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/>
  <bookViews>
    <workbookView xWindow="0" yWindow="0" windowWidth="20490" windowHeight="6465"/>
  </bookViews>
  <sheets>
    <sheet name="Смета для ТЕР ЧР" sheetId="5" r:id="rId1"/>
    <sheet name="Объектная смета" sheetId="6" r:id="rId2"/>
    <sheet name="ССР" sheetId="7" r:id="rId3"/>
    <sheet name="Source" sheetId="1" r:id="rId4"/>
    <sheet name="SourceObSm" sheetId="2" r:id="rId5"/>
    <sheet name="SmtRes" sheetId="3" r:id="rId6"/>
    <sheet name="EtalonRes" sheetId="4" r:id="rId7"/>
  </sheets>
  <externalReferences>
    <externalReference r:id="rId8"/>
    <externalReference r:id="rId9"/>
  </externalReferences>
  <definedNames>
    <definedName name="_xlnm.Print_Titles" localSheetId="1">'Объектная смета'!$13:$13</definedName>
    <definedName name="_xlnm.Print_Titles" localSheetId="0">'Смета для ТЕР ЧР'!$32:$32</definedName>
    <definedName name="_xlnm.Print_Area" localSheetId="1">'Объектная смета'!$A$1:$J$26</definedName>
    <definedName name="_xlnm.Print_Area" localSheetId="0">'Смета для ТЕР ЧР'!$A$1338:$L$1590</definedName>
    <definedName name="_xlnm.Print_Area" localSheetId="2">ССР!$A$1:$H$39</definedName>
  </definedNames>
  <calcPr calcId="152511"/>
</workbook>
</file>

<file path=xl/calcChain.xml><?xml version="1.0" encoding="utf-8"?>
<calcChain xmlns="http://schemas.openxmlformats.org/spreadsheetml/2006/main">
  <c r="H27" i="7"/>
  <c r="E14" l="1"/>
  <c r="F14"/>
  <c r="G16" l="1"/>
  <c r="G17" s="1"/>
  <c r="Z1309" i="5"/>
  <c r="Y1309"/>
  <c r="X1309"/>
  <c r="W1309"/>
  <c r="Q1309"/>
  <c r="F1308"/>
  <c r="V1307"/>
  <c r="U1307"/>
  <c r="T1307"/>
  <c r="S1307"/>
  <c r="Z1306"/>
  <c r="Y1306"/>
  <c r="X1306"/>
  <c r="W1306"/>
  <c r="Q1306"/>
  <c r="V1304"/>
  <c r="U1304"/>
  <c r="T1304"/>
  <c r="S1304"/>
  <c r="H14" i="6"/>
  <c r="E538" i="5"/>
  <c r="Z540"/>
  <c r="Y540"/>
  <c r="X540"/>
  <c r="W540"/>
  <c r="Q540"/>
  <c r="H539"/>
  <c r="G540" s="1"/>
  <c r="O540" s="1"/>
  <c r="F539"/>
  <c r="V538"/>
  <c r="U538"/>
  <c r="T538"/>
  <c r="S538"/>
  <c r="Z537"/>
  <c r="Y537"/>
  <c r="X537"/>
  <c r="W537"/>
  <c r="Q537"/>
  <c r="H536"/>
  <c r="G537" s="1"/>
  <c r="O537" s="1"/>
  <c r="V535"/>
  <c r="U535"/>
  <c r="T535"/>
  <c r="S535"/>
  <c r="K539" l="1"/>
  <c r="J540" s="1"/>
  <c r="P540" s="1"/>
  <c r="K536"/>
  <c r="J537" s="1"/>
  <c r="P537" s="1"/>
  <c r="H16" i="7"/>
  <c r="G13" l="1"/>
  <c r="G14" s="1"/>
  <c r="A6" l="1"/>
  <c r="C13" l="1"/>
  <c r="G18"/>
  <c r="F17"/>
  <c r="F18" s="1"/>
  <c r="F22" s="1"/>
  <c r="A1346" i="5" l="1"/>
  <c r="A577"/>
  <c r="C16" i="6"/>
  <c r="B16"/>
  <c r="C15"/>
  <c r="B15"/>
  <c r="C14"/>
  <c r="B14"/>
  <c r="C1585" i="5"/>
  <c r="C1584"/>
  <c r="C1583"/>
  <c r="C1582"/>
  <c r="C1581"/>
  <c r="C1580"/>
  <c r="Z1576"/>
  <c r="Y1576"/>
  <c r="W1576"/>
  <c r="G1575"/>
  <c r="E1575"/>
  <c r="J1574"/>
  <c r="E1574"/>
  <c r="J1573"/>
  <c r="E1573"/>
  <c r="J1572"/>
  <c r="G1572"/>
  <c r="F1572"/>
  <c r="J1571"/>
  <c r="G1571"/>
  <c r="F1571"/>
  <c r="J1570"/>
  <c r="G1570"/>
  <c r="F1570"/>
  <c r="F1569"/>
  <c r="E1569"/>
  <c r="D1569"/>
  <c r="I1569"/>
  <c r="C1569"/>
  <c r="A1569"/>
  <c r="Z1568"/>
  <c r="Y1568"/>
  <c r="W1568"/>
  <c r="G1567"/>
  <c r="E1567"/>
  <c r="J1566"/>
  <c r="E1566"/>
  <c r="J1565"/>
  <c r="E1565"/>
  <c r="J1564"/>
  <c r="G1564"/>
  <c r="F1564"/>
  <c r="F1563"/>
  <c r="E1563"/>
  <c r="D1563"/>
  <c r="I1563"/>
  <c r="C1563"/>
  <c r="A1563"/>
  <c r="Z1562"/>
  <c r="Y1562"/>
  <c r="X1562"/>
  <c r="G1561"/>
  <c r="E1561"/>
  <c r="J1560"/>
  <c r="E1560"/>
  <c r="J1559"/>
  <c r="E1559"/>
  <c r="J1558"/>
  <c r="G1558"/>
  <c r="F1558"/>
  <c r="J1557"/>
  <c r="G1557"/>
  <c r="F1557"/>
  <c r="J1556"/>
  <c r="G1556"/>
  <c r="F1556"/>
  <c r="F1555"/>
  <c r="D1555"/>
  <c r="I1555"/>
  <c r="C1555"/>
  <c r="B1555"/>
  <c r="A1555"/>
  <c r="Z1554"/>
  <c r="Y1554"/>
  <c r="X1554"/>
  <c r="G1553"/>
  <c r="E1553"/>
  <c r="J1552"/>
  <c r="E1552"/>
  <c r="J1551"/>
  <c r="E1551"/>
  <c r="J1550"/>
  <c r="G1550"/>
  <c r="F1550"/>
  <c r="F1549"/>
  <c r="D1549"/>
  <c r="I1549"/>
  <c r="C1549"/>
  <c r="B1549"/>
  <c r="A1549"/>
  <c r="AF1548"/>
  <c r="C1548"/>
  <c r="Z1547"/>
  <c r="Y1547"/>
  <c r="W1547"/>
  <c r="J1546"/>
  <c r="G1546"/>
  <c r="F1546"/>
  <c r="F1545"/>
  <c r="D1545"/>
  <c r="I1545"/>
  <c r="C1545"/>
  <c r="B1545"/>
  <c r="A1545"/>
  <c r="Z1544"/>
  <c r="Y1544"/>
  <c r="W1544"/>
  <c r="J1543"/>
  <c r="G1543"/>
  <c r="F1543"/>
  <c r="F1542"/>
  <c r="E1542"/>
  <c r="D1542"/>
  <c r="I1542"/>
  <c r="C1542"/>
  <c r="B1542"/>
  <c r="A1542"/>
  <c r="Z1541"/>
  <c r="Y1541"/>
  <c r="W1541"/>
  <c r="G1540"/>
  <c r="E1540"/>
  <c r="J1539"/>
  <c r="E1539"/>
  <c r="J1538"/>
  <c r="E1538"/>
  <c r="J1537"/>
  <c r="G1537"/>
  <c r="F1537"/>
  <c r="J1536"/>
  <c r="G1536"/>
  <c r="F1536"/>
  <c r="F1535"/>
  <c r="D1535"/>
  <c r="I1535"/>
  <c r="C1535"/>
  <c r="B1535"/>
  <c r="A1535"/>
  <c r="Z1534"/>
  <c r="Y1534"/>
  <c r="W1534"/>
  <c r="J1533"/>
  <c r="G1533"/>
  <c r="F1533"/>
  <c r="F1532"/>
  <c r="E1532"/>
  <c r="D1532"/>
  <c r="I1532"/>
  <c r="C1532"/>
  <c r="B1532"/>
  <c r="A1532"/>
  <c r="Z1531"/>
  <c r="Y1531"/>
  <c r="W1531"/>
  <c r="G1530"/>
  <c r="E1530"/>
  <c r="J1529"/>
  <c r="E1529"/>
  <c r="J1528"/>
  <c r="E1528"/>
  <c r="J1527"/>
  <c r="G1527"/>
  <c r="F1527"/>
  <c r="J1526"/>
  <c r="G1526"/>
  <c r="F1526"/>
  <c r="J1525"/>
  <c r="G1525"/>
  <c r="F1525"/>
  <c r="J1524"/>
  <c r="G1524"/>
  <c r="F1524"/>
  <c r="F1523"/>
  <c r="D1523"/>
  <c r="I1523"/>
  <c r="C1523"/>
  <c r="B1523"/>
  <c r="A1523"/>
  <c r="AF1522"/>
  <c r="C1522"/>
  <c r="Z1521"/>
  <c r="Y1521"/>
  <c r="W1521"/>
  <c r="J1520"/>
  <c r="G1520"/>
  <c r="F1520"/>
  <c r="F1519"/>
  <c r="E1519"/>
  <c r="D1519"/>
  <c r="I1519"/>
  <c r="C1519"/>
  <c r="B1519"/>
  <c r="A1519"/>
  <c r="Z1518"/>
  <c r="Y1518"/>
  <c r="X1518"/>
  <c r="J1517"/>
  <c r="G1517"/>
  <c r="F1517"/>
  <c r="F1516"/>
  <c r="E1516"/>
  <c r="D1516"/>
  <c r="I1516"/>
  <c r="C1516"/>
  <c r="B1516"/>
  <c r="A1516"/>
  <c r="Z1515"/>
  <c r="Y1515"/>
  <c r="W1515"/>
  <c r="G1514"/>
  <c r="E1514"/>
  <c r="J1513"/>
  <c r="E1513"/>
  <c r="J1512"/>
  <c r="E1512"/>
  <c r="J1511"/>
  <c r="G1511"/>
  <c r="F1511"/>
  <c r="J1510"/>
  <c r="G1510"/>
  <c r="F1510"/>
  <c r="J1509"/>
  <c r="G1509"/>
  <c r="F1509"/>
  <c r="J1508"/>
  <c r="G1508"/>
  <c r="F1508"/>
  <c r="F1507"/>
  <c r="E1507"/>
  <c r="D1507"/>
  <c r="I1507"/>
  <c r="C1507"/>
  <c r="B1507"/>
  <c r="A1507"/>
  <c r="Z1506"/>
  <c r="Y1506"/>
  <c r="W1506"/>
  <c r="J1505"/>
  <c r="G1505"/>
  <c r="F1505"/>
  <c r="F1504"/>
  <c r="D1504"/>
  <c r="I1504"/>
  <c r="C1504"/>
  <c r="B1504"/>
  <c r="A1504"/>
  <c r="Z1503"/>
  <c r="Y1503"/>
  <c r="W1503"/>
  <c r="J1502"/>
  <c r="G1502"/>
  <c r="F1502"/>
  <c r="F1501"/>
  <c r="E1501"/>
  <c r="D1501"/>
  <c r="I1501"/>
  <c r="C1501"/>
  <c r="B1501"/>
  <c r="A1501"/>
  <c r="Z1500"/>
  <c r="Y1500"/>
  <c r="W1500"/>
  <c r="J1499"/>
  <c r="G1499"/>
  <c r="F1499"/>
  <c r="F1498"/>
  <c r="D1498"/>
  <c r="I1498"/>
  <c r="C1498"/>
  <c r="B1498"/>
  <c r="A1498"/>
  <c r="Z1497"/>
  <c r="Y1497"/>
  <c r="W1497"/>
  <c r="J1496"/>
  <c r="G1496"/>
  <c r="F1496"/>
  <c r="F1495"/>
  <c r="D1495"/>
  <c r="I1495"/>
  <c r="C1495"/>
  <c r="B1495"/>
  <c r="A1495"/>
  <c r="Z1494"/>
  <c r="Y1494"/>
  <c r="W1494"/>
  <c r="J1493"/>
  <c r="G1493"/>
  <c r="F1493"/>
  <c r="F1492"/>
  <c r="D1492"/>
  <c r="I1492"/>
  <c r="C1492"/>
  <c r="B1492"/>
  <c r="A1492"/>
  <c r="Z1491"/>
  <c r="Y1491"/>
  <c r="W1491"/>
  <c r="J1490"/>
  <c r="G1490"/>
  <c r="F1490"/>
  <c r="F1489"/>
  <c r="D1489"/>
  <c r="I1489"/>
  <c r="C1489"/>
  <c r="B1489"/>
  <c r="A1489"/>
  <c r="Z1488"/>
  <c r="Y1488"/>
  <c r="W1488"/>
  <c r="J1487"/>
  <c r="G1487"/>
  <c r="F1487"/>
  <c r="F1486"/>
  <c r="D1486"/>
  <c r="I1486"/>
  <c r="C1486"/>
  <c r="B1486"/>
  <c r="A1486"/>
  <c r="Z1485"/>
  <c r="Y1485"/>
  <c r="W1485"/>
  <c r="G1484"/>
  <c r="E1484"/>
  <c r="J1483"/>
  <c r="E1483"/>
  <c r="J1482"/>
  <c r="E1482"/>
  <c r="J1481"/>
  <c r="G1481"/>
  <c r="F1481"/>
  <c r="J1480"/>
  <c r="G1480"/>
  <c r="F1480"/>
  <c r="J1479"/>
  <c r="G1479"/>
  <c r="F1479"/>
  <c r="J1478"/>
  <c r="G1478"/>
  <c r="F1478"/>
  <c r="F1477"/>
  <c r="D1477"/>
  <c r="I1477"/>
  <c r="C1477"/>
  <c r="B1477"/>
  <c r="A1477"/>
  <c r="Z1476"/>
  <c r="Y1476"/>
  <c r="W1476"/>
  <c r="G1475"/>
  <c r="E1475"/>
  <c r="J1474"/>
  <c r="E1474"/>
  <c r="J1473"/>
  <c r="E1473"/>
  <c r="J1472"/>
  <c r="G1472"/>
  <c r="F1472"/>
  <c r="J1471"/>
  <c r="G1471"/>
  <c r="F1471"/>
  <c r="J1470"/>
  <c r="G1470"/>
  <c r="F1470"/>
  <c r="J1469"/>
  <c r="G1469"/>
  <c r="F1469"/>
  <c r="F1468"/>
  <c r="D1468"/>
  <c r="I1468"/>
  <c r="C1468"/>
  <c r="B1468"/>
  <c r="A1468"/>
  <c r="Z1467"/>
  <c r="Y1467"/>
  <c r="W1467"/>
  <c r="G1466"/>
  <c r="E1466"/>
  <c r="J1465"/>
  <c r="E1465"/>
  <c r="J1464"/>
  <c r="E1464"/>
  <c r="J1463"/>
  <c r="G1463"/>
  <c r="F1463"/>
  <c r="J1462"/>
  <c r="G1462"/>
  <c r="F1462"/>
  <c r="J1461"/>
  <c r="G1461"/>
  <c r="F1461"/>
  <c r="J1460"/>
  <c r="G1460"/>
  <c r="F1460"/>
  <c r="F1459"/>
  <c r="D1459"/>
  <c r="I1459"/>
  <c r="C1459"/>
  <c r="B1459"/>
  <c r="A1459"/>
  <c r="Z1458"/>
  <c r="Y1458"/>
  <c r="W1458"/>
  <c r="J1457"/>
  <c r="G1457"/>
  <c r="F1457"/>
  <c r="F1456"/>
  <c r="E1456"/>
  <c r="D1456"/>
  <c r="I1456"/>
  <c r="C1456"/>
  <c r="B1456"/>
  <c r="A1456"/>
  <c r="Z1455"/>
  <c r="Y1455"/>
  <c r="W1455"/>
  <c r="G1454"/>
  <c r="E1454"/>
  <c r="J1453"/>
  <c r="E1453"/>
  <c r="J1452"/>
  <c r="E1452"/>
  <c r="J1451"/>
  <c r="G1451"/>
  <c r="F1451"/>
  <c r="J1450"/>
  <c r="G1450"/>
  <c r="F1450"/>
  <c r="J1449"/>
  <c r="G1449"/>
  <c r="F1449"/>
  <c r="J1448"/>
  <c r="G1448"/>
  <c r="F1448"/>
  <c r="F1447"/>
  <c r="D1447"/>
  <c r="I1447"/>
  <c r="C1447"/>
  <c r="B1447"/>
  <c r="A1447"/>
  <c r="Z1446"/>
  <c r="Y1446"/>
  <c r="X1446"/>
  <c r="J1445"/>
  <c r="G1445"/>
  <c r="F1445"/>
  <c r="F1444"/>
  <c r="E1444"/>
  <c r="D1444"/>
  <c r="I1444"/>
  <c r="C1444"/>
  <c r="B1444"/>
  <c r="A1444"/>
  <c r="Z1443"/>
  <c r="Y1443"/>
  <c r="X1443"/>
  <c r="J1442"/>
  <c r="G1442"/>
  <c r="F1442"/>
  <c r="F1441"/>
  <c r="E1441"/>
  <c r="D1441"/>
  <c r="I1441"/>
  <c r="C1441"/>
  <c r="B1441"/>
  <c r="A1441"/>
  <c r="Z1440"/>
  <c r="Y1440"/>
  <c r="X1440"/>
  <c r="J1439"/>
  <c r="G1439"/>
  <c r="F1439"/>
  <c r="F1438"/>
  <c r="E1438"/>
  <c r="D1438"/>
  <c r="I1438"/>
  <c r="C1438"/>
  <c r="B1438"/>
  <c r="A1438"/>
  <c r="Z1437"/>
  <c r="Y1437"/>
  <c r="X1437"/>
  <c r="J1436"/>
  <c r="G1436"/>
  <c r="F1436"/>
  <c r="F1435"/>
  <c r="D1435"/>
  <c r="I1435"/>
  <c r="C1435"/>
  <c r="B1435"/>
  <c r="A1435"/>
  <c r="Z1434"/>
  <c r="Y1434"/>
  <c r="X1434"/>
  <c r="J1433"/>
  <c r="G1433"/>
  <c r="F1433"/>
  <c r="F1432"/>
  <c r="D1432"/>
  <c r="I1432"/>
  <c r="C1432"/>
  <c r="B1432"/>
  <c r="A1432"/>
  <c r="Z1431"/>
  <c r="Y1431"/>
  <c r="X1431"/>
  <c r="J1430"/>
  <c r="G1430"/>
  <c r="F1430"/>
  <c r="F1429"/>
  <c r="D1429"/>
  <c r="I1429"/>
  <c r="C1429"/>
  <c r="B1429"/>
  <c r="A1429"/>
  <c r="Z1428"/>
  <c r="Y1428"/>
  <c r="W1428"/>
  <c r="G1427"/>
  <c r="E1427"/>
  <c r="J1426"/>
  <c r="E1426"/>
  <c r="J1425"/>
  <c r="E1425"/>
  <c r="J1424"/>
  <c r="G1424"/>
  <c r="F1424"/>
  <c r="J1423"/>
  <c r="G1423"/>
  <c r="F1423"/>
  <c r="J1422"/>
  <c r="G1422"/>
  <c r="F1422"/>
  <c r="F1421"/>
  <c r="D1421"/>
  <c r="I1421"/>
  <c r="C1421"/>
  <c r="B1421"/>
  <c r="A1421"/>
  <c r="Z1420"/>
  <c r="Y1420"/>
  <c r="W1420"/>
  <c r="J1419"/>
  <c r="G1419"/>
  <c r="F1419"/>
  <c r="F1418"/>
  <c r="E1418"/>
  <c r="D1418"/>
  <c r="I1418"/>
  <c r="C1418"/>
  <c r="B1418"/>
  <c r="A1418"/>
  <c r="Z1417"/>
  <c r="Y1417"/>
  <c r="W1417"/>
  <c r="G1416"/>
  <c r="E1416"/>
  <c r="J1415"/>
  <c r="E1415"/>
  <c r="J1414"/>
  <c r="E1414"/>
  <c r="J1413"/>
  <c r="G1413"/>
  <c r="F1413"/>
  <c r="J1412"/>
  <c r="G1412"/>
  <c r="F1412"/>
  <c r="J1411"/>
  <c r="G1411"/>
  <c r="F1411"/>
  <c r="F1410"/>
  <c r="D1410"/>
  <c r="I1410"/>
  <c r="C1410"/>
  <c r="B1410"/>
  <c r="A1410"/>
  <c r="Z1409"/>
  <c r="Y1409"/>
  <c r="W1409"/>
  <c r="J1408"/>
  <c r="G1408"/>
  <c r="F1408"/>
  <c r="F1407"/>
  <c r="E1407"/>
  <c r="D1407"/>
  <c r="I1407"/>
  <c r="C1407"/>
  <c r="B1407"/>
  <c r="A1407"/>
  <c r="Z1406"/>
  <c r="Y1406"/>
  <c r="W1406"/>
  <c r="G1405"/>
  <c r="E1405"/>
  <c r="J1404"/>
  <c r="E1404"/>
  <c r="J1403"/>
  <c r="E1403"/>
  <c r="J1402"/>
  <c r="G1402"/>
  <c r="F1402"/>
  <c r="J1401"/>
  <c r="G1401"/>
  <c r="F1401"/>
  <c r="J1400"/>
  <c r="G1400"/>
  <c r="F1400"/>
  <c r="F1399"/>
  <c r="D1399"/>
  <c r="I1399"/>
  <c r="C1399"/>
  <c r="B1399"/>
  <c r="A1399"/>
  <c r="Z1398"/>
  <c r="Y1398"/>
  <c r="W1398"/>
  <c r="J1397"/>
  <c r="G1397"/>
  <c r="F1397"/>
  <c r="F1396"/>
  <c r="E1396"/>
  <c r="D1396"/>
  <c r="I1396"/>
  <c r="C1396"/>
  <c r="B1396"/>
  <c r="A1396"/>
  <c r="Z1395"/>
  <c r="Y1395"/>
  <c r="W1395"/>
  <c r="G1394"/>
  <c r="E1394"/>
  <c r="J1393"/>
  <c r="E1393"/>
  <c r="J1392"/>
  <c r="E1392"/>
  <c r="J1391"/>
  <c r="G1391"/>
  <c r="F1391"/>
  <c r="J1390"/>
  <c r="G1390"/>
  <c r="F1390"/>
  <c r="J1389"/>
  <c r="G1389"/>
  <c r="F1389"/>
  <c r="F1388"/>
  <c r="E1388"/>
  <c r="D1388"/>
  <c r="I1388"/>
  <c r="C1388"/>
  <c r="B1388"/>
  <c r="A1388"/>
  <c r="Z1387"/>
  <c r="Y1387"/>
  <c r="W1387"/>
  <c r="J1386"/>
  <c r="G1386"/>
  <c r="F1386"/>
  <c r="F1385"/>
  <c r="E1385"/>
  <c r="D1385"/>
  <c r="I1385"/>
  <c r="C1385"/>
  <c r="B1385"/>
  <c r="A1385"/>
  <c r="Z1384"/>
  <c r="Y1384"/>
  <c r="W1384"/>
  <c r="G1383"/>
  <c r="E1383"/>
  <c r="J1382"/>
  <c r="E1382"/>
  <c r="J1381"/>
  <c r="E1381"/>
  <c r="J1380"/>
  <c r="G1380"/>
  <c r="F1380"/>
  <c r="J1379"/>
  <c r="G1379"/>
  <c r="F1379"/>
  <c r="J1378"/>
  <c r="G1378"/>
  <c r="F1378"/>
  <c r="J1377"/>
  <c r="G1377"/>
  <c r="F1377"/>
  <c r="F1376"/>
  <c r="D1376"/>
  <c r="I1376"/>
  <c r="C1376"/>
  <c r="B1376"/>
  <c r="A1376"/>
  <c r="Z1375"/>
  <c r="Y1375"/>
  <c r="W1375"/>
  <c r="J1374"/>
  <c r="G1374"/>
  <c r="F1374"/>
  <c r="F1373"/>
  <c r="E1373"/>
  <c r="D1373"/>
  <c r="I1373"/>
  <c r="C1373"/>
  <c r="B1373"/>
  <c r="A1373"/>
  <c r="Z1372"/>
  <c r="Y1372"/>
  <c r="W1372"/>
  <c r="J1371"/>
  <c r="G1371"/>
  <c r="F1371"/>
  <c r="F1370"/>
  <c r="E1370"/>
  <c r="D1370"/>
  <c r="I1370"/>
  <c r="C1370"/>
  <c r="B1370"/>
  <c r="A1370"/>
  <c r="Z1369"/>
  <c r="Y1369"/>
  <c r="W1369"/>
  <c r="J1368"/>
  <c r="G1368"/>
  <c r="F1368"/>
  <c r="F1367"/>
  <c r="E1367"/>
  <c r="D1367"/>
  <c r="I1367"/>
  <c r="C1367"/>
  <c r="B1367"/>
  <c r="A1367"/>
  <c r="Z1366"/>
  <c r="Y1366"/>
  <c r="W1366"/>
  <c r="G1365"/>
  <c r="E1365"/>
  <c r="J1364"/>
  <c r="E1364"/>
  <c r="J1363"/>
  <c r="E1363"/>
  <c r="J1362"/>
  <c r="G1362"/>
  <c r="F1362"/>
  <c r="J1361"/>
  <c r="G1361"/>
  <c r="F1361"/>
  <c r="F1360"/>
  <c r="D1360"/>
  <c r="I1360"/>
  <c r="C1360"/>
  <c r="B1360"/>
  <c r="A1360"/>
  <c r="AF1359"/>
  <c r="C1359"/>
  <c r="AE1346"/>
  <c r="AD1343"/>
  <c r="B1343"/>
  <c r="AD1341"/>
  <c r="B1341"/>
  <c r="B1339"/>
  <c r="H1332"/>
  <c r="C1318"/>
  <c r="C1317"/>
  <c r="C1316"/>
  <c r="C1315"/>
  <c r="C1314"/>
  <c r="C1313"/>
  <c r="Z1303"/>
  <c r="Y1303"/>
  <c r="X1303"/>
  <c r="J1302"/>
  <c r="Y1302"/>
  <c r="F1302"/>
  <c r="D1302"/>
  <c r="C1302"/>
  <c r="B1302"/>
  <c r="A1302"/>
  <c r="G1301"/>
  <c r="E1301"/>
  <c r="J1300"/>
  <c r="E1300"/>
  <c r="J1299"/>
  <c r="E1299"/>
  <c r="J1298"/>
  <c r="G1298"/>
  <c r="F1298"/>
  <c r="J1297"/>
  <c r="G1297"/>
  <c r="F1297"/>
  <c r="J1296"/>
  <c r="G1296"/>
  <c r="F1296"/>
  <c r="J1295"/>
  <c r="G1295"/>
  <c r="F1295"/>
  <c r="F1294"/>
  <c r="D1294"/>
  <c r="I1294"/>
  <c r="C1294"/>
  <c r="B1294"/>
  <c r="A1294"/>
  <c r="AF1293"/>
  <c r="C1293"/>
  <c r="Z1292"/>
  <c r="Y1292"/>
  <c r="X1292"/>
  <c r="J1291"/>
  <c r="G1291"/>
  <c r="F1291"/>
  <c r="F1290"/>
  <c r="E1290"/>
  <c r="D1290"/>
  <c r="I1290"/>
  <c r="C1290"/>
  <c r="B1290"/>
  <c r="A1290"/>
  <c r="Z1289"/>
  <c r="Y1289"/>
  <c r="X1289"/>
  <c r="J1288"/>
  <c r="G1288"/>
  <c r="F1288"/>
  <c r="F1287"/>
  <c r="D1287"/>
  <c r="I1287"/>
  <c r="C1287"/>
  <c r="B1287"/>
  <c r="A1287"/>
  <c r="Z1286"/>
  <c r="Y1286"/>
  <c r="X1286"/>
  <c r="J1285"/>
  <c r="G1285"/>
  <c r="F1285"/>
  <c r="F1284"/>
  <c r="D1284"/>
  <c r="I1284"/>
  <c r="C1284"/>
  <c r="B1284"/>
  <c r="A1284"/>
  <c r="Z1283"/>
  <c r="Y1283"/>
  <c r="W1283"/>
  <c r="J1282"/>
  <c r="G1282"/>
  <c r="F1282"/>
  <c r="F1281"/>
  <c r="D1281"/>
  <c r="I1281"/>
  <c r="C1281"/>
  <c r="B1281"/>
  <c r="A1281"/>
  <c r="Z1280"/>
  <c r="Y1280"/>
  <c r="X1280"/>
  <c r="G1279"/>
  <c r="E1279"/>
  <c r="J1278"/>
  <c r="F1278"/>
  <c r="E1278"/>
  <c r="J1277"/>
  <c r="F1277"/>
  <c r="E1277"/>
  <c r="J1276"/>
  <c r="G1276"/>
  <c r="F1276"/>
  <c r="J1275"/>
  <c r="G1275"/>
  <c r="F1275"/>
  <c r="J1274"/>
  <c r="G1274"/>
  <c r="F1274"/>
  <c r="F1273"/>
  <c r="D1273"/>
  <c r="I1273"/>
  <c r="C1273"/>
  <c r="B1273"/>
  <c r="A1273"/>
  <c r="Z1272"/>
  <c r="Y1272"/>
  <c r="X1272"/>
  <c r="J1271"/>
  <c r="G1271"/>
  <c r="F1271"/>
  <c r="F1270"/>
  <c r="E1270"/>
  <c r="D1270"/>
  <c r="I1270"/>
  <c r="C1270"/>
  <c r="B1270"/>
  <c r="A1270"/>
  <c r="Z1269"/>
  <c r="Y1269"/>
  <c r="X1269"/>
  <c r="G1268"/>
  <c r="E1268"/>
  <c r="J1267"/>
  <c r="F1267"/>
  <c r="E1267"/>
  <c r="J1266"/>
  <c r="F1266"/>
  <c r="E1266"/>
  <c r="J1265"/>
  <c r="G1265"/>
  <c r="F1265"/>
  <c r="J1264"/>
  <c r="G1264"/>
  <c r="F1264"/>
  <c r="J1263"/>
  <c r="G1263"/>
  <c r="F1263"/>
  <c r="J1262"/>
  <c r="G1262"/>
  <c r="F1262"/>
  <c r="F1261"/>
  <c r="D1261"/>
  <c r="I1261"/>
  <c r="C1261"/>
  <c r="B1261"/>
  <c r="A1261"/>
  <c r="AF1260"/>
  <c r="C1260"/>
  <c r="Z1259"/>
  <c r="Y1259"/>
  <c r="X1259"/>
  <c r="G1258"/>
  <c r="E1258"/>
  <c r="J1257"/>
  <c r="E1257"/>
  <c r="J1256"/>
  <c r="E1256"/>
  <c r="J1255"/>
  <c r="G1255"/>
  <c r="F1255"/>
  <c r="J1254"/>
  <c r="G1254"/>
  <c r="F1254"/>
  <c r="J1253"/>
  <c r="G1253"/>
  <c r="F1253"/>
  <c r="F1252"/>
  <c r="D1252"/>
  <c r="I1252"/>
  <c r="C1252"/>
  <c r="B1252"/>
  <c r="A1252"/>
  <c r="Z1251"/>
  <c r="Y1251"/>
  <c r="X1251"/>
  <c r="J1250"/>
  <c r="Y1250"/>
  <c r="F1250"/>
  <c r="D1250"/>
  <c r="C1250"/>
  <c r="B1250"/>
  <c r="A1250"/>
  <c r="G1249"/>
  <c r="E1249"/>
  <c r="J1248"/>
  <c r="E1248"/>
  <c r="J1247"/>
  <c r="E1247"/>
  <c r="J1246"/>
  <c r="G1246"/>
  <c r="F1246"/>
  <c r="J1245"/>
  <c r="G1245"/>
  <c r="F1245"/>
  <c r="J1244"/>
  <c r="G1244"/>
  <c r="F1244"/>
  <c r="F1243"/>
  <c r="D1243"/>
  <c r="I1243"/>
  <c r="C1243"/>
  <c r="B1243"/>
  <c r="A1243"/>
  <c r="Z1242"/>
  <c r="Y1242"/>
  <c r="X1242"/>
  <c r="J1241"/>
  <c r="Y1241"/>
  <c r="F1241"/>
  <c r="D1241"/>
  <c r="C1241"/>
  <c r="B1241"/>
  <c r="A1241"/>
  <c r="G1240"/>
  <c r="E1240"/>
  <c r="J1239"/>
  <c r="E1239"/>
  <c r="J1238"/>
  <c r="E1238"/>
  <c r="J1237"/>
  <c r="G1237"/>
  <c r="F1237"/>
  <c r="J1236"/>
  <c r="G1236"/>
  <c r="F1236"/>
  <c r="J1235"/>
  <c r="G1235"/>
  <c r="F1235"/>
  <c r="F1234"/>
  <c r="D1234"/>
  <c r="I1234"/>
  <c r="C1234"/>
  <c r="B1234"/>
  <c r="A1234"/>
  <c r="Z1233"/>
  <c r="Y1233"/>
  <c r="X1233"/>
  <c r="J1232"/>
  <c r="Y1232"/>
  <c r="F1232"/>
  <c r="D1232"/>
  <c r="C1232"/>
  <c r="B1232"/>
  <c r="A1232"/>
  <c r="G1231"/>
  <c r="E1231"/>
  <c r="J1230"/>
  <c r="E1230"/>
  <c r="J1229"/>
  <c r="E1229"/>
  <c r="J1228"/>
  <c r="G1228"/>
  <c r="F1228"/>
  <c r="J1227"/>
  <c r="G1227"/>
  <c r="F1227"/>
  <c r="J1226"/>
  <c r="G1226"/>
  <c r="F1226"/>
  <c r="F1225"/>
  <c r="D1225"/>
  <c r="I1225"/>
  <c r="C1225"/>
  <c r="B1225"/>
  <c r="A1225"/>
  <c r="Z1224"/>
  <c r="Y1224"/>
  <c r="X1224"/>
  <c r="J1223"/>
  <c r="Y1223"/>
  <c r="F1223"/>
  <c r="D1223"/>
  <c r="C1223"/>
  <c r="B1223"/>
  <c r="A1223"/>
  <c r="G1222"/>
  <c r="E1222"/>
  <c r="J1221"/>
  <c r="E1221"/>
  <c r="J1220"/>
  <c r="E1220"/>
  <c r="J1219"/>
  <c r="G1219"/>
  <c r="F1219"/>
  <c r="J1218"/>
  <c r="G1218"/>
  <c r="F1218"/>
  <c r="J1217"/>
  <c r="G1217"/>
  <c r="F1217"/>
  <c r="J1216"/>
  <c r="G1216"/>
  <c r="F1216"/>
  <c r="F1215"/>
  <c r="D1215"/>
  <c r="I1215"/>
  <c r="C1215"/>
  <c r="B1215"/>
  <c r="A1215"/>
  <c r="AF1214"/>
  <c r="C1214"/>
  <c r="Z1213"/>
  <c r="Y1213"/>
  <c r="X1213"/>
  <c r="G1212"/>
  <c r="E1212"/>
  <c r="J1211"/>
  <c r="F1211"/>
  <c r="E1211"/>
  <c r="J1210"/>
  <c r="F1210"/>
  <c r="E1210"/>
  <c r="J1209"/>
  <c r="G1209"/>
  <c r="F1209"/>
  <c r="J1208"/>
  <c r="G1208"/>
  <c r="F1208"/>
  <c r="J1207"/>
  <c r="G1207"/>
  <c r="F1207"/>
  <c r="F1206"/>
  <c r="D1206"/>
  <c r="I1206"/>
  <c r="C1206"/>
  <c r="B1206"/>
  <c r="A1206"/>
  <c r="Z1205"/>
  <c r="Y1205"/>
  <c r="X1205"/>
  <c r="J1204"/>
  <c r="G1204"/>
  <c r="F1204"/>
  <c r="F1203"/>
  <c r="E1203"/>
  <c r="D1203"/>
  <c r="I1203"/>
  <c r="C1203"/>
  <c r="B1203"/>
  <c r="A1203"/>
  <c r="Z1202"/>
  <c r="Y1202"/>
  <c r="X1202"/>
  <c r="J1201"/>
  <c r="G1201"/>
  <c r="F1201"/>
  <c r="F1200"/>
  <c r="E1200"/>
  <c r="D1200"/>
  <c r="I1200"/>
  <c r="C1200"/>
  <c r="B1200"/>
  <c r="A1200"/>
  <c r="Z1199"/>
  <c r="Y1199"/>
  <c r="X1199"/>
  <c r="J1198"/>
  <c r="G1198"/>
  <c r="F1198"/>
  <c r="F1197"/>
  <c r="D1197"/>
  <c r="I1197"/>
  <c r="C1197"/>
  <c r="B1197"/>
  <c r="A1197"/>
  <c r="Z1196"/>
  <c r="Y1196"/>
  <c r="X1196"/>
  <c r="G1195"/>
  <c r="E1195"/>
  <c r="J1194"/>
  <c r="F1194"/>
  <c r="E1194"/>
  <c r="J1193"/>
  <c r="F1193"/>
  <c r="E1193"/>
  <c r="J1192"/>
  <c r="G1192"/>
  <c r="F1192"/>
  <c r="J1191"/>
  <c r="G1191"/>
  <c r="F1191"/>
  <c r="J1190"/>
  <c r="G1190"/>
  <c r="F1190"/>
  <c r="J1189"/>
  <c r="G1189"/>
  <c r="F1189"/>
  <c r="F1188"/>
  <c r="D1188"/>
  <c r="I1188"/>
  <c r="C1188"/>
  <c r="B1188"/>
  <c r="A1188"/>
  <c r="AF1187"/>
  <c r="C1187"/>
  <c r="Z1186"/>
  <c r="Y1186"/>
  <c r="W1186"/>
  <c r="J1185"/>
  <c r="G1185"/>
  <c r="F1185"/>
  <c r="F1184"/>
  <c r="E1184"/>
  <c r="D1184"/>
  <c r="I1184"/>
  <c r="C1184"/>
  <c r="B1184"/>
  <c r="A1184"/>
  <c r="Z1183"/>
  <c r="Y1183"/>
  <c r="W1183"/>
  <c r="J1182"/>
  <c r="G1182"/>
  <c r="F1182"/>
  <c r="F1181"/>
  <c r="E1181"/>
  <c r="D1181"/>
  <c r="I1181"/>
  <c r="C1181"/>
  <c r="B1181"/>
  <c r="A1181"/>
  <c r="Z1180"/>
  <c r="Y1180"/>
  <c r="W1180"/>
  <c r="J1179"/>
  <c r="G1179"/>
  <c r="F1179"/>
  <c r="F1178"/>
  <c r="D1178"/>
  <c r="I1178"/>
  <c r="C1178"/>
  <c r="B1178"/>
  <c r="A1178"/>
  <c r="Z1177"/>
  <c r="Y1177"/>
  <c r="X1177"/>
  <c r="G1176"/>
  <c r="E1176"/>
  <c r="J1175"/>
  <c r="F1175"/>
  <c r="E1175"/>
  <c r="J1174"/>
  <c r="F1174"/>
  <c r="E1174"/>
  <c r="J1173"/>
  <c r="G1173"/>
  <c r="F1173"/>
  <c r="J1172"/>
  <c r="G1172"/>
  <c r="F1172"/>
  <c r="J1171"/>
  <c r="G1171"/>
  <c r="F1171"/>
  <c r="J1170"/>
  <c r="G1170"/>
  <c r="F1170"/>
  <c r="F1169"/>
  <c r="D1169"/>
  <c r="I1169"/>
  <c r="C1169"/>
  <c r="B1169"/>
  <c r="A1169"/>
  <c r="Z1168"/>
  <c r="Y1168"/>
  <c r="X1168"/>
  <c r="J1167"/>
  <c r="G1167"/>
  <c r="F1167"/>
  <c r="F1166"/>
  <c r="E1166"/>
  <c r="D1166"/>
  <c r="I1166"/>
  <c r="C1166"/>
  <c r="B1166"/>
  <c r="A1166"/>
  <c r="Z1165"/>
  <c r="Y1165"/>
  <c r="X1165"/>
  <c r="J1164"/>
  <c r="G1164"/>
  <c r="F1164"/>
  <c r="F1163"/>
  <c r="E1163"/>
  <c r="D1163"/>
  <c r="I1163"/>
  <c r="C1163"/>
  <c r="B1163"/>
  <c r="A1163"/>
  <c r="Z1162"/>
  <c r="Y1162"/>
  <c r="X1162"/>
  <c r="J1161"/>
  <c r="G1161"/>
  <c r="F1161"/>
  <c r="F1160"/>
  <c r="D1160"/>
  <c r="I1160"/>
  <c r="C1160"/>
  <c r="B1160"/>
  <c r="A1160"/>
  <c r="Z1159"/>
  <c r="Y1159"/>
  <c r="X1159"/>
  <c r="G1158"/>
  <c r="E1158"/>
  <c r="J1157"/>
  <c r="F1157"/>
  <c r="E1157"/>
  <c r="J1156"/>
  <c r="F1156"/>
  <c r="E1156"/>
  <c r="J1155"/>
  <c r="G1155"/>
  <c r="F1155"/>
  <c r="J1154"/>
  <c r="G1154"/>
  <c r="F1154"/>
  <c r="J1153"/>
  <c r="G1153"/>
  <c r="F1153"/>
  <c r="J1152"/>
  <c r="G1152"/>
  <c r="F1152"/>
  <c r="F1151"/>
  <c r="D1151"/>
  <c r="I1151"/>
  <c r="C1151"/>
  <c r="B1151"/>
  <c r="A1151"/>
  <c r="AF1150"/>
  <c r="C1150"/>
  <c r="Z1149"/>
  <c r="Y1149"/>
  <c r="X1149"/>
  <c r="J1148"/>
  <c r="G1148"/>
  <c r="F1148"/>
  <c r="F1147"/>
  <c r="E1147"/>
  <c r="D1147"/>
  <c r="I1147"/>
  <c r="C1147"/>
  <c r="B1147"/>
  <c r="A1147"/>
  <c r="Z1146"/>
  <c r="Y1146"/>
  <c r="X1146"/>
  <c r="G1145"/>
  <c r="E1145"/>
  <c r="J1144"/>
  <c r="F1144"/>
  <c r="E1144"/>
  <c r="J1143"/>
  <c r="F1143"/>
  <c r="E1143"/>
  <c r="J1142"/>
  <c r="G1142"/>
  <c r="F1142"/>
  <c r="J1141"/>
  <c r="G1141"/>
  <c r="F1141"/>
  <c r="J1140"/>
  <c r="G1140"/>
  <c r="F1140"/>
  <c r="J1139"/>
  <c r="G1139"/>
  <c r="F1139"/>
  <c r="F1138"/>
  <c r="D1138"/>
  <c r="I1138"/>
  <c r="C1138"/>
  <c r="B1138"/>
  <c r="A1138"/>
  <c r="Z1137"/>
  <c r="Y1137"/>
  <c r="X1137"/>
  <c r="J1136"/>
  <c r="G1136"/>
  <c r="F1136"/>
  <c r="F1135"/>
  <c r="E1135"/>
  <c r="D1135"/>
  <c r="I1135"/>
  <c r="C1135"/>
  <c r="B1135"/>
  <c r="A1135"/>
  <c r="Z1134"/>
  <c r="Y1134"/>
  <c r="X1134"/>
  <c r="J1133"/>
  <c r="G1133"/>
  <c r="F1133"/>
  <c r="F1132"/>
  <c r="E1132"/>
  <c r="D1132"/>
  <c r="I1132"/>
  <c r="C1132"/>
  <c r="B1132"/>
  <c r="A1132"/>
  <c r="Z1131"/>
  <c r="Y1131"/>
  <c r="X1131"/>
  <c r="G1130"/>
  <c r="E1130"/>
  <c r="J1129"/>
  <c r="F1129"/>
  <c r="E1129"/>
  <c r="J1128"/>
  <c r="F1128"/>
  <c r="E1128"/>
  <c r="J1127"/>
  <c r="G1127"/>
  <c r="F1127"/>
  <c r="J1126"/>
  <c r="G1126"/>
  <c r="F1126"/>
  <c r="J1125"/>
  <c r="G1125"/>
  <c r="F1125"/>
  <c r="J1124"/>
  <c r="G1124"/>
  <c r="F1124"/>
  <c r="F1123"/>
  <c r="D1123"/>
  <c r="I1123"/>
  <c r="C1123"/>
  <c r="B1123"/>
  <c r="A1123"/>
  <c r="AF1122"/>
  <c r="C1122"/>
  <c r="Z1121"/>
  <c r="Y1121"/>
  <c r="X1121"/>
  <c r="J1120"/>
  <c r="G1120"/>
  <c r="F1120"/>
  <c r="F1119"/>
  <c r="E1119"/>
  <c r="D1119"/>
  <c r="I1119"/>
  <c r="C1119"/>
  <c r="B1119"/>
  <c r="A1119"/>
  <c r="Z1118"/>
  <c r="Y1118"/>
  <c r="W1118"/>
  <c r="J1117"/>
  <c r="G1117"/>
  <c r="F1117"/>
  <c r="F1116"/>
  <c r="E1116"/>
  <c r="D1116"/>
  <c r="I1116"/>
  <c r="C1116"/>
  <c r="B1116"/>
  <c r="A1116"/>
  <c r="Z1115"/>
  <c r="Y1115"/>
  <c r="W1115"/>
  <c r="J1114"/>
  <c r="G1114"/>
  <c r="F1114"/>
  <c r="F1113"/>
  <c r="E1113"/>
  <c r="D1113"/>
  <c r="I1113"/>
  <c r="C1113"/>
  <c r="B1113"/>
  <c r="A1113"/>
  <c r="Z1112"/>
  <c r="Y1112"/>
  <c r="W1112"/>
  <c r="J1111"/>
  <c r="G1111"/>
  <c r="F1111"/>
  <c r="F1110"/>
  <c r="D1110"/>
  <c r="I1110"/>
  <c r="C1110"/>
  <c r="B1110"/>
  <c r="A1110"/>
  <c r="Z1109"/>
  <c r="Y1109"/>
  <c r="X1109"/>
  <c r="G1108"/>
  <c r="E1108"/>
  <c r="J1107"/>
  <c r="F1107"/>
  <c r="E1107"/>
  <c r="J1106"/>
  <c r="F1106"/>
  <c r="E1106"/>
  <c r="J1105"/>
  <c r="G1105"/>
  <c r="F1105"/>
  <c r="J1104"/>
  <c r="G1104"/>
  <c r="F1104"/>
  <c r="J1103"/>
  <c r="G1103"/>
  <c r="F1103"/>
  <c r="F1102"/>
  <c r="D1102"/>
  <c r="I1102"/>
  <c r="C1102"/>
  <c r="B1102"/>
  <c r="A1102"/>
  <c r="Z1101"/>
  <c r="Y1101"/>
  <c r="X1101"/>
  <c r="G1100"/>
  <c r="E1100"/>
  <c r="J1099"/>
  <c r="F1099"/>
  <c r="E1099"/>
  <c r="J1098"/>
  <c r="F1098"/>
  <c r="E1098"/>
  <c r="J1097"/>
  <c r="G1097"/>
  <c r="F1097"/>
  <c r="J1096"/>
  <c r="G1096"/>
  <c r="F1096"/>
  <c r="J1095"/>
  <c r="G1095"/>
  <c r="F1095"/>
  <c r="J1094"/>
  <c r="G1094"/>
  <c r="F1094"/>
  <c r="F1093"/>
  <c r="D1093"/>
  <c r="I1093"/>
  <c r="C1093"/>
  <c r="B1093"/>
  <c r="A1093"/>
  <c r="AF1092"/>
  <c r="C1092"/>
  <c r="Z1091"/>
  <c r="Y1091"/>
  <c r="X1091"/>
  <c r="J1090"/>
  <c r="G1090"/>
  <c r="F1090"/>
  <c r="F1089"/>
  <c r="E1089"/>
  <c r="D1089"/>
  <c r="I1089"/>
  <c r="C1089"/>
  <c r="B1089"/>
  <c r="A1089"/>
  <c r="Z1088"/>
  <c r="Y1088"/>
  <c r="W1088"/>
  <c r="J1087"/>
  <c r="G1087"/>
  <c r="F1087"/>
  <c r="F1086"/>
  <c r="E1086"/>
  <c r="D1086"/>
  <c r="I1086"/>
  <c r="C1086"/>
  <c r="B1086"/>
  <c r="A1086"/>
  <c r="Z1085"/>
  <c r="Y1085"/>
  <c r="W1085"/>
  <c r="J1084"/>
  <c r="G1084"/>
  <c r="F1084"/>
  <c r="F1083"/>
  <c r="E1083"/>
  <c r="D1083"/>
  <c r="I1083"/>
  <c r="C1083"/>
  <c r="B1083"/>
  <c r="A1083"/>
  <c r="Z1082"/>
  <c r="Y1082"/>
  <c r="W1082"/>
  <c r="J1081"/>
  <c r="G1081"/>
  <c r="F1081"/>
  <c r="F1080"/>
  <c r="E1080"/>
  <c r="D1080"/>
  <c r="I1080"/>
  <c r="C1080"/>
  <c r="B1080"/>
  <c r="A1080"/>
  <c r="Z1079"/>
  <c r="Y1079"/>
  <c r="W1079"/>
  <c r="J1078"/>
  <c r="G1078"/>
  <c r="F1078"/>
  <c r="F1077"/>
  <c r="E1077"/>
  <c r="D1077"/>
  <c r="I1077"/>
  <c r="C1077"/>
  <c r="B1077"/>
  <c r="A1077"/>
  <c r="Z1076"/>
  <c r="Y1076"/>
  <c r="W1076"/>
  <c r="J1075"/>
  <c r="G1075"/>
  <c r="F1075"/>
  <c r="F1074"/>
  <c r="D1074"/>
  <c r="I1074"/>
  <c r="C1074"/>
  <c r="B1074"/>
  <c r="A1074"/>
  <c r="Z1073"/>
  <c r="Y1073"/>
  <c r="X1073"/>
  <c r="G1072"/>
  <c r="E1072"/>
  <c r="J1071"/>
  <c r="F1071"/>
  <c r="E1071"/>
  <c r="J1070"/>
  <c r="F1070"/>
  <c r="E1070"/>
  <c r="J1069"/>
  <c r="G1069"/>
  <c r="F1069"/>
  <c r="J1068"/>
  <c r="G1068"/>
  <c r="F1068"/>
  <c r="J1067"/>
  <c r="G1067"/>
  <c r="F1067"/>
  <c r="J1066"/>
  <c r="G1066"/>
  <c r="F1066"/>
  <c r="F1065"/>
  <c r="D1065"/>
  <c r="I1065"/>
  <c r="C1065"/>
  <c r="B1065"/>
  <c r="A1065"/>
  <c r="AF1064"/>
  <c r="C1064"/>
  <c r="AF1063"/>
  <c r="C1063"/>
  <c r="Z1062"/>
  <c r="Y1062"/>
  <c r="X1062"/>
  <c r="J1061"/>
  <c r="Y1061"/>
  <c r="F1061"/>
  <c r="D1061"/>
  <c r="C1061"/>
  <c r="B1061"/>
  <c r="A1061"/>
  <c r="G1060"/>
  <c r="E1060"/>
  <c r="J1059"/>
  <c r="E1059"/>
  <c r="J1058"/>
  <c r="E1058"/>
  <c r="J1057"/>
  <c r="G1057"/>
  <c r="F1057"/>
  <c r="J1056"/>
  <c r="G1056"/>
  <c r="F1056"/>
  <c r="J1055"/>
  <c r="G1055"/>
  <c r="F1055"/>
  <c r="J1054"/>
  <c r="G1054"/>
  <c r="F1054"/>
  <c r="F1053"/>
  <c r="D1053"/>
  <c r="I1053"/>
  <c r="C1053"/>
  <c r="B1053"/>
  <c r="A1053"/>
  <c r="Z1052"/>
  <c r="Y1052"/>
  <c r="X1052"/>
  <c r="J1051"/>
  <c r="Y1051"/>
  <c r="F1051"/>
  <c r="D1051"/>
  <c r="C1051"/>
  <c r="B1051"/>
  <c r="A1051"/>
  <c r="G1050"/>
  <c r="E1050"/>
  <c r="J1049"/>
  <c r="E1049"/>
  <c r="J1048"/>
  <c r="E1048"/>
  <c r="J1047"/>
  <c r="G1047"/>
  <c r="F1047"/>
  <c r="J1046"/>
  <c r="G1046"/>
  <c r="F1046"/>
  <c r="J1045"/>
  <c r="G1045"/>
  <c r="F1045"/>
  <c r="F1044"/>
  <c r="D1044"/>
  <c r="I1044"/>
  <c r="C1044"/>
  <c r="B1044"/>
  <c r="A1044"/>
  <c r="Z1043"/>
  <c r="Y1043"/>
  <c r="X1043"/>
  <c r="J1042"/>
  <c r="Y1042"/>
  <c r="F1042"/>
  <c r="D1042"/>
  <c r="C1042"/>
  <c r="B1042"/>
  <c r="A1042"/>
  <c r="G1041"/>
  <c r="E1041"/>
  <c r="J1040"/>
  <c r="E1040"/>
  <c r="J1039"/>
  <c r="E1039"/>
  <c r="J1038"/>
  <c r="G1038"/>
  <c r="F1038"/>
  <c r="J1037"/>
  <c r="G1037"/>
  <c r="F1037"/>
  <c r="J1036"/>
  <c r="G1036"/>
  <c r="F1036"/>
  <c r="F1035"/>
  <c r="D1035"/>
  <c r="I1035"/>
  <c r="C1035"/>
  <c r="B1035"/>
  <c r="A1035"/>
  <c r="Z1034"/>
  <c r="Y1034"/>
  <c r="X1034"/>
  <c r="G1033"/>
  <c r="E1033"/>
  <c r="J1032"/>
  <c r="F1032"/>
  <c r="E1032"/>
  <c r="J1031"/>
  <c r="F1031"/>
  <c r="E1031"/>
  <c r="J1030"/>
  <c r="G1030"/>
  <c r="F1030"/>
  <c r="J1029"/>
  <c r="G1029"/>
  <c r="F1029"/>
  <c r="J1028"/>
  <c r="G1028"/>
  <c r="F1028"/>
  <c r="F1027"/>
  <c r="D1027"/>
  <c r="I1027"/>
  <c r="C1027"/>
  <c r="A1027"/>
  <c r="Z1026"/>
  <c r="Y1026"/>
  <c r="X1026"/>
  <c r="J1025"/>
  <c r="Y1025"/>
  <c r="F1025"/>
  <c r="D1025"/>
  <c r="C1025"/>
  <c r="B1025"/>
  <c r="A1025"/>
  <c r="G1024"/>
  <c r="E1024"/>
  <c r="J1023"/>
  <c r="E1023"/>
  <c r="J1022"/>
  <c r="E1022"/>
  <c r="J1021"/>
  <c r="G1021"/>
  <c r="F1021"/>
  <c r="J1020"/>
  <c r="G1020"/>
  <c r="F1020"/>
  <c r="J1019"/>
  <c r="G1019"/>
  <c r="F1019"/>
  <c r="F1018"/>
  <c r="D1018"/>
  <c r="I1018"/>
  <c r="C1018"/>
  <c r="B1018"/>
  <c r="A1018"/>
  <c r="Z1017"/>
  <c r="Y1017"/>
  <c r="X1017"/>
  <c r="G1016"/>
  <c r="E1016"/>
  <c r="J1015"/>
  <c r="F1015"/>
  <c r="E1015"/>
  <c r="J1014"/>
  <c r="F1014"/>
  <c r="E1014"/>
  <c r="J1013"/>
  <c r="G1013"/>
  <c r="F1013"/>
  <c r="J1012"/>
  <c r="G1012"/>
  <c r="F1012"/>
  <c r="F1011"/>
  <c r="D1011"/>
  <c r="I1011"/>
  <c r="C1011"/>
  <c r="A1011"/>
  <c r="AF1010"/>
  <c r="C1010"/>
  <c r="Z1009"/>
  <c r="Y1009"/>
  <c r="X1009"/>
  <c r="J1008"/>
  <c r="G1008"/>
  <c r="F1008"/>
  <c r="F1007"/>
  <c r="E1007"/>
  <c r="D1007"/>
  <c r="I1007"/>
  <c r="C1007"/>
  <c r="B1007"/>
  <c r="A1007"/>
  <c r="Z1006"/>
  <c r="Y1006"/>
  <c r="X1006"/>
  <c r="G1005"/>
  <c r="E1005"/>
  <c r="J1004"/>
  <c r="F1004"/>
  <c r="E1004"/>
  <c r="J1003"/>
  <c r="F1003"/>
  <c r="E1003"/>
  <c r="J1002"/>
  <c r="G1002"/>
  <c r="F1002"/>
  <c r="J1001"/>
  <c r="G1001"/>
  <c r="F1001"/>
  <c r="J1000"/>
  <c r="G1000"/>
  <c r="F1000"/>
  <c r="F999"/>
  <c r="E999"/>
  <c r="D999"/>
  <c r="I999"/>
  <c r="C999"/>
  <c r="B999"/>
  <c r="A999"/>
  <c r="Z998"/>
  <c r="Y998"/>
  <c r="X998"/>
  <c r="J997"/>
  <c r="G997"/>
  <c r="F997"/>
  <c r="F996"/>
  <c r="E996"/>
  <c r="D996"/>
  <c r="I996"/>
  <c r="C996"/>
  <c r="B996"/>
  <c r="A996"/>
  <c r="Z995"/>
  <c r="Y995"/>
  <c r="X995"/>
  <c r="J994"/>
  <c r="G994"/>
  <c r="F994"/>
  <c r="F993"/>
  <c r="D993"/>
  <c r="I993"/>
  <c r="C993"/>
  <c r="B993"/>
  <c r="A993"/>
  <c r="Z992"/>
  <c r="Y992"/>
  <c r="X992"/>
  <c r="G991"/>
  <c r="E991"/>
  <c r="J990"/>
  <c r="F990"/>
  <c r="E990"/>
  <c r="J989"/>
  <c r="F989"/>
  <c r="E989"/>
  <c r="J988"/>
  <c r="G988"/>
  <c r="F988"/>
  <c r="J987"/>
  <c r="G987"/>
  <c r="F987"/>
  <c r="J986"/>
  <c r="G986"/>
  <c r="F986"/>
  <c r="J985"/>
  <c r="G985"/>
  <c r="F985"/>
  <c r="F984"/>
  <c r="D984"/>
  <c r="I984"/>
  <c r="C984"/>
  <c r="B984"/>
  <c r="A984"/>
  <c r="Z983"/>
  <c r="Y983"/>
  <c r="X983"/>
  <c r="J982"/>
  <c r="G982"/>
  <c r="F982"/>
  <c r="F981"/>
  <c r="E981"/>
  <c r="D981"/>
  <c r="I981"/>
  <c r="C981"/>
  <c r="B981"/>
  <c r="A981"/>
  <c r="Z980"/>
  <c r="Y980"/>
  <c r="X980"/>
  <c r="G979"/>
  <c r="E979"/>
  <c r="J978"/>
  <c r="F978"/>
  <c r="E978"/>
  <c r="J977"/>
  <c r="F977"/>
  <c r="E977"/>
  <c r="J976"/>
  <c r="G976"/>
  <c r="F976"/>
  <c r="J975"/>
  <c r="G975"/>
  <c r="F975"/>
  <c r="J974"/>
  <c r="G974"/>
  <c r="F974"/>
  <c r="F973"/>
  <c r="E973"/>
  <c r="D973"/>
  <c r="I973"/>
  <c r="C973"/>
  <c r="B973"/>
  <c r="A973"/>
  <c r="Z972"/>
  <c r="Y972"/>
  <c r="W972"/>
  <c r="J971"/>
  <c r="G971"/>
  <c r="F971"/>
  <c r="F970"/>
  <c r="E970"/>
  <c r="D970"/>
  <c r="I970"/>
  <c r="C970"/>
  <c r="B970"/>
  <c r="A970"/>
  <c r="Z969"/>
  <c r="Y969"/>
  <c r="X969"/>
  <c r="J968"/>
  <c r="G968"/>
  <c r="F968"/>
  <c r="F967"/>
  <c r="D967"/>
  <c r="I967"/>
  <c r="C967"/>
  <c r="B967"/>
  <c r="A967"/>
  <c r="Z966"/>
  <c r="Y966"/>
  <c r="X966"/>
  <c r="J965"/>
  <c r="G965"/>
  <c r="F965"/>
  <c r="F964"/>
  <c r="D964"/>
  <c r="I964"/>
  <c r="C964"/>
  <c r="B964"/>
  <c r="A964"/>
  <c r="Z963"/>
  <c r="Y963"/>
  <c r="X963"/>
  <c r="J962"/>
  <c r="G962"/>
  <c r="F962"/>
  <c r="F961"/>
  <c r="D961"/>
  <c r="I961"/>
  <c r="C961"/>
  <c r="B961"/>
  <c r="A961"/>
  <c r="Z960"/>
  <c r="Y960"/>
  <c r="X960"/>
  <c r="J959"/>
  <c r="G959"/>
  <c r="F959"/>
  <c r="F958"/>
  <c r="D958"/>
  <c r="I958"/>
  <c r="C958"/>
  <c r="B958"/>
  <c r="A958"/>
  <c r="Z957"/>
  <c r="Y957"/>
  <c r="X957"/>
  <c r="J956"/>
  <c r="G956"/>
  <c r="F956"/>
  <c r="F955"/>
  <c r="D955"/>
  <c r="I955"/>
  <c r="C955"/>
  <c r="B955"/>
  <c r="A955"/>
  <c r="Z954"/>
  <c r="Y954"/>
  <c r="X954"/>
  <c r="G953"/>
  <c r="E953"/>
  <c r="J952"/>
  <c r="F952"/>
  <c r="E952"/>
  <c r="J951"/>
  <c r="F951"/>
  <c r="E951"/>
  <c r="J950"/>
  <c r="G950"/>
  <c r="F950"/>
  <c r="J949"/>
  <c r="G949"/>
  <c r="F949"/>
  <c r="J948"/>
  <c r="G948"/>
  <c r="F948"/>
  <c r="F947"/>
  <c r="D947"/>
  <c r="I947"/>
  <c r="C947"/>
  <c r="B947"/>
  <c r="A947"/>
  <c r="Z946"/>
  <c r="Y946"/>
  <c r="W946"/>
  <c r="J945"/>
  <c r="G945"/>
  <c r="F945"/>
  <c r="F944"/>
  <c r="E944"/>
  <c r="D944"/>
  <c r="I944"/>
  <c r="C944"/>
  <c r="B944"/>
  <c r="A944"/>
  <c r="Z943"/>
  <c r="Y943"/>
  <c r="X943"/>
  <c r="J942"/>
  <c r="G942"/>
  <c r="F942"/>
  <c r="F941"/>
  <c r="E941"/>
  <c r="D941"/>
  <c r="I941"/>
  <c r="C941"/>
  <c r="B941"/>
  <c r="A941"/>
  <c r="Z940"/>
  <c r="Y940"/>
  <c r="X940"/>
  <c r="J939"/>
  <c r="G939"/>
  <c r="F939"/>
  <c r="F938"/>
  <c r="E938"/>
  <c r="D938"/>
  <c r="I938"/>
  <c r="C938"/>
  <c r="B938"/>
  <c r="A938"/>
  <c r="Z937"/>
  <c r="Y937"/>
  <c r="W937"/>
  <c r="G936"/>
  <c r="E936"/>
  <c r="J935"/>
  <c r="E935"/>
  <c r="J934"/>
  <c r="E934"/>
  <c r="J933"/>
  <c r="G933"/>
  <c r="F933"/>
  <c r="J932"/>
  <c r="G932"/>
  <c r="F932"/>
  <c r="F931"/>
  <c r="D931"/>
  <c r="I931"/>
  <c r="C931"/>
  <c r="B931"/>
  <c r="A931"/>
  <c r="Z930"/>
  <c r="Y930"/>
  <c r="W930"/>
  <c r="J929"/>
  <c r="G929"/>
  <c r="F929"/>
  <c r="F928"/>
  <c r="E928"/>
  <c r="D928"/>
  <c r="I928"/>
  <c r="C928"/>
  <c r="B928"/>
  <c r="A928"/>
  <c r="Z927"/>
  <c r="Y927"/>
  <c r="W927"/>
  <c r="G926"/>
  <c r="E926"/>
  <c r="J925"/>
  <c r="E925"/>
  <c r="J924"/>
  <c r="E924"/>
  <c r="J923"/>
  <c r="G923"/>
  <c r="F923"/>
  <c r="J922"/>
  <c r="G922"/>
  <c r="F922"/>
  <c r="J921"/>
  <c r="G921"/>
  <c r="F921"/>
  <c r="J920"/>
  <c r="G920"/>
  <c r="F920"/>
  <c r="F919"/>
  <c r="E919"/>
  <c r="D919"/>
  <c r="I919"/>
  <c r="C919"/>
  <c r="B919"/>
  <c r="A919"/>
  <c r="Z918"/>
  <c r="Y918"/>
  <c r="X918"/>
  <c r="J917"/>
  <c r="G917"/>
  <c r="F917"/>
  <c r="F916"/>
  <c r="E916"/>
  <c r="D916"/>
  <c r="I916"/>
  <c r="C916"/>
  <c r="B916"/>
  <c r="A916"/>
  <c r="Z915"/>
  <c r="Y915"/>
  <c r="X915"/>
  <c r="G914"/>
  <c r="E914"/>
  <c r="J913"/>
  <c r="F913"/>
  <c r="E913"/>
  <c r="J912"/>
  <c r="F912"/>
  <c r="E912"/>
  <c r="J911"/>
  <c r="G911"/>
  <c r="F911"/>
  <c r="J910"/>
  <c r="G910"/>
  <c r="F910"/>
  <c r="J909"/>
  <c r="G909"/>
  <c r="F909"/>
  <c r="F908"/>
  <c r="E908"/>
  <c r="D908"/>
  <c r="I908"/>
  <c r="C908"/>
  <c r="B908"/>
  <c r="A908"/>
  <c r="Z907"/>
  <c r="Y907"/>
  <c r="X907"/>
  <c r="J906"/>
  <c r="G906"/>
  <c r="F906"/>
  <c r="F905"/>
  <c r="E905"/>
  <c r="D905"/>
  <c r="I905"/>
  <c r="C905"/>
  <c r="B905"/>
  <c r="A905"/>
  <c r="Z904"/>
  <c r="Y904"/>
  <c r="X904"/>
  <c r="G903"/>
  <c r="E903"/>
  <c r="J902"/>
  <c r="F902"/>
  <c r="E902"/>
  <c r="J901"/>
  <c r="F901"/>
  <c r="E901"/>
  <c r="J900"/>
  <c r="G900"/>
  <c r="F900"/>
  <c r="J899"/>
  <c r="G899"/>
  <c r="F899"/>
  <c r="J898"/>
  <c r="G898"/>
  <c r="F898"/>
  <c r="F897"/>
  <c r="E897"/>
  <c r="D897"/>
  <c r="I897"/>
  <c r="C897"/>
  <c r="B897"/>
  <c r="A897"/>
  <c r="Z896"/>
  <c r="Y896"/>
  <c r="X896"/>
  <c r="J895"/>
  <c r="G895"/>
  <c r="F895"/>
  <c r="F894"/>
  <c r="E894"/>
  <c r="D894"/>
  <c r="I894"/>
  <c r="C894"/>
  <c r="B894"/>
  <c r="A894"/>
  <c r="Z893"/>
  <c r="Y893"/>
  <c r="X893"/>
  <c r="G892"/>
  <c r="E892"/>
  <c r="J891"/>
  <c r="F891"/>
  <c r="E891"/>
  <c r="J890"/>
  <c r="F890"/>
  <c r="E890"/>
  <c r="J889"/>
  <c r="G889"/>
  <c r="F889"/>
  <c r="J888"/>
  <c r="G888"/>
  <c r="F888"/>
  <c r="J887"/>
  <c r="G887"/>
  <c r="F887"/>
  <c r="F886"/>
  <c r="E886"/>
  <c r="D886"/>
  <c r="I886"/>
  <c r="C886"/>
  <c r="B886"/>
  <c r="A886"/>
  <c r="Z885"/>
  <c r="Y885"/>
  <c r="X885"/>
  <c r="J884"/>
  <c r="G884"/>
  <c r="F884"/>
  <c r="F883"/>
  <c r="E883"/>
  <c r="D883"/>
  <c r="I883"/>
  <c r="C883"/>
  <c r="B883"/>
  <c r="A883"/>
  <c r="Z882"/>
  <c r="Y882"/>
  <c r="X882"/>
  <c r="G881"/>
  <c r="E881"/>
  <c r="J880"/>
  <c r="F880"/>
  <c r="E880"/>
  <c r="J879"/>
  <c r="F879"/>
  <c r="E879"/>
  <c r="J878"/>
  <c r="G878"/>
  <c r="F878"/>
  <c r="J877"/>
  <c r="G877"/>
  <c r="F877"/>
  <c r="J876"/>
  <c r="G876"/>
  <c r="F876"/>
  <c r="J875"/>
  <c r="G875"/>
  <c r="F875"/>
  <c r="F874"/>
  <c r="E874"/>
  <c r="D874"/>
  <c r="I874"/>
  <c r="C874"/>
  <c r="B874"/>
  <c r="A874"/>
  <c r="Z873"/>
  <c r="Y873"/>
  <c r="X873"/>
  <c r="J872"/>
  <c r="G872"/>
  <c r="F872"/>
  <c r="F871"/>
  <c r="E871"/>
  <c r="D871"/>
  <c r="I871"/>
  <c r="C871"/>
  <c r="B871"/>
  <c r="A871"/>
  <c r="Z870"/>
  <c r="Y870"/>
  <c r="X870"/>
  <c r="G869"/>
  <c r="E869"/>
  <c r="J868"/>
  <c r="F868"/>
  <c r="E868"/>
  <c r="J867"/>
  <c r="F867"/>
  <c r="E867"/>
  <c r="J866"/>
  <c r="G866"/>
  <c r="F866"/>
  <c r="J865"/>
  <c r="G865"/>
  <c r="F865"/>
  <c r="J864"/>
  <c r="G864"/>
  <c r="F864"/>
  <c r="J863"/>
  <c r="G863"/>
  <c r="F863"/>
  <c r="F862"/>
  <c r="E862"/>
  <c r="D862"/>
  <c r="I862"/>
  <c r="C862"/>
  <c r="B862"/>
  <c r="A862"/>
  <c r="AF861"/>
  <c r="C861"/>
  <c r="Z860"/>
  <c r="Y860"/>
  <c r="X860"/>
  <c r="J859"/>
  <c r="G859"/>
  <c r="F859"/>
  <c r="F858"/>
  <c r="E858"/>
  <c r="D858"/>
  <c r="I858"/>
  <c r="C858"/>
  <c r="B858"/>
  <c r="A858"/>
  <c r="Z857"/>
  <c r="Y857"/>
  <c r="X857"/>
  <c r="G856"/>
  <c r="E856"/>
  <c r="J855"/>
  <c r="F855"/>
  <c r="E855"/>
  <c r="J854"/>
  <c r="F854"/>
  <c r="E854"/>
  <c r="J853"/>
  <c r="G853"/>
  <c r="F853"/>
  <c r="J852"/>
  <c r="G852"/>
  <c r="F852"/>
  <c r="J851"/>
  <c r="G851"/>
  <c r="F851"/>
  <c r="F850"/>
  <c r="E850"/>
  <c r="D850"/>
  <c r="I850"/>
  <c r="C850"/>
  <c r="B850"/>
  <c r="A850"/>
  <c r="Z849"/>
  <c r="Y849"/>
  <c r="X849"/>
  <c r="J848"/>
  <c r="G848"/>
  <c r="F848"/>
  <c r="F847"/>
  <c r="E847"/>
  <c r="D847"/>
  <c r="I847"/>
  <c r="C847"/>
  <c r="B847"/>
  <c r="A847"/>
  <c r="Z846"/>
  <c r="Y846"/>
  <c r="X846"/>
  <c r="G845"/>
  <c r="E845"/>
  <c r="J844"/>
  <c r="F844"/>
  <c r="E844"/>
  <c r="J843"/>
  <c r="F843"/>
  <c r="E843"/>
  <c r="J842"/>
  <c r="G842"/>
  <c r="F842"/>
  <c r="J841"/>
  <c r="G841"/>
  <c r="F841"/>
  <c r="J840"/>
  <c r="G840"/>
  <c r="F840"/>
  <c r="F839"/>
  <c r="E839"/>
  <c r="D839"/>
  <c r="I839"/>
  <c r="C839"/>
  <c r="B839"/>
  <c r="A839"/>
  <c r="Z838"/>
  <c r="Y838"/>
  <c r="X838"/>
  <c r="J837"/>
  <c r="G837"/>
  <c r="F837"/>
  <c r="F836"/>
  <c r="E836"/>
  <c r="D836"/>
  <c r="I836"/>
  <c r="C836"/>
  <c r="B836"/>
  <c r="A836"/>
  <c r="Z835"/>
  <c r="Y835"/>
  <c r="X835"/>
  <c r="G834"/>
  <c r="E834"/>
  <c r="J833"/>
  <c r="F833"/>
  <c r="E833"/>
  <c r="J832"/>
  <c r="F832"/>
  <c r="E832"/>
  <c r="J831"/>
  <c r="G831"/>
  <c r="F831"/>
  <c r="J830"/>
  <c r="G830"/>
  <c r="F830"/>
  <c r="J829"/>
  <c r="G829"/>
  <c r="F829"/>
  <c r="F828"/>
  <c r="E828"/>
  <c r="D828"/>
  <c r="I828"/>
  <c r="C828"/>
  <c r="B828"/>
  <c r="A828"/>
  <c r="Z827"/>
  <c r="Y827"/>
  <c r="X827"/>
  <c r="J826"/>
  <c r="G826"/>
  <c r="F826"/>
  <c r="F825"/>
  <c r="E825"/>
  <c r="D825"/>
  <c r="I825"/>
  <c r="C825"/>
  <c r="B825"/>
  <c r="A825"/>
  <c r="Z824"/>
  <c r="Y824"/>
  <c r="X824"/>
  <c r="J823"/>
  <c r="G823"/>
  <c r="F823"/>
  <c r="F822"/>
  <c r="D822"/>
  <c r="I822"/>
  <c r="C822"/>
  <c r="B822"/>
  <c r="A822"/>
  <c r="Z821"/>
  <c r="Y821"/>
  <c r="X821"/>
  <c r="G820"/>
  <c r="E820"/>
  <c r="J819"/>
  <c r="F819"/>
  <c r="E819"/>
  <c r="J818"/>
  <c r="F818"/>
  <c r="E818"/>
  <c r="J817"/>
  <c r="G817"/>
  <c r="F817"/>
  <c r="J816"/>
  <c r="G816"/>
  <c r="F816"/>
  <c r="J815"/>
  <c r="G815"/>
  <c r="F815"/>
  <c r="J814"/>
  <c r="G814"/>
  <c r="F814"/>
  <c r="F813"/>
  <c r="D813"/>
  <c r="I813"/>
  <c r="C813"/>
  <c r="B813"/>
  <c r="A813"/>
  <c r="AF812"/>
  <c r="C812"/>
  <c r="AF811"/>
  <c r="C811"/>
  <c r="Z810"/>
  <c r="Y810"/>
  <c r="X810"/>
  <c r="J809"/>
  <c r="G809"/>
  <c r="F809"/>
  <c r="F808"/>
  <c r="E808"/>
  <c r="D808"/>
  <c r="I808"/>
  <c r="C808"/>
  <c r="B808"/>
  <c r="A808"/>
  <c r="Z807"/>
  <c r="Y807"/>
  <c r="X807"/>
  <c r="J806"/>
  <c r="G806"/>
  <c r="F806"/>
  <c r="F805"/>
  <c r="D805"/>
  <c r="I805"/>
  <c r="C805"/>
  <c r="B805"/>
  <c r="A805"/>
  <c r="Z804"/>
  <c r="Y804"/>
  <c r="X804"/>
  <c r="G803"/>
  <c r="E803"/>
  <c r="J802"/>
  <c r="F802"/>
  <c r="E802"/>
  <c r="J801"/>
  <c r="F801"/>
  <c r="E801"/>
  <c r="J800"/>
  <c r="G800"/>
  <c r="F800"/>
  <c r="J799"/>
  <c r="G799"/>
  <c r="F799"/>
  <c r="F798"/>
  <c r="D798"/>
  <c r="I798"/>
  <c r="C798"/>
  <c r="B798"/>
  <c r="A798"/>
  <c r="Z797"/>
  <c r="Y797"/>
  <c r="X797"/>
  <c r="J796"/>
  <c r="G796"/>
  <c r="F796"/>
  <c r="F795"/>
  <c r="E795"/>
  <c r="D795"/>
  <c r="I795"/>
  <c r="C795"/>
  <c r="B795"/>
  <c r="A795"/>
  <c r="Z794"/>
  <c r="Y794"/>
  <c r="X794"/>
  <c r="J793"/>
  <c r="G793"/>
  <c r="F793"/>
  <c r="F792"/>
  <c r="D792"/>
  <c r="I792"/>
  <c r="C792"/>
  <c r="B792"/>
  <c r="A792"/>
  <c r="Z791"/>
  <c r="Y791"/>
  <c r="X791"/>
  <c r="G790"/>
  <c r="E790"/>
  <c r="J789"/>
  <c r="F789"/>
  <c r="E789"/>
  <c r="J788"/>
  <c r="F788"/>
  <c r="E788"/>
  <c r="J787"/>
  <c r="G787"/>
  <c r="F787"/>
  <c r="J786"/>
  <c r="G786"/>
  <c r="F786"/>
  <c r="J785"/>
  <c r="G785"/>
  <c r="F785"/>
  <c r="J784"/>
  <c r="G784"/>
  <c r="F784"/>
  <c r="F783"/>
  <c r="D783"/>
  <c r="I783"/>
  <c r="C783"/>
  <c r="B783"/>
  <c r="A783"/>
  <c r="Z782"/>
  <c r="Y782"/>
  <c r="X782"/>
  <c r="G781"/>
  <c r="E781"/>
  <c r="J780"/>
  <c r="F780"/>
  <c r="E780"/>
  <c r="J779"/>
  <c r="F779"/>
  <c r="E779"/>
  <c r="J778"/>
  <c r="G778"/>
  <c r="F778"/>
  <c r="J777"/>
  <c r="G777"/>
  <c r="F777"/>
  <c r="J776"/>
  <c r="G776"/>
  <c r="F776"/>
  <c r="J775"/>
  <c r="G775"/>
  <c r="F775"/>
  <c r="F774"/>
  <c r="D774"/>
  <c r="I774"/>
  <c r="C774"/>
  <c r="B774"/>
  <c r="A774"/>
  <c r="Z773"/>
  <c r="Y773"/>
  <c r="X773"/>
  <c r="J772"/>
  <c r="G772"/>
  <c r="F772"/>
  <c r="F771"/>
  <c r="E771"/>
  <c r="D771"/>
  <c r="I771"/>
  <c r="C771"/>
  <c r="B771"/>
  <c r="A771"/>
  <c r="Z770"/>
  <c r="Y770"/>
  <c r="X770"/>
  <c r="J769"/>
  <c r="G769"/>
  <c r="F769"/>
  <c r="F768"/>
  <c r="E768"/>
  <c r="D768"/>
  <c r="I768"/>
  <c r="C768"/>
  <c r="B768"/>
  <c r="A768"/>
  <c r="Z767"/>
  <c r="Y767"/>
  <c r="X767"/>
  <c r="G766"/>
  <c r="E766"/>
  <c r="J765"/>
  <c r="F765"/>
  <c r="E765"/>
  <c r="J764"/>
  <c r="F764"/>
  <c r="E764"/>
  <c r="J763"/>
  <c r="G763"/>
  <c r="F763"/>
  <c r="J762"/>
  <c r="G762"/>
  <c r="F762"/>
  <c r="J761"/>
  <c r="G761"/>
  <c r="F761"/>
  <c r="J760"/>
  <c r="G760"/>
  <c r="F760"/>
  <c r="F759"/>
  <c r="D759"/>
  <c r="I759"/>
  <c r="C759"/>
  <c r="B759"/>
  <c r="A759"/>
  <c r="Z758"/>
  <c r="Y758"/>
  <c r="X758"/>
  <c r="J757"/>
  <c r="G757"/>
  <c r="F757"/>
  <c r="F756"/>
  <c r="D756"/>
  <c r="I756"/>
  <c r="C756"/>
  <c r="B756"/>
  <c r="A756"/>
  <c r="Z755"/>
  <c r="Y755"/>
  <c r="X755"/>
  <c r="G754"/>
  <c r="E754"/>
  <c r="J753"/>
  <c r="F753"/>
  <c r="E753"/>
  <c r="J752"/>
  <c r="F752"/>
  <c r="E752"/>
  <c r="J751"/>
  <c r="G751"/>
  <c r="F751"/>
  <c r="J750"/>
  <c r="G750"/>
  <c r="F750"/>
  <c r="J749"/>
  <c r="G749"/>
  <c r="F749"/>
  <c r="J748"/>
  <c r="G748"/>
  <c r="F748"/>
  <c r="F747"/>
  <c r="D747"/>
  <c r="I747"/>
  <c r="C747"/>
  <c r="B747"/>
  <c r="A747"/>
  <c r="Z746"/>
  <c r="Y746"/>
  <c r="W746"/>
  <c r="J745"/>
  <c r="G745"/>
  <c r="F745"/>
  <c r="F744"/>
  <c r="E744"/>
  <c r="D744"/>
  <c r="I744"/>
  <c r="C744"/>
  <c r="B744"/>
  <c r="A744"/>
  <c r="Z743"/>
  <c r="Y743"/>
  <c r="W743"/>
  <c r="J742"/>
  <c r="G742"/>
  <c r="F742"/>
  <c r="F741"/>
  <c r="E741"/>
  <c r="D741"/>
  <c r="I741"/>
  <c r="C741"/>
  <c r="B741"/>
  <c r="A741"/>
  <c r="Z740"/>
  <c r="Y740"/>
  <c r="W740"/>
  <c r="J739"/>
  <c r="G739"/>
  <c r="F739"/>
  <c r="F738"/>
  <c r="D738"/>
  <c r="I738"/>
  <c r="C738"/>
  <c r="B738"/>
  <c r="A738"/>
  <c r="Z737"/>
  <c r="Y737"/>
  <c r="W737"/>
  <c r="J736"/>
  <c r="G736"/>
  <c r="F736"/>
  <c r="F735"/>
  <c r="D735"/>
  <c r="I735"/>
  <c r="C735"/>
  <c r="B735"/>
  <c r="A735"/>
  <c r="Z734"/>
  <c r="Y734"/>
  <c r="W734"/>
  <c r="J733"/>
  <c r="G733"/>
  <c r="F733"/>
  <c r="F732"/>
  <c r="D732"/>
  <c r="I732"/>
  <c r="C732"/>
  <c r="B732"/>
  <c r="A732"/>
  <c r="Z731"/>
  <c r="Y731"/>
  <c r="X731"/>
  <c r="G730"/>
  <c r="E730"/>
  <c r="J729"/>
  <c r="F729"/>
  <c r="E729"/>
  <c r="J728"/>
  <c r="F728"/>
  <c r="E728"/>
  <c r="J727"/>
  <c r="G727"/>
  <c r="F727"/>
  <c r="J726"/>
  <c r="G726"/>
  <c r="F726"/>
  <c r="J725"/>
  <c r="G725"/>
  <c r="F725"/>
  <c r="J724"/>
  <c r="G724"/>
  <c r="F724"/>
  <c r="F723"/>
  <c r="D723"/>
  <c r="I723"/>
  <c r="C723"/>
  <c r="B723"/>
  <c r="A723"/>
  <c r="Z722"/>
  <c r="Y722"/>
  <c r="X722"/>
  <c r="G721"/>
  <c r="E721"/>
  <c r="J720"/>
  <c r="F720"/>
  <c r="E720"/>
  <c r="J719"/>
  <c r="F719"/>
  <c r="E719"/>
  <c r="J718"/>
  <c r="G718"/>
  <c r="F718"/>
  <c r="J717"/>
  <c r="G717"/>
  <c r="F717"/>
  <c r="J716"/>
  <c r="G716"/>
  <c r="F716"/>
  <c r="J715"/>
  <c r="G715"/>
  <c r="F715"/>
  <c r="F714"/>
  <c r="D714"/>
  <c r="I714"/>
  <c r="C714"/>
  <c r="B714"/>
  <c r="A714"/>
  <c r="AF713"/>
  <c r="C713"/>
  <c r="Z712"/>
  <c r="Y712"/>
  <c r="X712"/>
  <c r="J711"/>
  <c r="G711"/>
  <c r="F711"/>
  <c r="F710"/>
  <c r="E710"/>
  <c r="D710"/>
  <c r="I710"/>
  <c r="C710"/>
  <c r="B710"/>
  <c r="A710"/>
  <c r="Z709"/>
  <c r="Y709"/>
  <c r="X709"/>
  <c r="J708"/>
  <c r="G708"/>
  <c r="F708"/>
  <c r="F707"/>
  <c r="D707"/>
  <c r="I707"/>
  <c r="C707"/>
  <c r="B707"/>
  <c r="A707"/>
  <c r="Z706"/>
  <c r="Y706"/>
  <c r="X706"/>
  <c r="G705"/>
  <c r="E705"/>
  <c r="J704"/>
  <c r="F704"/>
  <c r="E704"/>
  <c r="J703"/>
  <c r="F703"/>
  <c r="E703"/>
  <c r="J702"/>
  <c r="G702"/>
  <c r="F702"/>
  <c r="J701"/>
  <c r="G701"/>
  <c r="F701"/>
  <c r="F700"/>
  <c r="E700"/>
  <c r="D700"/>
  <c r="I700"/>
  <c r="C700"/>
  <c r="B700"/>
  <c r="A700"/>
  <c r="Z699"/>
  <c r="Y699"/>
  <c r="X699"/>
  <c r="J698"/>
  <c r="G698"/>
  <c r="F698"/>
  <c r="F697"/>
  <c r="E697"/>
  <c r="D697"/>
  <c r="I697"/>
  <c r="C697"/>
  <c r="B697"/>
  <c r="A697"/>
  <c r="Z696"/>
  <c r="Y696"/>
  <c r="X696"/>
  <c r="J695"/>
  <c r="G695"/>
  <c r="F695"/>
  <c r="F694"/>
  <c r="E694"/>
  <c r="D694"/>
  <c r="I694"/>
  <c r="C694"/>
  <c r="B694"/>
  <c r="A694"/>
  <c r="Z693"/>
  <c r="Y693"/>
  <c r="X693"/>
  <c r="J692"/>
  <c r="G692"/>
  <c r="F692"/>
  <c r="F691"/>
  <c r="E691"/>
  <c r="D691"/>
  <c r="I691"/>
  <c r="C691"/>
  <c r="B691"/>
  <c r="A691"/>
  <c r="Z690"/>
  <c r="Y690"/>
  <c r="W690"/>
  <c r="J689"/>
  <c r="G689"/>
  <c r="F689"/>
  <c r="F688"/>
  <c r="E688"/>
  <c r="D688"/>
  <c r="I688"/>
  <c r="C688"/>
  <c r="B688"/>
  <c r="A688"/>
  <c r="Z687"/>
  <c r="Y687"/>
  <c r="W687"/>
  <c r="J686"/>
  <c r="G686"/>
  <c r="F686"/>
  <c r="F685"/>
  <c r="D685"/>
  <c r="I685"/>
  <c r="C685"/>
  <c r="B685"/>
  <c r="A685"/>
  <c r="Z684"/>
  <c r="Y684"/>
  <c r="X684"/>
  <c r="G683"/>
  <c r="E683"/>
  <c r="J682"/>
  <c r="F682"/>
  <c r="E682"/>
  <c r="J681"/>
  <c r="F681"/>
  <c r="E681"/>
  <c r="J680"/>
  <c r="G680"/>
  <c r="F680"/>
  <c r="J679"/>
  <c r="G679"/>
  <c r="F679"/>
  <c r="J678"/>
  <c r="G678"/>
  <c r="F678"/>
  <c r="J677"/>
  <c r="G677"/>
  <c r="F677"/>
  <c r="F676"/>
  <c r="D676"/>
  <c r="I676"/>
  <c r="C676"/>
  <c r="B676"/>
  <c r="A676"/>
  <c r="Z675"/>
  <c r="Y675"/>
  <c r="W675"/>
  <c r="J674"/>
  <c r="G674"/>
  <c r="F674"/>
  <c r="F673"/>
  <c r="E673"/>
  <c r="D673"/>
  <c r="I673"/>
  <c r="C673"/>
  <c r="B673"/>
  <c r="A673"/>
  <c r="Z672"/>
  <c r="Y672"/>
  <c r="W672"/>
  <c r="J671"/>
  <c r="G671"/>
  <c r="F671"/>
  <c r="F670"/>
  <c r="D670"/>
  <c r="I670"/>
  <c r="C670"/>
  <c r="B670"/>
  <c r="A670"/>
  <c r="Z669"/>
  <c r="Y669"/>
  <c r="X669"/>
  <c r="G668"/>
  <c r="E668"/>
  <c r="J667"/>
  <c r="F667"/>
  <c r="E667"/>
  <c r="J666"/>
  <c r="F666"/>
  <c r="E666"/>
  <c r="J665"/>
  <c r="G665"/>
  <c r="F665"/>
  <c r="J664"/>
  <c r="G664"/>
  <c r="F664"/>
  <c r="J663"/>
  <c r="G663"/>
  <c r="F663"/>
  <c r="J662"/>
  <c r="G662"/>
  <c r="F662"/>
  <c r="F661"/>
  <c r="D661"/>
  <c r="I661"/>
  <c r="C661"/>
  <c r="B661"/>
  <c r="A661"/>
  <c r="Z660"/>
  <c r="Y660"/>
  <c r="W660"/>
  <c r="J659"/>
  <c r="G659"/>
  <c r="F659"/>
  <c r="F658"/>
  <c r="E658"/>
  <c r="D658"/>
  <c r="I658"/>
  <c r="C658"/>
  <c r="B658"/>
  <c r="A658"/>
  <c r="Z657"/>
  <c r="Y657"/>
  <c r="W657"/>
  <c r="J656"/>
  <c r="G656"/>
  <c r="F656"/>
  <c r="F655"/>
  <c r="E655"/>
  <c r="D655"/>
  <c r="I655"/>
  <c r="C655"/>
  <c r="B655"/>
  <c r="A655"/>
  <c r="Z654"/>
  <c r="Y654"/>
  <c r="W654"/>
  <c r="J653"/>
  <c r="G653"/>
  <c r="F653"/>
  <c r="F652"/>
  <c r="E652"/>
  <c r="D652"/>
  <c r="I652"/>
  <c r="C652"/>
  <c r="B652"/>
  <c r="A652"/>
  <c r="Z651"/>
  <c r="Y651"/>
  <c r="W651"/>
  <c r="J650"/>
  <c r="G650"/>
  <c r="F650"/>
  <c r="F649"/>
  <c r="E649"/>
  <c r="D649"/>
  <c r="I649"/>
  <c r="C649"/>
  <c r="B649"/>
  <c r="A649"/>
  <c r="Z648"/>
  <c r="Y648"/>
  <c r="W648"/>
  <c r="J647"/>
  <c r="G647"/>
  <c r="F647"/>
  <c r="F646"/>
  <c r="E646"/>
  <c r="D646"/>
  <c r="I646"/>
  <c r="C646"/>
  <c r="B646"/>
  <c r="A646"/>
  <c r="Z645"/>
  <c r="Y645"/>
  <c r="W645"/>
  <c r="J644"/>
  <c r="G644"/>
  <c r="F644"/>
  <c r="F643"/>
  <c r="E643"/>
  <c r="D643"/>
  <c r="I643"/>
  <c r="C643"/>
  <c r="B643"/>
  <c r="A643"/>
  <c r="Z642"/>
  <c r="Y642"/>
  <c r="W642"/>
  <c r="J641"/>
  <c r="G641"/>
  <c r="F641"/>
  <c r="F640"/>
  <c r="E640"/>
  <c r="D640"/>
  <c r="I640"/>
  <c r="C640"/>
  <c r="B640"/>
  <c r="A640"/>
  <c r="Z639"/>
  <c r="Y639"/>
  <c r="W639"/>
  <c r="J638"/>
  <c r="G638"/>
  <c r="F638"/>
  <c r="F637"/>
  <c r="E637"/>
  <c r="D637"/>
  <c r="I637"/>
  <c r="C637"/>
  <c r="B637"/>
  <c r="A637"/>
  <c r="Z636"/>
  <c r="Y636"/>
  <c r="W636"/>
  <c r="J635"/>
  <c r="G635"/>
  <c r="F635"/>
  <c r="F634"/>
  <c r="E634"/>
  <c r="D634"/>
  <c r="I634"/>
  <c r="C634"/>
  <c r="B634"/>
  <c r="A634"/>
  <c r="Z633"/>
  <c r="Y633"/>
  <c r="W633"/>
  <c r="J632"/>
  <c r="G632"/>
  <c r="F632"/>
  <c r="F631"/>
  <c r="D631"/>
  <c r="I631"/>
  <c r="C631"/>
  <c r="B631"/>
  <c r="A631"/>
  <c r="Z630"/>
  <c r="Y630"/>
  <c r="X630"/>
  <c r="G629"/>
  <c r="E629"/>
  <c r="J628"/>
  <c r="F628"/>
  <c r="E628"/>
  <c r="J627"/>
  <c r="F627"/>
  <c r="E627"/>
  <c r="J626"/>
  <c r="G626"/>
  <c r="F626"/>
  <c r="J625"/>
  <c r="G625"/>
  <c r="F625"/>
  <c r="J624"/>
  <c r="G624"/>
  <c r="F624"/>
  <c r="J623"/>
  <c r="G623"/>
  <c r="F623"/>
  <c r="F622"/>
  <c r="D622"/>
  <c r="I622"/>
  <c r="C622"/>
  <c r="B622"/>
  <c r="A622"/>
  <c r="Z621"/>
  <c r="Y621"/>
  <c r="W621"/>
  <c r="J620"/>
  <c r="G620"/>
  <c r="F620"/>
  <c r="F619"/>
  <c r="E619"/>
  <c r="D619"/>
  <c r="I619"/>
  <c r="C619"/>
  <c r="B619"/>
  <c r="A619"/>
  <c r="Z618"/>
  <c r="Y618"/>
  <c r="W618"/>
  <c r="J617"/>
  <c r="G617"/>
  <c r="F617"/>
  <c r="F616"/>
  <c r="D616"/>
  <c r="I616"/>
  <c r="C616"/>
  <c r="B616"/>
  <c r="A616"/>
  <c r="Z615"/>
  <c r="Y615"/>
  <c r="X615"/>
  <c r="G614"/>
  <c r="E614"/>
  <c r="J613"/>
  <c r="F613"/>
  <c r="E613"/>
  <c r="J612"/>
  <c r="F612"/>
  <c r="E612"/>
  <c r="J611"/>
  <c r="G611"/>
  <c r="F611"/>
  <c r="J610"/>
  <c r="G610"/>
  <c r="F610"/>
  <c r="J609"/>
  <c r="G609"/>
  <c r="F609"/>
  <c r="J608"/>
  <c r="G608"/>
  <c r="F608"/>
  <c r="F607"/>
  <c r="D607"/>
  <c r="I607"/>
  <c r="C607"/>
  <c r="B607"/>
  <c r="A607"/>
  <c r="Z606"/>
  <c r="Y606"/>
  <c r="W606"/>
  <c r="J605"/>
  <c r="G605"/>
  <c r="F605"/>
  <c r="F604"/>
  <c r="E604"/>
  <c r="D604"/>
  <c r="I604"/>
  <c r="C604"/>
  <c r="B604"/>
  <c r="A604"/>
  <c r="Z603"/>
  <c r="Y603"/>
  <c r="W603"/>
  <c r="J602"/>
  <c r="G602"/>
  <c r="F602"/>
  <c r="F601"/>
  <c r="D601"/>
  <c r="I601"/>
  <c r="C601"/>
  <c r="B601"/>
  <c r="A601"/>
  <c r="Z600"/>
  <c r="Y600"/>
  <c r="X600"/>
  <c r="G599"/>
  <c r="E599"/>
  <c r="J598"/>
  <c r="F598"/>
  <c r="E598"/>
  <c r="J597"/>
  <c r="F597"/>
  <c r="E597"/>
  <c r="J596"/>
  <c r="G596"/>
  <c r="F596"/>
  <c r="J595"/>
  <c r="G595"/>
  <c r="F595"/>
  <c r="J594"/>
  <c r="G594"/>
  <c r="F594"/>
  <c r="J593"/>
  <c r="G593"/>
  <c r="F593"/>
  <c r="F592"/>
  <c r="D592"/>
  <c r="I592"/>
  <c r="C592"/>
  <c r="B592"/>
  <c r="A592"/>
  <c r="AF591"/>
  <c r="C591"/>
  <c r="AF590"/>
  <c r="C590"/>
  <c r="AE577"/>
  <c r="AD574"/>
  <c r="B574"/>
  <c r="AD572"/>
  <c r="B572"/>
  <c r="B570"/>
  <c r="H563"/>
  <c r="C549"/>
  <c r="C548"/>
  <c r="C547"/>
  <c r="C546"/>
  <c r="C545"/>
  <c r="C544"/>
  <c r="Z534"/>
  <c r="Y534"/>
  <c r="X534"/>
  <c r="G533"/>
  <c r="E533"/>
  <c r="J532"/>
  <c r="F532"/>
  <c r="E532"/>
  <c r="J531"/>
  <c r="F531"/>
  <c r="E531"/>
  <c r="J530"/>
  <c r="G530"/>
  <c r="F530"/>
  <c r="J529"/>
  <c r="G529"/>
  <c r="F529"/>
  <c r="J528"/>
  <c r="G528"/>
  <c r="F528"/>
  <c r="J527"/>
  <c r="G527"/>
  <c r="F527"/>
  <c r="F526"/>
  <c r="D526"/>
  <c r="I526"/>
  <c r="C526"/>
  <c r="B526"/>
  <c r="A526"/>
  <c r="Z525"/>
  <c r="Y525"/>
  <c r="X525"/>
  <c r="G524"/>
  <c r="E524"/>
  <c r="J523"/>
  <c r="E523"/>
  <c r="J522"/>
  <c r="E522"/>
  <c r="J521"/>
  <c r="G521"/>
  <c r="F521"/>
  <c r="J520"/>
  <c r="G520"/>
  <c r="F520"/>
  <c r="J519"/>
  <c r="G519"/>
  <c r="F519"/>
  <c r="J518"/>
  <c r="G518"/>
  <c r="F518"/>
  <c r="F517"/>
  <c r="D517"/>
  <c r="I517"/>
  <c r="C517"/>
  <c r="B517"/>
  <c r="A517"/>
  <c r="Z516"/>
  <c r="Y516"/>
  <c r="X516"/>
  <c r="J515"/>
  <c r="G515"/>
  <c r="F515"/>
  <c r="F514"/>
  <c r="D514"/>
  <c r="I514"/>
  <c r="C514"/>
  <c r="B514"/>
  <c r="A514"/>
  <c r="Z513"/>
  <c r="Y513"/>
  <c r="X513"/>
  <c r="J512"/>
  <c r="G512"/>
  <c r="F512"/>
  <c r="F511"/>
  <c r="D511"/>
  <c r="I511"/>
  <c r="C511"/>
  <c r="B511"/>
  <c r="A511"/>
  <c r="Z510"/>
  <c r="Y510"/>
  <c r="X510"/>
  <c r="G509"/>
  <c r="E509"/>
  <c r="J508"/>
  <c r="E508"/>
  <c r="J507"/>
  <c r="E507"/>
  <c r="J506"/>
  <c r="G506"/>
  <c r="F506"/>
  <c r="J505"/>
  <c r="G505"/>
  <c r="F505"/>
  <c r="J504"/>
  <c r="G504"/>
  <c r="F504"/>
  <c r="J503"/>
  <c r="G503"/>
  <c r="F503"/>
  <c r="F502"/>
  <c r="D502"/>
  <c r="I502"/>
  <c r="C502"/>
  <c r="B502"/>
  <c r="A502"/>
  <c r="Z501"/>
  <c r="Y501"/>
  <c r="X501"/>
  <c r="J500"/>
  <c r="G500"/>
  <c r="F500"/>
  <c r="F499"/>
  <c r="D499"/>
  <c r="I499"/>
  <c r="C499"/>
  <c r="B499"/>
  <c r="A499"/>
  <c r="Z498"/>
  <c r="Y498"/>
  <c r="X498"/>
  <c r="J497"/>
  <c r="G497"/>
  <c r="F497"/>
  <c r="F496"/>
  <c r="D496"/>
  <c r="I496"/>
  <c r="C496"/>
  <c r="B496"/>
  <c r="A496"/>
  <c r="Z495"/>
  <c r="Y495"/>
  <c r="X495"/>
  <c r="G494"/>
  <c r="E494"/>
  <c r="J493"/>
  <c r="E493"/>
  <c r="J492"/>
  <c r="E492"/>
  <c r="J491"/>
  <c r="G491"/>
  <c r="F491"/>
  <c r="J490"/>
  <c r="G490"/>
  <c r="F490"/>
  <c r="J489"/>
  <c r="G489"/>
  <c r="F489"/>
  <c r="J488"/>
  <c r="G488"/>
  <c r="F488"/>
  <c r="F487"/>
  <c r="D487"/>
  <c r="I487"/>
  <c r="C487"/>
  <c r="B487"/>
  <c r="A487"/>
  <c r="AF486"/>
  <c r="C486"/>
  <c r="Z485"/>
  <c r="Y485"/>
  <c r="X485"/>
  <c r="G484"/>
  <c r="E484"/>
  <c r="J483"/>
  <c r="F483"/>
  <c r="E483"/>
  <c r="J482"/>
  <c r="F482"/>
  <c r="E482"/>
  <c r="J481"/>
  <c r="G481"/>
  <c r="F481"/>
  <c r="J480"/>
  <c r="G480"/>
  <c r="F480"/>
  <c r="J479"/>
  <c r="G479"/>
  <c r="F479"/>
  <c r="F478"/>
  <c r="D478"/>
  <c r="I478"/>
  <c r="C478"/>
  <c r="B478"/>
  <c r="A478"/>
  <c r="Z477"/>
  <c r="Y477"/>
  <c r="X477"/>
  <c r="G476"/>
  <c r="E476"/>
  <c r="J475"/>
  <c r="F475"/>
  <c r="E475"/>
  <c r="J474"/>
  <c r="F474"/>
  <c r="E474"/>
  <c r="J473"/>
  <c r="G473"/>
  <c r="F473"/>
  <c r="J472"/>
  <c r="G472"/>
  <c r="F472"/>
  <c r="J471"/>
  <c r="G471"/>
  <c r="F471"/>
  <c r="F470"/>
  <c r="D470"/>
  <c r="I470"/>
  <c r="C470"/>
  <c r="B470"/>
  <c r="A470"/>
  <c r="Z469"/>
  <c r="Y469"/>
  <c r="X469"/>
  <c r="G468"/>
  <c r="E468"/>
  <c r="J467"/>
  <c r="F467"/>
  <c r="E467"/>
  <c r="J466"/>
  <c r="F466"/>
  <c r="E466"/>
  <c r="J465"/>
  <c r="G465"/>
  <c r="F465"/>
  <c r="J464"/>
  <c r="G464"/>
  <c r="F464"/>
  <c r="J463"/>
  <c r="G463"/>
  <c r="F463"/>
  <c r="J462"/>
  <c r="G462"/>
  <c r="F462"/>
  <c r="F461"/>
  <c r="D461"/>
  <c r="I461"/>
  <c r="C461"/>
  <c r="B461"/>
  <c r="A461"/>
  <c r="Z460"/>
  <c r="Y460"/>
  <c r="X460"/>
  <c r="G459"/>
  <c r="E459"/>
  <c r="J458"/>
  <c r="E458"/>
  <c r="J457"/>
  <c r="E457"/>
  <c r="J456"/>
  <c r="G456"/>
  <c r="F456"/>
  <c r="J455"/>
  <c r="G455"/>
  <c r="F455"/>
  <c r="J454"/>
  <c r="G454"/>
  <c r="F454"/>
  <c r="J453"/>
  <c r="G453"/>
  <c r="F453"/>
  <c r="F452"/>
  <c r="D452"/>
  <c r="I452"/>
  <c r="C452"/>
  <c r="B452"/>
  <c r="A452"/>
  <c r="Z451"/>
  <c r="Y451"/>
  <c r="X451"/>
  <c r="G450"/>
  <c r="E450"/>
  <c r="J449"/>
  <c r="F449"/>
  <c r="E449"/>
  <c r="J448"/>
  <c r="F448"/>
  <c r="E448"/>
  <c r="J447"/>
  <c r="G447"/>
  <c r="F447"/>
  <c r="J446"/>
  <c r="G446"/>
  <c r="F446"/>
  <c r="J445"/>
  <c r="G445"/>
  <c r="F445"/>
  <c r="F444"/>
  <c r="D444"/>
  <c r="I444"/>
  <c r="C444"/>
  <c r="B444"/>
  <c r="A444"/>
  <c r="Z443"/>
  <c r="Y443"/>
  <c r="X443"/>
  <c r="J442"/>
  <c r="G442"/>
  <c r="F442"/>
  <c r="F441"/>
  <c r="D441"/>
  <c r="I441"/>
  <c r="C441"/>
  <c r="B441"/>
  <c r="A441"/>
  <c r="Z440"/>
  <c r="Y440"/>
  <c r="X440"/>
  <c r="J439"/>
  <c r="G439"/>
  <c r="F439"/>
  <c r="F438"/>
  <c r="D438"/>
  <c r="I438"/>
  <c r="C438"/>
  <c r="B438"/>
  <c r="A438"/>
  <c r="Z437"/>
  <c r="Y437"/>
  <c r="X437"/>
  <c r="G436"/>
  <c r="E436"/>
  <c r="J435"/>
  <c r="F435"/>
  <c r="E435"/>
  <c r="J434"/>
  <c r="F434"/>
  <c r="E434"/>
  <c r="J433"/>
  <c r="G433"/>
  <c r="F433"/>
  <c r="J432"/>
  <c r="G432"/>
  <c r="F432"/>
  <c r="J431"/>
  <c r="G431"/>
  <c r="F431"/>
  <c r="J430"/>
  <c r="G430"/>
  <c r="F430"/>
  <c r="F429"/>
  <c r="D429"/>
  <c r="I429"/>
  <c r="C429"/>
  <c r="B429"/>
  <c r="A429"/>
  <c r="AF428"/>
  <c r="C428"/>
  <c r="AF427"/>
  <c r="C427"/>
  <c r="Z426"/>
  <c r="Y426"/>
  <c r="X426"/>
  <c r="G425"/>
  <c r="E425"/>
  <c r="J424"/>
  <c r="F424"/>
  <c r="E424"/>
  <c r="J423"/>
  <c r="F423"/>
  <c r="E423"/>
  <c r="J422"/>
  <c r="G422"/>
  <c r="F422"/>
  <c r="J421"/>
  <c r="G421"/>
  <c r="F421"/>
  <c r="J420"/>
  <c r="G420"/>
  <c r="F420"/>
  <c r="F419"/>
  <c r="D419"/>
  <c r="I419"/>
  <c r="C419"/>
  <c r="B419"/>
  <c r="A419"/>
  <c r="Z418"/>
  <c r="Y418"/>
  <c r="X418"/>
  <c r="J417"/>
  <c r="G417"/>
  <c r="F417"/>
  <c r="F416"/>
  <c r="E416"/>
  <c r="D416"/>
  <c r="I416"/>
  <c r="C416"/>
  <c r="B416"/>
  <c r="A416"/>
  <c r="Z415"/>
  <c r="Y415"/>
  <c r="X415"/>
  <c r="J414"/>
  <c r="G414"/>
  <c r="F414"/>
  <c r="F413"/>
  <c r="D413"/>
  <c r="I413"/>
  <c r="C413"/>
  <c r="B413"/>
  <c r="A413"/>
  <c r="Z412"/>
  <c r="Y412"/>
  <c r="X412"/>
  <c r="G411"/>
  <c r="E411"/>
  <c r="J410"/>
  <c r="F410"/>
  <c r="E410"/>
  <c r="J409"/>
  <c r="F409"/>
  <c r="E409"/>
  <c r="J408"/>
  <c r="G408"/>
  <c r="F408"/>
  <c r="J407"/>
  <c r="G407"/>
  <c r="F407"/>
  <c r="J406"/>
  <c r="G406"/>
  <c r="F406"/>
  <c r="J405"/>
  <c r="G405"/>
  <c r="F405"/>
  <c r="F404"/>
  <c r="D404"/>
  <c r="I404"/>
  <c r="C404"/>
  <c r="B404"/>
  <c r="A404"/>
  <c r="Z403"/>
  <c r="Y403"/>
  <c r="X403"/>
  <c r="J402"/>
  <c r="G402"/>
  <c r="F402"/>
  <c r="F401"/>
  <c r="D401"/>
  <c r="I401"/>
  <c r="C401"/>
  <c r="B401"/>
  <c r="A401"/>
  <c r="Z400"/>
  <c r="Y400"/>
  <c r="X400"/>
  <c r="G399"/>
  <c r="E399"/>
  <c r="J398"/>
  <c r="F398"/>
  <c r="E398"/>
  <c r="J397"/>
  <c r="F397"/>
  <c r="E397"/>
  <c r="J396"/>
  <c r="G396"/>
  <c r="F396"/>
  <c r="J395"/>
  <c r="G395"/>
  <c r="F395"/>
  <c r="J394"/>
  <c r="G394"/>
  <c r="F394"/>
  <c r="J393"/>
  <c r="G393"/>
  <c r="F393"/>
  <c r="F392"/>
  <c r="D392"/>
  <c r="I392"/>
  <c r="C392"/>
  <c r="B392"/>
  <c r="A392"/>
  <c r="Z391"/>
  <c r="Y391"/>
  <c r="X391"/>
  <c r="G390"/>
  <c r="E390"/>
  <c r="J389"/>
  <c r="F389"/>
  <c r="E389"/>
  <c r="J388"/>
  <c r="F388"/>
  <c r="E388"/>
  <c r="J387"/>
  <c r="G387"/>
  <c r="F387"/>
  <c r="J386"/>
  <c r="G386"/>
  <c r="F386"/>
  <c r="J385"/>
  <c r="G385"/>
  <c r="F385"/>
  <c r="J384"/>
  <c r="G384"/>
  <c r="F384"/>
  <c r="F383"/>
  <c r="D383"/>
  <c r="I383"/>
  <c r="C383"/>
  <c r="B383"/>
  <c r="A383"/>
  <c r="Z382"/>
  <c r="Y382"/>
  <c r="X382"/>
  <c r="J381"/>
  <c r="G381"/>
  <c r="F381"/>
  <c r="F380"/>
  <c r="D380"/>
  <c r="I380"/>
  <c r="C380"/>
  <c r="B380"/>
  <c r="A380"/>
  <c r="Z379"/>
  <c r="Y379"/>
  <c r="X379"/>
  <c r="G378"/>
  <c r="E378"/>
  <c r="J377"/>
  <c r="F377"/>
  <c r="E377"/>
  <c r="J376"/>
  <c r="F376"/>
  <c r="E376"/>
  <c r="J375"/>
  <c r="G375"/>
  <c r="F375"/>
  <c r="J374"/>
  <c r="G374"/>
  <c r="F374"/>
  <c r="J373"/>
  <c r="G373"/>
  <c r="F373"/>
  <c r="J372"/>
  <c r="G372"/>
  <c r="F372"/>
  <c r="F371"/>
  <c r="D371"/>
  <c r="I371"/>
  <c r="C371"/>
  <c r="B371"/>
  <c r="A371"/>
  <c r="AF370"/>
  <c r="C370"/>
  <c r="AF369"/>
  <c r="C369"/>
  <c r="Z368"/>
  <c r="Y368"/>
  <c r="X368"/>
  <c r="G367"/>
  <c r="E367"/>
  <c r="J366"/>
  <c r="F366"/>
  <c r="E366"/>
  <c r="J365"/>
  <c r="F365"/>
  <c r="E365"/>
  <c r="J364"/>
  <c r="G364"/>
  <c r="F364"/>
  <c r="J363"/>
  <c r="G363"/>
  <c r="F363"/>
  <c r="J362"/>
  <c r="G362"/>
  <c r="F362"/>
  <c r="J361"/>
  <c r="G361"/>
  <c r="F361"/>
  <c r="F360"/>
  <c r="D360"/>
  <c r="I360"/>
  <c r="C360"/>
  <c r="B360"/>
  <c r="A360"/>
  <c r="Z359"/>
  <c r="Y359"/>
  <c r="X359"/>
  <c r="G358"/>
  <c r="E358"/>
  <c r="J357"/>
  <c r="F357"/>
  <c r="E357"/>
  <c r="J356"/>
  <c r="F356"/>
  <c r="E356"/>
  <c r="J355"/>
  <c r="G355"/>
  <c r="F355"/>
  <c r="J354"/>
  <c r="G354"/>
  <c r="F354"/>
  <c r="J353"/>
  <c r="G353"/>
  <c r="F353"/>
  <c r="J352"/>
  <c r="G352"/>
  <c r="F352"/>
  <c r="F351"/>
  <c r="D351"/>
  <c r="I351"/>
  <c r="C351"/>
  <c r="B351"/>
  <c r="A351"/>
  <c r="AF350"/>
  <c r="C350"/>
  <c r="Z349"/>
  <c r="Y349"/>
  <c r="X349"/>
  <c r="G348"/>
  <c r="E348"/>
  <c r="J347"/>
  <c r="F347"/>
  <c r="E347"/>
  <c r="J346"/>
  <c r="F346"/>
  <c r="E346"/>
  <c r="J345"/>
  <c r="G345"/>
  <c r="F345"/>
  <c r="J344"/>
  <c r="G344"/>
  <c r="F344"/>
  <c r="J343"/>
  <c r="G343"/>
  <c r="F343"/>
  <c r="F342"/>
  <c r="D342"/>
  <c r="I342"/>
  <c r="C342"/>
  <c r="B342"/>
  <c r="A342"/>
  <c r="Z341"/>
  <c r="Y341"/>
  <c r="X341"/>
  <c r="G340"/>
  <c r="E340"/>
  <c r="J339"/>
  <c r="F339"/>
  <c r="E339"/>
  <c r="J338"/>
  <c r="F338"/>
  <c r="E338"/>
  <c r="J337"/>
  <c r="G337"/>
  <c r="F337"/>
  <c r="J336"/>
  <c r="G336"/>
  <c r="F336"/>
  <c r="J335"/>
  <c r="G335"/>
  <c r="F335"/>
  <c r="J334"/>
  <c r="G334"/>
  <c r="F334"/>
  <c r="F333"/>
  <c r="D333"/>
  <c r="I333"/>
  <c r="C333"/>
  <c r="B333"/>
  <c r="A333"/>
  <c r="Z332"/>
  <c r="Y332"/>
  <c r="X332"/>
  <c r="G331"/>
  <c r="E331"/>
  <c r="J330"/>
  <c r="F330"/>
  <c r="E330"/>
  <c r="J329"/>
  <c r="F329"/>
  <c r="E329"/>
  <c r="J328"/>
  <c r="G328"/>
  <c r="F328"/>
  <c r="J327"/>
  <c r="G327"/>
  <c r="F327"/>
  <c r="J326"/>
  <c r="G326"/>
  <c r="F326"/>
  <c r="J325"/>
  <c r="G325"/>
  <c r="F325"/>
  <c r="F324"/>
  <c r="D324"/>
  <c r="I324"/>
  <c r="C324"/>
  <c r="B324"/>
  <c r="A324"/>
  <c r="AF323"/>
  <c r="C323"/>
  <c r="AF322"/>
  <c r="C322"/>
  <c r="Z321"/>
  <c r="Y321"/>
  <c r="X321"/>
  <c r="G320"/>
  <c r="E320"/>
  <c r="J319"/>
  <c r="F319"/>
  <c r="E319"/>
  <c r="J318"/>
  <c r="F318"/>
  <c r="E318"/>
  <c r="J317"/>
  <c r="G317"/>
  <c r="F317"/>
  <c r="J316"/>
  <c r="G316"/>
  <c r="F316"/>
  <c r="J315"/>
  <c r="G315"/>
  <c r="F315"/>
  <c r="J314"/>
  <c r="G314"/>
  <c r="F314"/>
  <c r="F313"/>
  <c r="D313"/>
  <c r="I313"/>
  <c r="C313"/>
  <c r="B313"/>
  <c r="A313"/>
  <c r="Z312"/>
  <c r="Y312"/>
  <c r="X312"/>
  <c r="G311"/>
  <c r="E311"/>
  <c r="J310"/>
  <c r="F310"/>
  <c r="E310"/>
  <c r="J309"/>
  <c r="F309"/>
  <c r="E309"/>
  <c r="J308"/>
  <c r="G308"/>
  <c r="F308"/>
  <c r="J307"/>
  <c r="G307"/>
  <c r="F307"/>
  <c r="J306"/>
  <c r="G306"/>
  <c r="F306"/>
  <c r="J305"/>
  <c r="G305"/>
  <c r="F305"/>
  <c r="F304"/>
  <c r="D304"/>
  <c r="I304"/>
  <c r="C304"/>
  <c r="B304"/>
  <c r="A304"/>
  <c r="AF303"/>
  <c r="C303"/>
  <c r="AF302"/>
  <c r="C302"/>
  <c r="AF301"/>
  <c r="C301"/>
  <c r="Z300"/>
  <c r="Y300"/>
  <c r="X300"/>
  <c r="J299"/>
  <c r="G299"/>
  <c r="F299"/>
  <c r="F298"/>
  <c r="E298"/>
  <c r="D298"/>
  <c r="I298"/>
  <c r="C298"/>
  <c r="B298"/>
  <c r="A298"/>
  <c r="Z297"/>
  <c r="Y297"/>
  <c r="X297"/>
  <c r="G296"/>
  <c r="E296"/>
  <c r="J295"/>
  <c r="F295"/>
  <c r="E295"/>
  <c r="J294"/>
  <c r="F294"/>
  <c r="E294"/>
  <c r="J293"/>
  <c r="G293"/>
  <c r="F293"/>
  <c r="J292"/>
  <c r="G292"/>
  <c r="F292"/>
  <c r="J291"/>
  <c r="G291"/>
  <c r="F291"/>
  <c r="F290"/>
  <c r="D290"/>
  <c r="I290"/>
  <c r="C290"/>
  <c r="B290"/>
  <c r="A290"/>
  <c r="Z289"/>
  <c r="Y289"/>
  <c r="X289"/>
  <c r="G288"/>
  <c r="E288"/>
  <c r="J287"/>
  <c r="F287"/>
  <c r="E287"/>
  <c r="J286"/>
  <c r="F286"/>
  <c r="E286"/>
  <c r="J285"/>
  <c r="G285"/>
  <c r="F285"/>
  <c r="J284"/>
  <c r="G284"/>
  <c r="F284"/>
  <c r="J283"/>
  <c r="G283"/>
  <c r="F283"/>
  <c r="F282"/>
  <c r="D282"/>
  <c r="I282"/>
  <c r="C282"/>
  <c r="B282"/>
  <c r="A282"/>
  <c r="Z281"/>
  <c r="Y281"/>
  <c r="X281"/>
  <c r="J280"/>
  <c r="Y280"/>
  <c r="F280"/>
  <c r="D280"/>
  <c r="C280"/>
  <c r="B280"/>
  <c r="A280"/>
  <c r="G279"/>
  <c r="E279"/>
  <c r="J278"/>
  <c r="E278"/>
  <c r="J277"/>
  <c r="E277"/>
  <c r="J276"/>
  <c r="G276"/>
  <c r="F276"/>
  <c r="J275"/>
  <c r="G275"/>
  <c r="F275"/>
  <c r="J274"/>
  <c r="G274"/>
  <c r="F274"/>
  <c r="J273"/>
  <c r="G273"/>
  <c r="F273"/>
  <c r="F272"/>
  <c r="D272"/>
  <c r="I272"/>
  <c r="C272"/>
  <c r="B272"/>
  <c r="A272"/>
  <c r="Z271"/>
  <c r="Y271"/>
  <c r="X271"/>
  <c r="G270"/>
  <c r="E270"/>
  <c r="J269"/>
  <c r="F269"/>
  <c r="E269"/>
  <c r="J268"/>
  <c r="F268"/>
  <c r="E268"/>
  <c r="J267"/>
  <c r="G267"/>
  <c r="F267"/>
  <c r="J266"/>
  <c r="G266"/>
  <c r="F266"/>
  <c r="J265"/>
  <c r="G265"/>
  <c r="F265"/>
  <c r="F264"/>
  <c r="D264"/>
  <c r="I264"/>
  <c r="C264"/>
  <c r="B264"/>
  <c r="A264"/>
  <c r="Z263"/>
  <c r="Y263"/>
  <c r="X263"/>
  <c r="J262"/>
  <c r="G262"/>
  <c r="F262"/>
  <c r="F261"/>
  <c r="E261"/>
  <c r="D261"/>
  <c r="I261"/>
  <c r="C261"/>
  <c r="B261"/>
  <c r="A261"/>
  <c r="Z260"/>
  <c r="Y260"/>
  <c r="X260"/>
  <c r="G259"/>
  <c r="E259"/>
  <c r="J258"/>
  <c r="F258"/>
  <c r="E258"/>
  <c r="J257"/>
  <c r="F257"/>
  <c r="E257"/>
  <c r="J256"/>
  <c r="G256"/>
  <c r="F256"/>
  <c r="J255"/>
  <c r="G255"/>
  <c r="F255"/>
  <c r="J254"/>
  <c r="G254"/>
  <c r="F254"/>
  <c r="F253"/>
  <c r="E253"/>
  <c r="D253"/>
  <c r="I253"/>
  <c r="C253"/>
  <c r="B253"/>
  <c r="A253"/>
  <c r="Z252"/>
  <c r="Y252"/>
  <c r="X252"/>
  <c r="J251"/>
  <c r="G251"/>
  <c r="F251"/>
  <c r="F250"/>
  <c r="E250"/>
  <c r="D250"/>
  <c r="I250"/>
  <c r="C250"/>
  <c r="B250"/>
  <c r="A250"/>
  <c r="Z249"/>
  <c r="Y249"/>
  <c r="X249"/>
  <c r="J248"/>
  <c r="G248"/>
  <c r="F248"/>
  <c r="F247"/>
  <c r="E247"/>
  <c r="D247"/>
  <c r="I247"/>
  <c r="C247"/>
  <c r="B247"/>
  <c r="A247"/>
  <c r="Z246"/>
  <c r="Y246"/>
  <c r="X246"/>
  <c r="J245"/>
  <c r="G245"/>
  <c r="F245"/>
  <c r="F244"/>
  <c r="E244"/>
  <c r="D244"/>
  <c r="I244"/>
  <c r="C244"/>
  <c r="B244"/>
  <c r="A244"/>
  <c r="Z243"/>
  <c r="Y243"/>
  <c r="X243"/>
  <c r="J242"/>
  <c r="G242"/>
  <c r="F242"/>
  <c r="F241"/>
  <c r="D241"/>
  <c r="I241"/>
  <c r="C241"/>
  <c r="B241"/>
  <c r="A241"/>
  <c r="Z240"/>
  <c r="Y240"/>
  <c r="X240"/>
  <c r="G239"/>
  <c r="E239"/>
  <c r="J238"/>
  <c r="F238"/>
  <c r="E238"/>
  <c r="J237"/>
  <c r="F237"/>
  <c r="E237"/>
  <c r="J236"/>
  <c r="G236"/>
  <c r="F236"/>
  <c r="J235"/>
  <c r="G235"/>
  <c r="F235"/>
  <c r="J234"/>
  <c r="G234"/>
  <c r="F234"/>
  <c r="J233"/>
  <c r="G233"/>
  <c r="F233"/>
  <c r="F232"/>
  <c r="D232"/>
  <c r="I232"/>
  <c r="C232"/>
  <c r="B232"/>
  <c r="A232"/>
  <c r="AF231"/>
  <c r="C231"/>
  <c r="Z230"/>
  <c r="Y230"/>
  <c r="X230"/>
  <c r="G229"/>
  <c r="E229"/>
  <c r="J228"/>
  <c r="F228"/>
  <c r="E228"/>
  <c r="J227"/>
  <c r="F227"/>
  <c r="E227"/>
  <c r="J226"/>
  <c r="G226"/>
  <c r="F226"/>
  <c r="J225"/>
  <c r="G225"/>
  <c r="F225"/>
  <c r="J224"/>
  <c r="G224"/>
  <c r="F224"/>
  <c r="F223"/>
  <c r="D223"/>
  <c r="I223"/>
  <c r="C223"/>
  <c r="B223"/>
  <c r="A223"/>
  <c r="Z222"/>
  <c r="Y222"/>
  <c r="X222"/>
  <c r="J221"/>
  <c r="Y221"/>
  <c r="F221"/>
  <c r="D221"/>
  <c r="C221"/>
  <c r="B221"/>
  <c r="A221"/>
  <c r="G220"/>
  <c r="E220"/>
  <c r="J219"/>
  <c r="E219"/>
  <c r="J218"/>
  <c r="E218"/>
  <c r="J217"/>
  <c r="G217"/>
  <c r="F217"/>
  <c r="J216"/>
  <c r="G216"/>
  <c r="F216"/>
  <c r="J215"/>
  <c r="G215"/>
  <c r="F215"/>
  <c r="J214"/>
  <c r="G214"/>
  <c r="F214"/>
  <c r="F213"/>
  <c r="D213"/>
  <c r="I213"/>
  <c r="C213"/>
  <c r="B213"/>
  <c r="A213"/>
  <c r="Z212"/>
  <c r="Y212"/>
  <c r="X212"/>
  <c r="G211"/>
  <c r="E211"/>
  <c r="J210"/>
  <c r="F210"/>
  <c r="E210"/>
  <c r="J209"/>
  <c r="F209"/>
  <c r="E209"/>
  <c r="J208"/>
  <c r="G208"/>
  <c r="F208"/>
  <c r="J207"/>
  <c r="G207"/>
  <c r="F207"/>
  <c r="J206"/>
  <c r="G206"/>
  <c r="F206"/>
  <c r="F205"/>
  <c r="D205"/>
  <c r="I205"/>
  <c r="C205"/>
  <c r="B205"/>
  <c r="A205"/>
  <c r="Z204"/>
  <c r="Y204"/>
  <c r="X204"/>
  <c r="J203"/>
  <c r="G203"/>
  <c r="F203"/>
  <c r="F202"/>
  <c r="E202"/>
  <c r="D202"/>
  <c r="I202"/>
  <c r="C202"/>
  <c r="B202"/>
  <c r="A202"/>
  <c r="Z201"/>
  <c r="Y201"/>
  <c r="X201"/>
  <c r="J200"/>
  <c r="G200"/>
  <c r="F200"/>
  <c r="F199"/>
  <c r="D199"/>
  <c r="I199"/>
  <c r="C199"/>
  <c r="B199"/>
  <c r="A199"/>
  <c r="Z198"/>
  <c r="Y198"/>
  <c r="X198"/>
  <c r="G197"/>
  <c r="E197"/>
  <c r="J196"/>
  <c r="F196"/>
  <c r="E196"/>
  <c r="J195"/>
  <c r="F195"/>
  <c r="E195"/>
  <c r="J194"/>
  <c r="G194"/>
  <c r="F194"/>
  <c r="J193"/>
  <c r="G193"/>
  <c r="F193"/>
  <c r="J192"/>
  <c r="G192"/>
  <c r="F192"/>
  <c r="J191"/>
  <c r="G191"/>
  <c r="F191"/>
  <c r="F190"/>
  <c r="D190"/>
  <c r="I190"/>
  <c r="C190"/>
  <c r="B190"/>
  <c r="A190"/>
  <c r="AF189"/>
  <c r="C189"/>
  <c r="AF188"/>
  <c r="C188"/>
  <c r="Z187"/>
  <c r="Y187"/>
  <c r="X187"/>
  <c r="J186"/>
  <c r="G186"/>
  <c r="F186"/>
  <c r="F185"/>
  <c r="E185"/>
  <c r="D185"/>
  <c r="I185"/>
  <c r="C185"/>
  <c r="B185"/>
  <c r="A185"/>
  <c r="Z184"/>
  <c r="Y184"/>
  <c r="X184"/>
  <c r="G183"/>
  <c r="E183"/>
  <c r="J182"/>
  <c r="F182"/>
  <c r="E182"/>
  <c r="J181"/>
  <c r="F181"/>
  <c r="E181"/>
  <c r="J180"/>
  <c r="G180"/>
  <c r="F180"/>
  <c r="J179"/>
  <c r="G179"/>
  <c r="F179"/>
  <c r="J178"/>
  <c r="G178"/>
  <c r="F178"/>
  <c r="J177"/>
  <c r="G177"/>
  <c r="F177"/>
  <c r="F176"/>
  <c r="D176"/>
  <c r="I176"/>
  <c r="C176"/>
  <c r="B176"/>
  <c r="A176"/>
  <c r="Z175"/>
  <c r="Y175"/>
  <c r="X175"/>
  <c r="J174"/>
  <c r="G174"/>
  <c r="F174"/>
  <c r="F173"/>
  <c r="E173"/>
  <c r="D173"/>
  <c r="I173"/>
  <c r="C173"/>
  <c r="B173"/>
  <c r="A173"/>
  <c r="Z172"/>
  <c r="Y172"/>
  <c r="X172"/>
  <c r="G171"/>
  <c r="E171"/>
  <c r="J170"/>
  <c r="F170"/>
  <c r="E170"/>
  <c r="J169"/>
  <c r="F169"/>
  <c r="E169"/>
  <c r="J168"/>
  <c r="G168"/>
  <c r="F168"/>
  <c r="J167"/>
  <c r="G167"/>
  <c r="F167"/>
  <c r="J166"/>
  <c r="G166"/>
  <c r="F166"/>
  <c r="F165"/>
  <c r="D165"/>
  <c r="I165"/>
  <c r="C165"/>
  <c r="B165"/>
  <c r="A165"/>
  <c r="AF164"/>
  <c r="C164"/>
  <c r="Z163"/>
  <c r="Y163"/>
  <c r="X163"/>
  <c r="G162"/>
  <c r="E162"/>
  <c r="J161"/>
  <c r="F161"/>
  <c r="E161"/>
  <c r="J160"/>
  <c r="F160"/>
  <c r="E160"/>
  <c r="J159"/>
  <c r="G159"/>
  <c r="F159"/>
  <c r="J158"/>
  <c r="G158"/>
  <c r="F158"/>
  <c r="J157"/>
  <c r="G157"/>
  <c r="F157"/>
  <c r="F156"/>
  <c r="D156"/>
  <c r="I156"/>
  <c r="C156"/>
  <c r="B156"/>
  <c r="A156"/>
  <c r="AF155"/>
  <c r="C155"/>
  <c r="Z154"/>
  <c r="Y154"/>
  <c r="X154"/>
  <c r="G153"/>
  <c r="E153"/>
  <c r="J152"/>
  <c r="E152"/>
  <c r="J151"/>
  <c r="E151"/>
  <c r="J150"/>
  <c r="G150"/>
  <c r="F150"/>
  <c r="J149"/>
  <c r="G149"/>
  <c r="F149"/>
  <c r="J148"/>
  <c r="G148"/>
  <c r="F148"/>
  <c r="F147"/>
  <c r="D147"/>
  <c r="I147"/>
  <c r="C147"/>
  <c r="B147"/>
  <c r="A147"/>
  <c r="Z146"/>
  <c r="Y146"/>
  <c r="X146"/>
  <c r="J145"/>
  <c r="Y145"/>
  <c r="F145"/>
  <c r="D145"/>
  <c r="C145"/>
  <c r="B145"/>
  <c r="A145"/>
  <c r="G144"/>
  <c r="E144"/>
  <c r="J143"/>
  <c r="E143"/>
  <c r="J142"/>
  <c r="E142"/>
  <c r="J141"/>
  <c r="G141"/>
  <c r="F141"/>
  <c r="J140"/>
  <c r="G140"/>
  <c r="F140"/>
  <c r="J139"/>
  <c r="G139"/>
  <c r="F139"/>
  <c r="F138"/>
  <c r="D138"/>
  <c r="I138"/>
  <c r="C138"/>
  <c r="B138"/>
  <c r="A138"/>
  <c r="Z137"/>
  <c r="Y137"/>
  <c r="X137"/>
  <c r="J136"/>
  <c r="Y136"/>
  <c r="F136"/>
  <c r="D136"/>
  <c r="C136"/>
  <c r="B136"/>
  <c r="A136"/>
  <c r="G135"/>
  <c r="E135"/>
  <c r="J134"/>
  <c r="E134"/>
  <c r="J133"/>
  <c r="E133"/>
  <c r="J132"/>
  <c r="G132"/>
  <c r="F132"/>
  <c r="F131"/>
  <c r="D131"/>
  <c r="I131"/>
  <c r="C131"/>
  <c r="B131"/>
  <c r="A131"/>
  <c r="Z130"/>
  <c r="Y130"/>
  <c r="X130"/>
  <c r="G129"/>
  <c r="E129"/>
  <c r="J128"/>
  <c r="F128"/>
  <c r="E128"/>
  <c r="J127"/>
  <c r="F127"/>
  <c r="E127"/>
  <c r="J126"/>
  <c r="G126"/>
  <c r="F126"/>
  <c r="J125"/>
  <c r="G125"/>
  <c r="F125"/>
  <c r="J124"/>
  <c r="G124"/>
  <c r="F124"/>
  <c r="F123"/>
  <c r="D123"/>
  <c r="I123"/>
  <c r="C123"/>
  <c r="B123"/>
  <c r="A123"/>
  <c r="Z122"/>
  <c r="Y122"/>
  <c r="X122"/>
  <c r="J121"/>
  <c r="Y121"/>
  <c r="F121"/>
  <c r="D121"/>
  <c r="C121"/>
  <c r="B121"/>
  <c r="A121"/>
  <c r="G120"/>
  <c r="E120"/>
  <c r="J119"/>
  <c r="E119"/>
  <c r="J118"/>
  <c r="E118"/>
  <c r="J117"/>
  <c r="G117"/>
  <c r="F117"/>
  <c r="J116"/>
  <c r="G116"/>
  <c r="F116"/>
  <c r="J115"/>
  <c r="G115"/>
  <c r="F115"/>
  <c r="F114"/>
  <c r="D114"/>
  <c r="I114"/>
  <c r="C114"/>
  <c r="B114"/>
  <c r="A114"/>
  <c r="Z113"/>
  <c r="Y113"/>
  <c r="X113"/>
  <c r="J112"/>
  <c r="Y112"/>
  <c r="F112"/>
  <c r="D112"/>
  <c r="C112"/>
  <c r="B112"/>
  <c r="A112"/>
  <c r="G111"/>
  <c r="E111"/>
  <c r="J110"/>
  <c r="E110"/>
  <c r="J109"/>
  <c r="E109"/>
  <c r="J108"/>
  <c r="G108"/>
  <c r="F108"/>
  <c r="F107"/>
  <c r="D107"/>
  <c r="I107"/>
  <c r="C107"/>
  <c r="B107"/>
  <c r="A107"/>
  <c r="Z106"/>
  <c r="Y106"/>
  <c r="X106"/>
  <c r="J105"/>
  <c r="Y105"/>
  <c r="F105"/>
  <c r="D105"/>
  <c r="C105"/>
  <c r="B105"/>
  <c r="A105"/>
  <c r="G104"/>
  <c r="E104"/>
  <c r="J103"/>
  <c r="E103"/>
  <c r="J102"/>
  <c r="E102"/>
  <c r="J101"/>
  <c r="G101"/>
  <c r="F101"/>
  <c r="F100"/>
  <c r="D100"/>
  <c r="I100"/>
  <c r="C100"/>
  <c r="B100"/>
  <c r="A100"/>
  <c r="AF99"/>
  <c r="C99"/>
  <c r="Z98"/>
  <c r="Y98"/>
  <c r="X98"/>
  <c r="G97"/>
  <c r="E97"/>
  <c r="J96"/>
  <c r="E96"/>
  <c r="J95"/>
  <c r="E95"/>
  <c r="J94"/>
  <c r="G94"/>
  <c r="F94"/>
  <c r="J93"/>
  <c r="G93"/>
  <c r="F93"/>
  <c r="J92"/>
  <c r="G92"/>
  <c r="F92"/>
  <c r="F91"/>
  <c r="D91"/>
  <c r="I91"/>
  <c r="C91"/>
  <c r="B91"/>
  <c r="A91"/>
  <c r="Z90"/>
  <c r="Y90"/>
  <c r="X90"/>
  <c r="G89"/>
  <c r="E89"/>
  <c r="J88"/>
  <c r="E88"/>
  <c r="J87"/>
  <c r="E87"/>
  <c r="J86"/>
  <c r="G86"/>
  <c r="F86"/>
  <c r="J85"/>
  <c r="G85"/>
  <c r="F85"/>
  <c r="J84"/>
  <c r="G84"/>
  <c r="F84"/>
  <c r="F83"/>
  <c r="D83"/>
  <c r="I83"/>
  <c r="C83"/>
  <c r="B83"/>
  <c r="A83"/>
  <c r="Z82"/>
  <c r="Y82"/>
  <c r="X82"/>
  <c r="G81"/>
  <c r="E81"/>
  <c r="J80"/>
  <c r="E80"/>
  <c r="J79"/>
  <c r="E79"/>
  <c r="J78"/>
  <c r="G78"/>
  <c r="F78"/>
  <c r="J77"/>
  <c r="G77"/>
  <c r="F77"/>
  <c r="J76"/>
  <c r="G76"/>
  <c r="F76"/>
  <c r="F75"/>
  <c r="D75"/>
  <c r="I75"/>
  <c r="C75"/>
  <c r="B75"/>
  <c r="A75"/>
  <c r="Z74"/>
  <c r="Y74"/>
  <c r="X74"/>
  <c r="G73"/>
  <c r="E73"/>
  <c r="J72"/>
  <c r="F72"/>
  <c r="E72"/>
  <c r="J71"/>
  <c r="F71"/>
  <c r="E71"/>
  <c r="J70"/>
  <c r="G70"/>
  <c r="F70"/>
  <c r="J69"/>
  <c r="G69"/>
  <c r="F69"/>
  <c r="J68"/>
  <c r="G68"/>
  <c r="F68"/>
  <c r="F67"/>
  <c r="D67"/>
  <c r="I67"/>
  <c r="C67"/>
  <c r="B67"/>
  <c r="A67"/>
  <c r="Z66"/>
  <c r="Y66"/>
  <c r="X66"/>
  <c r="J65"/>
  <c r="Y65"/>
  <c r="F65"/>
  <c r="D65"/>
  <c r="C65"/>
  <c r="B65"/>
  <c r="A65"/>
  <c r="G64"/>
  <c r="E64"/>
  <c r="J63"/>
  <c r="E63"/>
  <c r="J62"/>
  <c r="E62"/>
  <c r="J61"/>
  <c r="G61"/>
  <c r="F61"/>
  <c r="J60"/>
  <c r="G60"/>
  <c r="F60"/>
  <c r="J59"/>
  <c r="G59"/>
  <c r="F59"/>
  <c r="F58"/>
  <c r="D58"/>
  <c r="I58"/>
  <c r="C58"/>
  <c r="B58"/>
  <c r="A58"/>
  <c r="Z57"/>
  <c r="Y57"/>
  <c r="X57"/>
  <c r="J56"/>
  <c r="Y56"/>
  <c r="F56"/>
  <c r="D56"/>
  <c r="C56"/>
  <c r="B56"/>
  <c r="A56"/>
  <c r="G55"/>
  <c r="E55"/>
  <c r="J54"/>
  <c r="E54"/>
  <c r="J53"/>
  <c r="E53"/>
  <c r="J52"/>
  <c r="G52"/>
  <c r="F52"/>
  <c r="F51"/>
  <c r="D51"/>
  <c r="I51"/>
  <c r="C51"/>
  <c r="B51"/>
  <c r="A51"/>
  <c r="Z50"/>
  <c r="Y50"/>
  <c r="X50"/>
  <c r="G49"/>
  <c r="E49"/>
  <c r="J48"/>
  <c r="F48"/>
  <c r="E48"/>
  <c r="J47"/>
  <c r="F47"/>
  <c r="E47"/>
  <c r="J46"/>
  <c r="G46"/>
  <c r="F46"/>
  <c r="J45"/>
  <c r="G45"/>
  <c r="F45"/>
  <c r="J44"/>
  <c r="G44"/>
  <c r="F44"/>
  <c r="F43"/>
  <c r="D43"/>
  <c r="I43"/>
  <c r="C43"/>
  <c r="B43"/>
  <c r="A43"/>
  <c r="Z42"/>
  <c r="Y42"/>
  <c r="X42"/>
  <c r="G41"/>
  <c r="E41"/>
  <c r="J40"/>
  <c r="F40"/>
  <c r="E40"/>
  <c r="J39"/>
  <c r="F39"/>
  <c r="E39"/>
  <c r="J38"/>
  <c r="G38"/>
  <c r="F38"/>
  <c r="J37"/>
  <c r="G37"/>
  <c r="F37"/>
  <c r="J36"/>
  <c r="G36"/>
  <c r="F36"/>
  <c r="F35"/>
  <c r="E35"/>
  <c r="D35"/>
  <c r="I35"/>
  <c r="C35"/>
  <c r="B35"/>
  <c r="A35"/>
  <c r="AF34"/>
  <c r="C34"/>
  <c r="AF33"/>
  <c r="C33"/>
  <c r="AE20"/>
  <c r="AD17"/>
  <c r="B17"/>
  <c r="AD15"/>
  <c r="B15"/>
  <c r="B13"/>
  <c r="H6"/>
  <c r="A1"/>
  <c r="G1351" l="1"/>
  <c r="G1352"/>
  <c r="A1" i="4"/>
  <c r="A2"/>
  <c r="A3"/>
  <c r="A4"/>
  <c r="A5"/>
  <c r="A6"/>
  <c r="A7"/>
  <c r="A8"/>
  <c r="A9"/>
  <c r="A10"/>
  <c r="A11"/>
  <c r="A12"/>
  <c r="A13"/>
  <c r="A14"/>
  <c r="A15"/>
  <c r="A16"/>
  <c r="A17"/>
  <c r="A18"/>
  <c r="A19"/>
  <c r="A20"/>
  <c r="A21"/>
  <c r="A22"/>
  <c r="A23"/>
  <c r="A24"/>
  <c r="A25"/>
  <c r="A26"/>
  <c r="A27"/>
  <c r="A28"/>
  <c r="A29"/>
  <c r="A30"/>
  <c r="A31"/>
  <c r="A32"/>
  <c r="A33"/>
  <c r="A34"/>
  <c r="A35"/>
  <c r="A36"/>
  <c r="A37"/>
  <c r="A38"/>
  <c r="A39"/>
  <c r="A40"/>
  <c r="A41"/>
  <c r="A42"/>
  <c r="A43"/>
  <c r="A44"/>
  <c r="A45"/>
  <c r="A46"/>
  <c r="A47"/>
  <c r="A48"/>
  <c r="A49"/>
  <c r="A50"/>
  <c r="A51"/>
  <c r="A52"/>
  <c r="A53"/>
  <c r="A54"/>
  <c r="A55"/>
  <c r="A56"/>
  <c r="A57"/>
  <c r="A58"/>
  <c r="A59"/>
  <c r="A60"/>
  <c r="A61"/>
  <c r="A62"/>
  <c r="A63"/>
  <c r="A64"/>
  <c r="A65"/>
  <c r="A66"/>
  <c r="A67"/>
  <c r="A68"/>
  <c r="A69"/>
  <c r="A70"/>
  <c r="A71"/>
  <c r="A72"/>
  <c r="A73"/>
  <c r="A74"/>
  <c r="A75"/>
  <c r="A76"/>
  <c r="A77"/>
  <c r="A78"/>
  <c r="A79"/>
  <c r="A80"/>
  <c r="A81"/>
  <c r="A82"/>
  <c r="A83"/>
  <c r="A84"/>
  <c r="A85"/>
  <c r="A86"/>
  <c r="A87"/>
  <c r="A88"/>
  <c r="A89"/>
  <c r="A90"/>
  <c r="A91"/>
  <c r="A92"/>
  <c r="A93"/>
  <c r="A94"/>
  <c r="A95"/>
  <c r="A96"/>
  <c r="A97"/>
  <c r="A98"/>
  <c r="A99"/>
  <c r="A100"/>
  <c r="A101"/>
  <c r="A102"/>
  <c r="A103"/>
  <c r="A104"/>
  <c r="A105"/>
  <c r="A106"/>
  <c r="A107"/>
  <c r="A108"/>
  <c r="A109"/>
  <c r="A110"/>
  <c r="A111"/>
  <c r="A112"/>
  <c r="A113"/>
  <c r="A114"/>
  <c r="A115"/>
  <c r="A116"/>
  <c r="A117"/>
  <c r="A118"/>
  <c r="A119"/>
  <c r="A120"/>
  <c r="A121"/>
  <c r="A122"/>
  <c r="A123"/>
  <c r="A124"/>
  <c r="A125"/>
  <c r="A126"/>
  <c r="A127"/>
  <c r="A128"/>
  <c r="A129"/>
  <c r="A130"/>
  <c r="A131"/>
  <c r="A132"/>
  <c r="A133"/>
  <c r="A134"/>
  <c r="A135"/>
  <c r="A136"/>
  <c r="A137"/>
  <c r="A138"/>
  <c r="A139"/>
  <c r="A140"/>
  <c r="A141"/>
  <c r="A142"/>
  <c r="A143"/>
  <c r="A144"/>
  <c r="A145"/>
  <c r="A146"/>
  <c r="A147"/>
  <c r="A148"/>
  <c r="A149"/>
  <c r="A150"/>
  <c r="A151"/>
  <c r="A152"/>
  <c r="A153"/>
  <c r="A154"/>
  <c r="A155"/>
  <c r="A156"/>
  <c r="A157"/>
  <c r="A158"/>
  <c r="A159"/>
  <c r="A160"/>
  <c r="A161"/>
  <c r="A162"/>
  <c r="A163"/>
  <c r="A164"/>
  <c r="A165"/>
  <c r="A166"/>
  <c r="A167"/>
  <c r="A168"/>
  <c r="A169"/>
  <c r="A170"/>
  <c r="A171"/>
  <c r="A172"/>
  <c r="A173"/>
  <c r="A174"/>
  <c r="A175"/>
  <c r="A176"/>
  <c r="A177"/>
  <c r="A178"/>
  <c r="A179"/>
  <c r="A180"/>
  <c r="A181"/>
  <c r="A182"/>
  <c r="A183"/>
  <c r="A184"/>
  <c r="A185"/>
  <c r="A186"/>
  <c r="A187"/>
  <c r="A188"/>
  <c r="A189"/>
  <c r="A190"/>
  <c r="A191"/>
  <c r="A192"/>
  <c r="A193"/>
  <c r="A194"/>
  <c r="A195"/>
  <c r="A196"/>
  <c r="A197"/>
  <c r="A198"/>
  <c r="A199"/>
  <c r="A200"/>
  <c r="A201"/>
  <c r="A202"/>
  <c r="A203"/>
  <c r="A204"/>
  <c r="A205"/>
  <c r="A206"/>
  <c r="A207"/>
  <c r="A208"/>
  <c r="A209"/>
  <c r="A210"/>
  <c r="A211"/>
  <c r="A212"/>
  <c r="A213"/>
  <c r="A214"/>
  <c r="A215"/>
  <c r="A216"/>
  <c r="A217"/>
  <c r="A218"/>
  <c r="A219"/>
  <c r="A220"/>
  <c r="A221"/>
  <c r="A222"/>
  <c r="A223"/>
  <c r="A224"/>
  <c r="A225"/>
  <c r="A226"/>
  <c r="A227"/>
  <c r="A228"/>
  <c r="A229"/>
  <c r="A230"/>
  <c r="A231"/>
  <c r="A232"/>
  <c r="A233"/>
  <c r="A234"/>
  <c r="A235"/>
  <c r="A236"/>
  <c r="A237"/>
  <c r="A238"/>
  <c r="A239"/>
  <c r="A240"/>
  <c r="A241"/>
  <c r="A242"/>
  <c r="A243"/>
  <c r="A244"/>
  <c r="A245"/>
  <c r="A246"/>
  <c r="A247"/>
  <c r="A248"/>
  <c r="A249"/>
  <c r="A250"/>
  <c r="A251"/>
  <c r="A252"/>
  <c r="A253"/>
  <c r="A254"/>
  <c r="A255"/>
  <c r="A256"/>
  <c r="A257"/>
  <c r="A258"/>
  <c r="A259"/>
  <c r="A260"/>
  <c r="A261"/>
  <c r="A262"/>
  <c r="A263"/>
  <c r="A264"/>
  <c r="A265"/>
  <c r="A266"/>
  <c r="A267"/>
  <c r="A268"/>
  <c r="A269"/>
  <c r="A270"/>
  <c r="A271"/>
  <c r="A272"/>
  <c r="A273"/>
  <c r="A274"/>
  <c r="A275"/>
  <c r="A276"/>
  <c r="A277"/>
  <c r="A278"/>
  <c r="A279"/>
  <c r="A280"/>
  <c r="A281"/>
  <c r="A282"/>
  <c r="A283"/>
  <c r="A284"/>
  <c r="A285"/>
  <c r="A286"/>
  <c r="A287"/>
  <c r="A288"/>
  <c r="A289"/>
  <c r="A290"/>
  <c r="A291"/>
  <c r="A292"/>
  <c r="A293"/>
  <c r="A294"/>
  <c r="A295"/>
  <c r="A296"/>
  <c r="A297"/>
  <c r="A298"/>
  <c r="A299"/>
  <c r="A300"/>
  <c r="A301"/>
  <c r="A302"/>
  <c r="A303"/>
  <c r="A304"/>
  <c r="A305"/>
  <c r="A306"/>
  <c r="A307"/>
  <c r="A308"/>
  <c r="A309"/>
  <c r="A310"/>
  <c r="A311"/>
  <c r="A312"/>
  <c r="A313"/>
  <c r="A314"/>
  <c r="A315"/>
  <c r="A316"/>
  <c r="A317"/>
  <c r="A318"/>
  <c r="A319"/>
  <c r="A320"/>
  <c r="A321"/>
  <c r="A322"/>
  <c r="A323"/>
  <c r="A324"/>
  <c r="A325"/>
  <c r="A326"/>
  <c r="A327"/>
  <c r="A328"/>
  <c r="A329"/>
  <c r="A330"/>
  <c r="A331"/>
  <c r="A332"/>
  <c r="A333"/>
  <c r="A334"/>
  <c r="A335"/>
  <c r="A336"/>
  <c r="A337"/>
  <c r="A338"/>
  <c r="A339"/>
  <c r="A340"/>
  <c r="A341"/>
  <c r="A342"/>
  <c r="A343"/>
  <c r="A344"/>
  <c r="A345"/>
  <c r="A346"/>
  <c r="A347"/>
  <c r="A348"/>
  <c r="A349"/>
  <c r="A350"/>
  <c r="A351"/>
  <c r="A352"/>
  <c r="A353"/>
  <c r="A354"/>
  <c r="A355"/>
  <c r="A356"/>
  <c r="A357"/>
  <c r="A358"/>
  <c r="A359"/>
  <c r="A360"/>
  <c r="A361"/>
  <c r="A362"/>
  <c r="A363"/>
  <c r="A364"/>
  <c r="A365"/>
  <c r="A366"/>
  <c r="A367"/>
  <c r="A368"/>
  <c r="A369"/>
  <c r="A370"/>
  <c r="A371"/>
  <c r="A372"/>
  <c r="A373"/>
  <c r="A374"/>
  <c r="A375"/>
  <c r="A376"/>
  <c r="A377"/>
  <c r="A378"/>
  <c r="A379"/>
  <c r="A380"/>
  <c r="A381"/>
  <c r="A382"/>
  <c r="A383"/>
  <c r="A384"/>
  <c r="A385"/>
  <c r="A386"/>
  <c r="A387"/>
  <c r="A388"/>
  <c r="A389"/>
  <c r="A390"/>
  <c r="A391"/>
  <c r="A392"/>
  <c r="A393"/>
  <c r="A394"/>
  <c r="A395"/>
  <c r="A396"/>
  <c r="A397"/>
  <c r="A398"/>
  <c r="A399"/>
  <c r="A400"/>
  <c r="A401"/>
  <c r="A402"/>
  <c r="A403"/>
  <c r="A404"/>
  <c r="A405"/>
  <c r="A406"/>
  <c r="A407"/>
  <c r="A408"/>
  <c r="A409"/>
  <c r="A410"/>
  <c r="A411"/>
  <c r="A412"/>
  <c r="A413"/>
  <c r="A414"/>
  <c r="A415"/>
  <c r="A416"/>
  <c r="A417"/>
  <c r="A418"/>
  <c r="A419"/>
  <c r="A420"/>
  <c r="A421"/>
  <c r="A422"/>
  <c r="A423"/>
  <c r="A424"/>
  <c r="A425"/>
  <c r="A426"/>
  <c r="A427"/>
  <c r="A428"/>
  <c r="A429"/>
  <c r="A430"/>
  <c r="A431"/>
  <c r="A432"/>
  <c r="A433"/>
  <c r="A434"/>
  <c r="A435"/>
  <c r="A436"/>
  <c r="A437"/>
  <c r="A438"/>
  <c r="A439"/>
  <c r="A440"/>
  <c r="A441"/>
  <c r="A442"/>
  <c r="A443"/>
  <c r="A444"/>
  <c r="A445"/>
  <c r="A446"/>
  <c r="A447"/>
  <c r="A448"/>
  <c r="A449"/>
  <c r="A450"/>
  <c r="A451"/>
  <c r="A452"/>
  <c r="A453"/>
  <c r="A454"/>
  <c r="A455"/>
  <c r="A456"/>
  <c r="A457"/>
  <c r="A458"/>
  <c r="A459"/>
  <c r="A460"/>
  <c r="A461"/>
  <c r="A462"/>
  <c r="A463"/>
  <c r="A464"/>
  <c r="A465"/>
  <c r="A466"/>
  <c r="A467"/>
  <c r="A468"/>
  <c r="A469"/>
  <c r="A470"/>
  <c r="A471"/>
  <c r="A472"/>
  <c r="A473"/>
  <c r="A474"/>
  <c r="A475"/>
  <c r="A476"/>
  <c r="A477"/>
  <c r="A478"/>
  <c r="A479"/>
  <c r="A480"/>
  <c r="A481"/>
  <c r="A482"/>
  <c r="A483"/>
  <c r="A484"/>
  <c r="A485"/>
  <c r="A486"/>
  <c r="A487"/>
  <c r="A488"/>
  <c r="A489"/>
  <c r="A490"/>
  <c r="A491"/>
  <c r="A492"/>
  <c r="A493"/>
  <c r="A494"/>
  <c r="A495"/>
  <c r="A496"/>
  <c r="A497"/>
  <c r="A498"/>
  <c r="A499"/>
  <c r="A500"/>
  <c r="A501"/>
  <c r="A502"/>
  <c r="A503"/>
  <c r="A504"/>
  <c r="A505"/>
  <c r="A506"/>
  <c r="A507"/>
  <c r="A508"/>
  <c r="A509"/>
  <c r="A510"/>
  <c r="A511"/>
  <c r="A512"/>
  <c r="A513"/>
  <c r="A514"/>
  <c r="A515"/>
  <c r="A516"/>
  <c r="A517"/>
  <c r="A518"/>
  <c r="A519"/>
  <c r="A520"/>
  <c r="A521"/>
  <c r="A522"/>
  <c r="A523"/>
  <c r="A524"/>
  <c r="A525"/>
  <c r="A526"/>
  <c r="A527"/>
  <c r="A528"/>
  <c r="A529"/>
  <c r="A530"/>
  <c r="A531"/>
  <c r="A532"/>
  <c r="A533"/>
  <c r="A534"/>
  <c r="A535"/>
  <c r="A536"/>
  <c r="A537"/>
  <c r="A538"/>
  <c r="A539"/>
  <c r="A540"/>
  <c r="A541"/>
  <c r="A542"/>
  <c r="A543"/>
  <c r="A544"/>
  <c r="A545"/>
  <c r="A546"/>
  <c r="A547"/>
  <c r="A548"/>
  <c r="A549"/>
  <c r="A550"/>
  <c r="A551"/>
  <c r="A552"/>
  <c r="A553"/>
  <c r="A554"/>
  <c r="A555"/>
  <c r="A556"/>
  <c r="A557"/>
  <c r="A558"/>
  <c r="A559"/>
  <c r="A560"/>
  <c r="A561"/>
  <c r="A562"/>
  <c r="A563"/>
  <c r="A564"/>
  <c r="A565"/>
  <c r="A566"/>
  <c r="A567"/>
  <c r="A568"/>
  <c r="A569"/>
  <c r="A570"/>
  <c r="A571"/>
  <c r="A572"/>
  <c r="A573"/>
  <c r="A574"/>
  <c r="A575"/>
  <c r="A576"/>
  <c r="A577"/>
  <c r="A578"/>
  <c r="A579"/>
  <c r="A580"/>
  <c r="A581"/>
  <c r="A582"/>
  <c r="A583"/>
  <c r="A584"/>
  <c r="A585"/>
  <c r="A586"/>
  <c r="A587"/>
  <c r="A588"/>
  <c r="A589"/>
  <c r="A590"/>
  <c r="A591"/>
  <c r="A592"/>
  <c r="A593"/>
  <c r="A594"/>
  <c r="A595"/>
  <c r="A596"/>
  <c r="A597"/>
  <c r="A598"/>
  <c r="A599"/>
  <c r="A600"/>
  <c r="A601"/>
  <c r="A602"/>
  <c r="A603"/>
  <c r="A604"/>
  <c r="A605"/>
  <c r="A606"/>
  <c r="A607"/>
  <c r="A608"/>
  <c r="A609"/>
  <c r="A610"/>
  <c r="A611"/>
  <c r="A612"/>
  <c r="A613"/>
  <c r="A614"/>
  <c r="A615"/>
  <c r="A616"/>
  <c r="A617"/>
  <c r="A618"/>
  <c r="A619"/>
  <c r="A620"/>
  <c r="A621"/>
  <c r="A622"/>
  <c r="A623"/>
  <c r="A624"/>
  <c r="A625"/>
  <c r="A626"/>
  <c r="A627"/>
  <c r="A628"/>
  <c r="A629"/>
  <c r="A630"/>
  <c r="A631"/>
  <c r="A632"/>
  <c r="A633"/>
  <c r="A634"/>
  <c r="A635"/>
  <c r="A636"/>
  <c r="A637"/>
  <c r="A638"/>
  <c r="A639"/>
  <c r="A640"/>
  <c r="A641"/>
  <c r="A642"/>
  <c r="A643"/>
  <c r="A644"/>
  <c r="A645"/>
  <c r="A646"/>
  <c r="A647"/>
  <c r="A648"/>
  <c r="A649"/>
  <c r="A650"/>
  <c r="A651"/>
  <c r="A652"/>
  <c r="A653"/>
  <c r="A654"/>
  <c r="A655"/>
  <c r="A656"/>
  <c r="A657"/>
  <c r="A658"/>
  <c r="A659"/>
  <c r="A660"/>
  <c r="A661"/>
  <c r="A662"/>
  <c r="A663"/>
  <c r="A664"/>
  <c r="A665"/>
  <c r="A666"/>
  <c r="A667"/>
  <c r="A668"/>
  <c r="A669"/>
  <c r="A670"/>
  <c r="A671"/>
  <c r="A672"/>
  <c r="A673"/>
  <c r="A674"/>
  <c r="A675"/>
  <c r="A676"/>
  <c r="A677"/>
  <c r="A678"/>
  <c r="A679"/>
  <c r="A680"/>
  <c r="A681"/>
  <c r="A682"/>
  <c r="A683"/>
  <c r="A684"/>
  <c r="A685"/>
  <c r="A686"/>
  <c r="A687"/>
  <c r="A688"/>
  <c r="A689"/>
  <c r="A690"/>
  <c r="A691"/>
  <c r="A692"/>
  <c r="A693"/>
  <c r="A694"/>
  <c r="A695"/>
  <c r="A696"/>
  <c r="A697"/>
  <c r="A698"/>
  <c r="A699"/>
  <c r="A700"/>
  <c r="A701"/>
  <c r="A702"/>
  <c r="A703"/>
  <c r="A704"/>
  <c r="A705"/>
  <c r="A706"/>
  <c r="A707"/>
  <c r="A708"/>
  <c r="A709"/>
  <c r="A710"/>
  <c r="A711"/>
  <c r="A712"/>
  <c r="A713"/>
  <c r="A714"/>
  <c r="A715"/>
  <c r="A716"/>
  <c r="A717"/>
  <c r="A718"/>
  <c r="A719"/>
  <c r="A720"/>
  <c r="A721"/>
  <c r="A722"/>
  <c r="A723"/>
  <c r="A724"/>
  <c r="A725"/>
  <c r="A726"/>
  <c r="A727"/>
  <c r="A728"/>
  <c r="A729"/>
  <c r="A730"/>
  <c r="A731"/>
  <c r="A732"/>
  <c r="A733"/>
  <c r="A734"/>
  <c r="A735"/>
  <c r="A736"/>
  <c r="A737"/>
  <c r="A738"/>
  <c r="A739"/>
  <c r="A740"/>
  <c r="A741"/>
  <c r="A742"/>
  <c r="A743"/>
  <c r="A744"/>
  <c r="A745"/>
  <c r="A746"/>
  <c r="A747"/>
  <c r="A748"/>
  <c r="A749"/>
  <c r="A750"/>
  <c r="A751"/>
  <c r="A752"/>
  <c r="A753"/>
  <c r="A754"/>
  <c r="A755"/>
  <c r="A756"/>
  <c r="A757"/>
  <c r="A758"/>
  <c r="A759"/>
  <c r="A760"/>
  <c r="A761"/>
  <c r="A762"/>
  <c r="A763"/>
  <c r="A764"/>
  <c r="A765"/>
  <c r="A766"/>
  <c r="A767"/>
  <c r="A768"/>
  <c r="A769"/>
  <c r="A770"/>
  <c r="A771"/>
  <c r="A772"/>
  <c r="A773"/>
  <c r="A774"/>
  <c r="A775"/>
  <c r="A776"/>
  <c r="A777"/>
  <c r="A778"/>
  <c r="A779"/>
  <c r="A780"/>
  <c r="A781"/>
  <c r="A782"/>
  <c r="A783"/>
  <c r="A784"/>
  <c r="A785"/>
  <c r="A786"/>
  <c r="A787"/>
  <c r="A788"/>
  <c r="A789"/>
  <c r="A790"/>
  <c r="A791"/>
  <c r="A792"/>
  <c r="A793"/>
  <c r="A794"/>
  <c r="A795"/>
  <c r="A796"/>
  <c r="A797"/>
  <c r="A798"/>
  <c r="A799"/>
  <c r="A800"/>
  <c r="A801"/>
  <c r="A802"/>
  <c r="A803"/>
  <c r="A804"/>
  <c r="A805"/>
  <c r="A806"/>
  <c r="A807"/>
  <c r="A808"/>
  <c r="A809"/>
  <c r="A810"/>
  <c r="A811"/>
  <c r="A812"/>
  <c r="A813"/>
  <c r="A814"/>
  <c r="A815"/>
  <c r="A816"/>
  <c r="A817"/>
  <c r="A818"/>
  <c r="A819"/>
  <c r="A820"/>
  <c r="A821"/>
  <c r="A822"/>
  <c r="A823"/>
  <c r="A824"/>
  <c r="A825"/>
  <c r="A826"/>
  <c r="A827"/>
  <c r="A828"/>
  <c r="A829"/>
  <c r="A830"/>
  <c r="A831"/>
  <c r="A832"/>
  <c r="A833"/>
  <c r="A834"/>
  <c r="A835"/>
  <c r="A836"/>
  <c r="A837"/>
  <c r="A838"/>
  <c r="A839"/>
  <c r="A840"/>
  <c r="A841"/>
  <c r="A842"/>
  <c r="A843"/>
  <c r="A844"/>
  <c r="A845"/>
  <c r="A846"/>
  <c r="A847"/>
  <c r="A848"/>
  <c r="A849"/>
  <c r="A850"/>
  <c r="A851"/>
  <c r="A852"/>
  <c r="A853"/>
  <c r="A854"/>
  <c r="A855"/>
  <c r="A856"/>
  <c r="A857"/>
  <c r="A858"/>
  <c r="A859"/>
  <c r="A860"/>
  <c r="A861"/>
  <c r="A862"/>
  <c r="A863"/>
  <c r="A864"/>
  <c r="A865"/>
  <c r="A866"/>
  <c r="A867"/>
  <c r="A868"/>
  <c r="A869"/>
  <c r="A870"/>
  <c r="A871"/>
  <c r="A872"/>
  <c r="A873"/>
  <c r="A874"/>
  <c r="A875"/>
  <c r="A876"/>
  <c r="A877"/>
  <c r="A878"/>
  <c r="A879"/>
  <c r="A880"/>
  <c r="A881"/>
  <c r="A882"/>
  <c r="A883"/>
  <c r="A884"/>
  <c r="A885"/>
  <c r="A886"/>
  <c r="A887"/>
  <c r="A888"/>
  <c r="A889"/>
  <c r="A890"/>
  <c r="A891"/>
  <c r="A892"/>
  <c r="A893"/>
  <c r="A894"/>
  <c r="A895"/>
  <c r="A896"/>
  <c r="A897"/>
  <c r="A898"/>
  <c r="A899"/>
  <c r="A900"/>
  <c r="A901"/>
  <c r="A902"/>
  <c r="A903"/>
  <c r="A904"/>
  <c r="A905"/>
  <c r="A906"/>
  <c r="A907"/>
  <c r="A908"/>
  <c r="A909"/>
  <c r="A910"/>
  <c r="A911"/>
  <c r="A912"/>
  <c r="A913"/>
  <c r="A914"/>
  <c r="A915"/>
  <c r="A916"/>
  <c r="A917"/>
  <c r="A918"/>
  <c r="A919"/>
  <c r="A920"/>
  <c r="A921"/>
  <c r="A922"/>
  <c r="A923"/>
  <c r="A924"/>
  <c r="A925"/>
  <c r="A926"/>
  <c r="A927"/>
  <c r="A928"/>
  <c r="A929"/>
  <c r="A930"/>
  <c r="A931"/>
  <c r="A932"/>
  <c r="A933"/>
  <c r="A934"/>
  <c r="A935"/>
  <c r="A936"/>
  <c r="A937"/>
  <c r="A938"/>
  <c r="A939"/>
  <c r="A940"/>
  <c r="A941"/>
  <c r="A942"/>
  <c r="A943"/>
  <c r="A944"/>
  <c r="A945"/>
  <c r="A946"/>
  <c r="A947"/>
  <c r="A948"/>
  <c r="A949"/>
  <c r="A950"/>
  <c r="A951"/>
  <c r="A952"/>
  <c r="A953"/>
  <c r="A954"/>
  <c r="A955"/>
  <c r="A956"/>
  <c r="A957"/>
  <c r="A958"/>
  <c r="A959"/>
  <c r="A960"/>
  <c r="A961"/>
  <c r="A962"/>
  <c r="A963"/>
  <c r="A964"/>
  <c r="A965"/>
  <c r="A966"/>
  <c r="A967"/>
  <c r="A968"/>
  <c r="A969"/>
  <c r="A970"/>
  <c r="A971"/>
  <c r="A972"/>
  <c r="A973"/>
  <c r="A974"/>
  <c r="A975"/>
  <c r="A976"/>
  <c r="A977"/>
  <c r="A978"/>
  <c r="A979"/>
  <c r="A980"/>
  <c r="A981"/>
  <c r="A982"/>
  <c r="A983"/>
  <c r="A984"/>
  <c r="A985"/>
  <c r="A986"/>
  <c r="A987"/>
  <c r="A988"/>
  <c r="A989"/>
  <c r="A990"/>
  <c r="A991"/>
  <c r="A992"/>
  <c r="A993"/>
  <c r="A994"/>
  <c r="A995"/>
  <c r="A996"/>
  <c r="A997"/>
  <c r="A998"/>
  <c r="A999"/>
  <c r="A1000"/>
  <c r="A1001"/>
  <c r="A1002"/>
  <c r="A1003"/>
  <c r="A1004"/>
  <c r="A1005"/>
  <c r="A1006"/>
  <c r="A1007"/>
  <c r="A1008"/>
  <c r="A1009"/>
  <c r="A1010"/>
  <c r="A1011"/>
  <c r="A1012"/>
  <c r="A1013"/>
  <c r="A1014"/>
  <c r="A1015"/>
  <c r="A1016"/>
  <c r="A1017"/>
  <c r="A1018"/>
  <c r="A1019"/>
  <c r="A1020"/>
  <c r="A1021"/>
  <c r="A1022"/>
  <c r="A1023"/>
  <c r="A1024"/>
  <c r="A1025"/>
  <c r="A1026"/>
  <c r="A1027"/>
  <c r="A1028"/>
  <c r="A1029"/>
  <c r="A1030"/>
  <c r="A1031"/>
  <c r="A1032"/>
  <c r="A1033"/>
  <c r="A1034"/>
  <c r="A1035"/>
  <c r="A1036"/>
  <c r="A1037"/>
  <c r="A1038"/>
  <c r="A1039"/>
  <c r="A1" i="3"/>
  <c r="CX1"/>
  <c r="CY1"/>
  <c r="CZ1"/>
  <c r="DB1" s="1"/>
  <c r="DA1"/>
  <c r="DC1"/>
  <c r="A2"/>
  <c r="CX2"/>
  <c r="CY2"/>
  <c r="CZ2"/>
  <c r="DB2" s="1"/>
  <c r="DA2"/>
  <c r="DC2"/>
  <c r="A3"/>
  <c r="CX3"/>
  <c r="CY3"/>
  <c r="CZ3"/>
  <c r="DB3" s="1"/>
  <c r="DA3"/>
  <c r="DC3"/>
  <c r="A4"/>
  <c r="CX4"/>
  <c r="CY4"/>
  <c r="CZ4"/>
  <c r="DB4" s="1"/>
  <c r="DA4"/>
  <c r="DC4"/>
  <c r="A5"/>
  <c r="CY5"/>
  <c r="CZ5"/>
  <c r="DB5" s="1"/>
  <c r="DA5"/>
  <c r="DC5"/>
  <c r="A6"/>
  <c r="CY6"/>
  <c r="CZ6"/>
  <c r="DB6" s="1"/>
  <c r="DA6"/>
  <c r="DC6"/>
  <c r="A7"/>
  <c r="CY7"/>
  <c r="CZ7"/>
  <c r="DB7" s="1"/>
  <c r="DA7"/>
  <c r="DC7"/>
  <c r="A8"/>
  <c r="CY8"/>
  <c r="CZ8"/>
  <c r="DB8" s="1"/>
  <c r="DA8"/>
  <c r="DC8"/>
  <c r="A9"/>
  <c r="CY9"/>
  <c r="CZ9"/>
  <c r="DB9" s="1"/>
  <c r="DA9"/>
  <c r="DC9"/>
  <c r="A10"/>
  <c r="CY10"/>
  <c r="CZ10"/>
  <c r="DB10" s="1"/>
  <c r="DA10"/>
  <c r="DC10"/>
  <c r="A11"/>
  <c r="CY11"/>
  <c r="CZ11"/>
  <c r="DA11"/>
  <c r="DB11"/>
  <c r="DC11"/>
  <c r="A12"/>
  <c r="CY12"/>
  <c r="CZ12"/>
  <c r="DB12" s="1"/>
  <c r="DA12"/>
  <c r="DC12"/>
  <c r="A13"/>
  <c r="CY13"/>
  <c r="CZ13"/>
  <c r="DB13" s="1"/>
  <c r="DA13"/>
  <c r="DC13"/>
  <c r="A14"/>
  <c r="CY14"/>
  <c r="CZ14"/>
  <c r="DB14" s="1"/>
  <c r="DA14"/>
  <c r="DC14"/>
  <c r="A15"/>
  <c r="CY15"/>
  <c r="CZ15"/>
  <c r="DB15" s="1"/>
  <c r="DA15"/>
  <c r="DC15"/>
  <c r="A16"/>
  <c r="CY16"/>
  <c r="CZ16"/>
  <c r="DB16" s="1"/>
  <c r="DA16"/>
  <c r="DC16"/>
  <c r="A17"/>
  <c r="CY17"/>
  <c r="CZ17"/>
  <c r="DB17" s="1"/>
  <c r="DA17"/>
  <c r="DC17"/>
  <c r="A18"/>
  <c r="CY18"/>
  <c r="CZ18"/>
  <c r="DB18" s="1"/>
  <c r="DA18"/>
  <c r="DC18"/>
  <c r="A19"/>
  <c r="CY19"/>
  <c r="CZ19"/>
  <c r="DB19" s="1"/>
  <c r="DA19"/>
  <c r="DC19"/>
  <c r="A20"/>
  <c r="CY20"/>
  <c r="CZ20"/>
  <c r="DB20" s="1"/>
  <c r="DA20"/>
  <c r="DC20"/>
  <c r="A21"/>
  <c r="CY21"/>
  <c r="CZ21"/>
  <c r="DB21" s="1"/>
  <c r="DA21"/>
  <c r="DC21"/>
  <c r="A22"/>
  <c r="CY22"/>
  <c r="CZ22"/>
  <c r="DB22" s="1"/>
  <c r="DA22"/>
  <c r="DC22"/>
  <c r="A23"/>
  <c r="CY23"/>
  <c r="CZ23"/>
  <c r="DB23" s="1"/>
  <c r="DA23"/>
  <c r="DC23"/>
  <c r="A24"/>
  <c r="CY24"/>
  <c r="CZ24"/>
  <c r="DB24" s="1"/>
  <c r="DA24"/>
  <c r="DC24"/>
  <c r="A25"/>
  <c r="CY25"/>
  <c r="CZ25"/>
  <c r="DB25" s="1"/>
  <c r="DA25"/>
  <c r="DC25"/>
  <c r="A26"/>
  <c r="CY26"/>
  <c r="CZ26"/>
  <c r="DB26" s="1"/>
  <c r="DA26"/>
  <c r="DC26"/>
  <c r="A27"/>
  <c r="CY27"/>
  <c r="CZ27"/>
  <c r="DB27" s="1"/>
  <c r="DA27"/>
  <c r="DC27"/>
  <c r="A28"/>
  <c r="CY28"/>
  <c r="CZ28"/>
  <c r="DB28" s="1"/>
  <c r="DA28"/>
  <c r="DC28"/>
  <c r="A29"/>
  <c r="CY29"/>
  <c r="CZ29"/>
  <c r="DB29" s="1"/>
  <c r="DA29"/>
  <c r="DC29"/>
  <c r="A30"/>
  <c r="CY30"/>
  <c r="CZ30"/>
  <c r="DB30" s="1"/>
  <c r="DA30"/>
  <c r="DC30"/>
  <c r="A31"/>
  <c r="CY31"/>
  <c r="CZ31"/>
  <c r="DB31" s="1"/>
  <c r="DA31"/>
  <c r="DC31"/>
  <c r="A32"/>
  <c r="CY32"/>
  <c r="CZ32"/>
  <c r="DA32"/>
  <c r="DB32"/>
  <c r="DC32"/>
  <c r="A33"/>
  <c r="CY33"/>
  <c r="CZ33"/>
  <c r="DB33" s="1"/>
  <c r="DA33"/>
  <c r="DC33"/>
  <c r="A34"/>
  <c r="CY34"/>
  <c r="CZ34"/>
  <c r="DB34" s="1"/>
  <c r="DA34"/>
  <c r="DC34"/>
  <c r="A35"/>
  <c r="CY35"/>
  <c r="CZ35"/>
  <c r="DA35"/>
  <c r="DB35"/>
  <c r="DC35"/>
  <c r="A36"/>
  <c r="CY36"/>
  <c r="CZ36"/>
  <c r="DB36" s="1"/>
  <c r="DA36"/>
  <c r="DC36"/>
  <c r="A37"/>
  <c r="CY37"/>
  <c r="CZ37"/>
  <c r="DB37" s="1"/>
  <c r="DA37"/>
  <c r="DC37"/>
  <c r="A38"/>
  <c r="CY38"/>
  <c r="CZ38"/>
  <c r="DB38" s="1"/>
  <c r="DA38"/>
  <c r="DC38"/>
  <c r="A39"/>
  <c r="CY39"/>
  <c r="CZ39"/>
  <c r="DB39" s="1"/>
  <c r="DA39"/>
  <c r="DC39"/>
  <c r="A40"/>
  <c r="CY40"/>
  <c r="CZ40"/>
  <c r="DB40" s="1"/>
  <c r="DA40"/>
  <c r="DC40"/>
  <c r="A41"/>
  <c r="CY41"/>
  <c r="CZ41"/>
  <c r="DB41" s="1"/>
  <c r="DA41"/>
  <c r="DC41"/>
  <c r="A42"/>
  <c r="CY42"/>
  <c r="CZ42"/>
  <c r="DB42" s="1"/>
  <c r="DA42"/>
  <c r="DC42"/>
  <c r="A43"/>
  <c r="CY43"/>
  <c r="CZ43"/>
  <c r="DB43" s="1"/>
  <c r="DA43"/>
  <c r="DC43"/>
  <c r="A44"/>
  <c r="CY44"/>
  <c r="CZ44"/>
  <c r="DB44" s="1"/>
  <c r="DA44"/>
  <c r="DC44"/>
  <c r="A45"/>
  <c r="CY45"/>
  <c r="CZ45"/>
  <c r="DB45" s="1"/>
  <c r="DA45"/>
  <c r="DC45"/>
  <c r="A46"/>
  <c r="CY46"/>
  <c r="CZ46"/>
  <c r="DB46" s="1"/>
  <c r="DA46"/>
  <c r="DC46"/>
  <c r="A47"/>
  <c r="CY47"/>
  <c r="CZ47"/>
  <c r="DB47" s="1"/>
  <c r="DA47"/>
  <c r="DC47"/>
  <c r="A48"/>
  <c r="CY48"/>
  <c r="CZ48"/>
  <c r="DB48" s="1"/>
  <c r="DA48"/>
  <c r="DC48"/>
  <c r="A49"/>
  <c r="CY49"/>
  <c r="CZ49"/>
  <c r="DB49" s="1"/>
  <c r="DA49"/>
  <c r="DC49"/>
  <c r="A50"/>
  <c r="CY50"/>
  <c r="CZ50"/>
  <c r="DB50" s="1"/>
  <c r="DA50"/>
  <c r="DC50"/>
  <c r="A51"/>
  <c r="CY51"/>
  <c r="CZ51"/>
  <c r="DB51" s="1"/>
  <c r="DA51"/>
  <c r="DC51"/>
  <c r="A52"/>
  <c r="CY52"/>
  <c r="CZ52"/>
  <c r="DB52" s="1"/>
  <c r="DA52"/>
  <c r="DC52"/>
  <c r="A53"/>
  <c r="CY53"/>
  <c r="CZ53"/>
  <c r="DB53" s="1"/>
  <c r="DA53"/>
  <c r="DC53"/>
  <c r="A54"/>
  <c r="CY54"/>
  <c r="CZ54"/>
  <c r="DB54" s="1"/>
  <c r="DA54"/>
  <c r="DC54"/>
  <c r="A55"/>
  <c r="CY55"/>
  <c r="CZ55"/>
  <c r="DB55" s="1"/>
  <c r="DA55"/>
  <c r="DC55"/>
  <c r="A56"/>
  <c r="CY56"/>
  <c r="CZ56"/>
  <c r="DB56" s="1"/>
  <c r="DA56"/>
  <c r="DC56"/>
  <c r="A57"/>
  <c r="CY57"/>
  <c r="CZ57"/>
  <c r="DB57" s="1"/>
  <c r="DA57"/>
  <c r="DC57"/>
  <c r="A58"/>
  <c r="CY58"/>
  <c r="CZ58"/>
  <c r="DB58" s="1"/>
  <c r="DA58"/>
  <c r="DC58"/>
  <c r="A59"/>
  <c r="CY59"/>
  <c r="CZ59"/>
  <c r="DB59" s="1"/>
  <c r="DA59"/>
  <c r="DC59"/>
  <c r="A60"/>
  <c r="CY60"/>
  <c r="CZ60"/>
  <c r="DB60" s="1"/>
  <c r="DA60"/>
  <c r="DC60"/>
  <c r="A61"/>
  <c r="CY61"/>
  <c r="CZ61"/>
  <c r="DB61" s="1"/>
  <c r="DA61"/>
  <c r="DC61"/>
  <c r="A62"/>
  <c r="CY62"/>
  <c r="CZ62"/>
  <c r="DB62" s="1"/>
  <c r="DA62"/>
  <c r="DC62"/>
  <c r="A63"/>
  <c r="CY63"/>
  <c r="CZ63"/>
  <c r="DB63" s="1"/>
  <c r="DA63"/>
  <c r="DC63"/>
  <c r="A64"/>
  <c r="CY64"/>
  <c r="CZ64"/>
  <c r="DA64"/>
  <c r="DB64"/>
  <c r="DC64"/>
  <c r="A65"/>
  <c r="CY65"/>
  <c r="CZ65"/>
  <c r="DB65" s="1"/>
  <c r="DA65"/>
  <c r="DC65"/>
  <c r="A66"/>
  <c r="CY66"/>
  <c r="CZ66"/>
  <c r="DB66" s="1"/>
  <c r="DA66"/>
  <c r="DC66"/>
  <c r="A67"/>
  <c r="CY67"/>
  <c r="CZ67"/>
  <c r="DA67"/>
  <c r="DB67"/>
  <c r="DC67"/>
  <c r="A68"/>
  <c r="CY68"/>
  <c r="CZ68"/>
  <c r="DB68" s="1"/>
  <c r="DA68"/>
  <c r="DC68"/>
  <c r="A69"/>
  <c r="CY69"/>
  <c r="CZ69"/>
  <c r="DB69" s="1"/>
  <c r="DA69"/>
  <c r="DC69"/>
  <c r="A70"/>
  <c r="CY70"/>
  <c r="CZ70"/>
  <c r="DB70" s="1"/>
  <c r="DA70"/>
  <c r="DC70"/>
  <c r="A71"/>
  <c r="CY71"/>
  <c r="CZ71"/>
  <c r="DB71" s="1"/>
  <c r="DA71"/>
  <c r="DC71"/>
  <c r="A72"/>
  <c r="CY72"/>
  <c r="CZ72"/>
  <c r="DB72" s="1"/>
  <c r="DA72"/>
  <c r="DC72"/>
  <c r="A73"/>
  <c r="CY73"/>
  <c r="CZ73"/>
  <c r="DB73" s="1"/>
  <c r="DA73"/>
  <c r="DC73"/>
  <c r="A74"/>
  <c r="CY74"/>
  <c r="CZ74"/>
  <c r="DB74" s="1"/>
  <c r="DA74"/>
  <c r="DC74"/>
  <c r="A75"/>
  <c r="CY75"/>
  <c r="CZ75"/>
  <c r="DB75" s="1"/>
  <c r="DA75"/>
  <c r="DC75"/>
  <c r="A76"/>
  <c r="CY76"/>
  <c r="CZ76"/>
  <c r="DB76" s="1"/>
  <c r="DA76"/>
  <c r="DC76"/>
  <c r="A77"/>
  <c r="CY77"/>
  <c r="CZ77"/>
  <c r="DB77" s="1"/>
  <c r="DA77"/>
  <c r="DC77"/>
  <c r="A78"/>
  <c r="CY78"/>
  <c r="CZ78"/>
  <c r="DB78" s="1"/>
  <c r="DA78"/>
  <c r="DC78"/>
  <c r="A79"/>
  <c r="CY79"/>
  <c r="CZ79"/>
  <c r="DB79" s="1"/>
  <c r="DA79"/>
  <c r="DC79"/>
  <c r="A80"/>
  <c r="CY80"/>
  <c r="CZ80"/>
  <c r="DB80" s="1"/>
  <c r="DA80"/>
  <c r="DC80"/>
  <c r="A81"/>
  <c r="CY81"/>
  <c r="CZ81"/>
  <c r="DB81" s="1"/>
  <c r="DA81"/>
  <c r="DC81"/>
  <c r="A82"/>
  <c r="CY82"/>
  <c r="CZ82"/>
  <c r="DB82" s="1"/>
  <c r="DA82"/>
  <c r="DC82"/>
  <c r="A83"/>
  <c r="CY83"/>
  <c r="CZ83"/>
  <c r="DB83" s="1"/>
  <c r="DA83"/>
  <c r="DC83"/>
  <c r="A84"/>
  <c r="CY84"/>
  <c r="CZ84"/>
  <c r="DB84" s="1"/>
  <c r="DA84"/>
  <c r="DC84"/>
  <c r="A85"/>
  <c r="CY85"/>
  <c r="CZ85"/>
  <c r="DB85" s="1"/>
  <c r="DA85"/>
  <c r="DC85"/>
  <c r="A86"/>
  <c r="CY86"/>
  <c r="CZ86"/>
  <c r="DB86" s="1"/>
  <c r="DA86"/>
  <c r="DC86"/>
  <c r="A87"/>
  <c r="CY87"/>
  <c r="CZ87"/>
  <c r="DB87" s="1"/>
  <c r="DA87"/>
  <c r="DC87"/>
  <c r="A88"/>
  <c r="CY88"/>
  <c r="CZ88"/>
  <c r="DB88" s="1"/>
  <c r="DA88"/>
  <c r="DC88"/>
  <c r="A89"/>
  <c r="CY89"/>
  <c r="CZ89"/>
  <c r="DB89" s="1"/>
  <c r="DA89"/>
  <c r="DC89"/>
  <c r="A90"/>
  <c r="CY90"/>
  <c r="CZ90"/>
  <c r="DB90" s="1"/>
  <c r="DA90"/>
  <c r="DC90"/>
  <c r="A91"/>
  <c r="CY91"/>
  <c r="CZ91"/>
  <c r="DB91" s="1"/>
  <c r="DA91"/>
  <c r="DC91"/>
  <c r="A92"/>
  <c r="CY92"/>
  <c r="CZ92"/>
  <c r="DB92" s="1"/>
  <c r="DA92"/>
  <c r="DC92"/>
  <c r="A93"/>
  <c r="CY93"/>
  <c r="CZ93"/>
  <c r="DB93" s="1"/>
  <c r="DA93"/>
  <c r="DC93"/>
  <c r="A94"/>
  <c r="CY94"/>
  <c r="CZ94"/>
  <c r="DB94" s="1"/>
  <c r="DA94"/>
  <c r="DC94"/>
  <c r="A95"/>
  <c r="CY95"/>
  <c r="CZ95"/>
  <c r="DB95" s="1"/>
  <c r="DA95"/>
  <c r="DC95"/>
  <c r="A96"/>
  <c r="CY96"/>
  <c r="CZ96"/>
  <c r="DA96"/>
  <c r="DB96"/>
  <c r="DC96"/>
  <c r="A97"/>
  <c r="CY97"/>
  <c r="CZ97"/>
  <c r="DB97" s="1"/>
  <c r="DA97"/>
  <c r="DC97"/>
  <c r="A98"/>
  <c r="CY98"/>
  <c r="CZ98"/>
  <c r="DB98" s="1"/>
  <c r="DA98"/>
  <c r="DC98"/>
  <c r="A99"/>
  <c r="CY99"/>
  <c r="CZ99"/>
  <c r="DA99"/>
  <c r="DB99"/>
  <c r="DC99"/>
  <c r="A100"/>
  <c r="CY100"/>
  <c r="CZ100"/>
  <c r="DB100" s="1"/>
  <c r="DA100"/>
  <c r="DC100"/>
  <c r="A101"/>
  <c r="CY101"/>
  <c r="CZ101"/>
  <c r="DB101" s="1"/>
  <c r="DA101"/>
  <c r="DC101"/>
  <c r="A102"/>
  <c r="CY102"/>
  <c r="CZ102"/>
  <c r="DB102" s="1"/>
  <c r="DA102"/>
  <c r="DC102"/>
  <c r="A103"/>
  <c r="CY103"/>
  <c r="CZ103"/>
  <c r="DB103" s="1"/>
  <c r="DA103"/>
  <c r="DC103"/>
  <c r="A104"/>
  <c r="CY104"/>
  <c r="CZ104"/>
  <c r="DB104" s="1"/>
  <c r="DA104"/>
  <c r="DC104"/>
  <c r="A105"/>
  <c r="CY105"/>
  <c r="CZ105"/>
  <c r="DB105" s="1"/>
  <c r="DA105"/>
  <c r="DC105"/>
  <c r="A106"/>
  <c r="CY106"/>
  <c r="CZ106"/>
  <c r="DB106" s="1"/>
  <c r="DA106"/>
  <c r="DC106"/>
  <c r="A107"/>
  <c r="CY107"/>
  <c r="CZ107"/>
  <c r="DB107" s="1"/>
  <c r="DA107"/>
  <c r="DC107"/>
  <c r="A108"/>
  <c r="CY108"/>
  <c r="CZ108"/>
  <c r="DB108" s="1"/>
  <c r="DA108"/>
  <c r="DC108"/>
  <c r="A109"/>
  <c r="CY109"/>
  <c r="CZ109"/>
  <c r="DB109" s="1"/>
  <c r="DA109"/>
  <c r="DC109"/>
  <c r="A110"/>
  <c r="CY110"/>
  <c r="CZ110"/>
  <c r="DB110" s="1"/>
  <c r="DA110"/>
  <c r="DC110"/>
  <c r="A111"/>
  <c r="CY111"/>
  <c r="CZ111"/>
  <c r="DB111" s="1"/>
  <c r="DA111"/>
  <c r="DC111"/>
  <c r="A112"/>
  <c r="CY112"/>
  <c r="CZ112"/>
  <c r="DB112" s="1"/>
  <c r="DA112"/>
  <c r="DC112"/>
  <c r="A113"/>
  <c r="CY113"/>
  <c r="CZ113"/>
  <c r="DB113" s="1"/>
  <c r="DA113"/>
  <c r="DC113"/>
  <c r="A114"/>
  <c r="CY114"/>
  <c r="CZ114"/>
  <c r="DB114" s="1"/>
  <c r="DA114"/>
  <c r="DC114"/>
  <c r="A115"/>
  <c r="CY115"/>
  <c r="CZ115"/>
  <c r="DB115" s="1"/>
  <c r="DA115"/>
  <c r="DC115"/>
  <c r="A116"/>
  <c r="CY116"/>
  <c r="CZ116"/>
  <c r="DB116" s="1"/>
  <c r="DA116"/>
  <c r="DC116"/>
  <c r="A117"/>
  <c r="CY117"/>
  <c r="CZ117"/>
  <c r="DB117" s="1"/>
  <c r="DA117"/>
  <c r="DC117"/>
  <c r="A118"/>
  <c r="CY118"/>
  <c r="CZ118"/>
  <c r="DB118" s="1"/>
  <c r="DA118"/>
  <c r="DC118"/>
  <c r="A119"/>
  <c r="CY119"/>
  <c r="CZ119"/>
  <c r="DB119" s="1"/>
  <c r="DA119"/>
  <c r="DC119"/>
  <c r="A120"/>
  <c r="CX120"/>
  <c r="CY120"/>
  <c r="CZ120"/>
  <c r="DB120" s="1"/>
  <c r="DA120"/>
  <c r="DC120"/>
  <c r="A121"/>
  <c r="CX121"/>
  <c r="CY121"/>
  <c r="CZ121"/>
  <c r="DB121" s="1"/>
  <c r="DA121"/>
  <c r="DC121"/>
  <c r="A122"/>
  <c r="CX122"/>
  <c r="CY122"/>
  <c r="CZ122"/>
  <c r="DB122" s="1"/>
  <c r="DA122"/>
  <c r="DC122"/>
  <c r="A123"/>
  <c r="CX123"/>
  <c r="CY123"/>
  <c r="CZ123"/>
  <c r="DB123" s="1"/>
  <c r="DA123"/>
  <c r="DC123"/>
  <c r="A124"/>
  <c r="CX124"/>
  <c r="CY124"/>
  <c r="CZ124"/>
  <c r="DB124" s="1"/>
  <c r="DA124"/>
  <c r="DC124"/>
  <c r="A125"/>
  <c r="CX125"/>
  <c r="CY125"/>
  <c r="CZ125"/>
  <c r="DB125" s="1"/>
  <c r="DA125"/>
  <c r="DC125"/>
  <c r="A126"/>
  <c r="CX126"/>
  <c r="CY126"/>
  <c r="CZ126"/>
  <c r="DB126" s="1"/>
  <c r="DA126"/>
  <c r="DC126"/>
  <c r="A127"/>
  <c r="CY127"/>
  <c r="CZ127"/>
  <c r="DB127" s="1"/>
  <c r="DA127"/>
  <c r="DC127"/>
  <c r="A128"/>
  <c r="CY128"/>
  <c r="CZ128"/>
  <c r="DB128" s="1"/>
  <c r="DA128"/>
  <c r="DC128"/>
  <c r="A129"/>
  <c r="CY129"/>
  <c r="CZ129"/>
  <c r="DB129" s="1"/>
  <c r="DA129"/>
  <c r="DC129"/>
  <c r="A130"/>
  <c r="CY130"/>
  <c r="CZ130"/>
  <c r="DB130" s="1"/>
  <c r="DA130"/>
  <c r="DC130"/>
  <c r="A131"/>
  <c r="CY131"/>
  <c r="CZ131"/>
  <c r="DB131" s="1"/>
  <c r="DA131"/>
  <c r="DC131"/>
  <c r="A132"/>
  <c r="CY132"/>
  <c r="CZ132"/>
  <c r="DB132" s="1"/>
  <c r="DA132"/>
  <c r="DC132"/>
  <c r="A133"/>
  <c r="CY133"/>
  <c r="CZ133"/>
  <c r="DB133" s="1"/>
  <c r="DA133"/>
  <c r="DC133"/>
  <c r="A134"/>
  <c r="CY134"/>
  <c r="CZ134"/>
  <c r="DB134" s="1"/>
  <c r="DA134"/>
  <c r="DC134"/>
  <c r="A135"/>
  <c r="CY135"/>
  <c r="CZ135"/>
  <c r="DB135" s="1"/>
  <c r="DA135"/>
  <c r="DC135"/>
  <c r="A136"/>
  <c r="CY136"/>
  <c r="CZ136"/>
  <c r="DA136"/>
  <c r="DB136"/>
  <c r="DC136"/>
  <c r="A137"/>
  <c r="CY137"/>
  <c r="CZ137"/>
  <c r="DB137" s="1"/>
  <c r="DA137"/>
  <c r="DC137"/>
  <c r="A138"/>
  <c r="CY138"/>
  <c r="CZ138"/>
  <c r="DB138" s="1"/>
  <c r="DA138"/>
  <c r="DC138"/>
  <c r="A139"/>
  <c r="CY139"/>
  <c r="CZ139"/>
  <c r="DA139"/>
  <c r="DB139"/>
  <c r="DC139"/>
  <c r="A140"/>
  <c r="CY140"/>
  <c r="CZ140"/>
  <c r="DB140" s="1"/>
  <c r="DA140"/>
  <c r="DC140"/>
  <c r="A141"/>
  <c r="CY141"/>
  <c r="CZ141"/>
  <c r="DB141" s="1"/>
  <c r="DA141"/>
  <c r="DC141"/>
  <c r="A142"/>
  <c r="CY142"/>
  <c r="CZ142"/>
  <c r="DB142" s="1"/>
  <c r="DA142"/>
  <c r="DC142"/>
  <c r="A143"/>
  <c r="CY143"/>
  <c r="CZ143"/>
  <c r="DB143" s="1"/>
  <c r="DA143"/>
  <c r="DC143"/>
  <c r="A144"/>
  <c r="CY144"/>
  <c r="CZ144"/>
  <c r="DB144" s="1"/>
  <c r="DA144"/>
  <c r="DC144"/>
  <c r="A145"/>
  <c r="CY145"/>
  <c r="CZ145"/>
  <c r="DB145" s="1"/>
  <c r="DA145"/>
  <c r="DC145"/>
  <c r="A146"/>
  <c r="CY146"/>
  <c r="CZ146"/>
  <c r="DB146" s="1"/>
  <c r="DA146"/>
  <c r="DC146"/>
  <c r="A147"/>
  <c r="CY147"/>
  <c r="CZ147"/>
  <c r="DB147" s="1"/>
  <c r="DA147"/>
  <c r="DC147"/>
  <c r="A148"/>
  <c r="CY148"/>
  <c r="CZ148"/>
  <c r="DB148" s="1"/>
  <c r="DA148"/>
  <c r="DC148"/>
  <c r="A149"/>
  <c r="CY149"/>
  <c r="CZ149"/>
  <c r="DB149" s="1"/>
  <c r="DA149"/>
  <c r="DC149"/>
  <c r="A150"/>
  <c r="CY150"/>
  <c r="CZ150"/>
  <c r="DB150" s="1"/>
  <c r="DA150"/>
  <c r="DC150"/>
  <c r="A151"/>
  <c r="CY151"/>
  <c r="CZ151"/>
  <c r="DB151" s="1"/>
  <c r="DA151"/>
  <c r="DC151"/>
  <c r="A152"/>
  <c r="CY152"/>
  <c r="CZ152"/>
  <c r="DB152" s="1"/>
  <c r="DA152"/>
  <c r="DC152"/>
  <c r="A153"/>
  <c r="CY153"/>
  <c r="CZ153"/>
  <c r="DB153" s="1"/>
  <c r="DA153"/>
  <c r="DC153"/>
  <c r="A154"/>
  <c r="CY154"/>
  <c r="CZ154"/>
  <c r="DB154" s="1"/>
  <c r="DA154"/>
  <c r="DC154"/>
  <c r="A155"/>
  <c r="CY155"/>
  <c r="CZ155"/>
  <c r="DB155" s="1"/>
  <c r="DA155"/>
  <c r="DC155"/>
  <c r="A156"/>
  <c r="CY156"/>
  <c r="CZ156"/>
  <c r="DB156" s="1"/>
  <c r="DA156"/>
  <c r="DC156"/>
  <c r="A157"/>
  <c r="CY157"/>
  <c r="CZ157"/>
  <c r="DB157" s="1"/>
  <c r="DA157"/>
  <c r="DC157"/>
  <c r="A158"/>
  <c r="CY158"/>
  <c r="CZ158"/>
  <c r="DB158" s="1"/>
  <c r="DA158"/>
  <c r="DC158"/>
  <c r="A159"/>
  <c r="CY159"/>
  <c r="CZ159"/>
  <c r="DB159" s="1"/>
  <c r="DA159"/>
  <c r="DC159"/>
  <c r="A160"/>
  <c r="CY160"/>
  <c r="CZ160"/>
  <c r="DB160" s="1"/>
  <c r="DA160"/>
  <c r="DC160"/>
  <c r="A161"/>
  <c r="CY161"/>
  <c r="CZ161"/>
  <c r="DB161" s="1"/>
  <c r="DA161"/>
  <c r="DC161"/>
  <c r="A162"/>
  <c r="CY162"/>
  <c r="CZ162"/>
  <c r="DB162" s="1"/>
  <c r="DA162"/>
  <c r="DC162"/>
  <c r="A163"/>
  <c r="CY163"/>
  <c r="CZ163"/>
  <c r="DB163" s="1"/>
  <c r="DA163"/>
  <c r="DC163"/>
  <c r="A164"/>
  <c r="CY164"/>
  <c r="CZ164"/>
  <c r="DB164" s="1"/>
  <c r="DA164"/>
  <c r="DC164"/>
  <c r="A165"/>
  <c r="CY165"/>
  <c r="CZ165"/>
  <c r="DB165" s="1"/>
  <c r="DA165"/>
  <c r="DC165"/>
  <c r="A166"/>
  <c r="CY166"/>
  <c r="CZ166"/>
  <c r="DB166" s="1"/>
  <c r="DA166"/>
  <c r="DC166"/>
  <c r="A167"/>
  <c r="CY167"/>
  <c r="CZ167"/>
  <c r="DB167" s="1"/>
  <c r="DA167"/>
  <c r="DC167"/>
  <c r="A168"/>
  <c r="CY168"/>
  <c r="CZ168"/>
  <c r="DA168"/>
  <c r="DB168"/>
  <c r="DC168"/>
  <c r="A169"/>
  <c r="CY169"/>
  <c r="CZ169"/>
  <c r="DB169" s="1"/>
  <c r="DA169"/>
  <c r="DC169"/>
  <c r="A170"/>
  <c r="CY170"/>
  <c r="CZ170"/>
  <c r="DB170" s="1"/>
  <c r="DA170"/>
  <c r="DC170"/>
  <c r="A171"/>
  <c r="CY171"/>
  <c r="CZ171"/>
  <c r="DA171"/>
  <c r="DB171"/>
  <c r="DC171"/>
  <c r="A172"/>
  <c r="CY172"/>
  <c r="CZ172"/>
  <c r="DB172" s="1"/>
  <c r="DA172"/>
  <c r="DC172"/>
  <c r="A173"/>
  <c r="CY173"/>
  <c r="CZ173"/>
  <c r="DB173" s="1"/>
  <c r="DA173"/>
  <c r="DC173"/>
  <c r="A174"/>
  <c r="CY174"/>
  <c r="CZ174"/>
  <c r="DB174" s="1"/>
  <c r="DA174"/>
  <c r="DC174"/>
  <c r="A175"/>
  <c r="CY175"/>
  <c r="CZ175"/>
  <c r="DB175" s="1"/>
  <c r="DA175"/>
  <c r="DC175"/>
  <c r="A176"/>
  <c r="CY176"/>
  <c r="CZ176"/>
  <c r="DB176" s="1"/>
  <c r="DA176"/>
  <c r="DC176"/>
  <c r="A177"/>
  <c r="CY177"/>
  <c r="CZ177"/>
  <c r="DA177"/>
  <c r="DB177"/>
  <c r="DC177"/>
  <c r="A178"/>
  <c r="CY178"/>
  <c r="CZ178"/>
  <c r="DB178" s="1"/>
  <c r="DA178"/>
  <c r="DC178"/>
  <c r="A179"/>
  <c r="CY179"/>
  <c r="CZ179"/>
  <c r="DB179" s="1"/>
  <c r="DA179"/>
  <c r="DC179"/>
  <c r="A180"/>
  <c r="CY180"/>
  <c r="CZ180"/>
  <c r="DA180"/>
  <c r="DB180"/>
  <c r="DC180"/>
  <c r="A181"/>
  <c r="CY181"/>
  <c r="CZ181"/>
  <c r="DB181" s="1"/>
  <c r="DA181"/>
  <c r="DC181"/>
  <c r="A182"/>
  <c r="CY182"/>
  <c r="CZ182"/>
  <c r="DB182" s="1"/>
  <c r="DA182"/>
  <c r="DC182"/>
  <c r="A183"/>
  <c r="CY183"/>
  <c r="CZ183"/>
  <c r="DB183" s="1"/>
  <c r="DA183"/>
  <c r="DC183"/>
  <c r="A184"/>
  <c r="CY184"/>
  <c r="CZ184"/>
  <c r="DB184" s="1"/>
  <c r="DA184"/>
  <c r="DC184"/>
  <c r="A185"/>
  <c r="CY185"/>
  <c r="CZ185"/>
  <c r="DB185" s="1"/>
  <c r="DA185"/>
  <c r="DC185"/>
  <c r="A186"/>
  <c r="CY186"/>
  <c r="CZ186"/>
  <c r="DB186" s="1"/>
  <c r="DA186"/>
  <c r="DC186"/>
  <c r="A187"/>
  <c r="CY187"/>
  <c r="CZ187"/>
  <c r="DB187" s="1"/>
  <c r="DA187"/>
  <c r="DC187"/>
  <c r="A188"/>
  <c r="CY188"/>
  <c r="CZ188"/>
  <c r="DB188" s="1"/>
  <c r="DA188"/>
  <c r="DC188"/>
  <c r="A189"/>
  <c r="CY189"/>
  <c r="CZ189"/>
  <c r="DB189" s="1"/>
  <c r="DA189"/>
  <c r="DC189"/>
  <c r="A190"/>
  <c r="CY190"/>
  <c r="CZ190"/>
  <c r="DB190" s="1"/>
  <c r="DA190"/>
  <c r="DC190"/>
  <c r="A191"/>
  <c r="CY191"/>
  <c r="CZ191"/>
  <c r="DB191" s="1"/>
  <c r="DA191"/>
  <c r="DC191"/>
  <c r="A192"/>
  <c r="CY192"/>
  <c r="CZ192"/>
  <c r="DB192" s="1"/>
  <c r="DA192"/>
  <c r="DC192"/>
  <c r="A193"/>
  <c r="CY193"/>
  <c r="CZ193"/>
  <c r="DB193" s="1"/>
  <c r="DA193"/>
  <c r="DC193"/>
  <c r="A194"/>
  <c r="CY194"/>
  <c r="CZ194"/>
  <c r="DB194" s="1"/>
  <c r="DA194"/>
  <c r="DC194"/>
  <c r="A195"/>
  <c r="CY195"/>
  <c r="CZ195"/>
  <c r="DB195" s="1"/>
  <c r="DA195"/>
  <c r="DC195"/>
  <c r="A196"/>
  <c r="CY196"/>
  <c r="CZ196"/>
  <c r="DB196" s="1"/>
  <c r="DA196"/>
  <c r="DC196"/>
  <c r="A197"/>
  <c r="CY197"/>
  <c r="CZ197"/>
  <c r="DB197" s="1"/>
  <c r="DA197"/>
  <c r="DC197"/>
  <c r="A198"/>
  <c r="CY198"/>
  <c r="CZ198"/>
  <c r="DB198" s="1"/>
  <c r="DA198"/>
  <c r="DC198"/>
  <c r="A199"/>
  <c r="CY199"/>
  <c r="CZ199"/>
  <c r="DB199" s="1"/>
  <c r="DA199"/>
  <c r="DC199"/>
  <c r="A200"/>
  <c r="CY200"/>
  <c r="CZ200"/>
  <c r="DB200" s="1"/>
  <c r="DA200"/>
  <c r="DC200"/>
  <c r="A201"/>
  <c r="CY201"/>
  <c r="CZ201"/>
  <c r="DB201" s="1"/>
  <c r="DA201"/>
  <c r="DC201"/>
  <c r="A202"/>
  <c r="CY202"/>
  <c r="CZ202"/>
  <c r="DB202" s="1"/>
  <c r="DA202"/>
  <c r="DC202"/>
  <c r="A203"/>
  <c r="CY203"/>
  <c r="CZ203"/>
  <c r="DB203" s="1"/>
  <c r="DA203"/>
  <c r="DC203"/>
  <c r="A204"/>
  <c r="CY204"/>
  <c r="CZ204"/>
  <c r="DB204" s="1"/>
  <c r="DA204"/>
  <c r="DC204"/>
  <c r="A205"/>
  <c r="CY205"/>
  <c r="CZ205"/>
  <c r="DB205" s="1"/>
  <c r="DA205"/>
  <c r="DC205"/>
  <c r="A206"/>
  <c r="CY206"/>
  <c r="CZ206"/>
  <c r="DB206" s="1"/>
  <c r="DA206"/>
  <c r="DC206"/>
  <c r="A207"/>
  <c r="CY207"/>
  <c r="CZ207"/>
  <c r="DB207" s="1"/>
  <c r="DA207"/>
  <c r="DC207"/>
  <c r="A208"/>
  <c r="CY208"/>
  <c r="CZ208"/>
  <c r="DB208" s="1"/>
  <c r="DA208"/>
  <c r="DC208"/>
  <c r="A209"/>
  <c r="CY209"/>
  <c r="CZ209"/>
  <c r="DA209"/>
  <c r="DB209"/>
  <c r="DC209"/>
  <c r="A210"/>
  <c r="CY210"/>
  <c r="CZ210"/>
  <c r="DB210" s="1"/>
  <c r="DA210"/>
  <c r="DC210"/>
  <c r="A211"/>
  <c r="CY211"/>
  <c r="CZ211"/>
  <c r="DB211" s="1"/>
  <c r="DA211"/>
  <c r="DC211"/>
  <c r="A212"/>
  <c r="CY212"/>
  <c r="CZ212"/>
  <c r="DA212"/>
  <c r="DB212"/>
  <c r="DC212"/>
  <c r="A213"/>
  <c r="CY213"/>
  <c r="CZ213"/>
  <c r="DB213" s="1"/>
  <c r="DA213"/>
  <c r="DC213"/>
  <c r="A214"/>
  <c r="CY214"/>
  <c r="CZ214"/>
  <c r="DB214" s="1"/>
  <c r="DA214"/>
  <c r="DC214"/>
  <c r="A215"/>
  <c r="CY215"/>
  <c r="CZ215"/>
  <c r="DB215" s="1"/>
  <c r="DA215"/>
  <c r="DC215"/>
  <c r="A216"/>
  <c r="CY216"/>
  <c r="CZ216"/>
  <c r="DB216" s="1"/>
  <c r="DA216"/>
  <c r="DC216"/>
  <c r="A217"/>
  <c r="CY217"/>
  <c r="CZ217"/>
  <c r="DB217" s="1"/>
  <c r="DA217"/>
  <c r="DC217"/>
  <c r="A218"/>
  <c r="CY218"/>
  <c r="CZ218"/>
  <c r="DB218" s="1"/>
  <c r="DA218"/>
  <c r="DC218"/>
  <c r="A219"/>
  <c r="CY219"/>
  <c r="CZ219"/>
  <c r="DB219" s="1"/>
  <c r="DA219"/>
  <c r="DC219"/>
  <c r="A220"/>
  <c r="CY220"/>
  <c r="CZ220"/>
  <c r="DB220" s="1"/>
  <c r="DA220"/>
  <c r="DC220"/>
  <c r="A221"/>
  <c r="CY221"/>
  <c r="CZ221"/>
  <c r="DB221" s="1"/>
  <c r="DA221"/>
  <c r="DC221"/>
  <c r="A222"/>
  <c r="CY222"/>
  <c r="CZ222"/>
  <c r="DB222" s="1"/>
  <c r="DA222"/>
  <c r="DC222"/>
  <c r="A223"/>
  <c r="CY223"/>
  <c r="CZ223"/>
  <c r="DB223" s="1"/>
  <c r="DA223"/>
  <c r="DC223"/>
  <c r="A224"/>
  <c r="CY224"/>
  <c r="CZ224"/>
  <c r="DB224" s="1"/>
  <c r="DA224"/>
  <c r="DC224"/>
  <c r="A225"/>
  <c r="CY225"/>
  <c r="CZ225"/>
  <c r="DB225" s="1"/>
  <c r="DA225"/>
  <c r="DC225"/>
  <c r="A226"/>
  <c r="CY226"/>
  <c r="CZ226"/>
  <c r="DB226" s="1"/>
  <c r="DA226"/>
  <c r="DC226"/>
  <c r="A227"/>
  <c r="CY227"/>
  <c r="CZ227"/>
  <c r="DB227" s="1"/>
  <c r="DA227"/>
  <c r="DC227"/>
  <c r="A228"/>
  <c r="CY228"/>
  <c r="CZ228"/>
  <c r="DB228" s="1"/>
  <c r="DA228"/>
  <c r="DC228"/>
  <c r="A229"/>
  <c r="CY229"/>
  <c r="CZ229"/>
  <c r="DB229" s="1"/>
  <c r="DA229"/>
  <c r="DC229"/>
  <c r="A230"/>
  <c r="CY230"/>
  <c r="CZ230"/>
  <c r="DB230" s="1"/>
  <c r="DA230"/>
  <c r="DC230"/>
  <c r="A231"/>
  <c r="CY231"/>
  <c r="CZ231"/>
  <c r="DB231" s="1"/>
  <c r="DA231"/>
  <c r="DC231"/>
  <c r="A232"/>
  <c r="CY232"/>
  <c r="CZ232"/>
  <c r="DB232" s="1"/>
  <c r="DA232"/>
  <c r="DC232"/>
  <c r="A233"/>
  <c r="CY233"/>
  <c r="CZ233"/>
  <c r="DB233" s="1"/>
  <c r="DA233"/>
  <c r="DC233"/>
  <c r="A234"/>
  <c r="CY234"/>
  <c r="CZ234"/>
  <c r="DB234" s="1"/>
  <c r="DA234"/>
  <c r="DC234"/>
  <c r="A235"/>
  <c r="CY235"/>
  <c r="CZ235"/>
  <c r="DB235" s="1"/>
  <c r="DA235"/>
  <c r="DC235"/>
  <c r="A236"/>
  <c r="CY236"/>
  <c r="CZ236"/>
  <c r="DB236" s="1"/>
  <c r="DA236"/>
  <c r="DC236"/>
  <c r="A237"/>
  <c r="CY237"/>
  <c r="CZ237"/>
  <c r="DB237" s="1"/>
  <c r="DA237"/>
  <c r="DC237"/>
  <c r="A238"/>
  <c r="CY238"/>
  <c r="CZ238"/>
  <c r="DB238" s="1"/>
  <c r="DA238"/>
  <c r="DC238"/>
  <c r="A239"/>
  <c r="CY239"/>
  <c r="CZ239"/>
  <c r="DB239" s="1"/>
  <c r="DA239"/>
  <c r="DC239"/>
  <c r="A240"/>
  <c r="CY240"/>
  <c r="CZ240"/>
  <c r="DB240" s="1"/>
  <c r="DA240"/>
  <c r="DC240"/>
  <c r="A241"/>
  <c r="CY241"/>
  <c r="CZ241"/>
  <c r="DA241"/>
  <c r="DB241"/>
  <c r="DC241"/>
  <c r="A242"/>
  <c r="CY242"/>
  <c r="CZ242"/>
  <c r="DB242" s="1"/>
  <c r="DA242"/>
  <c r="DC242"/>
  <c r="A243"/>
  <c r="CY243"/>
  <c r="CZ243"/>
  <c r="DB243" s="1"/>
  <c r="DA243"/>
  <c r="DC243"/>
  <c r="A244"/>
  <c r="CY244"/>
  <c r="CZ244"/>
  <c r="DA244"/>
  <c r="DB244"/>
  <c r="DC244"/>
  <c r="A245"/>
  <c r="CY245"/>
  <c r="CZ245"/>
  <c r="DB245" s="1"/>
  <c r="DA245"/>
  <c r="DC245"/>
  <c r="A246"/>
  <c r="CY246"/>
  <c r="CZ246"/>
  <c r="DB246" s="1"/>
  <c r="DA246"/>
  <c r="DC246"/>
  <c r="A247"/>
  <c r="CY247"/>
  <c r="CZ247"/>
  <c r="DB247" s="1"/>
  <c r="DA247"/>
  <c r="DC247"/>
  <c r="A248"/>
  <c r="CY248"/>
  <c r="CZ248"/>
  <c r="DB248" s="1"/>
  <c r="DA248"/>
  <c r="DC248"/>
  <c r="A249"/>
  <c r="CY249"/>
  <c r="CZ249"/>
  <c r="DB249" s="1"/>
  <c r="DA249"/>
  <c r="DC249"/>
  <c r="A250"/>
  <c r="CY250"/>
  <c r="CZ250"/>
  <c r="DB250" s="1"/>
  <c r="DA250"/>
  <c r="DC250"/>
  <c r="A251"/>
  <c r="CY251"/>
  <c r="CZ251"/>
  <c r="DB251" s="1"/>
  <c r="DA251"/>
  <c r="DC251"/>
  <c r="A252"/>
  <c r="CY252"/>
  <c r="CZ252"/>
  <c r="DB252" s="1"/>
  <c r="DA252"/>
  <c r="DC252"/>
  <c r="A253"/>
  <c r="CY253"/>
  <c r="CZ253"/>
  <c r="DB253" s="1"/>
  <c r="DA253"/>
  <c r="DC253"/>
  <c r="A254"/>
  <c r="CY254"/>
  <c r="CZ254"/>
  <c r="DB254" s="1"/>
  <c r="DA254"/>
  <c r="DC254"/>
  <c r="A255"/>
  <c r="CY255"/>
  <c r="CZ255"/>
  <c r="DB255" s="1"/>
  <c r="DA255"/>
  <c r="DC255"/>
  <c r="A256"/>
  <c r="CY256"/>
  <c r="CZ256"/>
  <c r="DB256" s="1"/>
  <c r="DA256"/>
  <c r="DC256"/>
  <c r="A257"/>
  <c r="CY257"/>
  <c r="CZ257"/>
  <c r="DB257" s="1"/>
  <c r="DA257"/>
  <c r="DC257"/>
  <c r="A258"/>
  <c r="CY258"/>
  <c r="CZ258"/>
  <c r="DB258" s="1"/>
  <c r="DA258"/>
  <c r="DC258"/>
  <c r="A259"/>
  <c r="CY259"/>
  <c r="CZ259"/>
  <c r="DB259" s="1"/>
  <c r="DA259"/>
  <c r="DC259"/>
  <c r="A260"/>
  <c r="CY260"/>
  <c r="CZ260"/>
  <c r="DB260" s="1"/>
  <c r="DA260"/>
  <c r="DC260"/>
  <c r="A261"/>
  <c r="CY261"/>
  <c r="CZ261"/>
  <c r="DB261" s="1"/>
  <c r="DA261"/>
  <c r="DC261"/>
  <c r="A262"/>
  <c r="CY262"/>
  <c r="CZ262"/>
  <c r="DB262" s="1"/>
  <c r="DA262"/>
  <c r="DC262"/>
  <c r="A263"/>
  <c r="CY263"/>
  <c r="CZ263"/>
  <c r="DB263" s="1"/>
  <c r="DA263"/>
  <c r="DC263"/>
  <c r="A264"/>
  <c r="CY264"/>
  <c r="CZ264"/>
  <c r="DB264" s="1"/>
  <c r="DA264"/>
  <c r="DC264"/>
  <c r="A265"/>
  <c r="CY265"/>
  <c r="CZ265"/>
  <c r="DB265" s="1"/>
  <c r="DA265"/>
  <c r="DC265"/>
  <c r="A266"/>
  <c r="CY266"/>
  <c r="CZ266"/>
  <c r="DB266" s="1"/>
  <c r="DA266"/>
  <c r="DC266"/>
  <c r="A267"/>
  <c r="CY267"/>
  <c r="CZ267"/>
  <c r="DB267" s="1"/>
  <c r="DA267"/>
  <c r="DC267"/>
  <c r="A268"/>
  <c r="CY268"/>
  <c r="CZ268"/>
  <c r="DB268" s="1"/>
  <c r="DA268"/>
  <c r="DC268"/>
  <c r="A269"/>
  <c r="CY269"/>
  <c r="CZ269"/>
  <c r="DB269" s="1"/>
  <c r="DA269"/>
  <c r="DC269"/>
  <c r="A270"/>
  <c r="CY270"/>
  <c r="CZ270"/>
  <c r="DB270" s="1"/>
  <c r="DA270"/>
  <c r="DC270"/>
  <c r="A271"/>
  <c r="CY271"/>
  <c r="CZ271"/>
  <c r="DB271" s="1"/>
  <c r="DA271"/>
  <c r="DC271"/>
  <c r="A272"/>
  <c r="CY272"/>
  <c r="CZ272"/>
  <c r="DB272" s="1"/>
  <c r="DA272"/>
  <c r="DC272"/>
  <c r="A273"/>
  <c r="CY273"/>
  <c r="CZ273"/>
  <c r="DA273"/>
  <c r="DB273"/>
  <c r="DC273"/>
  <c r="A274"/>
  <c r="CY274"/>
  <c r="CZ274"/>
  <c r="DB274" s="1"/>
  <c r="DA274"/>
  <c r="DC274"/>
  <c r="A275"/>
  <c r="CY275"/>
  <c r="CZ275"/>
  <c r="DB275" s="1"/>
  <c r="DA275"/>
  <c r="DC275"/>
  <c r="A276"/>
  <c r="CY276"/>
  <c r="CZ276"/>
  <c r="DA276"/>
  <c r="DB276"/>
  <c r="DC276"/>
  <c r="A277"/>
  <c r="CY277"/>
  <c r="CZ277"/>
  <c r="DB277" s="1"/>
  <c r="DA277"/>
  <c r="DC277"/>
  <c r="A278"/>
  <c r="CY278"/>
  <c r="CZ278"/>
  <c r="DB278" s="1"/>
  <c r="DA278"/>
  <c r="DC278"/>
  <c r="A279"/>
  <c r="CY279"/>
  <c r="CZ279"/>
  <c r="DB279" s="1"/>
  <c r="DA279"/>
  <c r="DC279"/>
  <c r="A280"/>
  <c r="CY280"/>
  <c r="CZ280"/>
  <c r="DB280" s="1"/>
  <c r="DA280"/>
  <c r="DC280"/>
  <c r="A281"/>
  <c r="CY281"/>
  <c r="CZ281"/>
  <c r="DB281" s="1"/>
  <c r="DA281"/>
  <c r="DC281"/>
  <c r="A282"/>
  <c r="CY282"/>
  <c r="CZ282"/>
  <c r="DB282" s="1"/>
  <c r="DA282"/>
  <c r="DC282"/>
  <c r="A283"/>
  <c r="CY283"/>
  <c r="CZ283"/>
  <c r="DB283" s="1"/>
  <c r="DA283"/>
  <c r="DC283"/>
  <c r="A284"/>
  <c r="CY284"/>
  <c r="CZ284"/>
  <c r="DB284" s="1"/>
  <c r="DA284"/>
  <c r="DC284"/>
  <c r="A285"/>
  <c r="CY285"/>
  <c r="CZ285"/>
  <c r="DB285" s="1"/>
  <c r="DA285"/>
  <c r="DC285"/>
  <c r="A286"/>
  <c r="CY286"/>
  <c r="CZ286"/>
  <c r="DB286" s="1"/>
  <c r="DA286"/>
  <c r="DC286"/>
  <c r="A287"/>
  <c r="CY287"/>
  <c r="CZ287"/>
  <c r="DB287" s="1"/>
  <c r="DA287"/>
  <c r="DC287"/>
  <c r="A288"/>
  <c r="CY288"/>
  <c r="CZ288"/>
  <c r="DB288" s="1"/>
  <c r="DA288"/>
  <c r="DC288"/>
  <c r="A289"/>
  <c r="CY289"/>
  <c r="CZ289"/>
  <c r="DB289" s="1"/>
  <c r="DA289"/>
  <c r="DC289"/>
  <c r="A290"/>
  <c r="CY290"/>
  <c r="CZ290"/>
  <c r="DB290" s="1"/>
  <c r="DA290"/>
  <c r="DC290"/>
  <c r="A291"/>
  <c r="CY291"/>
  <c r="CZ291"/>
  <c r="DB291" s="1"/>
  <c r="DA291"/>
  <c r="DC291"/>
  <c r="A292"/>
  <c r="CY292"/>
  <c r="CZ292"/>
  <c r="DB292" s="1"/>
  <c r="DA292"/>
  <c r="DC292"/>
  <c r="A293"/>
  <c r="CY293"/>
  <c r="CZ293"/>
  <c r="DB293" s="1"/>
  <c r="DA293"/>
  <c r="DC293"/>
  <c r="A294"/>
  <c r="CY294"/>
  <c r="CZ294"/>
  <c r="DB294" s="1"/>
  <c r="DA294"/>
  <c r="DC294"/>
  <c r="A295"/>
  <c r="CY295"/>
  <c r="CZ295"/>
  <c r="DB295" s="1"/>
  <c r="DA295"/>
  <c r="DC295"/>
  <c r="A296"/>
  <c r="CY296"/>
  <c r="CZ296"/>
  <c r="DB296" s="1"/>
  <c r="DA296"/>
  <c r="DC296"/>
  <c r="A297"/>
  <c r="CY297"/>
  <c r="CZ297"/>
  <c r="DB297" s="1"/>
  <c r="DA297"/>
  <c r="DC297"/>
  <c r="A298"/>
  <c r="CY298"/>
  <c r="CZ298"/>
  <c r="DB298" s="1"/>
  <c r="DA298"/>
  <c r="DC298"/>
  <c r="A299"/>
  <c r="CY299"/>
  <c r="CZ299"/>
  <c r="DB299" s="1"/>
  <c r="DA299"/>
  <c r="DC299"/>
  <c r="A300"/>
  <c r="CY300"/>
  <c r="CZ300"/>
  <c r="DB300" s="1"/>
  <c r="DA300"/>
  <c r="DC300"/>
  <c r="A301"/>
  <c r="CY301"/>
  <c r="CZ301"/>
  <c r="DB301" s="1"/>
  <c r="DA301"/>
  <c r="DC301"/>
  <c r="A302"/>
  <c r="CY302"/>
  <c r="CZ302"/>
  <c r="DB302" s="1"/>
  <c r="DA302"/>
  <c r="DC302"/>
  <c r="A303"/>
  <c r="CY303"/>
  <c r="CZ303"/>
  <c r="DB303" s="1"/>
  <c r="DA303"/>
  <c r="DC303"/>
  <c r="A304"/>
  <c r="CY304"/>
  <c r="CZ304"/>
  <c r="DB304" s="1"/>
  <c r="DA304"/>
  <c r="DC304"/>
  <c r="A305"/>
  <c r="CY305"/>
  <c r="CZ305"/>
  <c r="DA305"/>
  <c r="DB305"/>
  <c r="DC305"/>
  <c r="A306"/>
  <c r="CY306"/>
  <c r="CZ306"/>
  <c r="DB306" s="1"/>
  <c r="DA306"/>
  <c r="DC306"/>
  <c r="A307"/>
  <c r="CY307"/>
  <c r="CZ307"/>
  <c r="DB307" s="1"/>
  <c r="DA307"/>
  <c r="DC307"/>
  <c r="A308"/>
  <c r="CY308"/>
  <c r="CZ308"/>
  <c r="DA308"/>
  <c r="DB308"/>
  <c r="DC308"/>
  <c r="A309"/>
  <c r="CY309"/>
  <c r="CZ309"/>
  <c r="DB309" s="1"/>
  <c r="DA309"/>
  <c r="DC309"/>
  <c r="A310"/>
  <c r="CY310"/>
  <c r="CZ310"/>
  <c r="DB310" s="1"/>
  <c r="DA310"/>
  <c r="DC310"/>
  <c r="A311"/>
  <c r="CY311"/>
  <c r="CZ311"/>
  <c r="DB311" s="1"/>
  <c r="DA311"/>
  <c r="DC311"/>
  <c r="A312"/>
  <c r="CY312"/>
  <c r="CZ312"/>
  <c r="DB312" s="1"/>
  <c r="DA312"/>
  <c r="DC312"/>
  <c r="A313"/>
  <c r="CY313"/>
  <c r="CZ313"/>
  <c r="DB313" s="1"/>
  <c r="DA313"/>
  <c r="DC313"/>
  <c r="A314"/>
  <c r="CY314"/>
  <c r="CZ314"/>
  <c r="DB314" s="1"/>
  <c r="DA314"/>
  <c r="DC314"/>
  <c r="A315"/>
  <c r="CY315"/>
  <c r="CZ315"/>
  <c r="DB315" s="1"/>
  <c r="DA315"/>
  <c r="DC315"/>
  <c r="A316"/>
  <c r="CY316"/>
  <c r="CZ316"/>
  <c r="DB316" s="1"/>
  <c r="DA316"/>
  <c r="DC316"/>
  <c r="A317"/>
  <c r="CY317"/>
  <c r="CZ317"/>
  <c r="DB317" s="1"/>
  <c r="DA317"/>
  <c r="DC317"/>
  <c r="A318"/>
  <c r="CY318"/>
  <c r="CZ318"/>
  <c r="DB318" s="1"/>
  <c r="DA318"/>
  <c r="DC318"/>
  <c r="A319"/>
  <c r="CY319"/>
  <c r="CZ319"/>
  <c r="DB319" s="1"/>
  <c r="DA319"/>
  <c r="DC319"/>
  <c r="A320"/>
  <c r="CY320"/>
  <c r="CZ320"/>
  <c r="DB320" s="1"/>
  <c r="DA320"/>
  <c r="DC320"/>
  <c r="A321"/>
  <c r="CY321"/>
  <c r="CZ321"/>
  <c r="DB321" s="1"/>
  <c r="DA321"/>
  <c r="DC321"/>
  <c r="A322"/>
  <c r="CY322"/>
  <c r="CZ322"/>
  <c r="DB322" s="1"/>
  <c r="DA322"/>
  <c r="DC322"/>
  <c r="A323"/>
  <c r="CY323"/>
  <c r="CZ323"/>
  <c r="DB323" s="1"/>
  <c r="DA323"/>
  <c r="DC323"/>
  <c r="A324"/>
  <c r="CY324"/>
  <c r="CZ324"/>
  <c r="DB324" s="1"/>
  <c r="DA324"/>
  <c r="DC324"/>
  <c r="A325"/>
  <c r="CY325"/>
  <c r="CZ325"/>
  <c r="DB325" s="1"/>
  <c r="DA325"/>
  <c r="DC325"/>
  <c r="A326"/>
  <c r="CY326"/>
  <c r="CZ326"/>
  <c r="DB326" s="1"/>
  <c r="DA326"/>
  <c r="DC326"/>
  <c r="A327"/>
  <c r="CY327"/>
  <c r="CZ327"/>
  <c r="DB327" s="1"/>
  <c r="DA327"/>
  <c r="DC327"/>
  <c r="A328"/>
  <c r="CY328"/>
  <c r="CZ328"/>
  <c r="DB328" s="1"/>
  <c r="DA328"/>
  <c r="DC328"/>
  <c r="A329"/>
  <c r="CY329"/>
  <c r="CZ329"/>
  <c r="DB329" s="1"/>
  <c r="DA329"/>
  <c r="DC329"/>
  <c r="A330"/>
  <c r="CY330"/>
  <c r="CZ330"/>
  <c r="DB330" s="1"/>
  <c r="DA330"/>
  <c r="DC330"/>
  <c r="A331"/>
  <c r="CY331"/>
  <c r="CZ331"/>
  <c r="DB331" s="1"/>
  <c r="DA331"/>
  <c r="DC331"/>
  <c r="A332"/>
  <c r="CY332"/>
  <c r="CZ332"/>
  <c r="DB332" s="1"/>
  <c r="DA332"/>
  <c r="DC332"/>
  <c r="A333"/>
  <c r="CY333"/>
  <c r="CZ333"/>
  <c r="DB333" s="1"/>
  <c r="DA333"/>
  <c r="DC333"/>
  <c r="A334"/>
  <c r="CY334"/>
  <c r="CZ334"/>
  <c r="DB334" s="1"/>
  <c r="DA334"/>
  <c r="DC334"/>
  <c r="A335"/>
  <c r="CY335"/>
  <c r="CZ335"/>
  <c r="DB335" s="1"/>
  <c r="DA335"/>
  <c r="DC335"/>
  <c r="A336"/>
  <c r="CY336"/>
  <c r="CZ336"/>
  <c r="DB336" s="1"/>
  <c r="DA336"/>
  <c r="DC336"/>
  <c r="A337"/>
  <c r="CY337"/>
  <c r="CZ337"/>
  <c r="DA337"/>
  <c r="DB337"/>
  <c r="DC337"/>
  <c r="A338"/>
  <c r="CY338"/>
  <c r="CZ338"/>
  <c r="DB338" s="1"/>
  <c r="DA338"/>
  <c r="DC338"/>
  <c r="A339"/>
  <c r="CY339"/>
  <c r="CZ339"/>
  <c r="DB339" s="1"/>
  <c r="DA339"/>
  <c r="DC339"/>
  <c r="A340"/>
  <c r="CY340"/>
  <c r="CZ340"/>
  <c r="DA340"/>
  <c r="DB340"/>
  <c r="DC340"/>
  <c r="A341"/>
  <c r="CY341"/>
  <c r="CZ341"/>
  <c r="DB341" s="1"/>
  <c r="DA341"/>
  <c r="DC341"/>
  <c r="A342"/>
  <c r="CY342"/>
  <c r="CZ342"/>
  <c r="DB342" s="1"/>
  <c r="DA342"/>
  <c r="DC342"/>
  <c r="A343"/>
  <c r="CY343"/>
  <c r="CZ343"/>
  <c r="DB343" s="1"/>
  <c r="DA343"/>
  <c r="DC343"/>
  <c r="A344"/>
  <c r="CY344"/>
  <c r="CZ344"/>
  <c r="DB344" s="1"/>
  <c r="DA344"/>
  <c r="DC344"/>
  <c r="A345"/>
  <c r="CY345"/>
  <c r="CZ345"/>
  <c r="DB345" s="1"/>
  <c r="DA345"/>
  <c r="DC345"/>
  <c r="A346"/>
  <c r="CY346"/>
  <c r="CZ346"/>
  <c r="DB346" s="1"/>
  <c r="DA346"/>
  <c r="DC346"/>
  <c r="A347"/>
  <c r="CY347"/>
  <c r="CZ347"/>
  <c r="DB347" s="1"/>
  <c r="DA347"/>
  <c r="DC347"/>
  <c r="A348"/>
  <c r="CY348"/>
  <c r="CZ348"/>
  <c r="DB348" s="1"/>
  <c r="DA348"/>
  <c r="DC348"/>
  <c r="A349"/>
  <c r="CY349"/>
  <c r="CZ349"/>
  <c r="DB349" s="1"/>
  <c r="DA349"/>
  <c r="DC349"/>
  <c r="A350"/>
  <c r="CY350"/>
  <c r="CZ350"/>
  <c r="DB350" s="1"/>
  <c r="DA350"/>
  <c r="DC350"/>
  <c r="A351"/>
  <c r="CY351"/>
  <c r="CZ351"/>
  <c r="DB351" s="1"/>
  <c r="DA351"/>
  <c r="DC351"/>
  <c r="A352"/>
  <c r="CY352"/>
  <c r="CZ352"/>
  <c r="DB352" s="1"/>
  <c r="DA352"/>
  <c r="DC352"/>
  <c r="A353"/>
  <c r="CY353"/>
  <c r="CZ353"/>
  <c r="DB353" s="1"/>
  <c r="DA353"/>
  <c r="DC353"/>
  <c r="A354"/>
  <c r="CY354"/>
  <c r="CZ354"/>
  <c r="DB354" s="1"/>
  <c r="DA354"/>
  <c r="DC354"/>
  <c r="A355"/>
  <c r="CY355"/>
  <c r="CZ355"/>
  <c r="DB355" s="1"/>
  <c r="DA355"/>
  <c r="DC355"/>
  <c r="A356"/>
  <c r="CY356"/>
  <c r="CZ356"/>
  <c r="DB356" s="1"/>
  <c r="DA356"/>
  <c r="DC356"/>
  <c r="A357"/>
  <c r="CY357"/>
  <c r="CZ357"/>
  <c r="DB357" s="1"/>
  <c r="DA357"/>
  <c r="DC357"/>
  <c r="A358"/>
  <c r="CY358"/>
  <c r="CZ358"/>
  <c r="DB358" s="1"/>
  <c r="DA358"/>
  <c r="DC358"/>
  <c r="A359"/>
  <c r="CY359"/>
  <c r="CZ359"/>
  <c r="DB359" s="1"/>
  <c r="DA359"/>
  <c r="DC359"/>
  <c r="A360"/>
  <c r="CY360"/>
  <c r="CZ360"/>
  <c r="DB360" s="1"/>
  <c r="DA360"/>
  <c r="DC360"/>
  <c r="A361"/>
  <c r="CY361"/>
  <c r="CZ361"/>
  <c r="DB361" s="1"/>
  <c r="DA361"/>
  <c r="DC361"/>
  <c r="A362"/>
  <c r="CY362"/>
  <c r="CZ362"/>
  <c r="DB362" s="1"/>
  <c r="DA362"/>
  <c r="DC362"/>
  <c r="A363"/>
  <c r="CY363"/>
  <c r="CZ363"/>
  <c r="DB363" s="1"/>
  <c r="DA363"/>
  <c r="DC363"/>
  <c r="A364"/>
  <c r="CY364"/>
  <c r="CZ364"/>
  <c r="DB364" s="1"/>
  <c r="DA364"/>
  <c r="DC364"/>
  <c r="A365"/>
  <c r="CY365"/>
  <c r="CZ365"/>
  <c r="DB365" s="1"/>
  <c r="DA365"/>
  <c r="DC365"/>
  <c r="A366"/>
  <c r="CY366"/>
  <c r="CZ366"/>
  <c r="DB366" s="1"/>
  <c r="DA366"/>
  <c r="DC366"/>
  <c r="A367"/>
  <c r="CY367"/>
  <c r="CZ367"/>
  <c r="DB367" s="1"/>
  <c r="DA367"/>
  <c r="DC367"/>
  <c r="A368"/>
  <c r="CY368"/>
  <c r="CZ368"/>
  <c r="DB368" s="1"/>
  <c r="DA368"/>
  <c r="DC368"/>
  <c r="A369"/>
  <c r="CY369"/>
  <c r="CZ369"/>
  <c r="DA369"/>
  <c r="DB369"/>
  <c r="DC369"/>
  <c r="A370"/>
  <c r="CY370"/>
  <c r="CZ370"/>
  <c r="DB370" s="1"/>
  <c r="DA370"/>
  <c r="DC370"/>
  <c r="A371"/>
  <c r="CY371"/>
  <c r="CZ371"/>
  <c r="DB371" s="1"/>
  <c r="DA371"/>
  <c r="DC371"/>
  <c r="A372"/>
  <c r="CY372"/>
  <c r="CZ372"/>
  <c r="DA372"/>
  <c r="DB372"/>
  <c r="DC372"/>
  <c r="A373"/>
  <c r="CY373"/>
  <c r="CZ373"/>
  <c r="DB373" s="1"/>
  <c r="DA373"/>
  <c r="DC373"/>
  <c r="A374"/>
  <c r="CY374"/>
  <c r="CZ374"/>
  <c r="DB374" s="1"/>
  <c r="DA374"/>
  <c r="DC374"/>
  <c r="A375"/>
  <c r="CY375"/>
  <c r="CZ375"/>
  <c r="DB375" s="1"/>
  <c r="DA375"/>
  <c r="DC375"/>
  <c r="A376"/>
  <c r="CY376"/>
  <c r="CZ376"/>
  <c r="DB376" s="1"/>
  <c r="DA376"/>
  <c r="DC376"/>
  <c r="A377"/>
  <c r="CY377"/>
  <c r="CZ377"/>
  <c r="DB377" s="1"/>
  <c r="DA377"/>
  <c r="DC377"/>
  <c r="A378"/>
  <c r="CY378"/>
  <c r="CZ378"/>
  <c r="DB378" s="1"/>
  <c r="DA378"/>
  <c r="DC378"/>
  <c r="A379"/>
  <c r="CY379"/>
  <c r="CZ379"/>
  <c r="DB379" s="1"/>
  <c r="DA379"/>
  <c r="DC379"/>
  <c r="A380"/>
  <c r="CY380"/>
  <c r="CZ380"/>
  <c r="DB380" s="1"/>
  <c r="DA380"/>
  <c r="DC380"/>
  <c r="A381"/>
  <c r="CY381"/>
  <c r="CZ381"/>
  <c r="DB381" s="1"/>
  <c r="DA381"/>
  <c r="DC381"/>
  <c r="A382"/>
  <c r="CY382"/>
  <c r="CZ382"/>
  <c r="DB382" s="1"/>
  <c r="DA382"/>
  <c r="DC382"/>
  <c r="A383"/>
  <c r="CY383"/>
  <c r="CZ383"/>
  <c r="DB383" s="1"/>
  <c r="DA383"/>
  <c r="DC383"/>
  <c r="A384"/>
  <c r="CY384"/>
  <c r="CZ384"/>
  <c r="DB384" s="1"/>
  <c r="DA384"/>
  <c r="DC384"/>
  <c r="A385"/>
  <c r="CY385"/>
  <c r="CZ385"/>
  <c r="DB385" s="1"/>
  <c r="DA385"/>
  <c r="DC385"/>
  <c r="A386"/>
  <c r="CY386"/>
  <c r="CZ386"/>
  <c r="DB386" s="1"/>
  <c r="DA386"/>
  <c r="DC386"/>
  <c r="A387"/>
  <c r="CY387"/>
  <c r="CZ387"/>
  <c r="DB387" s="1"/>
  <c r="DA387"/>
  <c r="DC387"/>
  <c r="A388"/>
  <c r="CY388"/>
  <c r="CZ388"/>
  <c r="DB388" s="1"/>
  <c r="DA388"/>
  <c r="DC388"/>
  <c r="A389"/>
  <c r="CY389"/>
  <c r="CZ389"/>
  <c r="DB389" s="1"/>
  <c r="DA389"/>
  <c r="DC389"/>
  <c r="A390"/>
  <c r="CY390"/>
  <c r="CZ390"/>
  <c r="DB390" s="1"/>
  <c r="DA390"/>
  <c r="DC390"/>
  <c r="A391"/>
  <c r="CY391"/>
  <c r="CZ391"/>
  <c r="DB391" s="1"/>
  <c r="DA391"/>
  <c r="DC391"/>
  <c r="A392"/>
  <c r="CY392"/>
  <c r="CZ392"/>
  <c r="DB392" s="1"/>
  <c r="DA392"/>
  <c r="DC392"/>
  <c r="A393"/>
  <c r="CY393"/>
  <c r="CZ393"/>
  <c r="DB393" s="1"/>
  <c r="DA393"/>
  <c r="DC393"/>
  <c r="A394"/>
  <c r="CY394"/>
  <c r="CZ394"/>
  <c r="DB394" s="1"/>
  <c r="DA394"/>
  <c r="DC394"/>
  <c r="A395"/>
  <c r="CY395"/>
  <c r="CZ395"/>
  <c r="DB395" s="1"/>
  <c r="DA395"/>
  <c r="DC395"/>
  <c r="A396"/>
  <c r="CY396"/>
  <c r="CZ396"/>
  <c r="DB396" s="1"/>
  <c r="DA396"/>
  <c r="DC396"/>
  <c r="A397"/>
  <c r="CY397"/>
  <c r="CZ397"/>
  <c r="DB397" s="1"/>
  <c r="DA397"/>
  <c r="DC397"/>
  <c r="A398"/>
  <c r="CY398"/>
  <c r="CZ398"/>
  <c r="DB398" s="1"/>
  <c r="DA398"/>
  <c r="DC398"/>
  <c r="A399"/>
  <c r="CY399"/>
  <c r="CZ399"/>
  <c r="DB399" s="1"/>
  <c r="DA399"/>
  <c r="DC399"/>
  <c r="A400"/>
  <c r="CY400"/>
  <c r="CZ400"/>
  <c r="DB400" s="1"/>
  <c r="DA400"/>
  <c r="DC400"/>
  <c r="A401"/>
  <c r="CY401"/>
  <c r="CZ401"/>
  <c r="DB401" s="1"/>
  <c r="DA401"/>
  <c r="DC401"/>
  <c r="A402"/>
  <c r="CY402"/>
  <c r="CZ402"/>
  <c r="DB402" s="1"/>
  <c r="DA402"/>
  <c r="DC402"/>
  <c r="A403"/>
  <c r="CY403"/>
  <c r="CZ403"/>
  <c r="DB403" s="1"/>
  <c r="DA403"/>
  <c r="DC403"/>
  <c r="A404"/>
  <c r="CY404"/>
  <c r="CZ404"/>
  <c r="DB404" s="1"/>
  <c r="DA404"/>
  <c r="DC404"/>
  <c r="A405"/>
  <c r="CY405"/>
  <c r="CZ405"/>
  <c r="DB405" s="1"/>
  <c r="DA405"/>
  <c r="DC405"/>
  <c r="A406"/>
  <c r="CY406"/>
  <c r="CZ406"/>
  <c r="DB406" s="1"/>
  <c r="DA406"/>
  <c r="DC406"/>
  <c r="A407"/>
  <c r="CY407"/>
  <c r="CZ407"/>
  <c r="DB407" s="1"/>
  <c r="DA407"/>
  <c r="DC407"/>
  <c r="A408"/>
  <c r="CY408"/>
  <c r="CZ408"/>
  <c r="DB408" s="1"/>
  <c r="DA408"/>
  <c r="DC408"/>
  <c r="A409"/>
  <c r="CY409"/>
  <c r="CZ409"/>
  <c r="DB409" s="1"/>
  <c r="DA409"/>
  <c r="DC409"/>
  <c r="A410"/>
  <c r="CX410"/>
  <c r="CY410"/>
  <c r="CZ410"/>
  <c r="DB410" s="1"/>
  <c r="DA410"/>
  <c r="DC410"/>
  <c r="A411"/>
  <c r="CX411"/>
  <c r="CY411"/>
  <c r="CZ411"/>
  <c r="DB411" s="1"/>
  <c r="DA411"/>
  <c r="DC411"/>
  <c r="A412"/>
  <c r="CX412"/>
  <c r="CY412"/>
  <c r="CZ412"/>
  <c r="DB412" s="1"/>
  <c r="DA412"/>
  <c r="DC412"/>
  <c r="A413"/>
  <c r="CX413"/>
  <c r="CY413"/>
  <c r="CZ413"/>
  <c r="DB413" s="1"/>
  <c r="DA413"/>
  <c r="DC413"/>
  <c r="A414"/>
  <c r="CX414"/>
  <c r="CY414"/>
  <c r="CZ414"/>
  <c r="DB414" s="1"/>
  <c r="DA414"/>
  <c r="DC414"/>
  <c r="A415"/>
  <c r="CX415"/>
  <c r="CY415"/>
  <c r="CZ415"/>
  <c r="DB415" s="1"/>
  <c r="DA415"/>
  <c r="DC415"/>
  <c r="A416"/>
  <c r="CX416"/>
  <c r="CY416"/>
  <c r="CZ416"/>
  <c r="DB416" s="1"/>
  <c r="DA416"/>
  <c r="DC416"/>
  <c r="A417"/>
  <c r="CY417"/>
  <c r="CZ417"/>
  <c r="DB417" s="1"/>
  <c r="DA417"/>
  <c r="DC417"/>
  <c r="A418"/>
  <c r="CY418"/>
  <c r="CZ418"/>
  <c r="DB418" s="1"/>
  <c r="DA418"/>
  <c r="DC418"/>
  <c r="A419"/>
  <c r="CY419"/>
  <c r="CZ419"/>
  <c r="DB419" s="1"/>
  <c r="DA419"/>
  <c r="DC419"/>
  <c r="A420"/>
  <c r="CY420"/>
  <c r="CZ420"/>
  <c r="DB420" s="1"/>
  <c r="DA420"/>
  <c r="DC420"/>
  <c r="A421"/>
  <c r="CY421"/>
  <c r="CZ421"/>
  <c r="DB421" s="1"/>
  <c r="DA421"/>
  <c r="DC421"/>
  <c r="A422"/>
  <c r="CY422"/>
  <c r="CZ422"/>
  <c r="DB422" s="1"/>
  <c r="DA422"/>
  <c r="DC422"/>
  <c r="A423"/>
  <c r="CY423"/>
  <c r="CZ423"/>
  <c r="DB423" s="1"/>
  <c r="DA423"/>
  <c r="DC423"/>
  <c r="A424"/>
  <c r="CY424"/>
  <c r="CZ424"/>
  <c r="DB424" s="1"/>
  <c r="DA424"/>
  <c r="DC424"/>
  <c r="A425"/>
  <c r="CY425"/>
  <c r="CZ425"/>
  <c r="DB425" s="1"/>
  <c r="DA425"/>
  <c r="DC425"/>
  <c r="A426"/>
  <c r="CY426"/>
  <c r="CZ426"/>
  <c r="DB426" s="1"/>
  <c r="DA426"/>
  <c r="DC426"/>
  <c r="A427"/>
  <c r="CY427"/>
  <c r="CZ427"/>
  <c r="DB427" s="1"/>
  <c r="DA427"/>
  <c r="DC427"/>
  <c r="A428"/>
  <c r="CY428"/>
  <c r="CZ428"/>
  <c r="DA428"/>
  <c r="DB428"/>
  <c r="DC428"/>
  <c r="A429"/>
  <c r="CY429"/>
  <c r="CZ429"/>
  <c r="DB429" s="1"/>
  <c r="DA429"/>
  <c r="DC429"/>
  <c r="A430"/>
  <c r="CY430"/>
  <c r="CZ430"/>
  <c r="DB430" s="1"/>
  <c r="DA430"/>
  <c r="DC430"/>
  <c r="A431"/>
  <c r="CY431"/>
  <c r="CZ431"/>
  <c r="DA431"/>
  <c r="DB431"/>
  <c r="DC431"/>
  <c r="A432"/>
  <c r="CY432"/>
  <c r="CZ432"/>
  <c r="DB432" s="1"/>
  <c r="DA432"/>
  <c r="DC432"/>
  <c r="A433"/>
  <c r="CY433"/>
  <c r="CZ433"/>
  <c r="DB433" s="1"/>
  <c r="DA433"/>
  <c r="DC433"/>
  <c r="A434"/>
  <c r="CY434"/>
  <c r="CZ434"/>
  <c r="DB434" s="1"/>
  <c r="DA434"/>
  <c r="DC434"/>
  <c r="A435"/>
  <c r="CY435"/>
  <c r="CZ435"/>
  <c r="DB435" s="1"/>
  <c r="DA435"/>
  <c r="DC435"/>
  <c r="A436"/>
  <c r="CY436"/>
  <c r="CZ436"/>
  <c r="DB436" s="1"/>
  <c r="DA436"/>
  <c r="DC436"/>
  <c r="A437"/>
  <c r="CY437"/>
  <c r="CZ437"/>
  <c r="DB437" s="1"/>
  <c r="DA437"/>
  <c r="DC437"/>
  <c r="A438"/>
  <c r="CY438"/>
  <c r="CZ438"/>
  <c r="DB438" s="1"/>
  <c r="DA438"/>
  <c r="DC438"/>
  <c r="A439"/>
  <c r="CY439"/>
  <c r="CZ439"/>
  <c r="DB439" s="1"/>
  <c r="DA439"/>
  <c r="DC439"/>
  <c r="A440"/>
  <c r="CY440"/>
  <c r="CZ440"/>
  <c r="DB440" s="1"/>
  <c r="DA440"/>
  <c r="DC440"/>
  <c r="A441"/>
  <c r="CY441"/>
  <c r="CZ441"/>
  <c r="DB441" s="1"/>
  <c r="DA441"/>
  <c r="DC441"/>
  <c r="A442"/>
  <c r="CY442"/>
  <c r="CZ442"/>
  <c r="DB442" s="1"/>
  <c r="DA442"/>
  <c r="DC442"/>
  <c r="A443"/>
  <c r="CY443"/>
  <c r="CZ443"/>
  <c r="DB443" s="1"/>
  <c r="DA443"/>
  <c r="DC443"/>
  <c r="A444"/>
  <c r="CY444"/>
  <c r="CZ444"/>
  <c r="DB444" s="1"/>
  <c r="DA444"/>
  <c r="DC444"/>
  <c r="A445"/>
  <c r="CY445"/>
  <c r="CZ445"/>
  <c r="DB445" s="1"/>
  <c r="DA445"/>
  <c r="DC445"/>
  <c r="A446"/>
  <c r="CY446"/>
  <c r="CZ446"/>
  <c r="DB446" s="1"/>
  <c r="DA446"/>
  <c r="DC446"/>
  <c r="A447"/>
  <c r="CY447"/>
  <c r="CZ447"/>
  <c r="DB447" s="1"/>
  <c r="DA447"/>
  <c r="DC447"/>
  <c r="A448"/>
  <c r="CY448"/>
  <c r="CZ448"/>
  <c r="DB448" s="1"/>
  <c r="DA448"/>
  <c r="DC448"/>
  <c r="A449"/>
  <c r="CY449"/>
  <c r="CZ449"/>
  <c r="DB449" s="1"/>
  <c r="DA449"/>
  <c r="DC449"/>
  <c r="A450"/>
  <c r="CY450"/>
  <c r="CZ450"/>
  <c r="DB450" s="1"/>
  <c r="DA450"/>
  <c r="DC450"/>
  <c r="A451"/>
  <c r="CY451"/>
  <c r="CZ451"/>
  <c r="DB451" s="1"/>
  <c r="DA451"/>
  <c r="DC451"/>
  <c r="A452"/>
  <c r="CY452"/>
  <c r="CZ452"/>
  <c r="DB452" s="1"/>
  <c r="DA452"/>
  <c r="DC452"/>
  <c r="A453"/>
  <c r="CY453"/>
  <c r="CZ453"/>
  <c r="DB453" s="1"/>
  <c r="DA453"/>
  <c r="DC453"/>
  <c r="A454"/>
  <c r="CY454"/>
  <c r="CZ454"/>
  <c r="DB454" s="1"/>
  <c r="DA454"/>
  <c r="DC454"/>
  <c r="A455"/>
  <c r="CY455"/>
  <c r="CZ455"/>
  <c r="DB455" s="1"/>
  <c r="DA455"/>
  <c r="DC455"/>
  <c r="A456"/>
  <c r="CY456"/>
  <c r="CZ456"/>
  <c r="DB456" s="1"/>
  <c r="DA456"/>
  <c r="DC456"/>
  <c r="A457"/>
  <c r="CY457"/>
  <c r="CZ457"/>
  <c r="DB457" s="1"/>
  <c r="DA457"/>
  <c r="DC457"/>
  <c r="A458"/>
  <c r="CY458"/>
  <c r="CZ458"/>
  <c r="DB458" s="1"/>
  <c r="DA458"/>
  <c r="DC458"/>
  <c r="A459"/>
  <c r="CY459"/>
  <c r="CZ459"/>
  <c r="DB459" s="1"/>
  <c r="DA459"/>
  <c r="DC459"/>
  <c r="A460"/>
  <c r="CY460"/>
  <c r="CZ460"/>
  <c r="DA460"/>
  <c r="DB460"/>
  <c r="DC460"/>
  <c r="A461"/>
  <c r="CY461"/>
  <c r="CZ461"/>
  <c r="DB461" s="1"/>
  <c r="DA461"/>
  <c r="DC461"/>
  <c r="A462"/>
  <c r="CY462"/>
  <c r="CZ462"/>
  <c r="DB462" s="1"/>
  <c r="DA462"/>
  <c r="DC462"/>
  <c r="A463"/>
  <c r="CY463"/>
  <c r="CZ463"/>
  <c r="DA463"/>
  <c r="DB463"/>
  <c r="DC463"/>
  <c r="A464"/>
  <c r="CY464"/>
  <c r="CZ464"/>
  <c r="DB464" s="1"/>
  <c r="DA464"/>
  <c r="DC464"/>
  <c r="A465"/>
  <c r="CY465"/>
  <c r="CZ465"/>
  <c r="DB465" s="1"/>
  <c r="DA465"/>
  <c r="DC465"/>
  <c r="A466"/>
  <c r="CY466"/>
  <c r="CZ466"/>
  <c r="DB466" s="1"/>
  <c r="DA466"/>
  <c r="DC466"/>
  <c r="A467"/>
  <c r="CY467"/>
  <c r="CZ467"/>
  <c r="DB467" s="1"/>
  <c r="DA467"/>
  <c r="DC467"/>
  <c r="A468"/>
  <c r="CY468"/>
  <c r="CZ468"/>
  <c r="DB468" s="1"/>
  <c r="DA468"/>
  <c r="DC468"/>
  <c r="A469"/>
  <c r="CY469"/>
  <c r="CZ469"/>
  <c r="DB469" s="1"/>
  <c r="DA469"/>
  <c r="DC469"/>
  <c r="A470"/>
  <c r="CY470"/>
  <c r="CZ470"/>
  <c r="DB470" s="1"/>
  <c r="DA470"/>
  <c r="DC470"/>
  <c r="A471"/>
  <c r="CY471"/>
  <c r="CZ471"/>
  <c r="DB471" s="1"/>
  <c r="DA471"/>
  <c r="DC471"/>
  <c r="A472"/>
  <c r="CY472"/>
  <c r="CZ472"/>
  <c r="DB472" s="1"/>
  <c r="DA472"/>
  <c r="DC472"/>
  <c r="A473"/>
  <c r="CY473"/>
  <c r="CZ473"/>
  <c r="DB473" s="1"/>
  <c r="DA473"/>
  <c r="DC473"/>
  <c r="A474"/>
  <c r="CY474"/>
  <c r="CZ474"/>
  <c r="DB474" s="1"/>
  <c r="DA474"/>
  <c r="DC474"/>
  <c r="A475"/>
  <c r="CY475"/>
  <c r="CZ475"/>
  <c r="DB475" s="1"/>
  <c r="DA475"/>
  <c r="DC475"/>
  <c r="A476"/>
  <c r="CY476"/>
  <c r="CZ476"/>
  <c r="DB476" s="1"/>
  <c r="DA476"/>
  <c r="DC476"/>
  <c r="A477"/>
  <c r="CY477"/>
  <c r="CZ477"/>
  <c r="DB477" s="1"/>
  <c r="DA477"/>
  <c r="DC477"/>
  <c r="A478"/>
  <c r="CY478"/>
  <c r="CZ478"/>
  <c r="DB478" s="1"/>
  <c r="DA478"/>
  <c r="DC478"/>
  <c r="A479"/>
  <c r="CY479"/>
  <c r="CZ479"/>
  <c r="DB479" s="1"/>
  <c r="DA479"/>
  <c r="DC479"/>
  <c r="A480"/>
  <c r="CY480"/>
  <c r="CZ480"/>
  <c r="DB480" s="1"/>
  <c r="DA480"/>
  <c r="DC480"/>
  <c r="A481"/>
  <c r="CY481"/>
  <c r="CZ481"/>
  <c r="DB481" s="1"/>
  <c r="DA481"/>
  <c r="DC481"/>
  <c r="A482"/>
  <c r="CY482"/>
  <c r="CZ482"/>
  <c r="DB482" s="1"/>
  <c r="DA482"/>
  <c r="DC482"/>
  <c r="A483"/>
  <c r="CY483"/>
  <c r="CZ483"/>
  <c r="DB483" s="1"/>
  <c r="DA483"/>
  <c r="DC483"/>
  <c r="A484"/>
  <c r="CY484"/>
  <c r="CZ484"/>
  <c r="DB484" s="1"/>
  <c r="DA484"/>
  <c r="DC484"/>
  <c r="A485"/>
  <c r="CY485"/>
  <c r="CZ485"/>
  <c r="DB485" s="1"/>
  <c r="DA485"/>
  <c r="DC485"/>
  <c r="A486"/>
  <c r="CY486"/>
  <c r="CZ486"/>
  <c r="DB486" s="1"/>
  <c r="DA486"/>
  <c r="DC486"/>
  <c r="A487"/>
  <c r="CY487"/>
  <c r="CZ487"/>
  <c r="DB487" s="1"/>
  <c r="DA487"/>
  <c r="DC487"/>
  <c r="A488"/>
  <c r="CY488"/>
  <c r="CZ488"/>
  <c r="DB488" s="1"/>
  <c r="DA488"/>
  <c r="DC488"/>
  <c r="A489"/>
  <c r="CY489"/>
  <c r="CZ489"/>
  <c r="DB489" s="1"/>
  <c r="DA489"/>
  <c r="DC489"/>
  <c r="A490"/>
  <c r="CY490"/>
  <c r="CZ490"/>
  <c r="DB490" s="1"/>
  <c r="DA490"/>
  <c r="DC490"/>
  <c r="A491"/>
  <c r="CY491"/>
  <c r="CZ491"/>
  <c r="DB491" s="1"/>
  <c r="DA491"/>
  <c r="DC491"/>
  <c r="A492"/>
  <c r="CY492"/>
  <c r="CZ492"/>
  <c r="DA492"/>
  <c r="DB492"/>
  <c r="DC492"/>
  <c r="A493"/>
  <c r="CY493"/>
  <c r="CZ493"/>
  <c r="DB493" s="1"/>
  <c r="DA493"/>
  <c r="DC493"/>
  <c r="A494"/>
  <c r="CY494"/>
  <c r="CZ494"/>
  <c r="DB494" s="1"/>
  <c r="DA494"/>
  <c r="DC494"/>
  <c r="A495"/>
  <c r="CY495"/>
  <c r="CZ495"/>
  <c r="DA495"/>
  <c r="DB495"/>
  <c r="DC495"/>
  <c r="A496"/>
  <c r="CY496"/>
  <c r="CZ496"/>
  <c r="DB496" s="1"/>
  <c r="DA496"/>
  <c r="DC496"/>
  <c r="A497"/>
  <c r="CY497"/>
  <c r="CZ497"/>
  <c r="DB497" s="1"/>
  <c r="DA497"/>
  <c r="DC497"/>
  <c r="A498"/>
  <c r="CY498"/>
  <c r="CZ498"/>
  <c r="DB498" s="1"/>
  <c r="DA498"/>
  <c r="DC498"/>
  <c r="A499"/>
  <c r="CY499"/>
  <c r="CZ499"/>
  <c r="DB499" s="1"/>
  <c r="DA499"/>
  <c r="DC499"/>
  <c r="A500"/>
  <c r="CY500"/>
  <c r="CZ500"/>
  <c r="DB500" s="1"/>
  <c r="DA500"/>
  <c r="DC500"/>
  <c r="A501"/>
  <c r="CY501"/>
  <c r="CZ501"/>
  <c r="DB501" s="1"/>
  <c r="DA501"/>
  <c r="DC501"/>
  <c r="A502"/>
  <c r="CY502"/>
  <c r="CZ502"/>
  <c r="DB502" s="1"/>
  <c r="DA502"/>
  <c r="DC502"/>
  <c r="A503"/>
  <c r="CY503"/>
  <c r="CZ503"/>
  <c r="DB503" s="1"/>
  <c r="DA503"/>
  <c r="DC503"/>
  <c r="A504"/>
  <c r="CY504"/>
  <c r="CZ504"/>
  <c r="DB504" s="1"/>
  <c r="DA504"/>
  <c r="DC504"/>
  <c r="A505"/>
  <c r="CX505"/>
  <c r="CY505"/>
  <c r="CZ505"/>
  <c r="DB505" s="1"/>
  <c r="DA505"/>
  <c r="DC505"/>
  <c r="A506"/>
  <c r="CX506"/>
  <c r="CY506"/>
  <c r="CZ506"/>
  <c r="DB506" s="1"/>
  <c r="DA506"/>
  <c r="DC506"/>
  <c r="A507"/>
  <c r="CX507"/>
  <c r="CY507"/>
  <c r="CZ507"/>
  <c r="DB507" s="1"/>
  <c r="DA507"/>
  <c r="DC507"/>
  <c r="A508"/>
  <c r="CX508"/>
  <c r="CY508"/>
  <c r="CZ508"/>
  <c r="DB508" s="1"/>
  <c r="DA508"/>
  <c r="DC508"/>
  <c r="A509"/>
  <c r="CX509"/>
  <c r="CY509"/>
  <c r="CZ509"/>
  <c r="DB509" s="1"/>
  <c r="DA509"/>
  <c r="DC509"/>
  <c r="A510"/>
  <c r="CX510"/>
  <c r="CY510"/>
  <c r="CZ510"/>
  <c r="DB510" s="1"/>
  <c r="DA510"/>
  <c r="DC510"/>
  <c r="A511"/>
  <c r="CX511"/>
  <c r="CY511"/>
  <c r="CZ511"/>
  <c r="DB511" s="1"/>
  <c r="DA511"/>
  <c r="DC511"/>
  <c r="A512"/>
  <c r="CX512"/>
  <c r="CY512"/>
  <c r="CZ512"/>
  <c r="DB512" s="1"/>
  <c r="DA512"/>
  <c r="DC512"/>
  <c r="A513"/>
  <c r="CX513"/>
  <c r="CY513"/>
  <c r="CZ513"/>
  <c r="DB513" s="1"/>
  <c r="DA513"/>
  <c r="DC513"/>
  <c r="A514"/>
  <c r="CX514"/>
  <c r="CY514"/>
  <c r="CZ514"/>
  <c r="DB514" s="1"/>
  <c r="DA514"/>
  <c r="DC514"/>
  <c r="A515"/>
  <c r="CX515"/>
  <c r="CY515"/>
  <c r="CZ515"/>
  <c r="DA515"/>
  <c r="DB515"/>
  <c r="DC515"/>
  <c r="A516"/>
  <c r="CX516"/>
  <c r="CY516"/>
  <c r="CZ516"/>
  <c r="DB516" s="1"/>
  <c r="DA516"/>
  <c r="DC516"/>
  <c r="A517"/>
  <c r="CX517"/>
  <c r="CY517"/>
  <c r="CZ517"/>
  <c r="DB517" s="1"/>
  <c r="DA517"/>
  <c r="DC517"/>
  <c r="A518"/>
  <c r="CX518"/>
  <c r="CY518"/>
  <c r="CZ518"/>
  <c r="DB518" s="1"/>
  <c r="DA518"/>
  <c r="DC518"/>
  <c r="A519"/>
  <c r="CX519"/>
  <c r="CY519"/>
  <c r="CZ519"/>
  <c r="DB519" s="1"/>
  <c r="DA519"/>
  <c r="DC519"/>
  <c r="A520"/>
  <c r="CX520"/>
  <c r="CY520"/>
  <c r="CZ520"/>
  <c r="DB520" s="1"/>
  <c r="DA520"/>
  <c r="DC520"/>
  <c r="A521"/>
  <c r="CX521"/>
  <c r="CY521"/>
  <c r="CZ521"/>
  <c r="DB521" s="1"/>
  <c r="DA521"/>
  <c r="DC521"/>
  <c r="A522"/>
  <c r="CX522"/>
  <c r="CY522"/>
  <c r="CZ522"/>
  <c r="DB522" s="1"/>
  <c r="DA522"/>
  <c r="DC522"/>
  <c r="A523"/>
  <c r="CX523"/>
  <c r="CY523"/>
  <c r="CZ523"/>
  <c r="DB523" s="1"/>
  <c r="DA523"/>
  <c r="DC523"/>
  <c r="A524"/>
  <c r="CX524"/>
  <c r="CY524"/>
  <c r="CZ524"/>
  <c r="DB524" s="1"/>
  <c r="DA524"/>
  <c r="DC524"/>
  <c r="A525"/>
  <c r="CX525"/>
  <c r="CY525"/>
  <c r="CZ525"/>
  <c r="DB525" s="1"/>
  <c r="DA525"/>
  <c r="DC525"/>
  <c r="A526"/>
  <c r="CX526"/>
  <c r="CY526"/>
  <c r="CZ526"/>
  <c r="DB526" s="1"/>
  <c r="DA526"/>
  <c r="DC526"/>
  <c r="A527"/>
  <c r="CX527"/>
  <c r="CY527"/>
  <c r="CZ527"/>
  <c r="DB527" s="1"/>
  <c r="DA527"/>
  <c r="DC527"/>
  <c r="A528"/>
  <c r="CX528"/>
  <c r="CY528"/>
  <c r="CZ528"/>
  <c r="DB528" s="1"/>
  <c r="DA528"/>
  <c r="DC528"/>
  <c r="A529"/>
  <c r="CX529"/>
  <c r="CY529"/>
  <c r="CZ529"/>
  <c r="DB529" s="1"/>
  <c r="DA529"/>
  <c r="DC529"/>
  <c r="A530"/>
  <c r="CX530"/>
  <c r="CY530"/>
  <c r="CZ530"/>
  <c r="DB530" s="1"/>
  <c r="DA530"/>
  <c r="DC530"/>
  <c r="A531"/>
  <c r="CX531"/>
  <c r="CY531"/>
  <c r="CZ531"/>
  <c r="DB531" s="1"/>
  <c r="DA531"/>
  <c r="DC531"/>
  <c r="A532"/>
  <c r="CX532"/>
  <c r="CY532"/>
  <c r="CZ532"/>
  <c r="DA532"/>
  <c r="DB532"/>
  <c r="DC532"/>
  <c r="A533"/>
  <c r="CX533"/>
  <c r="CY533"/>
  <c r="CZ533"/>
  <c r="DB533" s="1"/>
  <c r="DA533"/>
  <c r="DC533"/>
  <c r="A534"/>
  <c r="CX534"/>
  <c r="CY534"/>
  <c r="CZ534"/>
  <c r="DB534" s="1"/>
  <c r="DA534"/>
  <c r="DC534"/>
  <c r="A535"/>
  <c r="CX535"/>
  <c r="CY535"/>
  <c r="CZ535"/>
  <c r="DB535" s="1"/>
  <c r="DA535"/>
  <c r="DC535"/>
  <c r="A536"/>
  <c r="CX536"/>
  <c r="CY536"/>
  <c r="CZ536"/>
  <c r="DB536" s="1"/>
  <c r="DA536"/>
  <c r="DC536"/>
  <c r="A537"/>
  <c r="CX537"/>
  <c r="CY537"/>
  <c r="CZ537"/>
  <c r="DB537" s="1"/>
  <c r="DA537"/>
  <c r="DC537"/>
  <c r="A538"/>
  <c r="CX538"/>
  <c r="CY538"/>
  <c r="CZ538"/>
  <c r="DB538" s="1"/>
  <c r="DA538"/>
  <c r="DC538"/>
  <c r="A539"/>
  <c r="CX539"/>
  <c r="CY539"/>
  <c r="CZ539"/>
  <c r="DB539" s="1"/>
  <c r="DA539"/>
  <c r="DC539"/>
  <c r="A540"/>
  <c r="CX540"/>
  <c r="CY540"/>
  <c r="CZ540"/>
  <c r="DB540" s="1"/>
  <c r="DA540"/>
  <c r="DC540"/>
  <c r="A541"/>
  <c r="CX541"/>
  <c r="CY541"/>
  <c r="CZ541"/>
  <c r="DB541" s="1"/>
  <c r="DA541"/>
  <c r="DC541"/>
  <c r="A542"/>
  <c r="CX542"/>
  <c r="CY542"/>
  <c r="CZ542"/>
  <c r="DB542" s="1"/>
  <c r="DA542"/>
  <c r="DC542"/>
  <c r="A543"/>
  <c r="CX543"/>
  <c r="CY543"/>
  <c r="CZ543"/>
  <c r="DB543" s="1"/>
  <c r="DA543"/>
  <c r="DC543"/>
  <c r="A544"/>
  <c r="CX544"/>
  <c r="CY544"/>
  <c r="CZ544"/>
  <c r="DB544" s="1"/>
  <c r="DA544"/>
  <c r="DC544"/>
  <c r="A545"/>
  <c r="CX545"/>
  <c r="CY545"/>
  <c r="CZ545"/>
  <c r="DB545" s="1"/>
  <c r="DA545"/>
  <c r="DC545"/>
  <c r="A546"/>
  <c r="CX546"/>
  <c r="CY546"/>
  <c r="CZ546"/>
  <c r="DB546" s="1"/>
  <c r="DA546"/>
  <c r="DC546"/>
  <c r="A547"/>
  <c r="CX547"/>
  <c r="CY547"/>
  <c r="CZ547"/>
  <c r="DA547"/>
  <c r="DB547"/>
  <c r="DC547"/>
  <c r="A548"/>
  <c r="CX548"/>
  <c r="CY548"/>
  <c r="CZ548"/>
  <c r="DB548" s="1"/>
  <c r="DA548"/>
  <c r="DC548"/>
  <c r="A549"/>
  <c r="CX549"/>
  <c r="CY549"/>
  <c r="CZ549"/>
  <c r="DB549" s="1"/>
  <c r="DA549"/>
  <c r="DC549"/>
  <c r="A550"/>
  <c r="CX550"/>
  <c r="CY550"/>
  <c r="CZ550"/>
  <c r="DB550" s="1"/>
  <c r="DA550"/>
  <c r="DC550"/>
  <c r="A551"/>
  <c r="CX551"/>
  <c r="CY551"/>
  <c r="CZ551"/>
  <c r="DB551" s="1"/>
  <c r="DA551"/>
  <c r="DC551"/>
  <c r="A552"/>
  <c r="CX552"/>
  <c r="CY552"/>
  <c r="CZ552"/>
  <c r="DB552" s="1"/>
  <c r="DA552"/>
  <c r="DC552"/>
  <c r="A553"/>
  <c r="CX553"/>
  <c r="CY553"/>
  <c r="CZ553"/>
  <c r="DB553" s="1"/>
  <c r="DA553"/>
  <c r="DC553"/>
  <c r="A554"/>
  <c r="CX554"/>
  <c r="CY554"/>
  <c r="CZ554"/>
  <c r="DB554" s="1"/>
  <c r="DA554"/>
  <c r="DC554"/>
  <c r="A555"/>
  <c r="CX555"/>
  <c r="CY555"/>
  <c r="CZ555"/>
  <c r="DB555" s="1"/>
  <c r="DA555"/>
  <c r="DC555"/>
  <c r="A556"/>
  <c r="CX556"/>
  <c r="CY556"/>
  <c r="CZ556"/>
  <c r="DB556" s="1"/>
  <c r="DA556"/>
  <c r="DC556"/>
  <c r="A557"/>
  <c r="CX557"/>
  <c r="CY557"/>
  <c r="CZ557"/>
  <c r="DB557" s="1"/>
  <c r="DA557"/>
  <c r="DC557"/>
  <c r="A558"/>
  <c r="CX558"/>
  <c r="CY558"/>
  <c r="CZ558"/>
  <c r="DB558" s="1"/>
  <c r="DA558"/>
  <c r="DC558"/>
  <c r="A559"/>
  <c r="CX559"/>
  <c r="CY559"/>
  <c r="CZ559"/>
  <c r="DB559" s="1"/>
  <c r="DA559"/>
  <c r="DC559"/>
  <c r="A560"/>
  <c r="CX560"/>
  <c r="CY560"/>
  <c r="CZ560"/>
  <c r="DB560" s="1"/>
  <c r="DA560"/>
  <c r="DC560"/>
  <c r="A561"/>
  <c r="CX561"/>
  <c r="CY561"/>
  <c r="CZ561"/>
  <c r="DB561" s="1"/>
  <c r="DA561"/>
  <c r="DC561"/>
  <c r="A562"/>
  <c r="CX562"/>
  <c r="CY562"/>
  <c r="CZ562"/>
  <c r="DB562" s="1"/>
  <c r="DA562"/>
  <c r="DC562"/>
  <c r="A563"/>
  <c r="CX563"/>
  <c r="CY563"/>
  <c r="CZ563"/>
  <c r="DB563" s="1"/>
  <c r="DA563"/>
  <c r="DC563"/>
  <c r="A564"/>
  <c r="CX564"/>
  <c r="CY564"/>
  <c r="CZ564"/>
  <c r="DA564"/>
  <c r="DB564"/>
  <c r="DC564"/>
  <c r="A565"/>
  <c r="CX565"/>
  <c r="CY565"/>
  <c r="CZ565"/>
  <c r="DB565" s="1"/>
  <c r="DA565"/>
  <c r="DC565"/>
  <c r="A566"/>
  <c r="CX566"/>
  <c r="CY566"/>
  <c r="CZ566"/>
  <c r="DB566" s="1"/>
  <c r="DA566"/>
  <c r="DC566"/>
  <c r="A567"/>
  <c r="CY567"/>
  <c r="CZ567"/>
  <c r="DB567" s="1"/>
  <c r="DA567"/>
  <c r="DC567"/>
  <c r="A568"/>
  <c r="CY568"/>
  <c r="CZ568"/>
  <c r="DB568" s="1"/>
  <c r="DA568"/>
  <c r="DC568"/>
  <c r="A569"/>
  <c r="CY569"/>
  <c r="CZ569"/>
  <c r="DB569" s="1"/>
  <c r="DA569"/>
  <c r="DC569"/>
  <c r="A570"/>
  <c r="CY570"/>
  <c r="CZ570"/>
  <c r="DB570" s="1"/>
  <c r="DA570"/>
  <c r="DC570"/>
  <c r="A571"/>
  <c r="CY571"/>
  <c r="CZ571"/>
  <c r="DB571" s="1"/>
  <c r="DA571"/>
  <c r="DC571"/>
  <c r="A572"/>
  <c r="CX572"/>
  <c r="CY572"/>
  <c r="CZ572"/>
  <c r="DB572" s="1"/>
  <c r="DA572"/>
  <c r="DC572"/>
  <c r="A573"/>
  <c r="CX573"/>
  <c r="CY573"/>
  <c r="CZ573"/>
  <c r="DB573" s="1"/>
  <c r="DA573"/>
  <c r="DC573"/>
  <c r="A574"/>
  <c r="CX574"/>
  <c r="CY574"/>
  <c r="CZ574"/>
  <c r="DB574" s="1"/>
  <c r="DA574"/>
  <c r="DC574"/>
  <c r="A575"/>
  <c r="CX575"/>
  <c r="CY575"/>
  <c r="CZ575"/>
  <c r="DB575" s="1"/>
  <c r="DA575"/>
  <c r="DC575"/>
  <c r="A576"/>
  <c r="CX576"/>
  <c r="CY576"/>
  <c r="CZ576"/>
  <c r="DB576" s="1"/>
  <c r="DA576"/>
  <c r="DC576"/>
  <c r="A577"/>
  <c r="CX577"/>
  <c r="CY577"/>
  <c r="CZ577"/>
  <c r="DB577" s="1"/>
  <c r="DA577"/>
  <c r="DC577"/>
  <c r="A578"/>
  <c r="CX578"/>
  <c r="CY578"/>
  <c r="CZ578"/>
  <c r="DB578" s="1"/>
  <c r="DA578"/>
  <c r="DC578"/>
  <c r="A579"/>
  <c r="CY579"/>
  <c r="CZ579"/>
  <c r="DB579" s="1"/>
  <c r="DA579"/>
  <c r="DC579"/>
  <c r="A580"/>
  <c r="CY580"/>
  <c r="CZ580"/>
  <c r="DB580" s="1"/>
  <c r="DA580"/>
  <c r="DC580"/>
  <c r="A581"/>
  <c r="CY581"/>
  <c r="CZ581"/>
  <c r="DB581" s="1"/>
  <c r="DA581"/>
  <c r="DC581"/>
  <c r="A582"/>
  <c r="CY582"/>
  <c r="CZ582"/>
  <c r="DB582" s="1"/>
  <c r="DA582"/>
  <c r="DC582"/>
  <c r="A583"/>
  <c r="CY583"/>
  <c r="CZ583"/>
  <c r="DB583" s="1"/>
  <c r="DA583"/>
  <c r="DC583"/>
  <c r="A584"/>
  <c r="CY584"/>
  <c r="CZ584"/>
  <c r="DB584" s="1"/>
  <c r="DA584"/>
  <c r="DC584"/>
  <c r="A585"/>
  <c r="CY585"/>
  <c r="CZ585"/>
  <c r="DB585" s="1"/>
  <c r="DA585"/>
  <c r="DC585"/>
  <c r="A586"/>
  <c r="CY586"/>
  <c r="CZ586"/>
  <c r="DB586" s="1"/>
  <c r="DA586"/>
  <c r="DC586"/>
  <c r="A587"/>
  <c r="CY587"/>
  <c r="CZ587"/>
  <c r="DB587" s="1"/>
  <c r="DA587"/>
  <c r="DC587"/>
  <c r="A588"/>
  <c r="CY588"/>
  <c r="CZ588"/>
  <c r="DB588" s="1"/>
  <c r="DA588"/>
  <c r="DC588"/>
  <c r="A589"/>
  <c r="CY589"/>
  <c r="CZ589"/>
  <c r="DB589" s="1"/>
  <c r="DA589"/>
  <c r="DC589"/>
  <c r="A590"/>
  <c r="CX590"/>
  <c r="CY590"/>
  <c r="CZ590"/>
  <c r="DB590" s="1"/>
  <c r="DA590"/>
  <c r="DC590"/>
  <c r="A591"/>
  <c r="CX591"/>
  <c r="CY591"/>
  <c r="CZ591"/>
  <c r="DB591" s="1"/>
  <c r="DA591"/>
  <c r="DC591"/>
  <c r="A592"/>
  <c r="CX592"/>
  <c r="CY592"/>
  <c r="CZ592"/>
  <c r="DB592" s="1"/>
  <c r="DA592"/>
  <c r="DC592"/>
  <c r="A593"/>
  <c r="CX593"/>
  <c r="CY593"/>
  <c r="CZ593"/>
  <c r="DB593" s="1"/>
  <c r="DA593"/>
  <c r="DC593"/>
  <c r="A594"/>
  <c r="CX594"/>
  <c r="CY594"/>
  <c r="CZ594"/>
  <c r="DB594" s="1"/>
  <c r="DA594"/>
  <c r="DC594"/>
  <c r="A595"/>
  <c r="CX595"/>
  <c r="CY595"/>
  <c r="CZ595"/>
  <c r="DB595" s="1"/>
  <c r="DA595"/>
  <c r="DC595"/>
  <c r="A596"/>
  <c r="CX596"/>
  <c r="CY596"/>
  <c r="CZ596"/>
  <c r="DA596"/>
  <c r="DB596"/>
  <c r="DC596"/>
  <c r="A597"/>
  <c r="CX597"/>
  <c r="CY597"/>
  <c r="CZ597"/>
  <c r="DB597" s="1"/>
  <c r="DA597"/>
  <c r="DC597"/>
  <c r="A598"/>
  <c r="CY598"/>
  <c r="CZ598"/>
  <c r="DB598" s="1"/>
  <c r="DA598"/>
  <c r="DC598"/>
  <c r="A599"/>
  <c r="CY599"/>
  <c r="CZ599"/>
  <c r="DB599" s="1"/>
  <c r="DA599"/>
  <c r="DC599"/>
  <c r="A600"/>
  <c r="CY600"/>
  <c r="CZ600"/>
  <c r="DB600" s="1"/>
  <c r="DA600"/>
  <c r="DC600"/>
  <c r="A601"/>
  <c r="CY601"/>
  <c r="CZ601"/>
  <c r="DB601" s="1"/>
  <c r="DA601"/>
  <c r="DC601"/>
  <c r="A602"/>
  <c r="CY602"/>
  <c r="CZ602"/>
  <c r="DB602" s="1"/>
  <c r="DA602"/>
  <c r="DC602"/>
  <c r="A603"/>
  <c r="CY603"/>
  <c r="CZ603"/>
  <c r="DB603" s="1"/>
  <c r="DA603"/>
  <c r="DC603"/>
  <c r="A604"/>
  <c r="CY604"/>
  <c r="CZ604"/>
  <c r="DB604" s="1"/>
  <c r="DA604"/>
  <c r="DC604"/>
  <c r="A605"/>
  <c r="CY605"/>
  <c r="CZ605"/>
  <c r="DB605" s="1"/>
  <c r="DA605"/>
  <c r="DC605"/>
  <c r="A606"/>
  <c r="CY606"/>
  <c r="CZ606"/>
  <c r="DB606" s="1"/>
  <c r="DA606"/>
  <c r="DC606"/>
  <c r="A607"/>
  <c r="CY607"/>
  <c r="CZ607"/>
  <c r="DB607" s="1"/>
  <c r="DA607"/>
  <c r="DC607"/>
  <c r="A608"/>
  <c r="CY608"/>
  <c r="CZ608"/>
  <c r="DB608" s="1"/>
  <c r="DA608"/>
  <c r="DC608"/>
  <c r="A609"/>
  <c r="CY609"/>
  <c r="CZ609"/>
  <c r="DB609" s="1"/>
  <c r="DA609"/>
  <c r="DC609"/>
  <c r="A610"/>
  <c r="CY610"/>
  <c r="CZ610"/>
  <c r="DB610" s="1"/>
  <c r="DA610"/>
  <c r="DC610"/>
  <c r="A611"/>
  <c r="CY611"/>
  <c r="CZ611"/>
  <c r="DB611" s="1"/>
  <c r="DA611"/>
  <c r="DC611"/>
  <c r="A612"/>
  <c r="CY612"/>
  <c r="CZ612"/>
  <c r="DA612"/>
  <c r="DB612"/>
  <c r="DC612"/>
  <c r="A613"/>
  <c r="CY613"/>
  <c r="CZ613"/>
  <c r="DB613" s="1"/>
  <c r="DA613"/>
  <c r="DC613"/>
  <c r="A614"/>
  <c r="CY614"/>
  <c r="CZ614"/>
  <c r="DB614" s="1"/>
  <c r="DA614"/>
  <c r="DC614"/>
  <c r="A615"/>
  <c r="CY615"/>
  <c r="CZ615"/>
  <c r="DA615"/>
  <c r="DB615"/>
  <c r="DC615"/>
  <c r="A616"/>
  <c r="CY616"/>
  <c r="CZ616"/>
  <c r="DB616" s="1"/>
  <c r="DA616"/>
  <c r="DC616"/>
  <c r="A617"/>
  <c r="CY617"/>
  <c r="CZ617"/>
  <c r="DB617" s="1"/>
  <c r="DA617"/>
  <c r="DC617"/>
  <c r="A618"/>
  <c r="CY618"/>
  <c r="CZ618"/>
  <c r="DB618" s="1"/>
  <c r="DA618"/>
  <c r="DC618"/>
  <c r="A619"/>
  <c r="CY619"/>
  <c r="CZ619"/>
  <c r="DB619" s="1"/>
  <c r="DA619"/>
  <c r="DC619"/>
  <c r="A620"/>
  <c r="CY620"/>
  <c r="CZ620"/>
  <c r="DB620" s="1"/>
  <c r="DA620"/>
  <c r="DC620"/>
  <c r="A621"/>
  <c r="CY621"/>
  <c r="CZ621"/>
  <c r="DB621" s="1"/>
  <c r="DA621"/>
  <c r="DC621"/>
  <c r="A622"/>
  <c r="CY622"/>
  <c r="CZ622"/>
  <c r="DB622" s="1"/>
  <c r="DA622"/>
  <c r="DC622"/>
  <c r="A623"/>
  <c r="CY623"/>
  <c r="CZ623"/>
  <c r="DB623" s="1"/>
  <c r="DA623"/>
  <c r="DC623"/>
  <c r="A624"/>
  <c r="CY624"/>
  <c r="CZ624"/>
  <c r="DB624" s="1"/>
  <c r="DA624"/>
  <c r="DC624"/>
  <c r="A625"/>
  <c r="CY625"/>
  <c r="CZ625"/>
  <c r="DB625" s="1"/>
  <c r="DA625"/>
  <c r="DC625"/>
  <c r="A626"/>
  <c r="CY626"/>
  <c r="CZ626"/>
  <c r="DB626" s="1"/>
  <c r="DA626"/>
  <c r="DC626"/>
  <c r="A627"/>
  <c r="CY627"/>
  <c r="CZ627"/>
  <c r="DB627" s="1"/>
  <c r="DA627"/>
  <c r="DC627"/>
  <c r="A628"/>
  <c r="CY628"/>
  <c r="CZ628"/>
  <c r="DB628" s="1"/>
  <c r="DA628"/>
  <c r="DC628"/>
  <c r="A629"/>
  <c r="CY629"/>
  <c r="CZ629"/>
  <c r="DB629" s="1"/>
  <c r="DA629"/>
  <c r="DC629"/>
  <c r="A630"/>
  <c r="CY630"/>
  <c r="CZ630"/>
  <c r="DB630" s="1"/>
  <c r="DA630"/>
  <c r="DC630"/>
  <c r="A631"/>
  <c r="CY631"/>
  <c r="CZ631"/>
  <c r="DB631" s="1"/>
  <c r="DA631"/>
  <c r="DC631"/>
  <c r="A632"/>
  <c r="CY632"/>
  <c r="CZ632"/>
  <c r="DB632" s="1"/>
  <c r="DA632"/>
  <c r="DC632"/>
  <c r="A633"/>
  <c r="CY633"/>
  <c r="CZ633"/>
  <c r="DB633" s="1"/>
  <c r="DA633"/>
  <c r="DC633"/>
  <c r="A634"/>
  <c r="CY634"/>
  <c r="CZ634"/>
  <c r="DB634" s="1"/>
  <c r="DA634"/>
  <c r="DC634"/>
  <c r="A635"/>
  <c r="CY635"/>
  <c r="CZ635"/>
  <c r="DB635" s="1"/>
  <c r="DA635"/>
  <c r="DC635"/>
  <c r="A636"/>
  <c r="CY636"/>
  <c r="CZ636"/>
  <c r="DB636" s="1"/>
  <c r="DA636"/>
  <c r="DC636"/>
  <c r="A637"/>
  <c r="CY637"/>
  <c r="CZ637"/>
  <c r="DB637" s="1"/>
  <c r="DA637"/>
  <c r="DC637"/>
  <c r="A638"/>
  <c r="CY638"/>
  <c r="CZ638"/>
  <c r="DB638" s="1"/>
  <c r="DA638"/>
  <c r="DC638"/>
  <c r="A639"/>
  <c r="CY639"/>
  <c r="CZ639"/>
  <c r="DB639" s="1"/>
  <c r="DA639"/>
  <c r="DC639"/>
  <c r="A640"/>
  <c r="CY640"/>
  <c r="CZ640"/>
  <c r="DB640" s="1"/>
  <c r="DA640"/>
  <c r="DC640"/>
  <c r="A641"/>
  <c r="CY641"/>
  <c r="CZ641"/>
  <c r="DB641" s="1"/>
  <c r="DA641"/>
  <c r="DC641"/>
  <c r="A642"/>
  <c r="CY642"/>
  <c r="CZ642"/>
  <c r="DB642" s="1"/>
  <c r="DA642"/>
  <c r="DC642"/>
  <c r="A643"/>
  <c r="CY643"/>
  <c r="CZ643"/>
  <c r="DB643" s="1"/>
  <c r="DA643"/>
  <c r="DC643"/>
  <c r="A644"/>
  <c r="CY644"/>
  <c r="CZ644"/>
  <c r="DA644"/>
  <c r="DB644"/>
  <c r="DC644"/>
  <c r="A645"/>
  <c r="CY645"/>
  <c r="CZ645"/>
  <c r="DB645" s="1"/>
  <c r="DA645"/>
  <c r="DC645"/>
  <c r="A646"/>
  <c r="CY646"/>
  <c r="CZ646"/>
  <c r="DB646" s="1"/>
  <c r="DA646"/>
  <c r="DC646"/>
  <c r="A647"/>
  <c r="CY647"/>
  <c r="CZ647"/>
  <c r="DA647"/>
  <c r="DB647"/>
  <c r="DC647"/>
  <c r="A648"/>
  <c r="CY648"/>
  <c r="CZ648"/>
  <c r="DB648" s="1"/>
  <c r="DA648"/>
  <c r="DC648"/>
  <c r="A649"/>
  <c r="CY649"/>
  <c r="CZ649"/>
  <c r="DB649" s="1"/>
  <c r="DA649"/>
  <c r="DC649"/>
  <c r="A650"/>
  <c r="CY650"/>
  <c r="CZ650"/>
  <c r="DB650" s="1"/>
  <c r="DA650"/>
  <c r="DC650"/>
  <c r="A651"/>
  <c r="CY651"/>
  <c r="CZ651"/>
  <c r="DB651" s="1"/>
  <c r="DA651"/>
  <c r="DC651"/>
  <c r="A652"/>
  <c r="CY652"/>
  <c r="CZ652"/>
  <c r="DB652" s="1"/>
  <c r="DA652"/>
  <c r="DC652"/>
  <c r="A653"/>
  <c r="CY653"/>
  <c r="CZ653"/>
  <c r="DB653" s="1"/>
  <c r="DA653"/>
  <c r="DC653"/>
  <c r="A654"/>
  <c r="CY654"/>
  <c r="CZ654"/>
  <c r="DB654" s="1"/>
  <c r="DA654"/>
  <c r="DC654"/>
  <c r="A655"/>
  <c r="CY655"/>
  <c r="CZ655"/>
  <c r="DB655" s="1"/>
  <c r="DA655"/>
  <c r="DC655"/>
  <c r="A656"/>
  <c r="CY656"/>
  <c r="CZ656"/>
  <c r="DB656" s="1"/>
  <c r="DA656"/>
  <c r="DC656"/>
  <c r="A657"/>
  <c r="CY657"/>
  <c r="CZ657"/>
  <c r="DB657" s="1"/>
  <c r="DA657"/>
  <c r="DC657"/>
  <c r="A658"/>
  <c r="CY658"/>
  <c r="CZ658"/>
  <c r="DB658" s="1"/>
  <c r="DA658"/>
  <c r="DC658"/>
  <c r="A659"/>
  <c r="CY659"/>
  <c r="CZ659"/>
  <c r="DB659" s="1"/>
  <c r="DA659"/>
  <c r="DC659"/>
  <c r="A660"/>
  <c r="CY660"/>
  <c r="CZ660"/>
  <c r="DB660" s="1"/>
  <c r="DA660"/>
  <c r="DC660"/>
  <c r="A661"/>
  <c r="CY661"/>
  <c r="CZ661"/>
  <c r="DB661" s="1"/>
  <c r="DA661"/>
  <c r="DC661"/>
  <c r="A662"/>
  <c r="CY662"/>
  <c r="CZ662"/>
  <c r="DB662" s="1"/>
  <c r="DA662"/>
  <c r="DC662"/>
  <c r="A663"/>
  <c r="CY663"/>
  <c r="CZ663"/>
  <c r="DB663" s="1"/>
  <c r="DA663"/>
  <c r="DC663"/>
  <c r="A664"/>
  <c r="CY664"/>
  <c r="CZ664"/>
  <c r="DB664" s="1"/>
  <c r="DA664"/>
  <c r="DC664"/>
  <c r="A665"/>
  <c r="CY665"/>
  <c r="CZ665"/>
  <c r="DB665" s="1"/>
  <c r="DA665"/>
  <c r="DC665"/>
  <c r="A666"/>
  <c r="CY666"/>
  <c r="CZ666"/>
  <c r="DB666" s="1"/>
  <c r="DA666"/>
  <c r="DC666"/>
  <c r="A667"/>
  <c r="CY667"/>
  <c r="CZ667"/>
  <c r="DB667" s="1"/>
  <c r="DA667"/>
  <c r="DC667"/>
  <c r="A668"/>
  <c r="CY668"/>
  <c r="CZ668"/>
  <c r="DB668" s="1"/>
  <c r="DA668"/>
  <c r="DC668"/>
  <c r="A669"/>
  <c r="CY669"/>
  <c r="CZ669"/>
  <c r="DB669" s="1"/>
  <c r="DA669"/>
  <c r="DC669"/>
  <c r="A670"/>
  <c r="CY670"/>
  <c r="CZ670"/>
  <c r="DB670" s="1"/>
  <c r="DA670"/>
  <c r="DC670"/>
  <c r="A671"/>
  <c r="CY671"/>
  <c r="CZ671"/>
  <c r="DB671" s="1"/>
  <c r="DA671"/>
  <c r="DC671"/>
  <c r="A672"/>
  <c r="CY672"/>
  <c r="CZ672"/>
  <c r="DB672" s="1"/>
  <c r="DA672"/>
  <c r="DC672"/>
  <c r="A673"/>
  <c r="CY673"/>
  <c r="CZ673"/>
  <c r="DB673" s="1"/>
  <c r="DA673"/>
  <c r="DC673"/>
  <c r="A674"/>
  <c r="CY674"/>
  <c r="CZ674"/>
  <c r="DB674" s="1"/>
  <c r="DA674"/>
  <c r="DC674"/>
  <c r="A675"/>
  <c r="CY675"/>
  <c r="CZ675"/>
  <c r="DB675" s="1"/>
  <c r="DA675"/>
  <c r="DC675"/>
  <c r="A676"/>
  <c r="CY676"/>
  <c r="CZ676"/>
  <c r="DA676"/>
  <c r="DB676"/>
  <c r="DC676"/>
  <c r="A677"/>
  <c r="CY677"/>
  <c r="CZ677"/>
  <c r="DB677" s="1"/>
  <c r="DA677"/>
  <c r="DC677"/>
  <c r="A678"/>
  <c r="CY678"/>
  <c r="CZ678"/>
  <c r="DB678" s="1"/>
  <c r="DA678"/>
  <c r="DC678"/>
  <c r="A679"/>
  <c r="CY679"/>
  <c r="CZ679"/>
  <c r="DA679"/>
  <c r="DB679"/>
  <c r="DC679"/>
  <c r="A680"/>
  <c r="CY680"/>
  <c r="CZ680"/>
  <c r="DB680" s="1"/>
  <c r="DA680"/>
  <c r="DC680"/>
  <c r="A681"/>
  <c r="CY681"/>
  <c r="CZ681"/>
  <c r="DB681" s="1"/>
  <c r="DA681"/>
  <c r="DC681"/>
  <c r="A682"/>
  <c r="CY682"/>
  <c r="CZ682"/>
  <c r="DB682" s="1"/>
  <c r="DA682"/>
  <c r="DC682"/>
  <c r="A683"/>
  <c r="CY683"/>
  <c r="CZ683"/>
  <c r="DB683" s="1"/>
  <c r="DA683"/>
  <c r="DC683"/>
  <c r="A684"/>
  <c r="CY684"/>
  <c r="CZ684"/>
  <c r="DB684" s="1"/>
  <c r="DA684"/>
  <c r="DC684"/>
  <c r="A685"/>
  <c r="CY685"/>
  <c r="CZ685"/>
  <c r="DB685" s="1"/>
  <c r="DA685"/>
  <c r="DC685"/>
  <c r="A686"/>
  <c r="CY686"/>
  <c r="CZ686"/>
  <c r="DB686" s="1"/>
  <c r="DA686"/>
  <c r="DC686"/>
  <c r="A687"/>
  <c r="CY687"/>
  <c r="CZ687"/>
  <c r="DB687" s="1"/>
  <c r="DA687"/>
  <c r="DC687"/>
  <c r="A688"/>
  <c r="CY688"/>
  <c r="CZ688"/>
  <c r="DB688" s="1"/>
  <c r="DA688"/>
  <c r="DC688"/>
  <c r="A689"/>
  <c r="CY689"/>
  <c r="CZ689"/>
  <c r="DB689" s="1"/>
  <c r="DA689"/>
  <c r="DC689"/>
  <c r="A690"/>
  <c r="CY690"/>
  <c r="CZ690"/>
  <c r="DB690" s="1"/>
  <c r="DA690"/>
  <c r="DC690"/>
  <c r="A691"/>
  <c r="CY691"/>
  <c r="CZ691"/>
  <c r="DB691" s="1"/>
  <c r="DA691"/>
  <c r="DC691"/>
  <c r="A692"/>
  <c r="CY692"/>
  <c r="CZ692"/>
  <c r="DB692" s="1"/>
  <c r="DA692"/>
  <c r="DC692"/>
  <c r="A693"/>
  <c r="CY693"/>
  <c r="CZ693"/>
  <c r="DB693" s="1"/>
  <c r="DA693"/>
  <c r="DC693"/>
  <c r="A694"/>
  <c r="CY694"/>
  <c r="CZ694"/>
  <c r="DB694" s="1"/>
  <c r="DA694"/>
  <c r="DC694"/>
  <c r="A695"/>
  <c r="CY695"/>
  <c r="CZ695"/>
  <c r="DB695" s="1"/>
  <c r="DA695"/>
  <c r="DC695"/>
  <c r="A696"/>
  <c r="CY696"/>
  <c r="CZ696"/>
  <c r="DB696" s="1"/>
  <c r="DA696"/>
  <c r="DC696"/>
  <c r="A697"/>
  <c r="CY697"/>
  <c r="CZ697"/>
  <c r="DB697" s="1"/>
  <c r="DA697"/>
  <c r="DC697"/>
  <c r="A698"/>
  <c r="CY698"/>
  <c r="CZ698"/>
  <c r="DB698" s="1"/>
  <c r="DA698"/>
  <c r="DC698"/>
  <c r="A699"/>
  <c r="CY699"/>
  <c r="CZ699"/>
  <c r="DB699" s="1"/>
  <c r="DA699"/>
  <c r="DC699"/>
  <c r="A700"/>
  <c r="CY700"/>
  <c r="CZ700"/>
  <c r="DB700" s="1"/>
  <c r="DA700"/>
  <c r="DC700"/>
  <c r="A701"/>
  <c r="CY701"/>
  <c r="CZ701"/>
  <c r="DB701" s="1"/>
  <c r="DA701"/>
  <c r="DC701"/>
  <c r="A702"/>
  <c r="CY702"/>
  <c r="CZ702"/>
  <c r="DB702" s="1"/>
  <c r="DA702"/>
  <c r="DC702"/>
  <c r="A703"/>
  <c r="CY703"/>
  <c r="CZ703"/>
  <c r="DB703" s="1"/>
  <c r="DA703"/>
  <c r="DC703"/>
  <c r="A704"/>
  <c r="CY704"/>
  <c r="CZ704"/>
  <c r="DB704" s="1"/>
  <c r="DA704"/>
  <c r="DC704"/>
  <c r="A705"/>
  <c r="CY705"/>
  <c r="CZ705"/>
  <c r="DB705" s="1"/>
  <c r="DA705"/>
  <c r="DC705"/>
  <c r="A706"/>
  <c r="CY706"/>
  <c r="CZ706"/>
  <c r="DB706" s="1"/>
  <c r="DA706"/>
  <c r="DC706"/>
  <c r="A707"/>
  <c r="CY707"/>
  <c r="CZ707"/>
  <c r="DB707" s="1"/>
  <c r="DA707"/>
  <c r="DC707"/>
  <c r="A708"/>
  <c r="CY708"/>
  <c r="CZ708"/>
  <c r="DA708"/>
  <c r="DB708"/>
  <c r="DC708"/>
  <c r="A709"/>
  <c r="CY709"/>
  <c r="CZ709"/>
  <c r="DB709" s="1"/>
  <c r="DA709"/>
  <c r="DC709"/>
  <c r="A710"/>
  <c r="CY710"/>
  <c r="CZ710"/>
  <c r="DB710" s="1"/>
  <c r="DA710"/>
  <c r="DC710"/>
  <c r="A711"/>
  <c r="CY711"/>
  <c r="CZ711"/>
  <c r="DA711"/>
  <c r="DB711"/>
  <c r="DC711"/>
  <c r="A712"/>
  <c r="CY712"/>
  <c r="CZ712"/>
  <c r="DB712" s="1"/>
  <c r="DA712"/>
  <c r="DC712"/>
  <c r="A713"/>
  <c r="CY713"/>
  <c r="CZ713"/>
  <c r="DB713" s="1"/>
  <c r="DA713"/>
  <c r="DC713"/>
  <c r="A714"/>
  <c r="CY714"/>
  <c r="CZ714"/>
  <c r="DB714" s="1"/>
  <c r="DA714"/>
  <c r="DC714"/>
  <c r="A715"/>
  <c r="CY715"/>
  <c r="CZ715"/>
  <c r="DB715" s="1"/>
  <c r="DA715"/>
  <c r="DC715"/>
  <c r="A716"/>
  <c r="CY716"/>
  <c r="CZ716"/>
  <c r="DB716" s="1"/>
  <c r="DA716"/>
  <c r="DC716"/>
  <c r="A717"/>
  <c r="CY717"/>
  <c r="CZ717"/>
  <c r="DB717" s="1"/>
  <c r="DA717"/>
  <c r="DC717"/>
  <c r="A718"/>
  <c r="CY718"/>
  <c r="CZ718"/>
  <c r="DB718" s="1"/>
  <c r="DA718"/>
  <c r="DC718"/>
  <c r="A719"/>
  <c r="CY719"/>
  <c r="CZ719"/>
  <c r="DB719" s="1"/>
  <c r="DA719"/>
  <c r="DC719"/>
  <c r="A720"/>
  <c r="CY720"/>
  <c r="CZ720"/>
  <c r="DB720" s="1"/>
  <c r="DA720"/>
  <c r="DC720"/>
  <c r="A721"/>
  <c r="CY721"/>
  <c r="CZ721"/>
  <c r="DB721" s="1"/>
  <c r="DA721"/>
  <c r="DC721"/>
  <c r="A722"/>
  <c r="CY722"/>
  <c r="CZ722"/>
  <c r="DB722" s="1"/>
  <c r="DA722"/>
  <c r="DC722"/>
  <c r="A723"/>
  <c r="CY723"/>
  <c r="CZ723"/>
  <c r="DB723" s="1"/>
  <c r="DA723"/>
  <c r="DC723"/>
  <c r="A724"/>
  <c r="CY724"/>
  <c r="CZ724"/>
  <c r="DB724" s="1"/>
  <c r="DA724"/>
  <c r="DC724"/>
  <c r="A725"/>
  <c r="CY725"/>
  <c r="CZ725"/>
  <c r="DB725" s="1"/>
  <c r="DA725"/>
  <c r="DC725"/>
  <c r="A726"/>
  <c r="CY726"/>
  <c r="CZ726"/>
  <c r="DB726" s="1"/>
  <c r="DA726"/>
  <c r="DC726"/>
  <c r="A727"/>
  <c r="CY727"/>
  <c r="CZ727"/>
  <c r="DB727" s="1"/>
  <c r="DA727"/>
  <c r="DC727"/>
  <c r="A728"/>
  <c r="CY728"/>
  <c r="CZ728"/>
  <c r="DB728" s="1"/>
  <c r="DA728"/>
  <c r="DC728"/>
  <c r="A729"/>
  <c r="CY729"/>
  <c r="CZ729"/>
  <c r="DB729" s="1"/>
  <c r="DA729"/>
  <c r="DC729"/>
  <c r="A730"/>
  <c r="CY730"/>
  <c r="CZ730"/>
  <c r="DB730" s="1"/>
  <c r="DA730"/>
  <c r="DC730"/>
  <c r="A731"/>
  <c r="CY731"/>
  <c r="CZ731"/>
  <c r="DB731" s="1"/>
  <c r="DA731"/>
  <c r="DC731"/>
  <c r="A732"/>
  <c r="CY732"/>
  <c r="CZ732"/>
  <c r="DB732" s="1"/>
  <c r="DA732"/>
  <c r="DC732"/>
  <c r="A733"/>
  <c r="CY733"/>
  <c r="CZ733"/>
  <c r="DB733" s="1"/>
  <c r="DA733"/>
  <c r="DC733"/>
  <c r="A734"/>
  <c r="CY734"/>
  <c r="CZ734"/>
  <c r="DB734" s="1"/>
  <c r="DA734"/>
  <c r="DC734"/>
  <c r="A735"/>
  <c r="CY735"/>
  <c r="CZ735"/>
  <c r="DB735" s="1"/>
  <c r="DA735"/>
  <c r="DC735"/>
  <c r="A736"/>
  <c r="CY736"/>
  <c r="CZ736"/>
  <c r="DB736" s="1"/>
  <c r="DA736"/>
  <c r="DC736"/>
  <c r="A737"/>
  <c r="CY737"/>
  <c r="CZ737"/>
  <c r="DB737" s="1"/>
  <c r="DA737"/>
  <c r="DC737"/>
  <c r="A738"/>
  <c r="CY738"/>
  <c r="CZ738"/>
  <c r="DB738" s="1"/>
  <c r="DA738"/>
  <c r="DC738"/>
  <c r="A739"/>
  <c r="CY739"/>
  <c r="CZ739"/>
  <c r="DB739" s="1"/>
  <c r="DA739"/>
  <c r="DC739"/>
  <c r="A740"/>
  <c r="CY740"/>
  <c r="CZ740"/>
  <c r="DA740"/>
  <c r="DB740"/>
  <c r="DC740"/>
  <c r="A741"/>
  <c r="CY741"/>
  <c r="CZ741"/>
  <c r="DB741" s="1"/>
  <c r="DA741"/>
  <c r="DC741"/>
  <c r="A742"/>
  <c r="CY742"/>
  <c r="CZ742"/>
  <c r="DB742" s="1"/>
  <c r="DA742"/>
  <c r="DC742"/>
  <c r="A743"/>
  <c r="CY743"/>
  <c r="CZ743"/>
  <c r="DA743"/>
  <c r="DB743"/>
  <c r="DC743"/>
  <c r="A744"/>
  <c r="CY744"/>
  <c r="CZ744"/>
  <c r="DB744" s="1"/>
  <c r="DA744"/>
  <c r="DC744"/>
  <c r="A745"/>
  <c r="CY745"/>
  <c r="CZ745"/>
  <c r="DB745" s="1"/>
  <c r="DA745"/>
  <c r="DC745"/>
  <c r="A746"/>
  <c r="CY746"/>
  <c r="CZ746"/>
  <c r="DB746" s="1"/>
  <c r="DA746"/>
  <c r="DC746"/>
  <c r="A747"/>
  <c r="CY747"/>
  <c r="CZ747"/>
  <c r="DB747" s="1"/>
  <c r="DA747"/>
  <c r="DC747"/>
  <c r="A748"/>
  <c r="CY748"/>
  <c r="CZ748"/>
  <c r="DB748" s="1"/>
  <c r="DA748"/>
  <c r="DC748"/>
  <c r="A749"/>
  <c r="CY749"/>
  <c r="CZ749"/>
  <c r="DB749" s="1"/>
  <c r="DA749"/>
  <c r="DC749"/>
  <c r="A750"/>
  <c r="CY750"/>
  <c r="CZ750"/>
  <c r="DB750" s="1"/>
  <c r="DA750"/>
  <c r="DC750"/>
  <c r="A751"/>
  <c r="CY751"/>
  <c r="CZ751"/>
  <c r="DB751" s="1"/>
  <c r="DA751"/>
  <c r="DC751"/>
  <c r="A752"/>
  <c r="CY752"/>
  <c r="CZ752"/>
  <c r="DB752" s="1"/>
  <c r="DA752"/>
  <c r="DC752"/>
  <c r="A753"/>
  <c r="CY753"/>
  <c r="CZ753"/>
  <c r="DB753" s="1"/>
  <c r="DA753"/>
  <c r="DC753"/>
  <c r="A754"/>
  <c r="CY754"/>
  <c r="CZ754"/>
  <c r="DB754" s="1"/>
  <c r="DA754"/>
  <c r="DC754"/>
  <c r="A755"/>
  <c r="CY755"/>
  <c r="CZ755"/>
  <c r="DB755" s="1"/>
  <c r="DA755"/>
  <c r="DC755"/>
  <c r="A756"/>
  <c r="CY756"/>
  <c r="CZ756"/>
  <c r="DB756" s="1"/>
  <c r="DA756"/>
  <c r="DC756"/>
  <c r="A757"/>
  <c r="CY757"/>
  <c r="CZ757"/>
  <c r="DB757" s="1"/>
  <c r="DA757"/>
  <c r="DC757"/>
  <c r="A758"/>
  <c r="CY758"/>
  <c r="CZ758"/>
  <c r="DB758" s="1"/>
  <c r="DA758"/>
  <c r="DC758"/>
  <c r="A759"/>
  <c r="CY759"/>
  <c r="CZ759"/>
  <c r="DB759" s="1"/>
  <c r="DA759"/>
  <c r="DC759"/>
  <c r="A760"/>
  <c r="CY760"/>
  <c r="CZ760"/>
  <c r="DB760" s="1"/>
  <c r="DA760"/>
  <c r="DC760"/>
  <c r="A761"/>
  <c r="CY761"/>
  <c r="CZ761"/>
  <c r="DB761" s="1"/>
  <c r="DA761"/>
  <c r="DC761"/>
  <c r="A762"/>
  <c r="CY762"/>
  <c r="CZ762"/>
  <c r="DB762" s="1"/>
  <c r="DA762"/>
  <c r="DC762"/>
  <c r="A763"/>
  <c r="CY763"/>
  <c r="CZ763"/>
  <c r="DB763" s="1"/>
  <c r="DA763"/>
  <c r="DC763"/>
  <c r="A764"/>
  <c r="CY764"/>
  <c r="CZ764"/>
  <c r="DB764" s="1"/>
  <c r="DA764"/>
  <c r="DC764"/>
  <c r="A765"/>
  <c r="CY765"/>
  <c r="CZ765"/>
  <c r="DB765" s="1"/>
  <c r="DA765"/>
  <c r="DC765"/>
  <c r="A766"/>
  <c r="CY766"/>
  <c r="CZ766"/>
  <c r="DB766" s="1"/>
  <c r="DA766"/>
  <c r="DC766"/>
  <c r="A767"/>
  <c r="CY767"/>
  <c r="CZ767"/>
  <c r="DB767" s="1"/>
  <c r="DA767"/>
  <c r="DC767"/>
  <c r="A768"/>
  <c r="CY768"/>
  <c r="CZ768"/>
  <c r="DB768" s="1"/>
  <c r="DA768"/>
  <c r="DC768"/>
  <c r="A769"/>
  <c r="CY769"/>
  <c r="CZ769"/>
  <c r="DB769" s="1"/>
  <c r="DA769"/>
  <c r="DC769"/>
  <c r="A770"/>
  <c r="CY770"/>
  <c r="CZ770"/>
  <c r="DB770" s="1"/>
  <c r="DA770"/>
  <c r="DC770"/>
  <c r="A771"/>
  <c r="CY771"/>
  <c r="CZ771"/>
  <c r="DB771" s="1"/>
  <c r="DA771"/>
  <c r="DC771"/>
  <c r="A772"/>
  <c r="CY772"/>
  <c r="CZ772"/>
  <c r="DA772"/>
  <c r="DB772"/>
  <c r="DC772"/>
  <c r="A773"/>
  <c r="CY773"/>
  <c r="CZ773"/>
  <c r="DB773" s="1"/>
  <c r="DA773"/>
  <c r="DC773"/>
  <c r="A774"/>
  <c r="CY774"/>
  <c r="CZ774"/>
  <c r="DB774" s="1"/>
  <c r="DA774"/>
  <c r="DC774"/>
  <c r="A775"/>
  <c r="CY775"/>
  <c r="CZ775"/>
  <c r="DA775"/>
  <c r="DB775"/>
  <c r="DC775"/>
  <c r="A776"/>
  <c r="CY776"/>
  <c r="CZ776"/>
  <c r="DB776" s="1"/>
  <c r="DA776"/>
  <c r="DC776"/>
  <c r="A777"/>
  <c r="CY777"/>
  <c r="CZ777"/>
  <c r="DB777" s="1"/>
  <c r="DA777"/>
  <c r="DC777"/>
  <c r="A778"/>
  <c r="CY778"/>
  <c r="CZ778"/>
  <c r="DB778" s="1"/>
  <c r="DA778"/>
  <c r="DC778"/>
  <c r="A779"/>
  <c r="CY779"/>
  <c r="CZ779"/>
  <c r="DB779" s="1"/>
  <c r="DA779"/>
  <c r="DC779"/>
  <c r="A780"/>
  <c r="CY780"/>
  <c r="CZ780"/>
  <c r="DB780" s="1"/>
  <c r="DA780"/>
  <c r="DC780"/>
  <c r="A781"/>
  <c r="CY781"/>
  <c r="CZ781"/>
  <c r="DB781" s="1"/>
  <c r="DA781"/>
  <c r="DC781"/>
  <c r="A782"/>
  <c r="CY782"/>
  <c r="CZ782"/>
  <c r="DB782" s="1"/>
  <c r="DA782"/>
  <c r="DC782"/>
  <c r="A783"/>
  <c r="CY783"/>
  <c r="CZ783"/>
  <c r="DB783" s="1"/>
  <c r="DA783"/>
  <c r="DC783"/>
  <c r="A784"/>
  <c r="CY784"/>
  <c r="CZ784"/>
  <c r="DB784" s="1"/>
  <c r="DA784"/>
  <c r="DC784"/>
  <c r="A785"/>
  <c r="CY785"/>
  <c r="CZ785"/>
  <c r="DB785" s="1"/>
  <c r="DA785"/>
  <c r="DC785"/>
  <c r="A786"/>
  <c r="CY786"/>
  <c r="CZ786"/>
  <c r="DB786" s="1"/>
  <c r="DA786"/>
  <c r="DC786"/>
  <c r="A787"/>
  <c r="CY787"/>
  <c r="CZ787"/>
  <c r="DB787" s="1"/>
  <c r="DA787"/>
  <c r="DC787"/>
  <c r="A788"/>
  <c r="CY788"/>
  <c r="CZ788"/>
  <c r="DB788" s="1"/>
  <c r="DA788"/>
  <c r="DC788"/>
  <c r="A789"/>
  <c r="CY789"/>
  <c r="CZ789"/>
  <c r="DB789" s="1"/>
  <c r="DA789"/>
  <c r="DC789"/>
  <c r="A790"/>
  <c r="CY790"/>
  <c r="CZ790"/>
  <c r="DB790" s="1"/>
  <c r="DA790"/>
  <c r="DC790"/>
  <c r="A791"/>
  <c r="CY791"/>
  <c r="CZ791"/>
  <c r="DB791" s="1"/>
  <c r="DA791"/>
  <c r="DC791"/>
  <c r="A792"/>
  <c r="CY792"/>
  <c r="CZ792"/>
  <c r="DB792" s="1"/>
  <c r="DA792"/>
  <c r="DC792"/>
  <c r="A793"/>
  <c r="CY793"/>
  <c r="CZ793"/>
  <c r="DB793" s="1"/>
  <c r="DA793"/>
  <c r="DC793"/>
  <c r="A794"/>
  <c r="CY794"/>
  <c r="CZ794"/>
  <c r="DB794" s="1"/>
  <c r="DA794"/>
  <c r="DC794"/>
  <c r="A795"/>
  <c r="CY795"/>
  <c r="CZ795"/>
  <c r="DB795" s="1"/>
  <c r="DA795"/>
  <c r="DC795"/>
  <c r="A796"/>
  <c r="CY796"/>
  <c r="CZ796"/>
  <c r="DB796" s="1"/>
  <c r="DA796"/>
  <c r="DC796"/>
  <c r="A797"/>
  <c r="CY797"/>
  <c r="CZ797"/>
  <c r="DB797" s="1"/>
  <c r="DA797"/>
  <c r="DC797"/>
  <c r="A798"/>
  <c r="CY798"/>
  <c r="CZ798"/>
  <c r="DB798" s="1"/>
  <c r="DA798"/>
  <c r="DC798"/>
  <c r="A799"/>
  <c r="CY799"/>
  <c r="CZ799"/>
  <c r="DB799" s="1"/>
  <c r="DA799"/>
  <c r="DC799"/>
  <c r="A800"/>
  <c r="CY800"/>
  <c r="CZ800"/>
  <c r="DB800" s="1"/>
  <c r="DA800"/>
  <c r="DC800"/>
  <c r="A801"/>
  <c r="CY801"/>
  <c r="CZ801"/>
  <c r="DB801" s="1"/>
  <c r="DA801"/>
  <c r="DC801"/>
  <c r="A802"/>
  <c r="CY802"/>
  <c r="CZ802"/>
  <c r="DB802" s="1"/>
  <c r="DA802"/>
  <c r="DC802"/>
  <c r="A803"/>
  <c r="CX803"/>
  <c r="CY803"/>
  <c r="CZ803"/>
  <c r="DA803"/>
  <c r="DB803"/>
  <c r="DC803"/>
  <c r="A804"/>
  <c r="CX804"/>
  <c r="CY804"/>
  <c r="CZ804"/>
  <c r="DB804" s="1"/>
  <c r="DA804"/>
  <c r="DC804"/>
  <c r="A805"/>
  <c r="CX805"/>
  <c r="CY805"/>
  <c r="CZ805"/>
  <c r="DB805" s="1"/>
  <c r="DA805"/>
  <c r="DC805"/>
  <c r="A806"/>
  <c r="CX806"/>
  <c r="CY806"/>
  <c r="CZ806"/>
  <c r="DB806" s="1"/>
  <c r="DA806"/>
  <c r="DC806"/>
  <c r="A807"/>
  <c r="CX807"/>
  <c r="CY807"/>
  <c r="CZ807"/>
  <c r="DB807" s="1"/>
  <c r="DA807"/>
  <c r="DC807"/>
  <c r="A808"/>
  <c r="CX808"/>
  <c r="CY808"/>
  <c r="CZ808"/>
  <c r="DB808" s="1"/>
  <c r="DA808"/>
  <c r="DC808"/>
  <c r="A809"/>
  <c r="CX809"/>
  <c r="CY809"/>
  <c r="CZ809"/>
  <c r="DB809" s="1"/>
  <c r="DA809"/>
  <c r="DC809"/>
  <c r="A810"/>
  <c r="CX810"/>
  <c r="CY810"/>
  <c r="CZ810"/>
  <c r="DB810" s="1"/>
  <c r="DA810"/>
  <c r="DC810"/>
  <c r="A811"/>
  <c r="CX811"/>
  <c r="CY811"/>
  <c r="CZ811"/>
  <c r="DB811" s="1"/>
  <c r="DA811"/>
  <c r="DC811"/>
  <c r="A812"/>
  <c r="CX812"/>
  <c r="CY812"/>
  <c r="CZ812"/>
  <c r="DB812" s="1"/>
  <c r="DA812"/>
  <c r="DC812"/>
  <c r="A813"/>
  <c r="CX813"/>
  <c r="CY813"/>
  <c r="CZ813"/>
  <c r="DB813" s="1"/>
  <c r="DA813"/>
  <c r="DC813"/>
  <c r="A814"/>
  <c r="CX814"/>
  <c r="CY814"/>
  <c r="CZ814"/>
  <c r="DB814" s="1"/>
  <c r="DA814"/>
  <c r="DC814"/>
  <c r="A815"/>
  <c r="CX815"/>
  <c r="CY815"/>
  <c r="CZ815"/>
  <c r="DB815" s="1"/>
  <c r="DA815"/>
  <c r="DC815"/>
  <c r="A816"/>
  <c r="CX816"/>
  <c r="CY816"/>
  <c r="CZ816"/>
  <c r="DB816" s="1"/>
  <c r="DA816"/>
  <c r="DC816"/>
  <c r="A817"/>
  <c r="CX817"/>
  <c r="CY817"/>
  <c r="CZ817"/>
  <c r="DB817" s="1"/>
  <c r="DA817"/>
  <c r="DC817"/>
  <c r="A818"/>
  <c r="CX818"/>
  <c r="CY818"/>
  <c r="CZ818"/>
  <c r="DB818" s="1"/>
  <c r="DA818"/>
  <c r="DC818"/>
  <c r="A819"/>
  <c r="CY819"/>
  <c r="CZ819"/>
  <c r="DB819" s="1"/>
  <c r="DA819"/>
  <c r="DC819"/>
  <c r="A820"/>
  <c r="CY820"/>
  <c r="CZ820"/>
  <c r="DB820" s="1"/>
  <c r="DA820"/>
  <c r="DC820"/>
  <c r="A821"/>
  <c r="CY821"/>
  <c r="CZ821"/>
  <c r="DB821" s="1"/>
  <c r="DA821"/>
  <c r="DC821"/>
  <c r="A822"/>
  <c r="CY822"/>
  <c r="CZ822"/>
  <c r="DB822" s="1"/>
  <c r="DA822"/>
  <c r="DC822"/>
  <c r="A823"/>
  <c r="CY823"/>
  <c r="CZ823"/>
  <c r="DB823" s="1"/>
  <c r="DA823"/>
  <c r="DC823"/>
  <c r="A824"/>
  <c r="CY824"/>
  <c r="CZ824"/>
  <c r="DB824" s="1"/>
  <c r="DA824"/>
  <c r="DC824"/>
  <c r="A825"/>
  <c r="CY825"/>
  <c r="CZ825"/>
  <c r="DB825" s="1"/>
  <c r="DA825"/>
  <c r="DC825"/>
  <c r="A826"/>
  <c r="CY826"/>
  <c r="CZ826"/>
  <c r="DB826" s="1"/>
  <c r="DA826"/>
  <c r="DC826"/>
  <c r="A827"/>
  <c r="CY827"/>
  <c r="CZ827"/>
  <c r="DB827" s="1"/>
  <c r="DA827"/>
  <c r="DC827"/>
  <c r="A828"/>
  <c r="CY828"/>
  <c r="CZ828"/>
  <c r="DB828" s="1"/>
  <c r="DA828"/>
  <c r="DC828"/>
  <c r="A829"/>
  <c r="CY829"/>
  <c r="CZ829"/>
  <c r="DB829" s="1"/>
  <c r="DA829"/>
  <c r="DC829"/>
  <c r="A830"/>
  <c r="CY830"/>
  <c r="CZ830"/>
  <c r="DB830" s="1"/>
  <c r="DA830"/>
  <c r="DC830"/>
  <c r="A831"/>
  <c r="CY831"/>
  <c r="CZ831"/>
  <c r="DB831" s="1"/>
  <c r="DA831"/>
  <c r="DC831"/>
  <c r="A832"/>
  <c r="CY832"/>
  <c r="CZ832"/>
  <c r="DB832" s="1"/>
  <c r="DA832"/>
  <c r="DC832"/>
  <c r="A833"/>
  <c r="CY833"/>
  <c r="CZ833"/>
  <c r="DB833" s="1"/>
  <c r="DA833"/>
  <c r="DC833"/>
  <c r="A834"/>
  <c r="CY834"/>
  <c r="CZ834"/>
  <c r="DB834" s="1"/>
  <c r="DA834"/>
  <c r="DC834"/>
  <c r="A835"/>
  <c r="CY835"/>
  <c r="CZ835"/>
  <c r="DB835" s="1"/>
  <c r="DA835"/>
  <c r="DC835"/>
  <c r="A836"/>
  <c r="CY836"/>
  <c r="CZ836"/>
  <c r="DA836"/>
  <c r="DB836"/>
  <c r="DC836"/>
  <c r="A837"/>
  <c r="CY837"/>
  <c r="CZ837"/>
  <c r="DB837" s="1"/>
  <c r="DA837"/>
  <c r="DC837"/>
  <c r="A838"/>
  <c r="CY838"/>
  <c r="CZ838"/>
  <c r="DB838" s="1"/>
  <c r="DA838"/>
  <c r="DC838"/>
  <c r="A839"/>
  <c r="CY839"/>
  <c r="CZ839"/>
  <c r="DA839"/>
  <c r="DB839"/>
  <c r="DC839"/>
  <c r="A840"/>
  <c r="CY840"/>
  <c r="CZ840"/>
  <c r="DB840" s="1"/>
  <c r="DA840"/>
  <c r="DC840"/>
  <c r="A841"/>
  <c r="CY841"/>
  <c r="CZ841"/>
  <c r="DB841" s="1"/>
  <c r="DA841"/>
  <c r="DC841"/>
  <c r="A842"/>
  <c r="CY842"/>
  <c r="CZ842"/>
  <c r="DB842" s="1"/>
  <c r="DA842"/>
  <c r="DC842"/>
  <c r="A843"/>
  <c r="CY843"/>
  <c r="CZ843"/>
  <c r="DB843" s="1"/>
  <c r="DA843"/>
  <c r="DC843"/>
  <c r="A844"/>
  <c r="CY844"/>
  <c r="CZ844"/>
  <c r="DB844" s="1"/>
  <c r="DA844"/>
  <c r="DC844"/>
  <c r="A845"/>
  <c r="CY845"/>
  <c r="CZ845"/>
  <c r="DB845" s="1"/>
  <c r="DA845"/>
  <c r="DC845"/>
  <c r="A846"/>
  <c r="CY846"/>
  <c r="CZ846"/>
  <c r="DB846" s="1"/>
  <c r="DA846"/>
  <c r="DC846"/>
  <c r="A847"/>
  <c r="CY847"/>
  <c r="CZ847"/>
  <c r="DB847" s="1"/>
  <c r="DA847"/>
  <c r="DC847"/>
  <c r="A848"/>
  <c r="CY848"/>
  <c r="CZ848"/>
  <c r="DB848" s="1"/>
  <c r="DA848"/>
  <c r="DC848"/>
  <c r="A849"/>
  <c r="CY849"/>
  <c r="CZ849"/>
  <c r="DB849" s="1"/>
  <c r="DA849"/>
  <c r="DC849"/>
  <c r="A850"/>
  <c r="CY850"/>
  <c r="CZ850"/>
  <c r="DB850" s="1"/>
  <c r="DA850"/>
  <c r="DC850"/>
  <c r="A851"/>
  <c r="CY851"/>
  <c r="CZ851"/>
  <c r="DB851" s="1"/>
  <c r="DA851"/>
  <c r="DC851"/>
  <c r="A852"/>
  <c r="CY852"/>
  <c r="CZ852"/>
  <c r="DB852" s="1"/>
  <c r="DA852"/>
  <c r="DC852"/>
  <c r="A853"/>
  <c r="CY853"/>
  <c r="CZ853"/>
  <c r="DB853" s="1"/>
  <c r="DA853"/>
  <c r="DC853"/>
  <c r="A854"/>
  <c r="CY854"/>
  <c r="CZ854"/>
  <c r="DB854" s="1"/>
  <c r="DA854"/>
  <c r="DC854"/>
  <c r="A855"/>
  <c r="CY855"/>
  <c r="CZ855"/>
  <c r="DB855" s="1"/>
  <c r="DA855"/>
  <c r="DC855"/>
  <c r="A856"/>
  <c r="CY856"/>
  <c r="CZ856"/>
  <c r="DB856" s="1"/>
  <c r="DA856"/>
  <c r="DC856"/>
  <c r="A857"/>
  <c r="CY857"/>
  <c r="CZ857"/>
  <c r="DB857" s="1"/>
  <c r="DA857"/>
  <c r="DC857"/>
  <c r="A858"/>
  <c r="CY858"/>
  <c r="CZ858"/>
  <c r="DB858" s="1"/>
  <c r="DA858"/>
  <c r="DC858"/>
  <c r="A859"/>
  <c r="CY859"/>
  <c r="CZ859"/>
  <c r="DB859" s="1"/>
  <c r="DA859"/>
  <c r="DC859"/>
  <c r="A860"/>
  <c r="CY860"/>
  <c r="CZ860"/>
  <c r="DB860" s="1"/>
  <c r="DA860"/>
  <c r="DC860"/>
  <c r="A861"/>
  <c r="CY861"/>
  <c r="CZ861"/>
  <c r="DB861" s="1"/>
  <c r="DA861"/>
  <c r="DC861"/>
  <c r="A862"/>
  <c r="CY862"/>
  <c r="CZ862"/>
  <c r="DB862" s="1"/>
  <c r="DA862"/>
  <c r="DC862"/>
  <c r="A863"/>
  <c r="CY863"/>
  <c r="CZ863"/>
  <c r="DB863" s="1"/>
  <c r="DA863"/>
  <c r="DC863"/>
  <c r="A864"/>
  <c r="CY864"/>
  <c r="CZ864"/>
  <c r="DB864" s="1"/>
  <c r="DA864"/>
  <c r="DC864"/>
  <c r="A865"/>
  <c r="CY865"/>
  <c r="CZ865"/>
  <c r="DA865"/>
  <c r="DB865"/>
  <c r="DC865"/>
  <c r="A866"/>
  <c r="CY866"/>
  <c r="CZ866"/>
  <c r="DB866" s="1"/>
  <c r="DA866"/>
  <c r="DC866"/>
  <c r="A867"/>
  <c r="CY867"/>
  <c r="CZ867"/>
  <c r="DB867" s="1"/>
  <c r="DA867"/>
  <c r="DC867"/>
  <c r="A868"/>
  <c r="CY868"/>
  <c r="CZ868"/>
  <c r="DA868"/>
  <c r="DB868"/>
  <c r="DC868"/>
  <c r="A869"/>
  <c r="CY869"/>
  <c r="CZ869"/>
  <c r="DB869" s="1"/>
  <c r="DA869"/>
  <c r="DC869"/>
  <c r="A870"/>
  <c r="CY870"/>
  <c r="CZ870"/>
  <c r="DB870" s="1"/>
  <c r="DA870"/>
  <c r="DC870"/>
  <c r="A871"/>
  <c r="CY871"/>
  <c r="CZ871"/>
  <c r="DB871" s="1"/>
  <c r="DA871"/>
  <c r="DC871"/>
  <c r="A872"/>
  <c r="CY872"/>
  <c r="CZ872"/>
  <c r="DB872" s="1"/>
  <c r="DA872"/>
  <c r="DC872"/>
  <c r="A873"/>
  <c r="CY873"/>
  <c r="CZ873"/>
  <c r="DB873" s="1"/>
  <c r="DA873"/>
  <c r="DC873"/>
  <c r="A874"/>
  <c r="CY874"/>
  <c r="CZ874"/>
  <c r="DB874" s="1"/>
  <c r="DA874"/>
  <c r="DC874"/>
  <c r="A875"/>
  <c r="CY875"/>
  <c r="CZ875"/>
  <c r="DB875" s="1"/>
  <c r="DA875"/>
  <c r="DC875"/>
  <c r="A876"/>
  <c r="CY876"/>
  <c r="CZ876"/>
  <c r="DB876" s="1"/>
  <c r="DA876"/>
  <c r="DC876"/>
  <c r="A877"/>
  <c r="CX877"/>
  <c r="CY877"/>
  <c r="CZ877"/>
  <c r="DB877" s="1"/>
  <c r="DA877"/>
  <c r="DC877"/>
  <c r="A878"/>
  <c r="CX878"/>
  <c r="CY878"/>
  <c r="CZ878"/>
  <c r="DB878" s="1"/>
  <c r="DA878"/>
  <c r="DC878"/>
  <c r="A879"/>
  <c r="CX879"/>
  <c r="CY879"/>
  <c r="CZ879"/>
  <c r="DB879" s="1"/>
  <c r="DA879"/>
  <c r="DC879"/>
  <c r="A880"/>
  <c r="CX880"/>
  <c r="CY880"/>
  <c r="CZ880"/>
  <c r="DB880" s="1"/>
  <c r="DA880"/>
  <c r="DC880"/>
  <c r="A881"/>
  <c r="CX881"/>
  <c r="CY881"/>
  <c r="CZ881"/>
  <c r="DA881"/>
  <c r="DB881"/>
  <c r="DC881"/>
  <c r="A882"/>
  <c r="CX882"/>
  <c r="CY882"/>
  <c r="CZ882"/>
  <c r="DB882" s="1"/>
  <c r="DA882"/>
  <c r="DC882"/>
  <c r="A883"/>
  <c r="CX883"/>
  <c r="CY883"/>
  <c r="CZ883"/>
  <c r="DB883" s="1"/>
  <c r="DA883"/>
  <c r="DC883"/>
  <c r="A884"/>
  <c r="CY884"/>
  <c r="CZ884"/>
  <c r="DB884" s="1"/>
  <c r="DA884"/>
  <c r="DC884"/>
  <c r="A885"/>
  <c r="CY885"/>
  <c r="CZ885"/>
  <c r="DB885" s="1"/>
  <c r="DA885"/>
  <c r="DC885"/>
  <c r="A886"/>
  <c r="CY886"/>
  <c r="CZ886"/>
  <c r="DB886" s="1"/>
  <c r="DA886"/>
  <c r="DC886"/>
  <c r="A887"/>
  <c r="CY887"/>
  <c r="CZ887"/>
  <c r="DB887" s="1"/>
  <c r="DA887"/>
  <c r="DC887"/>
  <c r="A888"/>
  <c r="CY888"/>
  <c r="CZ888"/>
  <c r="DB888" s="1"/>
  <c r="DA888"/>
  <c r="DC888"/>
  <c r="A889"/>
  <c r="CY889"/>
  <c r="CZ889"/>
  <c r="DB889" s="1"/>
  <c r="DA889"/>
  <c r="DC889"/>
  <c r="A890"/>
  <c r="CY890"/>
  <c r="CZ890"/>
  <c r="DB890" s="1"/>
  <c r="DA890"/>
  <c r="DC890"/>
  <c r="A891"/>
  <c r="CY891"/>
  <c r="CZ891"/>
  <c r="DB891" s="1"/>
  <c r="DA891"/>
  <c r="DC891"/>
  <c r="A892"/>
  <c r="CY892"/>
  <c r="CZ892"/>
  <c r="DB892" s="1"/>
  <c r="DA892"/>
  <c r="DC892"/>
  <c r="A893"/>
  <c r="CY893"/>
  <c r="CZ893"/>
  <c r="DB893" s="1"/>
  <c r="DA893"/>
  <c r="DC893"/>
  <c r="A894"/>
  <c r="CY894"/>
  <c r="CZ894"/>
  <c r="DB894" s="1"/>
  <c r="DA894"/>
  <c r="DC894"/>
  <c r="A895"/>
  <c r="CY895"/>
  <c r="CZ895"/>
  <c r="DB895" s="1"/>
  <c r="DA895"/>
  <c r="DC895"/>
  <c r="A896"/>
  <c r="CY896"/>
  <c r="CZ896"/>
  <c r="DB896" s="1"/>
  <c r="DA896"/>
  <c r="DC896"/>
  <c r="A897"/>
  <c r="CY897"/>
  <c r="CZ897"/>
  <c r="DB897" s="1"/>
  <c r="DA897"/>
  <c r="DC897"/>
  <c r="A898"/>
  <c r="CY898"/>
  <c r="CZ898"/>
  <c r="DB898" s="1"/>
  <c r="DA898"/>
  <c r="DC898"/>
  <c r="A899"/>
  <c r="CY899"/>
  <c r="CZ899"/>
  <c r="DB899" s="1"/>
  <c r="DA899"/>
  <c r="DC899"/>
  <c r="A900"/>
  <c r="CY900"/>
  <c r="CZ900"/>
  <c r="DB900" s="1"/>
  <c r="DA900"/>
  <c r="DC900"/>
  <c r="A901"/>
  <c r="CY901"/>
  <c r="CZ901"/>
  <c r="DA901"/>
  <c r="DB901"/>
  <c r="DC901"/>
  <c r="A902"/>
  <c r="CY902"/>
  <c r="CZ902"/>
  <c r="DB902" s="1"/>
  <c r="DA902"/>
  <c r="DC902"/>
  <c r="A903"/>
  <c r="CY903"/>
  <c r="CZ903"/>
  <c r="DB903" s="1"/>
  <c r="DA903"/>
  <c r="DC903"/>
  <c r="A904"/>
  <c r="CY904"/>
  <c r="CZ904"/>
  <c r="DA904"/>
  <c r="DB904"/>
  <c r="DC904"/>
  <c r="A905"/>
  <c r="CX905"/>
  <c r="CY905"/>
  <c r="CZ905"/>
  <c r="DB905" s="1"/>
  <c r="DA905"/>
  <c r="DC905"/>
  <c r="A906"/>
  <c r="CX906"/>
  <c r="CY906"/>
  <c r="CZ906"/>
  <c r="DB906" s="1"/>
  <c r="DA906"/>
  <c r="DC906"/>
  <c r="A907"/>
  <c r="CX907"/>
  <c r="CY907"/>
  <c r="CZ907"/>
  <c r="DB907" s="1"/>
  <c r="DA907"/>
  <c r="DC907"/>
  <c r="A908"/>
  <c r="CX908"/>
  <c r="CY908"/>
  <c r="CZ908"/>
  <c r="DB908" s="1"/>
  <c r="DA908"/>
  <c r="DC908"/>
  <c r="A909"/>
  <c r="CX909"/>
  <c r="CY909"/>
  <c r="CZ909"/>
  <c r="DB909" s="1"/>
  <c r="DA909"/>
  <c r="DC909"/>
  <c r="A910"/>
  <c r="CX910"/>
  <c r="CY910"/>
  <c r="CZ910"/>
  <c r="DB910" s="1"/>
  <c r="DA910"/>
  <c r="DC910"/>
  <c r="A911"/>
  <c r="CX911"/>
  <c r="CY911"/>
  <c r="CZ911"/>
  <c r="DB911" s="1"/>
  <c r="DA911"/>
  <c r="DC911"/>
  <c r="A912"/>
  <c r="CX912"/>
  <c r="CY912"/>
  <c r="CZ912"/>
  <c r="DB912" s="1"/>
  <c r="DA912"/>
  <c r="DC912"/>
  <c r="A913"/>
  <c r="CX913"/>
  <c r="CY913"/>
  <c r="CZ913"/>
  <c r="DA913"/>
  <c r="DB913"/>
  <c r="DC913"/>
  <c r="A914"/>
  <c r="CX914"/>
  <c r="CY914"/>
  <c r="CZ914"/>
  <c r="DB914" s="1"/>
  <c r="DA914"/>
  <c r="DC914"/>
  <c r="A915"/>
  <c r="CX915"/>
  <c r="CY915"/>
  <c r="CZ915"/>
  <c r="DB915" s="1"/>
  <c r="DA915"/>
  <c r="DC915"/>
  <c r="A916"/>
  <c r="CX916"/>
  <c r="CY916"/>
  <c r="CZ916"/>
  <c r="DB916" s="1"/>
  <c r="DA916"/>
  <c r="DC916"/>
  <c r="A917"/>
  <c r="CX917"/>
  <c r="CY917"/>
  <c r="CZ917"/>
  <c r="DB917" s="1"/>
  <c r="DA917"/>
  <c r="DC917"/>
  <c r="A918"/>
  <c r="CX918"/>
  <c r="CY918"/>
  <c r="CZ918"/>
  <c r="DB918" s="1"/>
  <c r="DA918"/>
  <c r="DC918"/>
  <c r="A919"/>
  <c r="CX919"/>
  <c r="CY919"/>
  <c r="CZ919"/>
  <c r="DB919" s="1"/>
  <c r="DA919"/>
  <c r="DC919"/>
  <c r="A920"/>
  <c r="CX920"/>
  <c r="CY920"/>
  <c r="CZ920"/>
  <c r="DB920" s="1"/>
  <c r="DA920"/>
  <c r="DC920"/>
  <c r="A921"/>
  <c r="CX921"/>
  <c r="CY921"/>
  <c r="CZ921"/>
  <c r="DB921" s="1"/>
  <c r="DA921"/>
  <c r="DC921"/>
  <c r="A922"/>
  <c r="CX922"/>
  <c r="CY922"/>
  <c r="CZ922"/>
  <c r="DB922" s="1"/>
  <c r="DA922"/>
  <c r="DC922"/>
  <c r="A923"/>
  <c r="CX923"/>
  <c r="CY923"/>
  <c r="CZ923"/>
  <c r="DB923" s="1"/>
  <c r="DA923"/>
  <c r="DC923"/>
  <c r="A924"/>
  <c r="CX924"/>
  <c r="CY924"/>
  <c r="CZ924"/>
  <c r="DB924" s="1"/>
  <c r="DA924"/>
  <c r="DC924"/>
  <c r="A925"/>
  <c r="CX925"/>
  <c r="CY925"/>
  <c r="CZ925"/>
  <c r="DB925" s="1"/>
  <c r="DA925"/>
  <c r="DC925"/>
  <c r="A926"/>
  <c r="CX926"/>
  <c r="CY926"/>
  <c r="CZ926"/>
  <c r="DB926" s="1"/>
  <c r="DA926"/>
  <c r="DC926"/>
  <c r="A927"/>
  <c r="CX927"/>
  <c r="CY927"/>
  <c r="CZ927"/>
  <c r="DB927" s="1"/>
  <c r="DA927"/>
  <c r="DC927"/>
  <c r="A928"/>
  <c r="CX928"/>
  <c r="CY928"/>
  <c r="CZ928"/>
  <c r="DB928" s="1"/>
  <c r="DA928"/>
  <c r="DC928"/>
  <c r="A929"/>
  <c r="CX929"/>
  <c r="CY929"/>
  <c r="CZ929"/>
  <c r="DB929" s="1"/>
  <c r="DA929"/>
  <c r="DC929"/>
  <c r="A930"/>
  <c r="CX930"/>
  <c r="CY930"/>
  <c r="CZ930"/>
  <c r="DB930" s="1"/>
  <c r="DA930"/>
  <c r="DC930"/>
  <c r="A931"/>
  <c r="CX931"/>
  <c r="CY931"/>
  <c r="CZ931"/>
  <c r="DB931" s="1"/>
  <c r="DA931"/>
  <c r="DC931"/>
  <c r="A932"/>
  <c r="CX932"/>
  <c r="CY932"/>
  <c r="CZ932"/>
  <c r="DB932" s="1"/>
  <c r="DA932"/>
  <c r="DC932"/>
  <c r="A933"/>
  <c r="CX933"/>
  <c r="CY933"/>
  <c r="CZ933"/>
  <c r="DB933" s="1"/>
  <c r="DA933"/>
  <c r="DC933"/>
  <c r="A934"/>
  <c r="CX934"/>
  <c r="CY934"/>
  <c r="CZ934"/>
  <c r="DB934" s="1"/>
  <c r="DA934"/>
  <c r="DC934"/>
  <c r="A935"/>
  <c r="CX935"/>
  <c r="CY935"/>
  <c r="CZ935"/>
  <c r="DB935" s="1"/>
  <c r="DA935"/>
  <c r="DC935"/>
  <c r="A936"/>
  <c r="CX936"/>
  <c r="CY936"/>
  <c r="CZ936"/>
  <c r="DA936"/>
  <c r="DB936"/>
  <c r="DC936"/>
  <c r="A937"/>
  <c r="CX937"/>
  <c r="CY937"/>
  <c r="CZ937"/>
  <c r="DB937" s="1"/>
  <c r="DA937"/>
  <c r="DC937"/>
  <c r="A938"/>
  <c r="CX938"/>
  <c r="CY938"/>
  <c r="CZ938"/>
  <c r="DB938" s="1"/>
  <c r="DA938"/>
  <c r="DC938"/>
  <c r="A939"/>
  <c r="CX939"/>
  <c r="CY939"/>
  <c r="CZ939"/>
  <c r="DB939" s="1"/>
  <c r="DA939"/>
  <c r="DC939"/>
  <c r="D12" i="1"/>
  <c r="E18"/>
  <c r="Z18"/>
  <c r="AA18"/>
  <c r="AB18"/>
  <c r="AC18"/>
  <c r="AD18"/>
  <c r="AE18"/>
  <c r="AF18"/>
  <c r="AG18"/>
  <c r="AH18"/>
  <c r="AI18"/>
  <c r="AJ18"/>
  <c r="AK18"/>
  <c r="AL18"/>
  <c r="AM18"/>
  <c r="AN18"/>
  <c r="BD18"/>
  <c r="BE18"/>
  <c r="BF18"/>
  <c r="BG18"/>
  <c r="BH18"/>
  <c r="BI18"/>
  <c r="BJ18"/>
  <c r="BK18"/>
  <c r="BL18"/>
  <c r="BM18"/>
  <c r="BN18"/>
  <c r="BO18"/>
  <c r="BP18"/>
  <c r="BQ18"/>
  <c r="BR18"/>
  <c r="BS18"/>
  <c r="BT18"/>
  <c r="BU18"/>
  <c r="BV18"/>
  <c r="BW18"/>
  <c r="BX18"/>
  <c r="BY18"/>
  <c r="BZ18"/>
  <c r="CA18"/>
  <c r="CB18"/>
  <c r="CC18"/>
  <c r="CD18"/>
  <c r="CE18"/>
  <c r="CF18"/>
  <c r="CG18"/>
  <c r="CH18"/>
  <c r="CI18"/>
  <c r="CJ18"/>
  <c r="CK18"/>
  <c r="CL18"/>
  <c r="CM18"/>
  <c r="CN18"/>
  <c r="CO18"/>
  <c r="CP18"/>
  <c r="CQ18"/>
  <c r="CR18"/>
  <c r="CS18"/>
  <c r="CT18"/>
  <c r="CU18"/>
  <c r="CV18"/>
  <c r="CW18"/>
  <c r="CX18"/>
  <c r="CY18"/>
  <c r="CZ18"/>
  <c r="DA18"/>
  <c r="DB18"/>
  <c r="DC18"/>
  <c r="DD18"/>
  <c r="DE18"/>
  <c r="DF18"/>
  <c r="DG18"/>
  <c r="DH18"/>
  <c r="DI18"/>
  <c r="DJ18"/>
  <c r="DK18"/>
  <c r="DL18"/>
  <c r="DM18"/>
  <c r="DN18"/>
  <c r="DO18"/>
  <c r="DP18"/>
  <c r="DQ18"/>
  <c r="DR18"/>
  <c r="DS18"/>
  <c r="DT18"/>
  <c r="DU18"/>
  <c r="DV18"/>
  <c r="DW18"/>
  <c r="DX18"/>
  <c r="DY18"/>
  <c r="DZ18"/>
  <c r="EA18"/>
  <c r="EB18"/>
  <c r="EC18"/>
  <c r="ED18"/>
  <c r="EE18"/>
  <c r="EF18"/>
  <c r="EG18"/>
  <c r="EH18"/>
  <c r="EI18"/>
  <c r="EJ18"/>
  <c r="EK18"/>
  <c r="EL18"/>
  <c r="EM18"/>
  <c r="EN18"/>
  <c r="EO18"/>
  <c r="EP18"/>
  <c r="EQ18"/>
  <c r="ER18"/>
  <c r="ES18"/>
  <c r="ET18"/>
  <c r="EU18"/>
  <c r="EV18"/>
  <c r="EW18"/>
  <c r="EX18"/>
  <c r="EY18"/>
  <c r="EZ18"/>
  <c r="FA18"/>
  <c r="FB18"/>
  <c r="FC18"/>
  <c r="FD18"/>
  <c r="FE18"/>
  <c r="FF18"/>
  <c r="FG18"/>
  <c r="FH18"/>
  <c r="FI18"/>
  <c r="FJ18"/>
  <c r="FK18"/>
  <c r="FL18"/>
  <c r="FM18"/>
  <c r="FN18"/>
  <c r="FO18"/>
  <c r="FP18"/>
  <c r="FQ18"/>
  <c r="FR18"/>
  <c r="FS18"/>
  <c r="FT18"/>
  <c r="FU18"/>
  <c r="FV18"/>
  <c r="FW18"/>
  <c r="FX18"/>
  <c r="FY18"/>
  <c r="FZ18"/>
  <c r="GA18"/>
  <c r="GB18"/>
  <c r="GC18"/>
  <c r="GD18"/>
  <c r="GE18"/>
  <c r="GF18"/>
  <c r="GG18"/>
  <c r="GH18"/>
  <c r="GI18"/>
  <c r="GJ18"/>
  <c r="GK18"/>
  <c r="GL18"/>
  <c r="GM18"/>
  <c r="GN18"/>
  <c r="GO18"/>
  <c r="GP18"/>
  <c r="GQ18"/>
  <c r="GR18"/>
  <c r="GS18"/>
  <c r="GT18"/>
  <c r="GU18"/>
  <c r="GV18"/>
  <c r="GW18"/>
  <c r="GX18"/>
  <c r="D20"/>
  <c r="E22"/>
  <c r="Z22"/>
  <c r="AA22"/>
  <c r="AM22"/>
  <c r="AN22"/>
  <c r="BD22"/>
  <c r="BE22"/>
  <c r="BF22"/>
  <c r="BG22"/>
  <c r="BH22"/>
  <c r="BI22"/>
  <c r="BJ22"/>
  <c r="BK22"/>
  <c r="BL22"/>
  <c r="BM22"/>
  <c r="BN22"/>
  <c r="BO22"/>
  <c r="BP22"/>
  <c r="BQ22"/>
  <c r="BR22"/>
  <c r="BS22"/>
  <c r="BT22"/>
  <c r="BU22"/>
  <c r="BV22"/>
  <c r="BW22"/>
  <c r="CM22"/>
  <c r="CN22"/>
  <c r="CO22"/>
  <c r="CP22"/>
  <c r="CQ22"/>
  <c r="CR22"/>
  <c r="CS22"/>
  <c r="CT22"/>
  <c r="CU22"/>
  <c r="CV22"/>
  <c r="CW22"/>
  <c r="CX22"/>
  <c r="CY22"/>
  <c r="CZ22"/>
  <c r="DA22"/>
  <c r="DB22"/>
  <c r="DC22"/>
  <c r="DD22"/>
  <c r="DE22"/>
  <c r="DF22"/>
  <c r="DG22"/>
  <c r="DH22"/>
  <c r="DI22"/>
  <c r="DJ22"/>
  <c r="DK22"/>
  <c r="DL22"/>
  <c r="DM22"/>
  <c r="DN22"/>
  <c r="DO22"/>
  <c r="DP22"/>
  <c r="DQ22"/>
  <c r="DR22"/>
  <c r="DS22"/>
  <c r="DT22"/>
  <c r="DU22"/>
  <c r="DV22"/>
  <c r="DW22"/>
  <c r="DX22"/>
  <c r="DY22"/>
  <c r="DZ22"/>
  <c r="EA22"/>
  <c r="EB22"/>
  <c r="EC22"/>
  <c r="ED22"/>
  <c r="EE22"/>
  <c r="EF22"/>
  <c r="EG22"/>
  <c r="EH22"/>
  <c r="EI22"/>
  <c r="EJ22"/>
  <c r="EK22"/>
  <c r="EL22"/>
  <c r="EM22"/>
  <c r="EN22"/>
  <c r="EO22"/>
  <c r="EP22"/>
  <c r="EQ22"/>
  <c r="ER22"/>
  <c r="ES22"/>
  <c r="ET22"/>
  <c r="EU22"/>
  <c r="EV22"/>
  <c r="EW22"/>
  <c r="EX22"/>
  <c r="EY22"/>
  <c r="EZ22"/>
  <c r="FA22"/>
  <c r="FB22"/>
  <c r="FC22"/>
  <c r="FD22"/>
  <c r="FE22"/>
  <c r="FF22"/>
  <c r="FG22"/>
  <c r="FH22"/>
  <c r="FI22"/>
  <c r="FJ22"/>
  <c r="FK22"/>
  <c r="FL22"/>
  <c r="FM22"/>
  <c r="FN22"/>
  <c r="FO22"/>
  <c r="FP22"/>
  <c r="FQ22"/>
  <c r="FR22"/>
  <c r="FS22"/>
  <c r="FT22"/>
  <c r="FU22"/>
  <c r="FV22"/>
  <c r="FW22"/>
  <c r="FX22"/>
  <c r="FY22"/>
  <c r="FZ22"/>
  <c r="GA22"/>
  <c r="GB22"/>
  <c r="GC22"/>
  <c r="GD22"/>
  <c r="GE22"/>
  <c r="GF22"/>
  <c r="GG22"/>
  <c r="GH22"/>
  <c r="GI22"/>
  <c r="GJ22"/>
  <c r="GK22"/>
  <c r="GL22"/>
  <c r="GM22"/>
  <c r="GN22"/>
  <c r="GO22"/>
  <c r="GP22"/>
  <c r="GQ22"/>
  <c r="GR22"/>
  <c r="GS22"/>
  <c r="GT22"/>
  <c r="GU22"/>
  <c r="GV22"/>
  <c r="GW22"/>
  <c r="GX22"/>
  <c r="C26"/>
  <c r="D26"/>
  <c r="AC26"/>
  <c r="AD26"/>
  <c r="AE26"/>
  <c r="AF26"/>
  <c r="CT26" s="1"/>
  <c r="S26" s="1"/>
  <c r="AG26"/>
  <c r="CU26" s="1"/>
  <c r="T26" s="1"/>
  <c r="AH26"/>
  <c r="CV26" s="1"/>
  <c r="U26" s="1"/>
  <c r="AI26"/>
  <c r="CW26" s="1"/>
  <c r="V26" s="1"/>
  <c r="AJ26"/>
  <c r="CX26" s="1"/>
  <c r="W26" s="1"/>
  <c r="CQ26"/>
  <c r="P26" s="1"/>
  <c r="FR26"/>
  <c r="GL26"/>
  <c r="GO26"/>
  <c r="GP26"/>
  <c r="GV26"/>
  <c r="HC26" s="1"/>
  <c r="GX26" s="1"/>
  <c r="C27"/>
  <c r="D27"/>
  <c r="I27"/>
  <c r="E43" i="5" s="1"/>
  <c r="AC27" i="1"/>
  <c r="CQ27" s="1"/>
  <c r="AE27"/>
  <c r="AF27"/>
  <c r="AG27"/>
  <c r="CU27" s="1"/>
  <c r="T27" s="1"/>
  <c r="AH27"/>
  <c r="CV27" s="1"/>
  <c r="AI27"/>
  <c r="CW27" s="1"/>
  <c r="AJ27"/>
  <c r="CX27" s="1"/>
  <c r="W27" s="1"/>
  <c r="FR27"/>
  <c r="GL27"/>
  <c r="GO27"/>
  <c r="GP27"/>
  <c r="GV27"/>
  <c r="HC27" s="1"/>
  <c r="C28"/>
  <c r="D28"/>
  <c r="I28"/>
  <c r="E51" i="5" s="1"/>
  <c r="AC28" i="1"/>
  <c r="AE28"/>
  <c r="AF28"/>
  <c r="AG28"/>
  <c r="CU28" s="1"/>
  <c r="AH28"/>
  <c r="AI28"/>
  <c r="CW28" s="1"/>
  <c r="AJ28"/>
  <c r="CX28" s="1"/>
  <c r="CQ28"/>
  <c r="P28" s="1"/>
  <c r="CV28"/>
  <c r="FR28"/>
  <c r="GL28"/>
  <c r="GO28"/>
  <c r="GP28"/>
  <c r="GV28"/>
  <c r="HC28" s="1"/>
  <c r="AC29"/>
  <c r="CQ29" s="1"/>
  <c r="AE29"/>
  <c r="CS29" s="1"/>
  <c r="AF29"/>
  <c r="CT29" s="1"/>
  <c r="AG29"/>
  <c r="CU29" s="1"/>
  <c r="AH29"/>
  <c r="CV29" s="1"/>
  <c r="AI29"/>
  <c r="CW29" s="1"/>
  <c r="AJ29"/>
  <c r="CX29" s="1"/>
  <c r="FR29"/>
  <c r="GL29"/>
  <c r="GO29"/>
  <c r="GP29"/>
  <c r="GV29"/>
  <c r="HC29" s="1"/>
  <c r="C30"/>
  <c r="D30"/>
  <c r="I30"/>
  <c r="E58" i="5" s="1"/>
  <c r="AC30" i="1"/>
  <c r="CQ30" s="1"/>
  <c r="AE30"/>
  <c r="CS30" s="1"/>
  <c r="AF30"/>
  <c r="AG30"/>
  <c r="AH30"/>
  <c r="CV30" s="1"/>
  <c r="U30" s="1"/>
  <c r="AI30"/>
  <c r="CW30" s="1"/>
  <c r="AJ30"/>
  <c r="CX30" s="1"/>
  <c r="W30" s="1"/>
  <c r="CU30"/>
  <c r="T30" s="1"/>
  <c r="FR30"/>
  <c r="GL30"/>
  <c r="GO30"/>
  <c r="GP30"/>
  <c r="GV30"/>
  <c r="HC30" s="1"/>
  <c r="GX30" s="1"/>
  <c r="AC31"/>
  <c r="AE31"/>
  <c r="CS31" s="1"/>
  <c r="AF31"/>
  <c r="AG31"/>
  <c r="CU31" s="1"/>
  <c r="AH31"/>
  <c r="AI31"/>
  <c r="CW31" s="1"/>
  <c r="AJ31"/>
  <c r="CX31" s="1"/>
  <c r="CQ31"/>
  <c r="CV31"/>
  <c r="FR31"/>
  <c r="GL31"/>
  <c r="GO31"/>
  <c r="GP31"/>
  <c r="GV31"/>
  <c r="HC31" s="1"/>
  <c r="C32"/>
  <c r="D32"/>
  <c r="I32"/>
  <c r="E67" i="5" s="1"/>
  <c r="AC32" i="1"/>
  <c r="CQ32" s="1"/>
  <c r="AE32"/>
  <c r="CS32" s="1"/>
  <c r="AF32"/>
  <c r="AG32"/>
  <c r="CU32" s="1"/>
  <c r="AH32"/>
  <c r="CV32" s="1"/>
  <c r="U32" s="1"/>
  <c r="AI32"/>
  <c r="CW32" s="1"/>
  <c r="AJ32"/>
  <c r="CX32" s="1"/>
  <c r="FR32"/>
  <c r="GL32"/>
  <c r="GO32"/>
  <c r="GP32"/>
  <c r="GV32"/>
  <c r="HC32" s="1"/>
  <c r="C33"/>
  <c r="D33"/>
  <c r="I33"/>
  <c r="E75" i="5" s="1"/>
  <c r="AC33" i="1"/>
  <c r="CQ33" s="1"/>
  <c r="AE33"/>
  <c r="AF33"/>
  <c r="AG33"/>
  <c r="CU33" s="1"/>
  <c r="AH33"/>
  <c r="CV33" s="1"/>
  <c r="AI33"/>
  <c r="CW33" s="1"/>
  <c r="AJ33"/>
  <c r="CX33" s="1"/>
  <c r="W33" s="1"/>
  <c r="FR33"/>
  <c r="GL33"/>
  <c r="GO33"/>
  <c r="GP33"/>
  <c r="GV33"/>
  <c r="HC33" s="1"/>
  <c r="C34"/>
  <c r="D34"/>
  <c r="I34"/>
  <c r="E83" i="5" s="1"/>
  <c r="AC34" i="1"/>
  <c r="AE34"/>
  <c r="AF34"/>
  <c r="CT34" s="1"/>
  <c r="S34" s="1"/>
  <c r="K84" i="5" s="1"/>
  <c r="AG34" i="1"/>
  <c r="CU34" s="1"/>
  <c r="AH34"/>
  <c r="CV34" s="1"/>
  <c r="AI34"/>
  <c r="CW34" s="1"/>
  <c r="AJ34"/>
  <c r="CX34" s="1"/>
  <c r="W34" s="1"/>
  <c r="CQ34"/>
  <c r="FR34"/>
  <c r="GL34"/>
  <c r="GO34"/>
  <c r="GP34"/>
  <c r="GV34"/>
  <c r="HC34" s="1"/>
  <c r="C35"/>
  <c r="D35"/>
  <c r="I35"/>
  <c r="E91" i="5" s="1"/>
  <c r="AC35" i="1"/>
  <c r="CQ35" s="1"/>
  <c r="P35" s="1"/>
  <c r="AE35"/>
  <c r="AF35"/>
  <c r="AG35"/>
  <c r="CU35" s="1"/>
  <c r="T35" s="1"/>
  <c r="AH35"/>
  <c r="CV35" s="1"/>
  <c r="AI35"/>
  <c r="CW35" s="1"/>
  <c r="AJ35"/>
  <c r="CX35" s="1"/>
  <c r="W35" s="1"/>
  <c r="FR35"/>
  <c r="GL35"/>
  <c r="GO35"/>
  <c r="GP35"/>
  <c r="GV35"/>
  <c r="HC35" s="1"/>
  <c r="GX35" s="1"/>
  <c r="C37"/>
  <c r="D37"/>
  <c r="I37"/>
  <c r="E100" i="5" s="1"/>
  <c r="AC37" i="1"/>
  <c r="CQ37" s="1"/>
  <c r="AE37"/>
  <c r="AD37" s="1"/>
  <c r="AF37"/>
  <c r="AG37"/>
  <c r="AH37"/>
  <c r="CV37" s="1"/>
  <c r="AI37"/>
  <c r="CW37" s="1"/>
  <c r="AJ37"/>
  <c r="CX37" s="1"/>
  <c r="CU37"/>
  <c r="T37" s="1"/>
  <c r="FR37"/>
  <c r="GL37"/>
  <c r="GO37"/>
  <c r="GP37"/>
  <c r="GV37"/>
  <c r="HC37"/>
  <c r="AC38"/>
  <c r="AE38"/>
  <c r="CS38" s="1"/>
  <c r="AF38"/>
  <c r="AG38"/>
  <c r="CU38" s="1"/>
  <c r="AH38"/>
  <c r="CV38" s="1"/>
  <c r="AI38"/>
  <c r="CW38" s="1"/>
  <c r="AJ38"/>
  <c r="CX38" s="1"/>
  <c r="CT38"/>
  <c r="FR38"/>
  <c r="GL38"/>
  <c r="GO38"/>
  <c r="GP38"/>
  <c r="GV38"/>
  <c r="HC38" s="1"/>
  <c r="C39"/>
  <c r="D39"/>
  <c r="I39"/>
  <c r="E107" i="5" s="1"/>
  <c r="AC39" i="1"/>
  <c r="CQ39" s="1"/>
  <c r="AE39"/>
  <c r="AD39" s="1"/>
  <c r="AF39"/>
  <c r="AG39"/>
  <c r="AH39"/>
  <c r="CV39" s="1"/>
  <c r="AI39"/>
  <c r="CW39" s="1"/>
  <c r="AJ39"/>
  <c r="CX39" s="1"/>
  <c r="CU39"/>
  <c r="FR39"/>
  <c r="GL39"/>
  <c r="GO39"/>
  <c r="GP39"/>
  <c r="GV39"/>
  <c r="HC39"/>
  <c r="AC40"/>
  <c r="AD40"/>
  <c r="AE40"/>
  <c r="CS40" s="1"/>
  <c r="AF40"/>
  <c r="AG40"/>
  <c r="CU40" s="1"/>
  <c r="AH40"/>
  <c r="CV40" s="1"/>
  <c r="AI40"/>
  <c r="CW40" s="1"/>
  <c r="AJ40"/>
  <c r="CX40" s="1"/>
  <c r="CQ40"/>
  <c r="CR40"/>
  <c r="FR40"/>
  <c r="GL40"/>
  <c r="GO40"/>
  <c r="GP40"/>
  <c r="GV40"/>
  <c r="HC40" s="1"/>
  <c r="C41"/>
  <c r="D41"/>
  <c r="I41"/>
  <c r="E114" i="5" s="1"/>
  <c r="AC41" i="1"/>
  <c r="CQ41" s="1"/>
  <c r="AE41"/>
  <c r="AF41"/>
  <c r="AG41"/>
  <c r="CU41" s="1"/>
  <c r="T41" s="1"/>
  <c r="AH41"/>
  <c r="CV41" s="1"/>
  <c r="AI41"/>
  <c r="AJ41"/>
  <c r="CX41" s="1"/>
  <c r="CS41"/>
  <c r="CW41"/>
  <c r="FR41"/>
  <c r="GL41"/>
  <c r="GO41"/>
  <c r="GP41"/>
  <c r="GV41"/>
  <c r="HC41" s="1"/>
  <c r="AC42"/>
  <c r="AE42"/>
  <c r="CS42" s="1"/>
  <c r="AF42"/>
  <c r="CT42" s="1"/>
  <c r="AG42"/>
  <c r="CU42" s="1"/>
  <c r="AH42"/>
  <c r="CV42" s="1"/>
  <c r="AI42"/>
  <c r="CW42" s="1"/>
  <c r="AJ42"/>
  <c r="CX42" s="1"/>
  <c r="FR42"/>
  <c r="GL42"/>
  <c r="GO42"/>
  <c r="GP42"/>
  <c r="GV42"/>
  <c r="HC42" s="1"/>
  <c r="C43"/>
  <c r="D43"/>
  <c r="I43"/>
  <c r="E123" i="5" s="1"/>
  <c r="AC43" i="1"/>
  <c r="CQ43" s="1"/>
  <c r="AE43"/>
  <c r="CS43" s="1"/>
  <c r="R43" s="1"/>
  <c r="K126" i="5" s="1"/>
  <c r="AF43" i="1"/>
  <c r="AG43"/>
  <c r="CU43" s="1"/>
  <c r="T43" s="1"/>
  <c r="AH43"/>
  <c r="CV43" s="1"/>
  <c r="AI43"/>
  <c r="CW43" s="1"/>
  <c r="AJ43"/>
  <c r="CX43" s="1"/>
  <c r="FR43"/>
  <c r="GL43"/>
  <c r="GO43"/>
  <c r="GP43"/>
  <c r="GV43"/>
  <c r="HC43" s="1"/>
  <c r="C44"/>
  <c r="D44"/>
  <c r="I44"/>
  <c r="E131" i="5" s="1"/>
  <c r="AC44" i="1"/>
  <c r="CQ44" s="1"/>
  <c r="AE44"/>
  <c r="AD44" s="1"/>
  <c r="CR44" s="1"/>
  <c r="AF44"/>
  <c r="AG44"/>
  <c r="CU44" s="1"/>
  <c r="T44" s="1"/>
  <c r="AH44"/>
  <c r="CV44" s="1"/>
  <c r="AI44"/>
  <c r="CW44" s="1"/>
  <c r="AJ44"/>
  <c r="CX44" s="1"/>
  <c r="CT44"/>
  <c r="S44" s="1"/>
  <c r="K132" i="5" s="1"/>
  <c r="FR44" i="1"/>
  <c r="GL44"/>
  <c r="GO44"/>
  <c r="GP44"/>
  <c r="GV44"/>
  <c r="HC44" s="1"/>
  <c r="AC45"/>
  <c r="AE45"/>
  <c r="AF45"/>
  <c r="AG45"/>
  <c r="CU45" s="1"/>
  <c r="AH45"/>
  <c r="AI45"/>
  <c r="CW45" s="1"/>
  <c r="AJ45"/>
  <c r="CX45" s="1"/>
  <c r="CV45"/>
  <c r="FR45"/>
  <c r="GL45"/>
  <c r="GO45"/>
  <c r="GP45"/>
  <c r="GV45"/>
  <c r="HC45" s="1"/>
  <c r="C46"/>
  <c r="D46"/>
  <c r="I46"/>
  <c r="E138" i="5" s="1"/>
  <c r="AC46" i="1"/>
  <c r="AE46"/>
  <c r="AF46"/>
  <c r="CT46" s="1"/>
  <c r="AG46"/>
  <c r="CU46" s="1"/>
  <c r="T46" s="1"/>
  <c r="AH46"/>
  <c r="CV46" s="1"/>
  <c r="AI46"/>
  <c r="CW46" s="1"/>
  <c r="AJ46"/>
  <c r="CX46" s="1"/>
  <c r="CQ46"/>
  <c r="P46" s="1"/>
  <c r="FR46"/>
  <c r="GL46"/>
  <c r="GO46"/>
  <c r="GP46"/>
  <c r="GV46"/>
  <c r="HC46" s="1"/>
  <c r="I47"/>
  <c r="E145" i="5" s="1"/>
  <c r="AC47" i="1"/>
  <c r="AE47"/>
  <c r="AF47"/>
  <c r="AG47"/>
  <c r="CU47" s="1"/>
  <c r="T47" s="1"/>
  <c r="AH47"/>
  <c r="AI47"/>
  <c r="CW47" s="1"/>
  <c r="AJ47"/>
  <c r="CX47" s="1"/>
  <c r="CT47"/>
  <c r="S47" s="1"/>
  <c r="CV47"/>
  <c r="FR47"/>
  <c r="GL47"/>
  <c r="GO47"/>
  <c r="GP47"/>
  <c r="GV47"/>
  <c r="HC47" s="1"/>
  <c r="C48"/>
  <c r="D48"/>
  <c r="I48"/>
  <c r="AC48"/>
  <c r="CQ48" s="1"/>
  <c r="AE48"/>
  <c r="AF48"/>
  <c r="AG48"/>
  <c r="AH48"/>
  <c r="CV48" s="1"/>
  <c r="AI48"/>
  <c r="CW48" s="1"/>
  <c r="AJ48"/>
  <c r="CX48" s="1"/>
  <c r="W48" s="1"/>
  <c r="CU48"/>
  <c r="FR48"/>
  <c r="GL48"/>
  <c r="GO48"/>
  <c r="GP48"/>
  <c r="GV48"/>
  <c r="HC48" s="1"/>
  <c r="GX48" s="1"/>
  <c r="C50"/>
  <c r="D50"/>
  <c r="I50"/>
  <c r="E156" i="5" s="1"/>
  <c r="AC50" i="1"/>
  <c r="AE50"/>
  <c r="AD50" s="1"/>
  <c r="CR50" s="1"/>
  <c r="AF50"/>
  <c r="CT50" s="1"/>
  <c r="S50" s="1"/>
  <c r="AG50"/>
  <c r="CU50" s="1"/>
  <c r="AH50"/>
  <c r="CV50" s="1"/>
  <c r="AI50"/>
  <c r="CW50" s="1"/>
  <c r="AJ50"/>
  <c r="CQ50"/>
  <c r="CX50"/>
  <c r="W50" s="1"/>
  <c r="FR50"/>
  <c r="GL50"/>
  <c r="GO50"/>
  <c r="GP50"/>
  <c r="GV50"/>
  <c r="HC50" s="1"/>
  <c r="C52"/>
  <c r="D52"/>
  <c r="I52"/>
  <c r="E165" i="5" s="1"/>
  <c r="AC52" i="1"/>
  <c r="AE52"/>
  <c r="AD52" s="1"/>
  <c r="CR52" s="1"/>
  <c r="AF52"/>
  <c r="AG52"/>
  <c r="CU52" s="1"/>
  <c r="AH52"/>
  <c r="CV52" s="1"/>
  <c r="AI52"/>
  <c r="AJ52"/>
  <c r="CX52" s="1"/>
  <c r="CQ52"/>
  <c r="CW52"/>
  <c r="FR52"/>
  <c r="GL52"/>
  <c r="GO52"/>
  <c r="GP52"/>
  <c r="GV52"/>
  <c r="HC52" s="1"/>
  <c r="AC53"/>
  <c r="AE53"/>
  <c r="AF53"/>
  <c r="AG53"/>
  <c r="CU53" s="1"/>
  <c r="T53" s="1"/>
  <c r="AH53"/>
  <c r="CV53" s="1"/>
  <c r="U53" s="1"/>
  <c r="L175" i="5" s="1"/>
  <c r="Q175" s="1"/>
  <c r="AI53" i="1"/>
  <c r="CW53" s="1"/>
  <c r="V53" s="1"/>
  <c r="AJ53"/>
  <c r="CX53" s="1"/>
  <c r="W53" s="1"/>
  <c r="FR53"/>
  <c r="GL53"/>
  <c r="GO53"/>
  <c r="GP53"/>
  <c r="GV53"/>
  <c r="HC53" s="1"/>
  <c r="GX53" s="1"/>
  <c r="C54"/>
  <c r="D54"/>
  <c r="I54"/>
  <c r="E176" i="5" s="1"/>
  <c r="AC54" i="1"/>
  <c r="AE54"/>
  <c r="AF54"/>
  <c r="CT54" s="1"/>
  <c r="S54" s="1"/>
  <c r="K177" i="5" s="1"/>
  <c r="AG54" i="1"/>
  <c r="CU54" s="1"/>
  <c r="AH54"/>
  <c r="CV54" s="1"/>
  <c r="U54" s="1"/>
  <c r="AI54"/>
  <c r="CW54" s="1"/>
  <c r="AJ54"/>
  <c r="CX54" s="1"/>
  <c r="W54" s="1"/>
  <c r="FR54"/>
  <c r="GL54"/>
  <c r="GO54"/>
  <c r="GP54"/>
  <c r="GV54"/>
  <c r="HC54" s="1"/>
  <c r="AC55"/>
  <c r="AE55"/>
  <c r="AF55"/>
  <c r="CT55" s="1"/>
  <c r="S55" s="1"/>
  <c r="AG55"/>
  <c r="CU55" s="1"/>
  <c r="T55" s="1"/>
  <c r="AH55"/>
  <c r="CV55" s="1"/>
  <c r="U55" s="1"/>
  <c r="L187" i="5" s="1"/>
  <c r="Q187" s="1"/>
  <c r="AI55" i="1"/>
  <c r="CW55" s="1"/>
  <c r="V55" s="1"/>
  <c r="AJ55"/>
  <c r="CX55" s="1"/>
  <c r="W55" s="1"/>
  <c r="FR55"/>
  <c r="GL55"/>
  <c r="GO55"/>
  <c r="GP55"/>
  <c r="GV55"/>
  <c r="HC55" s="1"/>
  <c r="GX55" s="1"/>
  <c r="C58"/>
  <c r="D58"/>
  <c r="I58"/>
  <c r="I59" s="1"/>
  <c r="E199" i="5" s="1"/>
  <c r="AC58" i="1"/>
  <c r="AD58"/>
  <c r="AE58"/>
  <c r="AF58"/>
  <c r="CT58" s="1"/>
  <c r="S58" s="1"/>
  <c r="K191" i="5" s="1"/>
  <c r="AG58" i="1"/>
  <c r="CU58" s="1"/>
  <c r="AH58"/>
  <c r="CV58" s="1"/>
  <c r="AI58"/>
  <c r="CW58" s="1"/>
  <c r="AJ58"/>
  <c r="CX58" s="1"/>
  <c r="CS58"/>
  <c r="FR58"/>
  <c r="GL58"/>
  <c r="GO58"/>
  <c r="GP58"/>
  <c r="GV58"/>
  <c r="HC58" s="1"/>
  <c r="AC59"/>
  <c r="AE59"/>
  <c r="AF59"/>
  <c r="AG59"/>
  <c r="CU59" s="1"/>
  <c r="AH59"/>
  <c r="AI59"/>
  <c r="CW59" s="1"/>
  <c r="AJ59"/>
  <c r="CX59" s="1"/>
  <c r="CV59"/>
  <c r="FR59"/>
  <c r="GL59"/>
  <c r="GO59"/>
  <c r="GP59"/>
  <c r="GV59"/>
  <c r="HC59" s="1"/>
  <c r="AC60"/>
  <c r="AE60"/>
  <c r="AF60"/>
  <c r="CT60" s="1"/>
  <c r="S60" s="1"/>
  <c r="AG60"/>
  <c r="CU60" s="1"/>
  <c r="T60" s="1"/>
  <c r="AH60"/>
  <c r="CV60" s="1"/>
  <c r="U60" s="1"/>
  <c r="L204" i="5" s="1"/>
  <c r="Q204" s="1"/>
  <c r="AI60" i="1"/>
  <c r="CW60" s="1"/>
  <c r="V60" s="1"/>
  <c r="AJ60"/>
  <c r="CX60" s="1"/>
  <c r="W60" s="1"/>
  <c r="FR60"/>
  <c r="GL60"/>
  <c r="GO60"/>
  <c r="GP60"/>
  <c r="GV60"/>
  <c r="HC60" s="1"/>
  <c r="GX60" s="1"/>
  <c r="C61"/>
  <c r="D61"/>
  <c r="I61"/>
  <c r="E205" i="5" s="1"/>
  <c r="AC61" i="1"/>
  <c r="AE61"/>
  <c r="AF61"/>
  <c r="CT61" s="1"/>
  <c r="S61" s="1"/>
  <c r="K206" i="5" s="1"/>
  <c r="AG61" i="1"/>
  <c r="CU61" s="1"/>
  <c r="T61" s="1"/>
  <c r="AH61"/>
  <c r="CV61" s="1"/>
  <c r="AI61"/>
  <c r="CW61" s="1"/>
  <c r="AJ61"/>
  <c r="CX61" s="1"/>
  <c r="W61" s="1"/>
  <c r="CQ61"/>
  <c r="P61" s="1"/>
  <c r="K208" i="5" s="1"/>
  <c r="FR61" i="1"/>
  <c r="GL61"/>
  <c r="GO61"/>
  <c r="GP61"/>
  <c r="GV61"/>
  <c r="HC61" s="1"/>
  <c r="C62"/>
  <c r="D62"/>
  <c r="I62"/>
  <c r="AC62"/>
  <c r="AE62"/>
  <c r="AF62"/>
  <c r="CT62" s="1"/>
  <c r="AG62"/>
  <c r="CU62" s="1"/>
  <c r="T62" s="1"/>
  <c r="AH62"/>
  <c r="CV62" s="1"/>
  <c r="U62" s="1"/>
  <c r="AI62"/>
  <c r="CW62" s="1"/>
  <c r="AJ62"/>
  <c r="CX62" s="1"/>
  <c r="FR62"/>
  <c r="GL62"/>
  <c r="GO62"/>
  <c r="GP62"/>
  <c r="GV62"/>
  <c r="HC62" s="1"/>
  <c r="AC63"/>
  <c r="CQ63" s="1"/>
  <c r="AE63"/>
  <c r="AD63" s="1"/>
  <c r="CR63" s="1"/>
  <c r="AF63"/>
  <c r="CT63" s="1"/>
  <c r="AG63"/>
  <c r="CU63" s="1"/>
  <c r="AH63"/>
  <c r="CV63" s="1"/>
  <c r="AI63"/>
  <c r="CW63" s="1"/>
  <c r="AJ63"/>
  <c r="CX63" s="1"/>
  <c r="FR63"/>
  <c r="GL63"/>
  <c r="GO63"/>
  <c r="GP63"/>
  <c r="GV63"/>
  <c r="HC63" s="1"/>
  <c r="C64"/>
  <c r="D64"/>
  <c r="I64"/>
  <c r="E223" i="5" s="1"/>
  <c r="AC64" i="1"/>
  <c r="AE64"/>
  <c r="AD64" s="1"/>
  <c r="AF64"/>
  <c r="AG64"/>
  <c r="CU64" s="1"/>
  <c r="T64" s="1"/>
  <c r="AH64"/>
  <c r="CV64" s="1"/>
  <c r="AI64"/>
  <c r="CW64" s="1"/>
  <c r="V64" s="1"/>
  <c r="AJ64"/>
  <c r="CT64"/>
  <c r="S64" s="1"/>
  <c r="K224" i="5" s="1"/>
  <c r="CX64" i="1"/>
  <c r="W64" s="1"/>
  <c r="FR64"/>
  <c r="GL64"/>
  <c r="GO64"/>
  <c r="GP64"/>
  <c r="GV64"/>
  <c r="HC64" s="1"/>
  <c r="C66"/>
  <c r="D66"/>
  <c r="I66"/>
  <c r="AC66"/>
  <c r="AE66"/>
  <c r="AF66"/>
  <c r="AG66"/>
  <c r="CU66" s="1"/>
  <c r="T66" s="1"/>
  <c r="AH66"/>
  <c r="CV66" s="1"/>
  <c r="AI66"/>
  <c r="CW66" s="1"/>
  <c r="AJ66"/>
  <c r="CX66" s="1"/>
  <c r="CS66"/>
  <c r="R66" s="1"/>
  <c r="K235" i="5" s="1"/>
  <c r="FR66" i="1"/>
  <c r="GL66"/>
  <c r="GO66"/>
  <c r="GP66"/>
  <c r="GV66"/>
  <c r="HC66" s="1"/>
  <c r="AC67"/>
  <c r="AE67"/>
  <c r="AD67" s="1"/>
  <c r="AF67"/>
  <c r="AG67"/>
  <c r="CU67" s="1"/>
  <c r="AH67"/>
  <c r="AI67"/>
  <c r="CW67" s="1"/>
  <c r="AJ67"/>
  <c r="CX67" s="1"/>
  <c r="CQ67"/>
  <c r="CV67"/>
  <c r="FR67"/>
  <c r="GL67"/>
  <c r="GO67"/>
  <c r="GP67"/>
  <c r="GV67"/>
  <c r="HC67" s="1"/>
  <c r="AC68"/>
  <c r="AE68"/>
  <c r="AD68" s="1"/>
  <c r="CR68" s="1"/>
  <c r="Q68" s="1"/>
  <c r="AF68"/>
  <c r="CT68" s="1"/>
  <c r="S68" s="1"/>
  <c r="AG68"/>
  <c r="AH68"/>
  <c r="AI68"/>
  <c r="CW68" s="1"/>
  <c r="V68" s="1"/>
  <c r="AJ68"/>
  <c r="CX68" s="1"/>
  <c r="W68" s="1"/>
  <c r="CU68"/>
  <c r="T68" s="1"/>
  <c r="CV68"/>
  <c r="U68" s="1"/>
  <c r="L246" i="5" s="1"/>
  <c r="Q246" s="1"/>
  <c r="FR68" i="1"/>
  <c r="GL68"/>
  <c r="GO68"/>
  <c r="GP68"/>
  <c r="GV68"/>
  <c r="HC68" s="1"/>
  <c r="GX68" s="1"/>
  <c r="AC69"/>
  <c r="AE69"/>
  <c r="AD69" s="1"/>
  <c r="CR69" s="1"/>
  <c r="Q69" s="1"/>
  <c r="AF69"/>
  <c r="CT69" s="1"/>
  <c r="S69" s="1"/>
  <c r="AG69"/>
  <c r="CU69" s="1"/>
  <c r="T69" s="1"/>
  <c r="AH69"/>
  <c r="CV69" s="1"/>
  <c r="U69" s="1"/>
  <c r="L249" i="5" s="1"/>
  <c r="Q249" s="1"/>
  <c r="AI69" i="1"/>
  <c r="CW69" s="1"/>
  <c r="V69" s="1"/>
  <c r="AJ69"/>
  <c r="CX69" s="1"/>
  <c r="W69" s="1"/>
  <c r="FR69"/>
  <c r="GL69"/>
  <c r="GO69"/>
  <c r="GP69"/>
  <c r="GV69"/>
  <c r="HC69" s="1"/>
  <c r="GX69" s="1"/>
  <c r="AC70"/>
  <c r="CQ70" s="1"/>
  <c r="P70" s="1"/>
  <c r="AE70"/>
  <c r="AD70" s="1"/>
  <c r="CR70" s="1"/>
  <c r="Q70" s="1"/>
  <c r="AF70"/>
  <c r="CT70" s="1"/>
  <c r="S70" s="1"/>
  <c r="AG70"/>
  <c r="CU70" s="1"/>
  <c r="T70" s="1"/>
  <c r="AH70"/>
  <c r="CV70" s="1"/>
  <c r="U70" s="1"/>
  <c r="L252" i="5" s="1"/>
  <c r="Q252" s="1"/>
  <c r="AI70" i="1"/>
  <c r="CW70" s="1"/>
  <c r="V70" s="1"/>
  <c r="AJ70"/>
  <c r="CX70" s="1"/>
  <c r="W70" s="1"/>
  <c r="FR70"/>
  <c r="GL70"/>
  <c r="GO70"/>
  <c r="GP70"/>
  <c r="GV70"/>
  <c r="HC70" s="1"/>
  <c r="GX70" s="1"/>
  <c r="C71"/>
  <c r="D71"/>
  <c r="AC71"/>
  <c r="AE71"/>
  <c r="AD71" s="1"/>
  <c r="AF71"/>
  <c r="AG71"/>
  <c r="CU71" s="1"/>
  <c r="T71" s="1"/>
  <c r="AH71"/>
  <c r="CV71" s="1"/>
  <c r="U71" s="1"/>
  <c r="AI71"/>
  <c r="CW71" s="1"/>
  <c r="V71" s="1"/>
  <c r="AJ71"/>
  <c r="CX71" s="1"/>
  <c r="W71" s="1"/>
  <c r="CT71"/>
  <c r="S71" s="1"/>
  <c r="K254" i="5" s="1"/>
  <c r="FR71" i="1"/>
  <c r="GL71"/>
  <c r="GO71"/>
  <c r="GP71"/>
  <c r="GV71"/>
  <c r="HC71" s="1"/>
  <c r="GX71" s="1"/>
  <c r="AC72"/>
  <c r="AE72"/>
  <c r="AD72" s="1"/>
  <c r="CR72" s="1"/>
  <c r="Q72" s="1"/>
  <c r="AF72"/>
  <c r="AG72"/>
  <c r="CU72" s="1"/>
  <c r="T72" s="1"/>
  <c r="AH72"/>
  <c r="CV72" s="1"/>
  <c r="U72" s="1"/>
  <c r="L263" i="5" s="1"/>
  <c r="Q263" s="1"/>
  <c r="AI72" i="1"/>
  <c r="CW72" s="1"/>
  <c r="V72" s="1"/>
  <c r="AJ72"/>
  <c r="CX72" s="1"/>
  <c r="W72" s="1"/>
  <c r="FR72"/>
  <c r="GL72"/>
  <c r="GO72"/>
  <c r="GP72"/>
  <c r="GV72"/>
  <c r="HC72"/>
  <c r="GX72" s="1"/>
  <c r="C73"/>
  <c r="D73"/>
  <c r="I73"/>
  <c r="E264" i="5" s="1"/>
  <c r="AC73" i="1"/>
  <c r="CQ73" s="1"/>
  <c r="P73" s="1"/>
  <c r="AE73"/>
  <c r="AF73"/>
  <c r="AG73"/>
  <c r="CU73" s="1"/>
  <c r="T73" s="1"/>
  <c r="AH73"/>
  <c r="CV73" s="1"/>
  <c r="U73" s="1"/>
  <c r="AI73"/>
  <c r="CW73" s="1"/>
  <c r="AJ73"/>
  <c r="CX73" s="1"/>
  <c r="W73" s="1"/>
  <c r="CT73"/>
  <c r="S73" s="1"/>
  <c r="K265" i="5" s="1"/>
  <c r="FR73" i="1"/>
  <c r="GL73"/>
  <c r="GO73"/>
  <c r="GP73"/>
  <c r="GV73"/>
  <c r="HC73" s="1"/>
  <c r="C74"/>
  <c r="D74"/>
  <c r="I74"/>
  <c r="AC74"/>
  <c r="CQ74" s="1"/>
  <c r="P74" s="1"/>
  <c r="AE74"/>
  <c r="AF74"/>
  <c r="CT74" s="1"/>
  <c r="AG74"/>
  <c r="CU74" s="1"/>
  <c r="T74" s="1"/>
  <c r="AH74"/>
  <c r="CV74" s="1"/>
  <c r="AI74"/>
  <c r="CW74" s="1"/>
  <c r="AJ74"/>
  <c r="CX74" s="1"/>
  <c r="W74" s="1"/>
  <c r="FR74"/>
  <c r="GL74"/>
  <c r="GO74"/>
  <c r="GP74"/>
  <c r="GV74"/>
  <c r="HC74" s="1"/>
  <c r="AC75"/>
  <c r="AD75"/>
  <c r="CR75" s="1"/>
  <c r="AE75"/>
  <c r="AF75"/>
  <c r="CT75" s="1"/>
  <c r="AG75"/>
  <c r="CU75" s="1"/>
  <c r="AH75"/>
  <c r="CV75" s="1"/>
  <c r="AI75"/>
  <c r="CW75" s="1"/>
  <c r="AJ75"/>
  <c r="CX75" s="1"/>
  <c r="CQ75"/>
  <c r="CS75"/>
  <c r="FR75"/>
  <c r="GL75"/>
  <c r="GO75"/>
  <c r="GP75"/>
  <c r="GV75"/>
  <c r="HC75" s="1"/>
  <c r="C76"/>
  <c r="D76"/>
  <c r="AC76"/>
  <c r="CQ76" s="1"/>
  <c r="AE76"/>
  <c r="AD76" s="1"/>
  <c r="AF76"/>
  <c r="CT76" s="1"/>
  <c r="AG76"/>
  <c r="CU76" s="1"/>
  <c r="AH76"/>
  <c r="CV76" s="1"/>
  <c r="AI76"/>
  <c r="CW76" s="1"/>
  <c r="AJ76"/>
  <c r="CX76" s="1"/>
  <c r="FR76"/>
  <c r="GL76"/>
  <c r="GO76"/>
  <c r="GP76"/>
  <c r="GV76"/>
  <c r="HC76" s="1"/>
  <c r="C77"/>
  <c r="D77"/>
  <c r="I77"/>
  <c r="E290" i="5" s="1"/>
  <c r="AC77" i="1"/>
  <c r="CQ77" s="1"/>
  <c r="AE77"/>
  <c r="AD77" s="1"/>
  <c r="AF77"/>
  <c r="AG77"/>
  <c r="CU77" s="1"/>
  <c r="T77" s="1"/>
  <c r="AH77"/>
  <c r="CV77" s="1"/>
  <c r="AI77"/>
  <c r="CW77" s="1"/>
  <c r="AJ77"/>
  <c r="CX77" s="1"/>
  <c r="CS77"/>
  <c r="FR77"/>
  <c r="GL77"/>
  <c r="GO77"/>
  <c r="GP77"/>
  <c r="GV77"/>
  <c r="HC77" s="1"/>
  <c r="AC78"/>
  <c r="AE78"/>
  <c r="AF78"/>
  <c r="AG78"/>
  <c r="CU78" s="1"/>
  <c r="T78" s="1"/>
  <c r="AH78"/>
  <c r="CV78" s="1"/>
  <c r="U78" s="1"/>
  <c r="L300" i="5" s="1"/>
  <c r="Q300" s="1"/>
  <c r="AI78" i="1"/>
  <c r="CW78" s="1"/>
  <c r="V78" s="1"/>
  <c r="AJ78"/>
  <c r="CX78" s="1"/>
  <c r="W78" s="1"/>
  <c r="FR78"/>
  <c r="GL78"/>
  <c r="GO78"/>
  <c r="GP78"/>
  <c r="GV78"/>
  <c r="HC78" s="1"/>
  <c r="GX78" s="1"/>
  <c r="C82"/>
  <c r="D82"/>
  <c r="I82"/>
  <c r="E304" i="5" s="1"/>
  <c r="AC82" i="1"/>
  <c r="AE82"/>
  <c r="AF82"/>
  <c r="CT82" s="1"/>
  <c r="AG82"/>
  <c r="CU82" s="1"/>
  <c r="AH82"/>
  <c r="CV82" s="1"/>
  <c r="AI82"/>
  <c r="CW82" s="1"/>
  <c r="V82" s="1"/>
  <c r="AJ82"/>
  <c r="CX82"/>
  <c r="FR82"/>
  <c r="GL82"/>
  <c r="GO82"/>
  <c r="GP82"/>
  <c r="GV82"/>
  <c r="HC82" s="1"/>
  <c r="C83"/>
  <c r="D83"/>
  <c r="I83"/>
  <c r="E313" i="5" s="1"/>
  <c r="AC83" i="1"/>
  <c r="CQ83" s="1"/>
  <c r="AE83"/>
  <c r="AD83" s="1"/>
  <c r="AF83"/>
  <c r="CT83" s="1"/>
  <c r="AG83"/>
  <c r="CU83" s="1"/>
  <c r="AH83"/>
  <c r="CV83" s="1"/>
  <c r="AI83"/>
  <c r="CW83" s="1"/>
  <c r="AJ83"/>
  <c r="CX83"/>
  <c r="W83" s="1"/>
  <c r="FR83"/>
  <c r="GL83"/>
  <c r="GO83"/>
  <c r="GP83"/>
  <c r="GV83"/>
  <c r="HC83" s="1"/>
  <c r="C86"/>
  <c r="D86"/>
  <c r="I86"/>
  <c r="E324" i="5" s="1"/>
  <c r="AC86" i="1"/>
  <c r="AE86"/>
  <c r="AF86"/>
  <c r="CT86" s="1"/>
  <c r="AG86"/>
  <c r="AH86"/>
  <c r="AI86"/>
  <c r="CW86" s="1"/>
  <c r="AJ86"/>
  <c r="CX86" s="1"/>
  <c r="CU86"/>
  <c r="T86" s="1"/>
  <c r="CV86"/>
  <c r="FR86"/>
  <c r="GL86"/>
  <c r="GO86"/>
  <c r="GP86"/>
  <c r="GV86"/>
  <c r="HC86" s="1"/>
  <c r="C87"/>
  <c r="D87"/>
  <c r="I87"/>
  <c r="E333" i="5" s="1"/>
  <c r="AC87" i="1"/>
  <c r="AE87"/>
  <c r="AF87"/>
  <c r="AG87"/>
  <c r="AH87"/>
  <c r="AI87"/>
  <c r="CW87" s="1"/>
  <c r="AJ87"/>
  <c r="CX87" s="1"/>
  <c r="W87" s="1"/>
  <c r="CU87"/>
  <c r="T87" s="1"/>
  <c r="CV87"/>
  <c r="FR87"/>
  <c r="GL87"/>
  <c r="GO87"/>
  <c r="GP87"/>
  <c r="GV87"/>
  <c r="HC87"/>
  <c r="GX87" s="1"/>
  <c r="C88"/>
  <c r="D88"/>
  <c r="I88"/>
  <c r="E342" i="5" s="1"/>
  <c r="AC88" i="1"/>
  <c r="AE88"/>
  <c r="CS88" s="1"/>
  <c r="R88" s="1"/>
  <c r="AF88"/>
  <c r="CT88" s="1"/>
  <c r="S88" s="1"/>
  <c r="K343" i="5" s="1"/>
  <c r="AG88" i="1"/>
  <c r="CU88" s="1"/>
  <c r="T88" s="1"/>
  <c r="AH88"/>
  <c r="CV88" s="1"/>
  <c r="AI88"/>
  <c r="CW88" s="1"/>
  <c r="AJ88"/>
  <c r="CX88"/>
  <c r="W88" s="1"/>
  <c r="FR88"/>
  <c r="GL88"/>
  <c r="GO88"/>
  <c r="GP88"/>
  <c r="GV88"/>
  <c r="HC88" s="1"/>
  <c r="GX88" s="1"/>
  <c r="C90"/>
  <c r="D90"/>
  <c r="I90"/>
  <c r="E351" i="5" s="1"/>
  <c r="AC90" i="1"/>
  <c r="AE90"/>
  <c r="AF90"/>
  <c r="CT90" s="1"/>
  <c r="AG90"/>
  <c r="AH90"/>
  <c r="CV90" s="1"/>
  <c r="AI90"/>
  <c r="CW90" s="1"/>
  <c r="AJ90"/>
  <c r="CX90" s="1"/>
  <c r="CU90"/>
  <c r="T90" s="1"/>
  <c r="FR90"/>
  <c r="GL90"/>
  <c r="GO90"/>
  <c r="GP90"/>
  <c r="GV90"/>
  <c r="HC90" s="1"/>
  <c r="C91"/>
  <c r="D91"/>
  <c r="I91"/>
  <c r="E360" i="5" s="1"/>
  <c r="AC91" i="1"/>
  <c r="CQ91" s="1"/>
  <c r="P91" s="1"/>
  <c r="K364" i="5" s="1"/>
  <c r="AE91" i="1"/>
  <c r="AD91" s="1"/>
  <c r="AF91"/>
  <c r="CT91" s="1"/>
  <c r="AG91"/>
  <c r="AH91"/>
  <c r="CV91" s="1"/>
  <c r="AI91"/>
  <c r="CW91" s="1"/>
  <c r="AJ91"/>
  <c r="CU91"/>
  <c r="T91" s="1"/>
  <c r="CX91"/>
  <c r="FR91"/>
  <c r="GL91"/>
  <c r="GO91"/>
  <c r="GP91"/>
  <c r="GV91"/>
  <c r="HC91" s="1"/>
  <c r="C94"/>
  <c r="D94"/>
  <c r="I94"/>
  <c r="E371" i="5" s="1"/>
  <c r="AC94" i="1"/>
  <c r="AE94"/>
  <c r="AF94"/>
  <c r="AG94"/>
  <c r="AH94"/>
  <c r="AI94"/>
  <c r="CW94" s="1"/>
  <c r="AJ94"/>
  <c r="CX94" s="1"/>
  <c r="W94" s="1"/>
  <c r="CU94"/>
  <c r="T94" s="1"/>
  <c r="CV94"/>
  <c r="FR94"/>
  <c r="GL94"/>
  <c r="GO94"/>
  <c r="GP94"/>
  <c r="GV94"/>
  <c r="HC94" s="1"/>
  <c r="AC95"/>
  <c r="CQ95" s="1"/>
  <c r="AE95"/>
  <c r="AF95"/>
  <c r="CT95" s="1"/>
  <c r="AG95"/>
  <c r="AH95"/>
  <c r="CV95" s="1"/>
  <c r="AI95"/>
  <c r="CW95" s="1"/>
  <c r="AJ95"/>
  <c r="CX95" s="1"/>
  <c r="CU95"/>
  <c r="FR95"/>
  <c r="GL95"/>
  <c r="GO95"/>
  <c r="GP95"/>
  <c r="GV95"/>
  <c r="HC95" s="1"/>
  <c r="C96"/>
  <c r="D96"/>
  <c r="I96"/>
  <c r="E383" i="5" s="1"/>
  <c r="AC96" i="1"/>
  <c r="CQ96" s="1"/>
  <c r="P96" s="1"/>
  <c r="K387" i="5" s="1"/>
  <c r="AE96" i="1"/>
  <c r="AF96"/>
  <c r="AG96"/>
  <c r="CU96" s="1"/>
  <c r="T96" s="1"/>
  <c r="AH96"/>
  <c r="CV96" s="1"/>
  <c r="AI96"/>
  <c r="CW96" s="1"/>
  <c r="AJ96"/>
  <c r="CX96" s="1"/>
  <c r="FR96"/>
  <c r="GL96"/>
  <c r="GO96"/>
  <c r="GP96"/>
  <c r="GV96"/>
  <c r="HC96" s="1"/>
  <c r="C97"/>
  <c r="D97"/>
  <c r="I97"/>
  <c r="AC97"/>
  <c r="AE97"/>
  <c r="CS97" s="1"/>
  <c r="AF97"/>
  <c r="AG97"/>
  <c r="CU97" s="1"/>
  <c r="T97" s="1"/>
  <c r="AH97"/>
  <c r="CV97" s="1"/>
  <c r="AI97"/>
  <c r="CW97" s="1"/>
  <c r="AJ97"/>
  <c r="CX97" s="1"/>
  <c r="FR97"/>
  <c r="GL97"/>
  <c r="GO97"/>
  <c r="GP97"/>
  <c r="GV97"/>
  <c r="HC97"/>
  <c r="GX97" s="1"/>
  <c r="AC98"/>
  <c r="AE98"/>
  <c r="AD98" s="1"/>
  <c r="AF98"/>
  <c r="AG98"/>
  <c r="AH98"/>
  <c r="CV98" s="1"/>
  <c r="AI98"/>
  <c r="CW98" s="1"/>
  <c r="AJ98"/>
  <c r="CX98" s="1"/>
  <c r="CU98"/>
  <c r="FR98"/>
  <c r="GL98"/>
  <c r="GO98"/>
  <c r="GP98"/>
  <c r="GV98"/>
  <c r="HC98" s="1"/>
  <c r="C99"/>
  <c r="D99"/>
  <c r="I99"/>
  <c r="AC99"/>
  <c r="AE99"/>
  <c r="AF99"/>
  <c r="AG99"/>
  <c r="CU99" s="1"/>
  <c r="T99" s="1"/>
  <c r="AH99"/>
  <c r="AI99"/>
  <c r="AJ99"/>
  <c r="CX99" s="1"/>
  <c r="CS99"/>
  <c r="R99" s="1"/>
  <c r="K407" i="5" s="1"/>
  <c r="CV99" i="1"/>
  <c r="CW99"/>
  <c r="FR99"/>
  <c r="GL99"/>
  <c r="GO99"/>
  <c r="GP99"/>
  <c r="GV99"/>
  <c r="HC99" s="1"/>
  <c r="AC100"/>
  <c r="CQ100" s="1"/>
  <c r="AE100"/>
  <c r="AD100" s="1"/>
  <c r="AF100"/>
  <c r="AG100"/>
  <c r="CU100" s="1"/>
  <c r="AH100"/>
  <c r="CV100" s="1"/>
  <c r="AI100"/>
  <c r="CW100" s="1"/>
  <c r="AJ100"/>
  <c r="CX100" s="1"/>
  <c r="FR100"/>
  <c r="GL100"/>
  <c r="GO100"/>
  <c r="GP100"/>
  <c r="GV100"/>
  <c r="HC100" s="1"/>
  <c r="AC101"/>
  <c r="CQ101" s="1"/>
  <c r="P101" s="1"/>
  <c r="K417" i="5" s="1"/>
  <c r="AE101" i="1"/>
  <c r="AD101" s="1"/>
  <c r="AF101"/>
  <c r="AG101"/>
  <c r="CU101" s="1"/>
  <c r="T101" s="1"/>
  <c r="AH101"/>
  <c r="CV101" s="1"/>
  <c r="U101" s="1"/>
  <c r="L418" i="5" s="1"/>
  <c r="Q418" s="1"/>
  <c r="AI101" i="1"/>
  <c r="CW101" s="1"/>
  <c r="V101" s="1"/>
  <c r="AJ101"/>
  <c r="CX101" s="1"/>
  <c r="W101" s="1"/>
  <c r="FR101"/>
  <c r="GL101"/>
  <c r="GO101"/>
  <c r="GP101"/>
  <c r="GV101"/>
  <c r="HC101" s="1"/>
  <c r="GX101" s="1"/>
  <c r="C102"/>
  <c r="D102"/>
  <c r="I102"/>
  <c r="E419" i="5" s="1"/>
  <c r="AC102" i="1"/>
  <c r="AE102"/>
  <c r="AF102"/>
  <c r="AG102"/>
  <c r="CU102" s="1"/>
  <c r="T102" s="1"/>
  <c r="AH102"/>
  <c r="CV102" s="1"/>
  <c r="U102" s="1"/>
  <c r="AI102"/>
  <c r="AJ102"/>
  <c r="CX102" s="1"/>
  <c r="CW102"/>
  <c r="V102" s="1"/>
  <c r="FR102"/>
  <c r="GL102"/>
  <c r="GO102"/>
  <c r="GP102"/>
  <c r="GV102"/>
  <c r="HC102" s="1"/>
  <c r="C105"/>
  <c r="D105"/>
  <c r="I105"/>
  <c r="E429" i="5" s="1"/>
  <c r="AC105" i="1"/>
  <c r="AE105"/>
  <c r="AF105"/>
  <c r="CT105" s="1"/>
  <c r="AG105"/>
  <c r="CU105" s="1"/>
  <c r="AH105"/>
  <c r="CV105" s="1"/>
  <c r="AI105"/>
  <c r="CW105" s="1"/>
  <c r="AJ105"/>
  <c r="CX105"/>
  <c r="W105" s="1"/>
  <c r="FR105"/>
  <c r="GL105"/>
  <c r="GO105"/>
  <c r="GP105"/>
  <c r="GV105"/>
  <c r="HC105" s="1"/>
  <c r="AC106"/>
  <c r="AE106"/>
  <c r="AD106" s="1"/>
  <c r="AF106"/>
  <c r="AG106"/>
  <c r="CU106" s="1"/>
  <c r="AH106"/>
  <c r="AI106"/>
  <c r="AJ106"/>
  <c r="CX106" s="1"/>
  <c r="CV106"/>
  <c r="CW106"/>
  <c r="FR106"/>
  <c r="GL106"/>
  <c r="GO106"/>
  <c r="GP106"/>
  <c r="GV106"/>
  <c r="HC106" s="1"/>
  <c r="AC107"/>
  <c r="CQ107" s="1"/>
  <c r="AE107"/>
  <c r="AD107" s="1"/>
  <c r="AF107"/>
  <c r="AG107"/>
  <c r="CU107" s="1"/>
  <c r="AH107"/>
  <c r="CV107" s="1"/>
  <c r="AI107"/>
  <c r="CW107" s="1"/>
  <c r="AJ107"/>
  <c r="CX107" s="1"/>
  <c r="FR107"/>
  <c r="GL107"/>
  <c r="GO107"/>
  <c r="GP107"/>
  <c r="GV107"/>
  <c r="HC107" s="1"/>
  <c r="C108"/>
  <c r="D108"/>
  <c r="I108"/>
  <c r="E444" i="5" s="1"/>
  <c r="AC108" i="1"/>
  <c r="AE108"/>
  <c r="AF108"/>
  <c r="AG108"/>
  <c r="CU108" s="1"/>
  <c r="T108" s="1"/>
  <c r="AH108"/>
  <c r="CV108" s="1"/>
  <c r="U108" s="1"/>
  <c r="AI108"/>
  <c r="CW108" s="1"/>
  <c r="AJ108"/>
  <c r="CX108" s="1"/>
  <c r="FR108"/>
  <c r="GL108"/>
  <c r="GO108"/>
  <c r="GP108"/>
  <c r="GV108"/>
  <c r="HC108" s="1"/>
  <c r="GX108" s="1"/>
  <c r="C109"/>
  <c r="D109"/>
  <c r="I109"/>
  <c r="E452" i="5" s="1"/>
  <c r="AC109" i="1"/>
  <c r="AE109"/>
  <c r="AF109"/>
  <c r="CT109" s="1"/>
  <c r="S109" s="1"/>
  <c r="K453" i="5" s="1"/>
  <c r="AG109" i="1"/>
  <c r="CU109" s="1"/>
  <c r="AH109"/>
  <c r="CV109" s="1"/>
  <c r="AI109"/>
  <c r="CW109" s="1"/>
  <c r="V109" s="1"/>
  <c r="AJ109"/>
  <c r="CX109" s="1"/>
  <c r="W109" s="1"/>
  <c r="FR109"/>
  <c r="GL109"/>
  <c r="GO109"/>
  <c r="GP109"/>
  <c r="GV109"/>
  <c r="HC109"/>
  <c r="C110"/>
  <c r="D110"/>
  <c r="I110"/>
  <c r="E461" i="5" s="1"/>
  <c r="AC110" i="1"/>
  <c r="CQ110" s="1"/>
  <c r="P110" s="1"/>
  <c r="AE110"/>
  <c r="AD110" s="1"/>
  <c r="AF110"/>
  <c r="AG110"/>
  <c r="CU110" s="1"/>
  <c r="T110" s="1"/>
  <c r="AH110"/>
  <c r="CV110" s="1"/>
  <c r="U110" s="1"/>
  <c r="AI110"/>
  <c r="CW110" s="1"/>
  <c r="V110" s="1"/>
  <c r="AJ110"/>
  <c r="CT110"/>
  <c r="S110" s="1"/>
  <c r="K462" i="5" s="1"/>
  <c r="CX110" i="1"/>
  <c r="W110" s="1"/>
  <c r="FR110"/>
  <c r="GL110"/>
  <c r="GO110"/>
  <c r="GP110"/>
  <c r="GV110"/>
  <c r="HC110" s="1"/>
  <c r="C111"/>
  <c r="D111"/>
  <c r="I111"/>
  <c r="E470" i="5" s="1"/>
  <c r="AC111" i="1"/>
  <c r="AE111"/>
  <c r="AD111" s="1"/>
  <c r="AF111"/>
  <c r="AG111"/>
  <c r="AH111"/>
  <c r="AI111"/>
  <c r="CW111" s="1"/>
  <c r="AJ111"/>
  <c r="CX111" s="1"/>
  <c r="CU111"/>
  <c r="T111" s="1"/>
  <c r="CV111"/>
  <c r="FR111"/>
  <c r="GL111"/>
  <c r="GO111"/>
  <c r="GP111"/>
  <c r="GV111"/>
  <c r="HC111" s="1"/>
  <c r="C112"/>
  <c r="D112"/>
  <c r="I112"/>
  <c r="E478" i="5" s="1"/>
  <c r="AC112" i="1"/>
  <c r="AE112"/>
  <c r="AD112" s="1"/>
  <c r="AF112"/>
  <c r="AG112"/>
  <c r="CU112" s="1"/>
  <c r="T112" s="1"/>
  <c r="AH112"/>
  <c r="AI112"/>
  <c r="AJ112"/>
  <c r="CX112" s="1"/>
  <c r="CV112"/>
  <c r="CW112"/>
  <c r="FR112"/>
  <c r="GL112"/>
  <c r="GO112"/>
  <c r="GP112"/>
  <c r="GV112"/>
  <c r="HC112" s="1"/>
  <c r="GX112" s="1"/>
  <c r="C114"/>
  <c r="D114"/>
  <c r="I114"/>
  <c r="E487" i="5" s="1"/>
  <c r="AC114" i="1"/>
  <c r="AE114"/>
  <c r="AD114" s="1"/>
  <c r="AF114"/>
  <c r="CT114" s="1"/>
  <c r="S114" s="1"/>
  <c r="K488" i="5" s="1"/>
  <c r="AG114" i="1"/>
  <c r="CU114" s="1"/>
  <c r="T114" s="1"/>
  <c r="AH114"/>
  <c r="CV114" s="1"/>
  <c r="AI114"/>
  <c r="AJ114"/>
  <c r="CS114"/>
  <c r="R114" s="1"/>
  <c r="K490" i="5" s="1"/>
  <c r="CW114" i="1"/>
  <c r="CX114"/>
  <c r="FR114"/>
  <c r="GL114"/>
  <c r="GO114"/>
  <c r="GP114"/>
  <c r="GV114"/>
  <c r="HC114" s="1"/>
  <c r="GX114" s="1"/>
  <c r="AC115"/>
  <c r="AE115"/>
  <c r="AF115"/>
  <c r="AG115"/>
  <c r="CU115" s="1"/>
  <c r="AH115"/>
  <c r="AI115"/>
  <c r="CW115" s="1"/>
  <c r="AJ115"/>
  <c r="CX115" s="1"/>
  <c r="CV115"/>
  <c r="FR115"/>
  <c r="GL115"/>
  <c r="GO115"/>
  <c r="GP115"/>
  <c r="GV115"/>
  <c r="HC115" s="1"/>
  <c r="AC116"/>
  <c r="AE116"/>
  <c r="AD116" s="1"/>
  <c r="AF116"/>
  <c r="AG116"/>
  <c r="AH116"/>
  <c r="CV116" s="1"/>
  <c r="AI116"/>
  <c r="CW116" s="1"/>
  <c r="AJ116"/>
  <c r="CX116" s="1"/>
  <c r="CU116"/>
  <c r="FR116"/>
  <c r="GL116"/>
  <c r="GO116"/>
  <c r="GP116"/>
  <c r="GV116"/>
  <c r="HC116" s="1"/>
  <c r="C117"/>
  <c r="D117"/>
  <c r="I117"/>
  <c r="AC117"/>
  <c r="AE117"/>
  <c r="CS117" s="1"/>
  <c r="R117" s="1"/>
  <c r="K505" i="5" s="1"/>
  <c r="AF117" i="1"/>
  <c r="AG117"/>
  <c r="CU117" s="1"/>
  <c r="T117" s="1"/>
  <c r="AH117"/>
  <c r="CV117" s="1"/>
  <c r="AI117"/>
  <c r="CW117" s="1"/>
  <c r="AJ117"/>
  <c r="CX117" s="1"/>
  <c r="FR117"/>
  <c r="GL117"/>
  <c r="GO117"/>
  <c r="GP117"/>
  <c r="GV117"/>
  <c r="HC117" s="1"/>
  <c r="AC118"/>
  <c r="CQ118" s="1"/>
  <c r="AE118"/>
  <c r="AD118" s="1"/>
  <c r="AF118"/>
  <c r="AG118"/>
  <c r="CU118" s="1"/>
  <c r="AH118"/>
  <c r="AI118"/>
  <c r="CW118" s="1"/>
  <c r="AJ118"/>
  <c r="CX118" s="1"/>
  <c r="CV118"/>
  <c r="FR118"/>
  <c r="GL118"/>
  <c r="GO118"/>
  <c r="GP118"/>
  <c r="GV118"/>
  <c r="HC118" s="1"/>
  <c r="AC119"/>
  <c r="CQ119" s="1"/>
  <c r="AE119"/>
  <c r="CS119" s="1"/>
  <c r="AF119"/>
  <c r="AG119"/>
  <c r="CU119" s="1"/>
  <c r="AH119"/>
  <c r="CV119" s="1"/>
  <c r="AI119"/>
  <c r="CW119" s="1"/>
  <c r="AJ119"/>
  <c r="CX119" s="1"/>
  <c r="FR119"/>
  <c r="GL119"/>
  <c r="GO119"/>
  <c r="GP119"/>
  <c r="GV119"/>
  <c r="HC119" s="1"/>
  <c r="C120"/>
  <c r="D120"/>
  <c r="I120"/>
  <c r="E517" i="5" s="1"/>
  <c r="AC120" i="1"/>
  <c r="CQ120" s="1"/>
  <c r="P120" s="1"/>
  <c r="K521" i="5" s="1"/>
  <c r="AE120" i="1"/>
  <c r="AF120"/>
  <c r="AG120"/>
  <c r="CU120" s="1"/>
  <c r="T120" s="1"/>
  <c r="AH120"/>
  <c r="CV120" s="1"/>
  <c r="AI120"/>
  <c r="CW120" s="1"/>
  <c r="AJ120"/>
  <c r="CX120" s="1"/>
  <c r="FR120"/>
  <c r="GL120"/>
  <c r="GO120"/>
  <c r="GP120"/>
  <c r="GV120"/>
  <c r="HC120" s="1"/>
  <c r="C121"/>
  <c r="D121"/>
  <c r="I121"/>
  <c r="E526" i="5" s="1"/>
  <c r="AC121" i="1"/>
  <c r="AE121"/>
  <c r="AF121"/>
  <c r="AG121"/>
  <c r="CU121" s="1"/>
  <c r="T121" s="1"/>
  <c r="AH121"/>
  <c r="CV121" s="1"/>
  <c r="U121" s="1"/>
  <c r="AI121"/>
  <c r="CW121" s="1"/>
  <c r="V121" s="1"/>
  <c r="AJ121"/>
  <c r="CX121" s="1"/>
  <c r="FR121"/>
  <c r="GL121"/>
  <c r="GO121"/>
  <c r="GP121"/>
  <c r="GV121"/>
  <c r="HC121" s="1"/>
  <c r="B123"/>
  <c r="B22" s="1"/>
  <c r="C123"/>
  <c r="C22" s="1"/>
  <c r="D123"/>
  <c r="D22" s="1"/>
  <c r="F123"/>
  <c r="F22" s="1"/>
  <c r="G123"/>
  <c r="BX123"/>
  <c r="CK123"/>
  <c r="CK22" s="1"/>
  <c r="CL123"/>
  <c r="CL22" s="1"/>
  <c r="D158"/>
  <c r="E160"/>
  <c r="Z160"/>
  <c r="AA160"/>
  <c r="AM160"/>
  <c r="AN160"/>
  <c r="BD160"/>
  <c r="BE160"/>
  <c r="BF160"/>
  <c r="BG160"/>
  <c r="BH160"/>
  <c r="BI160"/>
  <c r="BJ160"/>
  <c r="BK160"/>
  <c r="BL160"/>
  <c r="BM160"/>
  <c r="BN160"/>
  <c r="BO160"/>
  <c r="BP160"/>
  <c r="BQ160"/>
  <c r="BR160"/>
  <c r="BS160"/>
  <c r="BT160"/>
  <c r="BU160"/>
  <c r="BV160"/>
  <c r="BW160"/>
  <c r="CM160"/>
  <c r="CN160"/>
  <c r="CO160"/>
  <c r="CP160"/>
  <c r="CQ160"/>
  <c r="CR160"/>
  <c r="CS160"/>
  <c r="CT160"/>
  <c r="CU160"/>
  <c r="CV160"/>
  <c r="CW160"/>
  <c r="CX160"/>
  <c r="CY160"/>
  <c r="CZ160"/>
  <c r="DA160"/>
  <c r="DB160"/>
  <c r="DC160"/>
  <c r="DD160"/>
  <c r="DE160"/>
  <c r="DF160"/>
  <c r="DG160"/>
  <c r="DH160"/>
  <c r="DI160"/>
  <c r="DJ160"/>
  <c r="DK160"/>
  <c r="DL160"/>
  <c r="DM160"/>
  <c r="DN160"/>
  <c r="DO160"/>
  <c r="DP160"/>
  <c r="DQ160"/>
  <c r="DR160"/>
  <c r="DS160"/>
  <c r="DT160"/>
  <c r="DU160"/>
  <c r="DV160"/>
  <c r="DW160"/>
  <c r="DX160"/>
  <c r="DY160"/>
  <c r="DZ160"/>
  <c r="EA160"/>
  <c r="EB160"/>
  <c r="EC160"/>
  <c r="ED160"/>
  <c r="EE160"/>
  <c r="EF160"/>
  <c r="EG160"/>
  <c r="EH160"/>
  <c r="EI160"/>
  <c r="EJ160"/>
  <c r="EK160"/>
  <c r="EL160"/>
  <c r="EM160"/>
  <c r="EN160"/>
  <c r="EO160"/>
  <c r="EP160"/>
  <c r="EQ160"/>
  <c r="ER160"/>
  <c r="ES160"/>
  <c r="ET160"/>
  <c r="EU160"/>
  <c r="EV160"/>
  <c r="EW160"/>
  <c r="EX160"/>
  <c r="EY160"/>
  <c r="EZ160"/>
  <c r="FA160"/>
  <c r="FB160"/>
  <c r="FC160"/>
  <c r="FD160"/>
  <c r="FE160"/>
  <c r="FF160"/>
  <c r="FG160"/>
  <c r="FH160"/>
  <c r="FI160"/>
  <c r="FJ160"/>
  <c r="FK160"/>
  <c r="FL160"/>
  <c r="FM160"/>
  <c r="FN160"/>
  <c r="FO160"/>
  <c r="FP160"/>
  <c r="FQ160"/>
  <c r="FR160"/>
  <c r="FS160"/>
  <c r="FT160"/>
  <c r="FU160"/>
  <c r="FV160"/>
  <c r="FW160"/>
  <c r="FX160"/>
  <c r="FY160"/>
  <c r="FZ160"/>
  <c r="GA160"/>
  <c r="GB160"/>
  <c r="GC160"/>
  <c r="GD160"/>
  <c r="GE160"/>
  <c r="GF160"/>
  <c r="GG160"/>
  <c r="GH160"/>
  <c r="GI160"/>
  <c r="GJ160"/>
  <c r="GK160"/>
  <c r="GL160"/>
  <c r="GM160"/>
  <c r="GN160"/>
  <c r="GO160"/>
  <c r="GP160"/>
  <c r="GQ160"/>
  <c r="GR160"/>
  <c r="GS160"/>
  <c r="GT160"/>
  <c r="GU160"/>
  <c r="GV160"/>
  <c r="GW160"/>
  <c r="GX160"/>
  <c r="C164"/>
  <c r="D164"/>
  <c r="I164"/>
  <c r="E592" i="5" s="1"/>
  <c r="AC164" i="1"/>
  <c r="CQ164" s="1"/>
  <c r="AE164"/>
  <c r="AF164"/>
  <c r="AG164"/>
  <c r="CU164" s="1"/>
  <c r="T164" s="1"/>
  <c r="AH164"/>
  <c r="CV164" s="1"/>
  <c r="AI164"/>
  <c r="AJ164"/>
  <c r="CX164" s="1"/>
  <c r="CW164"/>
  <c r="FR164"/>
  <c r="GL164"/>
  <c r="GO164"/>
  <c r="GP164"/>
  <c r="GV164"/>
  <c r="HC164" s="1"/>
  <c r="AC165"/>
  <c r="AE165"/>
  <c r="AD165" s="1"/>
  <c r="CR165" s="1"/>
  <c r="AF165"/>
  <c r="AG165"/>
  <c r="CU165" s="1"/>
  <c r="AH165"/>
  <c r="CV165" s="1"/>
  <c r="AI165"/>
  <c r="AJ165"/>
  <c r="CT165"/>
  <c r="CW165"/>
  <c r="CX165"/>
  <c r="FR165"/>
  <c r="GL165"/>
  <c r="GN165"/>
  <c r="GP165"/>
  <c r="GV165"/>
  <c r="HC165" s="1"/>
  <c r="AC166"/>
  <c r="AE166"/>
  <c r="AF166"/>
  <c r="CT166" s="1"/>
  <c r="S166" s="1"/>
  <c r="AG166"/>
  <c r="CU166" s="1"/>
  <c r="T166" s="1"/>
  <c r="AH166"/>
  <c r="CV166" s="1"/>
  <c r="U166" s="1"/>
  <c r="L606" i="5" s="1"/>
  <c r="Q606" s="1"/>
  <c r="AI166" i="1"/>
  <c r="CW166" s="1"/>
  <c r="V166" s="1"/>
  <c r="AJ166"/>
  <c r="CX166" s="1"/>
  <c r="W166" s="1"/>
  <c r="FR166"/>
  <c r="GL166"/>
  <c r="GN166"/>
  <c r="GP166"/>
  <c r="GV166"/>
  <c r="HC166"/>
  <c r="GX166" s="1"/>
  <c r="C167"/>
  <c r="D167"/>
  <c r="I167"/>
  <c r="E607" i="5" s="1"/>
  <c r="AC167" i="1"/>
  <c r="CQ167" s="1"/>
  <c r="P167" s="1"/>
  <c r="AE167"/>
  <c r="AD167" s="1"/>
  <c r="AF167"/>
  <c r="AG167"/>
  <c r="CU167" s="1"/>
  <c r="T167" s="1"/>
  <c r="AH167"/>
  <c r="CV167" s="1"/>
  <c r="U167" s="1"/>
  <c r="AI167"/>
  <c r="AJ167"/>
  <c r="CX167" s="1"/>
  <c r="W167" s="1"/>
  <c r="CW167"/>
  <c r="V167" s="1"/>
  <c r="FR167"/>
  <c r="GL167"/>
  <c r="GO167"/>
  <c r="GP167"/>
  <c r="GV167"/>
  <c r="HC167" s="1"/>
  <c r="I168"/>
  <c r="E616" i="5" s="1"/>
  <c r="AC168" i="1"/>
  <c r="AE168"/>
  <c r="AD168" s="1"/>
  <c r="CR168" s="1"/>
  <c r="AF168"/>
  <c r="CT168" s="1"/>
  <c r="AG168"/>
  <c r="CU168" s="1"/>
  <c r="T168" s="1"/>
  <c r="AH168"/>
  <c r="CV168" s="1"/>
  <c r="U168" s="1"/>
  <c r="L618" i="5" s="1"/>
  <c r="Q618" s="1"/>
  <c r="AI168" i="1"/>
  <c r="CW168" s="1"/>
  <c r="AJ168"/>
  <c r="CX168"/>
  <c r="W168" s="1"/>
  <c r="FR168"/>
  <c r="GL168"/>
  <c r="GN168"/>
  <c r="GP168"/>
  <c r="GV168"/>
  <c r="HC168" s="1"/>
  <c r="GX168" s="1"/>
  <c r="AC169"/>
  <c r="AE169"/>
  <c r="AD169" s="1"/>
  <c r="CR169" s="1"/>
  <c r="Q169" s="1"/>
  <c r="AF169"/>
  <c r="AG169"/>
  <c r="CU169" s="1"/>
  <c r="T169" s="1"/>
  <c r="AH169"/>
  <c r="AI169"/>
  <c r="AJ169"/>
  <c r="CX169" s="1"/>
  <c r="W169" s="1"/>
  <c r="CS169"/>
  <c r="R169" s="1"/>
  <c r="CV169"/>
  <c r="U169" s="1"/>
  <c r="L621" i="5" s="1"/>
  <c r="Q621" s="1"/>
  <c r="CW169" i="1"/>
  <c r="V169" s="1"/>
  <c r="FR169"/>
  <c r="GL169"/>
  <c r="GN169"/>
  <c r="GP169"/>
  <c r="GV169"/>
  <c r="HC169" s="1"/>
  <c r="GX169" s="1"/>
  <c r="C170"/>
  <c r="D170"/>
  <c r="I170"/>
  <c r="E622" i="5" s="1"/>
  <c r="AC170" i="1"/>
  <c r="AD170"/>
  <c r="AE170"/>
  <c r="AF170"/>
  <c r="CT170" s="1"/>
  <c r="S170" s="1"/>
  <c r="AG170"/>
  <c r="CU170" s="1"/>
  <c r="AH170"/>
  <c r="CV170" s="1"/>
  <c r="AI170"/>
  <c r="AJ170"/>
  <c r="CX170" s="1"/>
  <c r="W170" s="1"/>
  <c r="CS170"/>
  <c r="CW170"/>
  <c r="FR170"/>
  <c r="GL170"/>
  <c r="GO170"/>
  <c r="GP170"/>
  <c r="GV170"/>
  <c r="HC170" s="1"/>
  <c r="I171"/>
  <c r="E631" i="5" s="1"/>
  <c r="AC171" i="1"/>
  <c r="AB171" s="1"/>
  <c r="AE171"/>
  <c r="AD171" s="1"/>
  <c r="CR171" s="1"/>
  <c r="AF171"/>
  <c r="AG171"/>
  <c r="CU171" s="1"/>
  <c r="AH171"/>
  <c r="CV171" s="1"/>
  <c r="U171" s="1"/>
  <c r="L633" i="5" s="1"/>
  <c r="Q633" s="1"/>
  <c r="AI171" i="1"/>
  <c r="AJ171"/>
  <c r="CX171" s="1"/>
  <c r="W171" s="1"/>
  <c r="CW171"/>
  <c r="FR171"/>
  <c r="GL171"/>
  <c r="GN171"/>
  <c r="GP171"/>
  <c r="GV171"/>
  <c r="HC171" s="1"/>
  <c r="AC172"/>
  <c r="AE172"/>
  <c r="AF172"/>
  <c r="CT172" s="1"/>
  <c r="S172" s="1"/>
  <c r="AG172"/>
  <c r="CU172" s="1"/>
  <c r="T172" s="1"/>
  <c r="AH172"/>
  <c r="CV172" s="1"/>
  <c r="U172" s="1"/>
  <c r="L636" i="5" s="1"/>
  <c r="Q636" s="1"/>
  <c r="AI172" i="1"/>
  <c r="CW172" s="1"/>
  <c r="V172" s="1"/>
  <c r="AJ172"/>
  <c r="CX172" s="1"/>
  <c r="W172" s="1"/>
  <c r="FR172"/>
  <c r="GL172"/>
  <c r="GN172"/>
  <c r="GP172"/>
  <c r="GV172"/>
  <c r="HC172" s="1"/>
  <c r="GX172" s="1"/>
  <c r="AC173"/>
  <c r="AE173"/>
  <c r="AD173" s="1"/>
  <c r="CR173" s="1"/>
  <c r="Q173" s="1"/>
  <c r="AF173"/>
  <c r="AG173"/>
  <c r="CU173" s="1"/>
  <c r="T173" s="1"/>
  <c r="AH173"/>
  <c r="AI173"/>
  <c r="AJ173"/>
  <c r="CV173"/>
  <c r="U173" s="1"/>
  <c r="L639" i="5" s="1"/>
  <c r="Q639" s="1"/>
  <c r="CW173" i="1"/>
  <c r="V173" s="1"/>
  <c r="CX173"/>
  <c r="W173" s="1"/>
  <c r="FR173"/>
  <c r="GL173"/>
  <c r="GN173"/>
  <c r="GP173"/>
  <c r="GV173"/>
  <c r="HC173" s="1"/>
  <c r="GX173" s="1"/>
  <c r="AC174"/>
  <c r="AE174"/>
  <c r="AD174" s="1"/>
  <c r="CR174" s="1"/>
  <c r="Q174" s="1"/>
  <c r="AF174"/>
  <c r="CT174" s="1"/>
  <c r="S174" s="1"/>
  <c r="AG174"/>
  <c r="CU174" s="1"/>
  <c r="T174" s="1"/>
  <c r="AH174"/>
  <c r="CV174" s="1"/>
  <c r="U174" s="1"/>
  <c r="L642" i="5" s="1"/>
  <c r="Q642" s="1"/>
  <c r="AI174" i="1"/>
  <c r="CW174" s="1"/>
  <c r="V174" s="1"/>
  <c r="AJ174"/>
  <c r="CX174" s="1"/>
  <c r="W174" s="1"/>
  <c r="FR174"/>
  <c r="GL174"/>
  <c r="GN174"/>
  <c r="GP174"/>
  <c r="GV174"/>
  <c r="HC174" s="1"/>
  <c r="GX174" s="1"/>
  <c r="AC175"/>
  <c r="AE175"/>
  <c r="AD175" s="1"/>
  <c r="CR175" s="1"/>
  <c r="Q175" s="1"/>
  <c r="AF175"/>
  <c r="AG175"/>
  <c r="CU175" s="1"/>
  <c r="T175" s="1"/>
  <c r="AH175"/>
  <c r="CV175" s="1"/>
  <c r="U175" s="1"/>
  <c r="L645" i="5" s="1"/>
  <c r="Q645" s="1"/>
  <c r="AI175" i="1"/>
  <c r="AJ175"/>
  <c r="CX175" s="1"/>
  <c r="W175" s="1"/>
  <c r="CW175"/>
  <c r="V175" s="1"/>
  <c r="FR175"/>
  <c r="GL175"/>
  <c r="GN175"/>
  <c r="GP175"/>
  <c r="GV175"/>
  <c r="HC175" s="1"/>
  <c r="GX175" s="1"/>
  <c r="AC176"/>
  <c r="AE176"/>
  <c r="AD176" s="1"/>
  <c r="AF176"/>
  <c r="CT176" s="1"/>
  <c r="S176" s="1"/>
  <c r="AG176"/>
  <c r="CU176" s="1"/>
  <c r="T176" s="1"/>
  <c r="AH176"/>
  <c r="CV176" s="1"/>
  <c r="U176" s="1"/>
  <c r="L648" i="5" s="1"/>
  <c r="Q648" s="1"/>
  <c r="AI176" i="1"/>
  <c r="CW176" s="1"/>
  <c r="V176" s="1"/>
  <c r="AJ176"/>
  <c r="CX176" s="1"/>
  <c r="W176" s="1"/>
  <c r="FR176"/>
  <c r="GL176"/>
  <c r="GN176"/>
  <c r="GP176"/>
  <c r="GV176"/>
  <c r="HC176" s="1"/>
  <c r="GX176" s="1"/>
  <c r="AC177"/>
  <c r="AE177"/>
  <c r="AD177" s="1"/>
  <c r="CR177" s="1"/>
  <c r="Q177" s="1"/>
  <c r="AF177"/>
  <c r="AG177"/>
  <c r="AH177"/>
  <c r="CV177" s="1"/>
  <c r="U177" s="1"/>
  <c r="L651" i="5" s="1"/>
  <c r="Q651" s="1"/>
  <c r="AI177" i="1"/>
  <c r="CW177" s="1"/>
  <c r="V177" s="1"/>
  <c r="AJ177"/>
  <c r="CX177" s="1"/>
  <c r="W177" s="1"/>
  <c r="CS177"/>
  <c r="R177" s="1"/>
  <c r="CU177"/>
  <c r="T177" s="1"/>
  <c r="FR177"/>
  <c r="GL177"/>
  <c r="GN177"/>
  <c r="GP177"/>
  <c r="GV177"/>
  <c r="HC177" s="1"/>
  <c r="GX177" s="1"/>
  <c r="AC178"/>
  <c r="AD178"/>
  <c r="CR178" s="1"/>
  <c r="Q178" s="1"/>
  <c r="AE178"/>
  <c r="CS178" s="1"/>
  <c r="R178" s="1"/>
  <c r="AF178"/>
  <c r="AG178"/>
  <c r="CU178" s="1"/>
  <c r="T178" s="1"/>
  <c r="AH178"/>
  <c r="CV178" s="1"/>
  <c r="U178" s="1"/>
  <c r="L654" i="5" s="1"/>
  <c r="Q654" s="1"/>
  <c r="AI178" i="1"/>
  <c r="CW178" s="1"/>
  <c r="V178" s="1"/>
  <c r="AJ178"/>
  <c r="CQ178"/>
  <c r="P178" s="1"/>
  <c r="K653" i="5" s="1"/>
  <c r="CX178" i="1"/>
  <c r="W178" s="1"/>
  <c r="FR178"/>
  <c r="GL178"/>
  <c r="GN178"/>
  <c r="GP178"/>
  <c r="GV178"/>
  <c r="HC178" s="1"/>
  <c r="GX178" s="1"/>
  <c r="AC179"/>
  <c r="CQ179" s="1"/>
  <c r="P179" s="1"/>
  <c r="AE179"/>
  <c r="AF179"/>
  <c r="CT179" s="1"/>
  <c r="S179" s="1"/>
  <c r="AG179"/>
  <c r="AH179"/>
  <c r="CV179" s="1"/>
  <c r="U179" s="1"/>
  <c r="L657" i="5" s="1"/>
  <c r="Q657" s="1"/>
  <c r="AI179" i="1"/>
  <c r="CW179" s="1"/>
  <c r="V179" s="1"/>
  <c r="AJ179"/>
  <c r="CX179" s="1"/>
  <c r="W179" s="1"/>
  <c r="CU179"/>
  <c r="T179" s="1"/>
  <c r="FR179"/>
  <c r="GL179"/>
  <c r="GN179"/>
  <c r="GP179"/>
  <c r="GV179"/>
  <c r="HC179" s="1"/>
  <c r="GX179" s="1"/>
  <c r="AC180"/>
  <c r="AD180"/>
  <c r="CR180" s="1"/>
  <c r="Q180" s="1"/>
  <c r="AE180"/>
  <c r="CS180" s="1"/>
  <c r="R180" s="1"/>
  <c r="AF180"/>
  <c r="AG180"/>
  <c r="CU180" s="1"/>
  <c r="T180" s="1"/>
  <c r="AH180"/>
  <c r="CV180" s="1"/>
  <c r="U180" s="1"/>
  <c r="L660" i="5" s="1"/>
  <c r="Q660" s="1"/>
  <c r="AI180" i="1"/>
  <c r="CW180" s="1"/>
  <c r="V180" s="1"/>
  <c r="AJ180"/>
  <c r="CQ180"/>
  <c r="P180" s="1"/>
  <c r="CT180"/>
  <c r="S180" s="1"/>
  <c r="CX180"/>
  <c r="W180" s="1"/>
  <c r="FR180"/>
  <c r="GL180"/>
  <c r="GN180"/>
  <c r="GP180"/>
  <c r="GV180"/>
  <c r="HC180" s="1"/>
  <c r="GX180" s="1"/>
  <c r="C181"/>
  <c r="D181"/>
  <c r="I181"/>
  <c r="E661" i="5" s="1"/>
  <c r="AC181" i="1"/>
  <c r="CQ181" s="1"/>
  <c r="P181" s="1"/>
  <c r="K665" i="5" s="1"/>
  <c r="AE181" i="1"/>
  <c r="AF181"/>
  <c r="AG181"/>
  <c r="CU181" s="1"/>
  <c r="T181" s="1"/>
  <c r="AH181"/>
  <c r="AI181"/>
  <c r="CW181" s="1"/>
  <c r="V181" s="1"/>
  <c r="AJ181"/>
  <c r="CX181" s="1"/>
  <c r="CV181"/>
  <c r="FR181"/>
  <c r="GL181"/>
  <c r="GO181"/>
  <c r="GP181"/>
  <c r="GV181"/>
  <c r="HC181" s="1"/>
  <c r="GX181" s="1"/>
  <c r="AC182"/>
  <c r="AE182"/>
  <c r="CS182" s="1"/>
  <c r="AF182"/>
  <c r="CT182" s="1"/>
  <c r="AG182"/>
  <c r="CU182" s="1"/>
  <c r="AH182"/>
  <c r="CV182" s="1"/>
  <c r="AI182"/>
  <c r="CW182" s="1"/>
  <c r="AJ182"/>
  <c r="CX182" s="1"/>
  <c r="CQ182"/>
  <c r="FR182"/>
  <c r="GL182"/>
  <c r="GN182"/>
  <c r="GP182"/>
  <c r="GV182"/>
  <c r="HC182" s="1"/>
  <c r="AC183"/>
  <c r="AE183"/>
  <c r="CS183" s="1"/>
  <c r="R183" s="1"/>
  <c r="AF183"/>
  <c r="AG183"/>
  <c r="CU183" s="1"/>
  <c r="T183" s="1"/>
  <c r="AH183"/>
  <c r="CV183" s="1"/>
  <c r="U183" s="1"/>
  <c r="L675" i="5" s="1"/>
  <c r="Q675" s="1"/>
  <c r="AI183" i="1"/>
  <c r="CW183" s="1"/>
  <c r="V183" s="1"/>
  <c r="AJ183"/>
  <c r="CX183" s="1"/>
  <c r="W183" s="1"/>
  <c r="CQ183"/>
  <c r="P183" s="1"/>
  <c r="K674" i="5" s="1"/>
  <c r="FR183" i="1"/>
  <c r="GL183"/>
  <c r="GN183"/>
  <c r="GP183"/>
  <c r="GV183"/>
  <c r="HC183" s="1"/>
  <c r="GX183" s="1"/>
  <c r="C184"/>
  <c r="D184"/>
  <c r="I184"/>
  <c r="E676" i="5" s="1"/>
  <c r="AC184" i="1"/>
  <c r="CQ184" s="1"/>
  <c r="P184" s="1"/>
  <c r="K680" i="5" s="1"/>
  <c r="AE184" i="1"/>
  <c r="AF184"/>
  <c r="AG184"/>
  <c r="CU184" s="1"/>
  <c r="T184" s="1"/>
  <c r="AH184"/>
  <c r="CV184" s="1"/>
  <c r="AI184"/>
  <c r="CW184" s="1"/>
  <c r="AJ184"/>
  <c r="CX184" s="1"/>
  <c r="FR184"/>
  <c r="GL184"/>
  <c r="GO184"/>
  <c r="GP184"/>
  <c r="GV184"/>
  <c r="HC184"/>
  <c r="AC185"/>
  <c r="CQ185" s="1"/>
  <c r="AE185"/>
  <c r="AF185"/>
  <c r="CT185" s="1"/>
  <c r="AG185"/>
  <c r="CU185" s="1"/>
  <c r="AH185"/>
  <c r="CV185" s="1"/>
  <c r="AI185"/>
  <c r="CW185" s="1"/>
  <c r="AJ185"/>
  <c r="CX185"/>
  <c r="FR185"/>
  <c r="GL185"/>
  <c r="GN185"/>
  <c r="GP185"/>
  <c r="GV185"/>
  <c r="HC185" s="1"/>
  <c r="AC186"/>
  <c r="CQ186" s="1"/>
  <c r="P186" s="1"/>
  <c r="AE186"/>
  <c r="CS186" s="1"/>
  <c r="R186" s="1"/>
  <c r="AF186"/>
  <c r="CT186" s="1"/>
  <c r="S186" s="1"/>
  <c r="AG186"/>
  <c r="AH186"/>
  <c r="CV186" s="1"/>
  <c r="U186" s="1"/>
  <c r="L690" i="5" s="1"/>
  <c r="Q690" s="1"/>
  <c r="AI186" i="1"/>
  <c r="CW186" s="1"/>
  <c r="V186" s="1"/>
  <c r="AJ186"/>
  <c r="CU186"/>
  <c r="T186" s="1"/>
  <c r="CX186"/>
  <c r="W186" s="1"/>
  <c r="FR186"/>
  <c r="GL186"/>
  <c r="GN186"/>
  <c r="GP186"/>
  <c r="GV186"/>
  <c r="HC186" s="1"/>
  <c r="GX186" s="1"/>
  <c r="AC187"/>
  <c r="AE187"/>
  <c r="CS187" s="1"/>
  <c r="R187" s="1"/>
  <c r="AF187"/>
  <c r="AG187"/>
  <c r="CU187" s="1"/>
  <c r="T187" s="1"/>
  <c r="AH187"/>
  <c r="CV187" s="1"/>
  <c r="U187" s="1"/>
  <c r="L693" i="5" s="1"/>
  <c r="Q693" s="1"/>
  <c r="AI187" i="1"/>
  <c r="CW187" s="1"/>
  <c r="V187" s="1"/>
  <c r="AJ187"/>
  <c r="CX187" s="1"/>
  <c r="W187" s="1"/>
  <c r="CQ187"/>
  <c r="P187" s="1"/>
  <c r="CT187"/>
  <c r="S187" s="1"/>
  <c r="FR187"/>
  <c r="GL187"/>
  <c r="GO187"/>
  <c r="GP187"/>
  <c r="GV187"/>
  <c r="HC187" s="1"/>
  <c r="GX187" s="1"/>
  <c r="AC188"/>
  <c r="AE188"/>
  <c r="CS188" s="1"/>
  <c r="R188" s="1"/>
  <c r="AF188"/>
  <c r="AG188"/>
  <c r="CU188" s="1"/>
  <c r="T188" s="1"/>
  <c r="AH188"/>
  <c r="CV188" s="1"/>
  <c r="U188" s="1"/>
  <c r="L696" i="5" s="1"/>
  <c r="Q696" s="1"/>
  <c r="AI188" i="1"/>
  <c r="CW188" s="1"/>
  <c r="V188" s="1"/>
  <c r="AJ188"/>
  <c r="CX188" s="1"/>
  <c r="W188" s="1"/>
  <c r="CQ188"/>
  <c r="P188" s="1"/>
  <c r="K695" i="5" s="1"/>
  <c r="FR188" i="1"/>
  <c r="GL188"/>
  <c r="GO188"/>
  <c r="GP188"/>
  <c r="GV188"/>
  <c r="HC188" s="1"/>
  <c r="GX188" s="1"/>
  <c r="AC189"/>
  <c r="CQ189" s="1"/>
  <c r="P189" s="1"/>
  <c r="AE189"/>
  <c r="AF189"/>
  <c r="CT189" s="1"/>
  <c r="S189" s="1"/>
  <c r="AG189"/>
  <c r="AH189"/>
  <c r="CV189" s="1"/>
  <c r="U189" s="1"/>
  <c r="L699" i="5" s="1"/>
  <c r="Q699" s="1"/>
  <c r="AI189" i="1"/>
  <c r="CW189" s="1"/>
  <c r="V189" s="1"/>
  <c r="AJ189"/>
  <c r="CX189" s="1"/>
  <c r="W189" s="1"/>
  <c r="CU189"/>
  <c r="T189" s="1"/>
  <c r="FR189"/>
  <c r="GL189"/>
  <c r="GO189"/>
  <c r="GP189"/>
  <c r="GV189"/>
  <c r="HC189" s="1"/>
  <c r="GX189" s="1"/>
  <c r="C190"/>
  <c r="D190"/>
  <c r="AC190"/>
  <c r="AE190"/>
  <c r="AD190" s="1"/>
  <c r="AF190"/>
  <c r="AG190"/>
  <c r="CU190" s="1"/>
  <c r="T190" s="1"/>
  <c r="AH190"/>
  <c r="CV190" s="1"/>
  <c r="U190" s="1"/>
  <c r="AI190"/>
  <c r="CW190" s="1"/>
  <c r="V190" s="1"/>
  <c r="AJ190"/>
  <c r="CX190" s="1"/>
  <c r="W190" s="1"/>
  <c r="FR190"/>
  <c r="GL190"/>
  <c r="GO190"/>
  <c r="GP190"/>
  <c r="GV190"/>
  <c r="HC190" s="1"/>
  <c r="GX190" s="1"/>
  <c r="I191"/>
  <c r="E707" i="5" s="1"/>
  <c r="AC191" i="1"/>
  <c r="CQ191" s="1"/>
  <c r="P191" s="1"/>
  <c r="K708" i="5" s="1"/>
  <c r="AE191" i="1"/>
  <c r="AD191" s="1"/>
  <c r="AF191"/>
  <c r="AG191"/>
  <c r="CU191" s="1"/>
  <c r="T191" s="1"/>
  <c r="AH191"/>
  <c r="CV191" s="1"/>
  <c r="U191" s="1"/>
  <c r="L709" i="5" s="1"/>
  <c r="Q709" s="1"/>
  <c r="AI191" i="1"/>
  <c r="CW191" s="1"/>
  <c r="AJ191"/>
  <c r="CX191" s="1"/>
  <c r="FR191"/>
  <c r="GL191"/>
  <c r="GO191"/>
  <c r="GP191"/>
  <c r="GV191"/>
  <c r="HC191" s="1"/>
  <c r="GX191" s="1"/>
  <c r="AC192"/>
  <c r="CQ192" s="1"/>
  <c r="P192" s="1"/>
  <c r="K711" i="5" s="1"/>
  <c r="AE192" i="1"/>
  <c r="AD192" s="1"/>
  <c r="AF192"/>
  <c r="AG192"/>
  <c r="CU192" s="1"/>
  <c r="T192" s="1"/>
  <c r="AH192"/>
  <c r="AI192"/>
  <c r="CW192" s="1"/>
  <c r="V192" s="1"/>
  <c r="AJ192"/>
  <c r="CX192" s="1"/>
  <c r="W192" s="1"/>
  <c r="CV192"/>
  <c r="U192" s="1"/>
  <c r="L712" i="5" s="1"/>
  <c r="Q712" s="1"/>
  <c r="FR192" i="1"/>
  <c r="GL192"/>
  <c r="GO192"/>
  <c r="GP192"/>
  <c r="GV192"/>
  <c r="HC192" s="1"/>
  <c r="GX192" s="1"/>
  <c r="C194"/>
  <c r="D194"/>
  <c r="I194"/>
  <c r="E714" i="5" s="1"/>
  <c r="AC194" i="1"/>
  <c r="AE194"/>
  <c r="AF194"/>
  <c r="CT194" s="1"/>
  <c r="AG194"/>
  <c r="CU194" s="1"/>
  <c r="T194" s="1"/>
  <c r="AH194"/>
  <c r="CV194" s="1"/>
  <c r="U194" s="1"/>
  <c r="AI194"/>
  <c r="CW194" s="1"/>
  <c r="AJ194"/>
  <c r="CX194" s="1"/>
  <c r="FR194"/>
  <c r="GL194"/>
  <c r="GO194"/>
  <c r="GP194"/>
  <c r="GV194"/>
  <c r="HC194" s="1"/>
  <c r="GX194" s="1"/>
  <c r="C195"/>
  <c r="D195"/>
  <c r="I195"/>
  <c r="E723" i="5" s="1"/>
  <c r="AC195" i="1"/>
  <c r="AD195"/>
  <c r="AE195"/>
  <c r="AF195"/>
  <c r="CT195" s="1"/>
  <c r="S195" s="1"/>
  <c r="K724" i="5" s="1"/>
  <c r="AG195" i="1"/>
  <c r="CU195" s="1"/>
  <c r="AH195"/>
  <c r="CV195" s="1"/>
  <c r="AI195"/>
  <c r="AJ195"/>
  <c r="CX195" s="1"/>
  <c r="W195" s="1"/>
  <c r="CQ195"/>
  <c r="CS195"/>
  <c r="CW195"/>
  <c r="FR195"/>
  <c r="GL195"/>
  <c r="GO195"/>
  <c r="GP195"/>
  <c r="GV195"/>
  <c r="HC195" s="1"/>
  <c r="I196"/>
  <c r="E732" i="5" s="1"/>
  <c r="AC196" i="1"/>
  <c r="AE196"/>
  <c r="AD196" s="1"/>
  <c r="CR196" s="1"/>
  <c r="AF196"/>
  <c r="CT196" s="1"/>
  <c r="AG196"/>
  <c r="CU196" s="1"/>
  <c r="T196" s="1"/>
  <c r="AH196"/>
  <c r="CV196" s="1"/>
  <c r="U196" s="1"/>
  <c r="L734" i="5" s="1"/>
  <c r="Q734" s="1"/>
  <c r="AI196" i="1"/>
  <c r="CW196" s="1"/>
  <c r="AJ196"/>
  <c r="CX196" s="1"/>
  <c r="FR196"/>
  <c r="GL196"/>
  <c r="GN196"/>
  <c r="GP196"/>
  <c r="GV196"/>
  <c r="HC196" s="1"/>
  <c r="GX196" s="1"/>
  <c r="I197"/>
  <c r="E735" i="5" s="1"/>
  <c r="AC197" i="1"/>
  <c r="CQ197" s="1"/>
  <c r="AE197"/>
  <c r="AF197"/>
  <c r="AG197"/>
  <c r="AH197"/>
  <c r="CV197" s="1"/>
  <c r="AI197"/>
  <c r="CW197" s="1"/>
  <c r="AJ197"/>
  <c r="CX197" s="1"/>
  <c r="CU197"/>
  <c r="T197" s="1"/>
  <c r="FR197"/>
  <c r="GL197"/>
  <c r="GN197"/>
  <c r="GP197"/>
  <c r="GV197"/>
  <c r="HC197" s="1"/>
  <c r="I198"/>
  <c r="E738" i="5" s="1"/>
  <c r="AC198" i="1"/>
  <c r="CQ198" s="1"/>
  <c r="P198" s="1"/>
  <c r="K739" i="5" s="1"/>
  <c r="AE198" i="1"/>
  <c r="CS198" s="1"/>
  <c r="AF198"/>
  <c r="AG198"/>
  <c r="CU198" s="1"/>
  <c r="T198" s="1"/>
  <c r="AH198"/>
  <c r="CV198" s="1"/>
  <c r="AI198"/>
  <c r="CW198" s="1"/>
  <c r="AJ198"/>
  <c r="CX198" s="1"/>
  <c r="FR198"/>
  <c r="GL198"/>
  <c r="GN198"/>
  <c r="GP198"/>
  <c r="GV198"/>
  <c r="HC198" s="1"/>
  <c r="AC199"/>
  <c r="CQ199" s="1"/>
  <c r="P199" s="1"/>
  <c r="K742" i="5" s="1"/>
  <c r="AE199" i="1"/>
  <c r="CS199" s="1"/>
  <c r="R199" s="1"/>
  <c r="AF199"/>
  <c r="AG199"/>
  <c r="CU199" s="1"/>
  <c r="T199" s="1"/>
  <c r="AH199"/>
  <c r="CV199" s="1"/>
  <c r="U199" s="1"/>
  <c r="L743" i="5" s="1"/>
  <c r="Q743" s="1"/>
  <c r="AI199" i="1"/>
  <c r="CW199" s="1"/>
  <c r="V199" s="1"/>
  <c r="AJ199"/>
  <c r="CX199" s="1"/>
  <c r="W199" s="1"/>
  <c r="CT199"/>
  <c r="S199" s="1"/>
  <c r="FR199"/>
  <c r="GL199"/>
  <c r="GN199"/>
  <c r="GP199"/>
  <c r="GV199"/>
  <c r="HC199" s="1"/>
  <c r="GX199" s="1"/>
  <c r="AC200"/>
  <c r="AE200"/>
  <c r="CS200" s="1"/>
  <c r="R200" s="1"/>
  <c r="AF200"/>
  <c r="AG200"/>
  <c r="CU200" s="1"/>
  <c r="T200" s="1"/>
  <c r="AH200"/>
  <c r="AI200"/>
  <c r="CW200" s="1"/>
  <c r="V200" s="1"/>
  <c r="AJ200"/>
  <c r="CX200" s="1"/>
  <c r="W200" s="1"/>
  <c r="CQ200"/>
  <c r="P200" s="1"/>
  <c r="K745" i="5" s="1"/>
  <c r="CV200" i="1"/>
  <c r="U200" s="1"/>
  <c r="L746" i="5" s="1"/>
  <c r="Q746" s="1"/>
  <c r="FR200" i="1"/>
  <c r="GL200"/>
  <c r="GN200"/>
  <c r="GP200"/>
  <c r="GV200"/>
  <c r="HC200" s="1"/>
  <c r="GX200" s="1"/>
  <c r="C201"/>
  <c r="D201"/>
  <c r="I201"/>
  <c r="E747" i="5" s="1"/>
  <c r="AC201" i="1"/>
  <c r="AE201"/>
  <c r="CS201" s="1"/>
  <c r="R201" s="1"/>
  <c r="K750" i="5" s="1"/>
  <c r="AF201" i="1"/>
  <c r="AG201"/>
  <c r="CU201" s="1"/>
  <c r="T201" s="1"/>
  <c r="AH201"/>
  <c r="CV201" s="1"/>
  <c r="AI201"/>
  <c r="CW201" s="1"/>
  <c r="AJ201"/>
  <c r="CX201" s="1"/>
  <c r="FR201"/>
  <c r="GL201"/>
  <c r="GO201"/>
  <c r="GP201"/>
  <c r="GV201"/>
  <c r="HC201" s="1"/>
  <c r="I202"/>
  <c r="E756" i="5" s="1"/>
  <c r="AC202" i="1"/>
  <c r="CQ202" s="1"/>
  <c r="P202" s="1"/>
  <c r="K757" i="5" s="1"/>
  <c r="AE202" i="1"/>
  <c r="CS202" s="1"/>
  <c r="AF202"/>
  <c r="AG202"/>
  <c r="CU202" s="1"/>
  <c r="T202" s="1"/>
  <c r="AH202"/>
  <c r="CV202" s="1"/>
  <c r="U202" s="1"/>
  <c r="L758" i="5" s="1"/>
  <c r="Q758" s="1"/>
  <c r="AI202" i="1"/>
  <c r="CW202" s="1"/>
  <c r="AJ202"/>
  <c r="CX202" s="1"/>
  <c r="FR202"/>
  <c r="GL202"/>
  <c r="GO202"/>
  <c r="GP202"/>
  <c r="GV202"/>
  <c r="HC202" s="1"/>
  <c r="GX202" s="1"/>
  <c r="C203"/>
  <c r="D203"/>
  <c r="I203"/>
  <c r="E759" i="5" s="1"/>
  <c r="AC203" i="1"/>
  <c r="AE203"/>
  <c r="AF203"/>
  <c r="AG203"/>
  <c r="CU203" s="1"/>
  <c r="T203" s="1"/>
  <c r="AH203"/>
  <c r="CV203" s="1"/>
  <c r="AI203"/>
  <c r="CW203" s="1"/>
  <c r="V203" s="1"/>
  <c r="AJ203"/>
  <c r="CX203" s="1"/>
  <c r="FR203"/>
  <c r="GL203"/>
  <c r="GO203"/>
  <c r="GP203"/>
  <c r="GV203"/>
  <c r="HC203" s="1"/>
  <c r="AC204"/>
  <c r="AE204"/>
  <c r="AF204"/>
  <c r="AG204"/>
  <c r="CU204" s="1"/>
  <c r="T204" s="1"/>
  <c r="AH204"/>
  <c r="CV204" s="1"/>
  <c r="U204" s="1"/>
  <c r="L770" i="5" s="1"/>
  <c r="Q770" s="1"/>
  <c r="AI204" i="1"/>
  <c r="CW204" s="1"/>
  <c r="V204" s="1"/>
  <c r="AJ204"/>
  <c r="CX204" s="1"/>
  <c r="W204" s="1"/>
  <c r="FR204"/>
  <c r="GL204"/>
  <c r="GO204"/>
  <c r="GP204"/>
  <c r="GV204"/>
  <c r="HC204" s="1"/>
  <c r="GX204" s="1"/>
  <c r="AC205"/>
  <c r="AE205"/>
  <c r="AF205"/>
  <c r="AG205"/>
  <c r="CU205" s="1"/>
  <c r="T205" s="1"/>
  <c r="AH205"/>
  <c r="CV205" s="1"/>
  <c r="U205" s="1"/>
  <c r="L773" i="5" s="1"/>
  <c r="Q773" s="1"/>
  <c r="AI205" i="1"/>
  <c r="CW205" s="1"/>
  <c r="V205" s="1"/>
  <c r="AJ205"/>
  <c r="CX205" s="1"/>
  <c r="W205" s="1"/>
  <c r="FR205"/>
  <c r="GL205"/>
  <c r="GO205"/>
  <c r="GP205"/>
  <c r="GV205"/>
  <c r="HC205" s="1"/>
  <c r="GX205" s="1"/>
  <c r="C206"/>
  <c r="D206"/>
  <c r="I206"/>
  <c r="E774" i="5" s="1"/>
  <c r="AC206" i="1"/>
  <c r="AE206"/>
  <c r="AF206"/>
  <c r="CT206" s="1"/>
  <c r="AG206"/>
  <c r="CU206" s="1"/>
  <c r="AH206"/>
  <c r="CV206" s="1"/>
  <c r="AI206"/>
  <c r="CW206" s="1"/>
  <c r="AJ206"/>
  <c r="CX206"/>
  <c r="W206" s="1"/>
  <c r="FR206"/>
  <c r="GL206"/>
  <c r="GO206"/>
  <c r="GP206"/>
  <c r="GV206"/>
  <c r="HC206" s="1"/>
  <c r="C207"/>
  <c r="D207"/>
  <c r="I207"/>
  <c r="E783" i="5" s="1"/>
  <c r="AC207" i="1"/>
  <c r="CQ207" s="1"/>
  <c r="AE207"/>
  <c r="AF207"/>
  <c r="CT207" s="1"/>
  <c r="AG207"/>
  <c r="CU207" s="1"/>
  <c r="T207" s="1"/>
  <c r="AH207"/>
  <c r="CV207" s="1"/>
  <c r="AI207"/>
  <c r="CW207" s="1"/>
  <c r="AJ207"/>
  <c r="CX207"/>
  <c r="FR207"/>
  <c r="GL207"/>
  <c r="GO207"/>
  <c r="GP207"/>
  <c r="GV207"/>
  <c r="HC207" s="1"/>
  <c r="AC208"/>
  <c r="AE208"/>
  <c r="AD208" s="1"/>
  <c r="CR208" s="1"/>
  <c r="AF208"/>
  <c r="CT208" s="1"/>
  <c r="AG208"/>
  <c r="CU208" s="1"/>
  <c r="AH208"/>
  <c r="CV208" s="1"/>
  <c r="AI208"/>
  <c r="CW208" s="1"/>
  <c r="AJ208"/>
  <c r="CX208" s="1"/>
  <c r="FR208"/>
  <c r="GL208"/>
  <c r="GO208"/>
  <c r="GP208"/>
  <c r="GV208"/>
  <c r="HC208" s="1"/>
  <c r="AC209"/>
  <c r="AD209"/>
  <c r="CR209" s="1"/>
  <c r="Q209" s="1"/>
  <c r="AE209"/>
  <c r="AF209"/>
  <c r="AG209"/>
  <c r="CU209" s="1"/>
  <c r="T209" s="1"/>
  <c r="AH209"/>
  <c r="CV209" s="1"/>
  <c r="U209" s="1"/>
  <c r="L797" i="5" s="1"/>
  <c r="Q797" s="1"/>
  <c r="AI209" i="1"/>
  <c r="AJ209"/>
  <c r="CX209" s="1"/>
  <c r="W209" s="1"/>
  <c r="CS209"/>
  <c r="R209" s="1"/>
  <c r="CW209"/>
  <c r="V209" s="1"/>
  <c r="FR209"/>
  <c r="GL209"/>
  <c r="GO209"/>
  <c r="GP209"/>
  <c r="GV209"/>
  <c r="HC209" s="1"/>
  <c r="GX209" s="1"/>
  <c r="C210"/>
  <c r="D210"/>
  <c r="I210"/>
  <c r="AC210"/>
  <c r="AE210"/>
  <c r="CS210" s="1"/>
  <c r="AF210"/>
  <c r="AG210"/>
  <c r="CU210" s="1"/>
  <c r="AH210"/>
  <c r="CV210" s="1"/>
  <c r="AI210"/>
  <c r="CW210" s="1"/>
  <c r="AJ210"/>
  <c r="CX210" s="1"/>
  <c r="W210" s="1"/>
  <c r="CQ210"/>
  <c r="FR210"/>
  <c r="GL210"/>
  <c r="GO210"/>
  <c r="GP210"/>
  <c r="GV210"/>
  <c r="HC210" s="1"/>
  <c r="AC211"/>
  <c r="AE211"/>
  <c r="AF211"/>
  <c r="AG211"/>
  <c r="CU211" s="1"/>
  <c r="AH211"/>
  <c r="CV211" s="1"/>
  <c r="AI211"/>
  <c r="CW211" s="1"/>
  <c r="AJ211"/>
  <c r="CT211"/>
  <c r="CX211"/>
  <c r="FR211"/>
  <c r="GL211"/>
  <c r="GO211"/>
  <c r="GP211"/>
  <c r="GV211"/>
  <c r="HC211" s="1"/>
  <c r="AC212"/>
  <c r="AE212"/>
  <c r="AD212" s="1"/>
  <c r="CR212" s="1"/>
  <c r="Q212" s="1"/>
  <c r="AF212"/>
  <c r="CT212" s="1"/>
  <c r="S212" s="1"/>
  <c r="AG212"/>
  <c r="CU212" s="1"/>
  <c r="T212" s="1"/>
  <c r="AH212"/>
  <c r="CV212" s="1"/>
  <c r="U212" s="1"/>
  <c r="L810" i="5" s="1"/>
  <c r="Q810" s="1"/>
  <c r="AI212" i="1"/>
  <c r="AJ212"/>
  <c r="CW212"/>
  <c r="V212" s="1"/>
  <c r="CX212"/>
  <c r="W212" s="1"/>
  <c r="FR212"/>
  <c r="GL212"/>
  <c r="GO212"/>
  <c r="GP212"/>
  <c r="GV212"/>
  <c r="HC212" s="1"/>
  <c r="GX212" s="1"/>
  <c r="C215"/>
  <c r="D215"/>
  <c r="I215"/>
  <c r="E813" i="5" s="1"/>
  <c r="AC215" i="1"/>
  <c r="CQ215" s="1"/>
  <c r="AE215"/>
  <c r="AD215" s="1"/>
  <c r="AF215"/>
  <c r="AG215"/>
  <c r="CU215" s="1"/>
  <c r="AH215"/>
  <c r="CV215" s="1"/>
  <c r="AI215"/>
  <c r="CW215" s="1"/>
  <c r="AJ215"/>
  <c r="CX215" s="1"/>
  <c r="FR215"/>
  <c r="GL215"/>
  <c r="GO215"/>
  <c r="GP215"/>
  <c r="GV215"/>
  <c r="HC215" s="1"/>
  <c r="I216"/>
  <c r="E822" i="5" s="1"/>
  <c r="AC216" i="1"/>
  <c r="AE216"/>
  <c r="CS216" s="1"/>
  <c r="AF216"/>
  <c r="CT216" s="1"/>
  <c r="S216" s="1"/>
  <c r="AG216"/>
  <c r="CU216" s="1"/>
  <c r="AH216"/>
  <c r="CV216" s="1"/>
  <c r="AI216"/>
  <c r="CW216" s="1"/>
  <c r="AJ216"/>
  <c r="CX216" s="1"/>
  <c r="W216" s="1"/>
  <c r="FR216"/>
  <c r="GL216"/>
  <c r="GO216"/>
  <c r="GP216"/>
  <c r="GV216"/>
  <c r="HC216" s="1"/>
  <c r="AC217"/>
  <c r="AE217"/>
  <c r="AD217" s="1"/>
  <c r="CR217" s="1"/>
  <c r="Q217" s="1"/>
  <c r="AF217"/>
  <c r="AG217"/>
  <c r="CU217" s="1"/>
  <c r="T217" s="1"/>
  <c r="AH217"/>
  <c r="CV217" s="1"/>
  <c r="U217" s="1"/>
  <c r="L827" i="5" s="1"/>
  <c r="Q827" s="1"/>
  <c r="AI217" i="1"/>
  <c r="CW217" s="1"/>
  <c r="V217" s="1"/>
  <c r="AJ217"/>
  <c r="CX217" s="1"/>
  <c r="W217" s="1"/>
  <c r="CS217"/>
  <c r="R217" s="1"/>
  <c r="CT217"/>
  <c r="S217" s="1"/>
  <c r="FR217"/>
  <c r="GL217"/>
  <c r="GO217"/>
  <c r="GP217"/>
  <c r="GV217"/>
  <c r="HC217" s="1"/>
  <c r="GX217" s="1"/>
  <c r="C218"/>
  <c r="D218"/>
  <c r="AC218"/>
  <c r="H831" i="5" s="1"/>
  <c r="AE218" i="1"/>
  <c r="CS218" s="1"/>
  <c r="R218" s="1"/>
  <c r="AF218"/>
  <c r="AG218"/>
  <c r="CU218" s="1"/>
  <c r="T218" s="1"/>
  <c r="AH218"/>
  <c r="CV218" s="1"/>
  <c r="U218" s="1"/>
  <c r="AI218"/>
  <c r="CW218" s="1"/>
  <c r="V218" s="1"/>
  <c r="AJ218"/>
  <c r="CX218" s="1"/>
  <c r="W218" s="1"/>
  <c r="CT218"/>
  <c r="S218" s="1"/>
  <c r="K829" i="5" s="1"/>
  <c r="FR218" i="1"/>
  <c r="GL218"/>
  <c r="GO218"/>
  <c r="GP218"/>
  <c r="GV218"/>
  <c r="HC218" s="1"/>
  <c r="GX218" s="1"/>
  <c r="AC219"/>
  <c r="CQ219" s="1"/>
  <c r="P219" s="1"/>
  <c r="K837" i="5" s="1"/>
  <c r="AE219" i="1"/>
  <c r="CS219" s="1"/>
  <c r="R219" s="1"/>
  <c r="AF219"/>
  <c r="AG219"/>
  <c r="CU219" s="1"/>
  <c r="T219" s="1"/>
  <c r="AH219"/>
  <c r="CV219" s="1"/>
  <c r="U219" s="1"/>
  <c r="L838" i="5" s="1"/>
  <c r="Q838" s="1"/>
  <c r="AI219" i="1"/>
  <c r="CW219" s="1"/>
  <c r="V219" s="1"/>
  <c r="AJ219"/>
  <c r="CX219" s="1"/>
  <c r="W219" s="1"/>
  <c r="FR219"/>
  <c r="GL219"/>
  <c r="GO219"/>
  <c r="GP219"/>
  <c r="GV219"/>
  <c r="HC219"/>
  <c r="GX219" s="1"/>
  <c r="C220"/>
  <c r="D220"/>
  <c r="AC220"/>
  <c r="AE220"/>
  <c r="AF220"/>
  <c r="CT220" s="1"/>
  <c r="S220" s="1"/>
  <c r="K840" i="5" s="1"/>
  <c r="AG220" i="1"/>
  <c r="CU220" s="1"/>
  <c r="T220" s="1"/>
  <c r="AH220"/>
  <c r="CV220" s="1"/>
  <c r="U220" s="1"/>
  <c r="AI220"/>
  <c r="CW220" s="1"/>
  <c r="V220" s="1"/>
  <c r="AJ220"/>
  <c r="CX220" s="1"/>
  <c r="W220" s="1"/>
  <c r="FR220"/>
  <c r="GL220"/>
  <c r="GO220"/>
  <c r="GP220"/>
  <c r="GV220"/>
  <c r="HC220"/>
  <c r="GX220" s="1"/>
  <c r="AC221"/>
  <c r="AE221"/>
  <c r="AD221" s="1"/>
  <c r="CR221" s="1"/>
  <c r="Q221" s="1"/>
  <c r="AF221"/>
  <c r="AG221"/>
  <c r="CU221" s="1"/>
  <c r="T221" s="1"/>
  <c r="AH221"/>
  <c r="CV221" s="1"/>
  <c r="U221" s="1"/>
  <c r="L849" i="5" s="1"/>
  <c r="Q849" s="1"/>
  <c r="AI221" i="1"/>
  <c r="CW221" s="1"/>
  <c r="V221" s="1"/>
  <c r="AJ221"/>
  <c r="CX221" s="1"/>
  <c r="W221" s="1"/>
  <c r="CS221"/>
  <c r="R221" s="1"/>
  <c r="CT221"/>
  <c r="S221" s="1"/>
  <c r="FR221"/>
  <c r="GL221"/>
  <c r="GO221"/>
  <c r="GP221"/>
  <c r="GV221"/>
  <c r="HC221" s="1"/>
  <c r="GX221" s="1"/>
  <c r="C222"/>
  <c r="D222"/>
  <c r="AC222"/>
  <c r="CQ222" s="1"/>
  <c r="P222" s="1"/>
  <c r="K853" i="5" s="1"/>
  <c r="AE222" i="1"/>
  <c r="CS222" s="1"/>
  <c r="R222" s="1"/>
  <c r="AF222"/>
  <c r="AG222"/>
  <c r="CU222" s="1"/>
  <c r="T222" s="1"/>
  <c r="AH222"/>
  <c r="CV222" s="1"/>
  <c r="U222" s="1"/>
  <c r="AI222"/>
  <c r="CW222" s="1"/>
  <c r="V222" s="1"/>
  <c r="AJ222"/>
  <c r="CX222" s="1"/>
  <c r="W222" s="1"/>
  <c r="FR222"/>
  <c r="GL222"/>
  <c r="GO222"/>
  <c r="GP222"/>
  <c r="GV222"/>
  <c r="HC222" s="1"/>
  <c r="GX222" s="1"/>
  <c r="AC223"/>
  <c r="AE223"/>
  <c r="CS223" s="1"/>
  <c r="R223" s="1"/>
  <c r="AF223"/>
  <c r="AG223"/>
  <c r="CU223" s="1"/>
  <c r="T223" s="1"/>
  <c r="AH223"/>
  <c r="AI223"/>
  <c r="CW223" s="1"/>
  <c r="V223" s="1"/>
  <c r="AJ223"/>
  <c r="CX223" s="1"/>
  <c r="W223" s="1"/>
  <c r="CV223"/>
  <c r="U223" s="1"/>
  <c r="L860" i="5" s="1"/>
  <c r="Q860" s="1"/>
  <c r="FR223" i="1"/>
  <c r="GL223"/>
  <c r="GO223"/>
  <c r="GP223"/>
  <c r="GV223"/>
  <c r="HC223"/>
  <c r="GX223" s="1"/>
  <c r="C225"/>
  <c r="D225"/>
  <c r="AC225"/>
  <c r="AE225"/>
  <c r="H865" i="5" s="1"/>
  <c r="R865" s="1"/>
  <c r="AF225" i="1"/>
  <c r="CT225" s="1"/>
  <c r="S225" s="1"/>
  <c r="K863" i="5" s="1"/>
  <c r="AG225" i="1"/>
  <c r="CU225" s="1"/>
  <c r="T225" s="1"/>
  <c r="AH225"/>
  <c r="CV225" s="1"/>
  <c r="U225" s="1"/>
  <c r="AI225"/>
  <c r="CW225" s="1"/>
  <c r="V225" s="1"/>
  <c r="AJ225"/>
  <c r="CX225" s="1"/>
  <c r="W225" s="1"/>
  <c r="FR225"/>
  <c r="GL225"/>
  <c r="GO225"/>
  <c r="GP225"/>
  <c r="GV225"/>
  <c r="HC225" s="1"/>
  <c r="GX225" s="1"/>
  <c r="AC226"/>
  <c r="AD226"/>
  <c r="CR226" s="1"/>
  <c r="Q226" s="1"/>
  <c r="AE226"/>
  <c r="AF226"/>
  <c r="CT226" s="1"/>
  <c r="S226" s="1"/>
  <c r="AG226"/>
  <c r="CU226" s="1"/>
  <c r="T226" s="1"/>
  <c r="AH226"/>
  <c r="CV226" s="1"/>
  <c r="U226" s="1"/>
  <c r="L873" i="5" s="1"/>
  <c r="Q873" s="1"/>
  <c r="AI226" i="1"/>
  <c r="AJ226"/>
  <c r="CX226" s="1"/>
  <c r="W226" s="1"/>
  <c r="CS226"/>
  <c r="R226" s="1"/>
  <c r="CW226"/>
  <c r="V226" s="1"/>
  <c r="FR226"/>
  <c r="GL226"/>
  <c r="GO226"/>
  <c r="GP226"/>
  <c r="GV226"/>
  <c r="HC226" s="1"/>
  <c r="GX226" s="1"/>
  <c r="C227"/>
  <c r="D227"/>
  <c r="AC227"/>
  <c r="CQ227" s="1"/>
  <c r="P227" s="1"/>
  <c r="K878" i="5" s="1"/>
  <c r="AE227" i="1"/>
  <c r="AF227"/>
  <c r="AG227"/>
  <c r="CU227" s="1"/>
  <c r="T227" s="1"/>
  <c r="AH227"/>
  <c r="CV227" s="1"/>
  <c r="U227" s="1"/>
  <c r="AI227"/>
  <c r="CW227" s="1"/>
  <c r="V227" s="1"/>
  <c r="AJ227"/>
  <c r="CX227" s="1"/>
  <c r="W227" s="1"/>
  <c r="FR227"/>
  <c r="GL227"/>
  <c r="GO227"/>
  <c r="GP227"/>
  <c r="GV227"/>
  <c r="HC227" s="1"/>
  <c r="GX227" s="1"/>
  <c r="AC228"/>
  <c r="AE228"/>
  <c r="AF228"/>
  <c r="AG228"/>
  <c r="AH228"/>
  <c r="CV228" s="1"/>
  <c r="U228" s="1"/>
  <c r="L885" i="5" s="1"/>
  <c r="Q885" s="1"/>
  <c r="AI228" i="1"/>
  <c r="CW228" s="1"/>
  <c r="V228" s="1"/>
  <c r="AJ228"/>
  <c r="CX228" s="1"/>
  <c r="W228" s="1"/>
  <c r="CU228"/>
  <c r="T228" s="1"/>
  <c r="FR228"/>
  <c r="GL228"/>
  <c r="GO228"/>
  <c r="GP228"/>
  <c r="GV228"/>
  <c r="HC228" s="1"/>
  <c r="GX228" s="1"/>
  <c r="C229"/>
  <c r="D229"/>
  <c r="AC229"/>
  <c r="AE229"/>
  <c r="AD229" s="1"/>
  <c r="AF229"/>
  <c r="CT229" s="1"/>
  <c r="S229" s="1"/>
  <c r="K887" i="5" s="1"/>
  <c r="AG229" i="1"/>
  <c r="CU229" s="1"/>
  <c r="T229" s="1"/>
  <c r="AH229"/>
  <c r="CV229" s="1"/>
  <c r="U229" s="1"/>
  <c r="AI229"/>
  <c r="AJ229"/>
  <c r="CW229"/>
  <c r="V229" s="1"/>
  <c r="CX229"/>
  <c r="W229" s="1"/>
  <c r="FR229"/>
  <c r="GL229"/>
  <c r="GO229"/>
  <c r="GP229"/>
  <c r="GV229"/>
  <c r="HC229" s="1"/>
  <c r="GX229" s="1"/>
  <c r="AC230"/>
  <c r="CQ230" s="1"/>
  <c r="P230" s="1"/>
  <c r="AE230"/>
  <c r="AF230"/>
  <c r="CT230" s="1"/>
  <c r="S230" s="1"/>
  <c r="AG230"/>
  <c r="AH230"/>
  <c r="CV230" s="1"/>
  <c r="U230" s="1"/>
  <c r="L896" i="5" s="1"/>
  <c r="Q896" s="1"/>
  <c r="AI230" i="1"/>
  <c r="CW230" s="1"/>
  <c r="V230" s="1"/>
  <c r="AJ230"/>
  <c r="CX230" s="1"/>
  <c r="W230" s="1"/>
  <c r="CU230"/>
  <c r="T230" s="1"/>
  <c r="FR230"/>
  <c r="GL230"/>
  <c r="GO230"/>
  <c r="GP230"/>
  <c r="GV230"/>
  <c r="HC230" s="1"/>
  <c r="GX230" s="1"/>
  <c r="C231"/>
  <c r="D231"/>
  <c r="AC231"/>
  <c r="CQ231" s="1"/>
  <c r="P231" s="1"/>
  <c r="AE231"/>
  <c r="AF231"/>
  <c r="AG231"/>
  <c r="AH231"/>
  <c r="CV231" s="1"/>
  <c r="U231" s="1"/>
  <c r="AI231"/>
  <c r="CW231" s="1"/>
  <c r="V231" s="1"/>
  <c r="AJ231"/>
  <c r="CT231"/>
  <c r="S231" s="1"/>
  <c r="K898" i="5" s="1"/>
  <c r="CU231" i="1"/>
  <c r="T231" s="1"/>
  <c r="CX231"/>
  <c r="W231" s="1"/>
  <c r="FR231"/>
  <c r="GL231"/>
  <c r="GO231"/>
  <c r="GP231"/>
  <c r="GV231"/>
  <c r="HC231" s="1"/>
  <c r="GX231" s="1"/>
  <c r="AC232"/>
  <c r="AE232"/>
  <c r="CS232" s="1"/>
  <c r="R232" s="1"/>
  <c r="AF232"/>
  <c r="AG232"/>
  <c r="CU232" s="1"/>
  <c r="T232" s="1"/>
  <c r="AH232"/>
  <c r="CV232" s="1"/>
  <c r="U232" s="1"/>
  <c r="L907" i="5" s="1"/>
  <c r="Q907" s="1"/>
  <c r="AI232" i="1"/>
  <c r="CW232" s="1"/>
  <c r="V232" s="1"/>
  <c r="AJ232"/>
  <c r="CX232" s="1"/>
  <c r="W232" s="1"/>
  <c r="CQ232"/>
  <c r="P232" s="1"/>
  <c r="K906" i="5" s="1"/>
  <c r="CT232" i="1"/>
  <c r="S232" s="1"/>
  <c r="FR232"/>
  <c r="GL232"/>
  <c r="GO232"/>
  <c r="GP232"/>
  <c r="GV232"/>
  <c r="HC232" s="1"/>
  <c r="GX232" s="1"/>
  <c r="C233"/>
  <c r="D233"/>
  <c r="AC233"/>
  <c r="CQ233" s="1"/>
  <c r="P233" s="1"/>
  <c r="K911" i="5" s="1"/>
  <c r="AE233" i="1"/>
  <c r="AF233"/>
  <c r="AG233"/>
  <c r="CU233" s="1"/>
  <c r="T233" s="1"/>
  <c r="AH233"/>
  <c r="AI233"/>
  <c r="CW233" s="1"/>
  <c r="V233" s="1"/>
  <c r="AJ233"/>
  <c r="CX233" s="1"/>
  <c r="W233" s="1"/>
  <c r="CV233"/>
  <c r="U233" s="1"/>
  <c r="FR233"/>
  <c r="GL233"/>
  <c r="GO233"/>
  <c r="GP233"/>
  <c r="GV233"/>
  <c r="HC233" s="1"/>
  <c r="GX233" s="1"/>
  <c r="AC234"/>
  <c r="AE234"/>
  <c r="AD234" s="1"/>
  <c r="AF234"/>
  <c r="AG234"/>
  <c r="CU234" s="1"/>
  <c r="T234" s="1"/>
  <c r="AH234"/>
  <c r="AI234"/>
  <c r="CW234" s="1"/>
  <c r="V234" s="1"/>
  <c r="AJ234"/>
  <c r="CX234" s="1"/>
  <c r="W234" s="1"/>
  <c r="CV234"/>
  <c r="U234" s="1"/>
  <c r="L918" i="5" s="1"/>
  <c r="Q918" s="1"/>
  <c r="FR234" i="1"/>
  <c r="GL234"/>
  <c r="GO234"/>
  <c r="GP234"/>
  <c r="GV234"/>
  <c r="HC234" s="1"/>
  <c r="GX234" s="1"/>
  <c r="C235"/>
  <c r="D235"/>
  <c r="AC235"/>
  <c r="CQ235" s="1"/>
  <c r="P235" s="1"/>
  <c r="AE235"/>
  <c r="AF235"/>
  <c r="CT235" s="1"/>
  <c r="S235" s="1"/>
  <c r="K920" i="5" s="1"/>
  <c r="AG235" i="1"/>
  <c r="CU235" s="1"/>
  <c r="T235" s="1"/>
  <c r="AH235"/>
  <c r="CV235" s="1"/>
  <c r="U235" s="1"/>
  <c r="AI235"/>
  <c r="CW235" s="1"/>
  <c r="V235" s="1"/>
  <c r="AJ235"/>
  <c r="CX235"/>
  <c r="W235" s="1"/>
  <c r="FR235"/>
  <c r="GL235"/>
  <c r="GN235"/>
  <c r="GP235"/>
  <c r="GV235"/>
  <c r="HC235" s="1"/>
  <c r="GX235" s="1"/>
  <c r="AC236"/>
  <c r="AE236"/>
  <c r="AF236"/>
  <c r="CT236" s="1"/>
  <c r="S236" s="1"/>
  <c r="AG236"/>
  <c r="CU236" s="1"/>
  <c r="T236" s="1"/>
  <c r="AH236"/>
  <c r="CV236" s="1"/>
  <c r="U236" s="1"/>
  <c r="L930" i="5" s="1"/>
  <c r="Q930" s="1"/>
  <c r="AI236" i="1"/>
  <c r="CW236" s="1"/>
  <c r="V236" s="1"/>
  <c r="AJ236"/>
  <c r="CX236" s="1"/>
  <c r="W236" s="1"/>
  <c r="FR236"/>
  <c r="GL236"/>
  <c r="GN236"/>
  <c r="GP236"/>
  <c r="GV236"/>
  <c r="HC236" s="1"/>
  <c r="GX236" s="1"/>
  <c r="C237"/>
  <c r="D237"/>
  <c r="I237"/>
  <c r="E931" i="5" s="1"/>
  <c r="AC237" i="1"/>
  <c r="AE237"/>
  <c r="AF237"/>
  <c r="AG237"/>
  <c r="CU237" s="1"/>
  <c r="AH237"/>
  <c r="CV237" s="1"/>
  <c r="AI237"/>
  <c r="CW237" s="1"/>
  <c r="AJ237"/>
  <c r="CX237" s="1"/>
  <c r="W237" s="1"/>
  <c r="CQ237"/>
  <c r="FR237"/>
  <c r="GL237"/>
  <c r="GN237"/>
  <c r="GP237"/>
  <c r="GV237"/>
  <c r="HC237" s="1"/>
  <c r="AC238"/>
  <c r="CQ238" s="1"/>
  <c r="P238" s="1"/>
  <c r="AE238"/>
  <c r="AF238"/>
  <c r="CT238" s="1"/>
  <c r="S238" s="1"/>
  <c r="AG238"/>
  <c r="CU238" s="1"/>
  <c r="T238" s="1"/>
  <c r="AH238"/>
  <c r="CV238" s="1"/>
  <c r="U238" s="1"/>
  <c r="L940" i="5" s="1"/>
  <c r="Q940" s="1"/>
  <c r="AI238" i="1"/>
  <c r="CW238" s="1"/>
  <c r="V238" s="1"/>
  <c r="AJ238"/>
  <c r="CX238"/>
  <c r="W238" s="1"/>
  <c r="FR238"/>
  <c r="GL238"/>
  <c r="GO238"/>
  <c r="GP238"/>
  <c r="GV238"/>
  <c r="HC238" s="1"/>
  <c r="GX238" s="1"/>
  <c r="AC239"/>
  <c r="CQ239" s="1"/>
  <c r="P239" s="1"/>
  <c r="AE239"/>
  <c r="AD239" s="1"/>
  <c r="CR239" s="1"/>
  <c r="Q239" s="1"/>
  <c r="AF239"/>
  <c r="CT239" s="1"/>
  <c r="S239" s="1"/>
  <c r="AG239"/>
  <c r="AH239"/>
  <c r="CV239" s="1"/>
  <c r="U239" s="1"/>
  <c r="L943" i="5" s="1"/>
  <c r="Q943" s="1"/>
  <c r="AI239" i="1"/>
  <c r="CW239" s="1"/>
  <c r="V239" s="1"/>
  <c r="AJ239"/>
  <c r="CX239" s="1"/>
  <c r="W239" s="1"/>
  <c r="CU239"/>
  <c r="T239" s="1"/>
  <c r="FR239"/>
  <c r="GL239"/>
  <c r="GO239"/>
  <c r="GP239"/>
  <c r="GV239"/>
  <c r="HC239" s="1"/>
  <c r="GX239" s="1"/>
  <c r="AC240"/>
  <c r="AE240"/>
  <c r="AD240" s="1"/>
  <c r="CR240" s="1"/>
  <c r="Q240" s="1"/>
  <c r="AF240"/>
  <c r="AG240"/>
  <c r="CU240" s="1"/>
  <c r="T240" s="1"/>
  <c r="AH240"/>
  <c r="CV240" s="1"/>
  <c r="U240" s="1"/>
  <c r="L946" i="5" s="1"/>
  <c r="Q946" s="1"/>
  <c r="AI240" i="1"/>
  <c r="CW240" s="1"/>
  <c r="V240" s="1"/>
  <c r="AJ240"/>
  <c r="CX240" s="1"/>
  <c r="W240" s="1"/>
  <c r="CT240"/>
  <c r="S240" s="1"/>
  <c r="FR240"/>
  <c r="GL240"/>
  <c r="GN240"/>
  <c r="GP240"/>
  <c r="GV240"/>
  <c r="HC240" s="1"/>
  <c r="GX240" s="1"/>
  <c r="C241"/>
  <c r="D241"/>
  <c r="I241"/>
  <c r="I245" s="1"/>
  <c r="E964" i="5" s="1"/>
  <c r="AC241" i="1"/>
  <c r="AE241"/>
  <c r="AF241"/>
  <c r="AG241"/>
  <c r="CU241" s="1"/>
  <c r="T241" s="1"/>
  <c r="AH241"/>
  <c r="CV241" s="1"/>
  <c r="AI241"/>
  <c r="CW241" s="1"/>
  <c r="AJ241"/>
  <c r="CX241" s="1"/>
  <c r="FR241"/>
  <c r="GL241"/>
  <c r="GO241"/>
  <c r="GP241"/>
  <c r="GV241"/>
  <c r="HC241" s="1"/>
  <c r="AC242"/>
  <c r="CQ242" s="1"/>
  <c r="AE242"/>
  <c r="AD242" s="1"/>
  <c r="CR242" s="1"/>
  <c r="AF242"/>
  <c r="AG242"/>
  <c r="CU242" s="1"/>
  <c r="AH242"/>
  <c r="CV242" s="1"/>
  <c r="AI242"/>
  <c r="CW242" s="1"/>
  <c r="AJ242"/>
  <c r="CX242" s="1"/>
  <c r="FR242"/>
  <c r="GL242"/>
  <c r="GO242"/>
  <c r="GP242"/>
  <c r="GV242"/>
  <c r="HC242" s="1"/>
  <c r="AC243"/>
  <c r="AE243"/>
  <c r="AD243" s="1"/>
  <c r="CR243" s="1"/>
  <c r="AF243"/>
  <c r="CT243" s="1"/>
  <c r="AG243"/>
  <c r="CU243" s="1"/>
  <c r="AH243"/>
  <c r="CV243" s="1"/>
  <c r="AI243"/>
  <c r="CW243" s="1"/>
  <c r="AJ243"/>
  <c r="CX243" s="1"/>
  <c r="CQ243"/>
  <c r="FR243"/>
  <c r="GL243"/>
  <c r="GO243"/>
  <c r="GP243"/>
  <c r="GV243"/>
  <c r="HC243" s="1"/>
  <c r="I244"/>
  <c r="E961" i="5" s="1"/>
  <c r="AC244" i="1"/>
  <c r="AE244"/>
  <c r="AF244"/>
  <c r="CT244" s="1"/>
  <c r="AG244"/>
  <c r="CU244" s="1"/>
  <c r="T244" s="1"/>
  <c r="AH244"/>
  <c r="AI244"/>
  <c r="CW244" s="1"/>
  <c r="AJ244"/>
  <c r="CX244" s="1"/>
  <c r="CV244"/>
  <c r="U244" s="1"/>
  <c r="L963" i="5" s="1"/>
  <c r="Q963" s="1"/>
  <c r="FR244" i="1"/>
  <c r="GL244"/>
  <c r="GO244"/>
  <c r="GP244"/>
  <c r="GV244"/>
  <c r="HC244" s="1"/>
  <c r="AC245"/>
  <c r="CQ245" s="1"/>
  <c r="P245" s="1"/>
  <c r="K965" i="5" s="1"/>
  <c r="AE245" i="1"/>
  <c r="AD245" s="1"/>
  <c r="AF245"/>
  <c r="AG245"/>
  <c r="CU245" s="1"/>
  <c r="AH245"/>
  <c r="CV245" s="1"/>
  <c r="AI245"/>
  <c r="CW245" s="1"/>
  <c r="AJ245"/>
  <c r="CX245" s="1"/>
  <c r="FR245"/>
  <c r="GL245"/>
  <c r="GO245"/>
  <c r="GP245"/>
  <c r="GV245"/>
  <c r="HC245" s="1"/>
  <c r="AC246"/>
  <c r="AE246"/>
  <c r="AD246" s="1"/>
  <c r="AF246"/>
  <c r="AG246"/>
  <c r="AH246"/>
  <c r="CV246" s="1"/>
  <c r="AI246"/>
  <c r="CW246" s="1"/>
  <c r="AJ246"/>
  <c r="CX246" s="1"/>
  <c r="CU246"/>
  <c r="FR246"/>
  <c r="GL246"/>
  <c r="GO246"/>
  <c r="GP246"/>
  <c r="GV246"/>
  <c r="HC246" s="1"/>
  <c r="AC247"/>
  <c r="AE247"/>
  <c r="AD247" s="1"/>
  <c r="CR247" s="1"/>
  <c r="Q247" s="1"/>
  <c r="AF247"/>
  <c r="CT247" s="1"/>
  <c r="S247" s="1"/>
  <c r="AG247"/>
  <c r="CU247" s="1"/>
  <c r="T247" s="1"/>
  <c r="AH247"/>
  <c r="AI247"/>
  <c r="CW247" s="1"/>
  <c r="V247" s="1"/>
  <c r="AJ247"/>
  <c r="CX247" s="1"/>
  <c r="W247" s="1"/>
  <c r="CQ247"/>
  <c r="P247" s="1"/>
  <c r="K971" i="5" s="1"/>
  <c r="CV247" i="1"/>
  <c r="U247" s="1"/>
  <c r="L972" i="5" s="1"/>
  <c r="Q972" s="1"/>
  <c r="FR247" i="1"/>
  <c r="GL247"/>
  <c r="GN247"/>
  <c r="GP247"/>
  <c r="GV247"/>
  <c r="HC247" s="1"/>
  <c r="GX247" s="1"/>
  <c r="C248"/>
  <c r="D248"/>
  <c r="AC248"/>
  <c r="H976" i="5" s="1"/>
  <c r="AE248" i="1"/>
  <c r="AD248" s="1"/>
  <c r="AF248"/>
  <c r="AG248"/>
  <c r="CU248" s="1"/>
  <c r="T248" s="1"/>
  <c r="AH248"/>
  <c r="CV248" s="1"/>
  <c r="U248" s="1"/>
  <c r="AI248"/>
  <c r="CW248" s="1"/>
  <c r="V248" s="1"/>
  <c r="AJ248"/>
  <c r="CX248" s="1"/>
  <c r="W248" s="1"/>
  <c r="CS248"/>
  <c r="R248" s="1"/>
  <c r="FR248"/>
  <c r="GL248"/>
  <c r="GO248"/>
  <c r="GP248"/>
  <c r="GV248"/>
  <c r="HC248" s="1"/>
  <c r="GX248" s="1"/>
  <c r="AC249"/>
  <c r="AE249"/>
  <c r="AD249" s="1"/>
  <c r="CR249" s="1"/>
  <c r="Q249" s="1"/>
  <c r="AF249"/>
  <c r="CT249" s="1"/>
  <c r="S249" s="1"/>
  <c r="AG249"/>
  <c r="CU249" s="1"/>
  <c r="T249" s="1"/>
  <c r="AH249"/>
  <c r="CV249" s="1"/>
  <c r="U249" s="1"/>
  <c r="L983" i="5" s="1"/>
  <c r="Q983" s="1"/>
  <c r="AI249" i="1"/>
  <c r="CW249" s="1"/>
  <c r="V249" s="1"/>
  <c r="AJ249"/>
  <c r="CX249" s="1"/>
  <c r="W249" s="1"/>
  <c r="FR249"/>
  <c r="GL249"/>
  <c r="GO249"/>
  <c r="GP249"/>
  <c r="GV249"/>
  <c r="HC249" s="1"/>
  <c r="GX249" s="1"/>
  <c r="C250"/>
  <c r="D250"/>
  <c r="I250"/>
  <c r="E984" i="5" s="1"/>
  <c r="AC250" i="1"/>
  <c r="CQ250" s="1"/>
  <c r="AE250"/>
  <c r="AD250" s="1"/>
  <c r="AF250"/>
  <c r="AG250"/>
  <c r="AH250"/>
  <c r="CV250" s="1"/>
  <c r="AI250"/>
  <c r="CW250" s="1"/>
  <c r="AJ250"/>
  <c r="CX250" s="1"/>
  <c r="W250" s="1"/>
  <c r="CU250"/>
  <c r="FR250"/>
  <c r="GL250"/>
  <c r="GO250"/>
  <c r="GP250"/>
  <c r="GV250"/>
  <c r="HC250" s="1"/>
  <c r="I251"/>
  <c r="E993" i="5" s="1"/>
  <c r="AC251" i="1"/>
  <c r="AE251"/>
  <c r="AD251" s="1"/>
  <c r="CR251" s="1"/>
  <c r="AF251"/>
  <c r="CT251" s="1"/>
  <c r="AG251"/>
  <c r="CU251" s="1"/>
  <c r="T251" s="1"/>
  <c r="AH251"/>
  <c r="CV251" s="1"/>
  <c r="AI251"/>
  <c r="CW251" s="1"/>
  <c r="AJ251"/>
  <c r="CX251" s="1"/>
  <c r="CS251"/>
  <c r="R251" s="1"/>
  <c r="FR251"/>
  <c r="GL251"/>
  <c r="GO251"/>
  <c r="GP251"/>
  <c r="GV251"/>
  <c r="HC251" s="1"/>
  <c r="AC252"/>
  <c r="AE252"/>
  <c r="AF252"/>
  <c r="CT252" s="1"/>
  <c r="S252" s="1"/>
  <c r="AG252"/>
  <c r="CU252" s="1"/>
  <c r="T252" s="1"/>
  <c r="AH252"/>
  <c r="CV252" s="1"/>
  <c r="U252" s="1"/>
  <c r="L998" i="5" s="1"/>
  <c r="Q998" s="1"/>
  <c r="AI252" i="1"/>
  <c r="CW252" s="1"/>
  <c r="V252" s="1"/>
  <c r="AJ252"/>
  <c r="CX252" s="1"/>
  <c r="W252" s="1"/>
  <c r="FR252"/>
  <c r="GL252"/>
  <c r="GO252"/>
  <c r="GP252"/>
  <c r="GV252"/>
  <c r="HC252"/>
  <c r="GX252" s="1"/>
  <c r="C253"/>
  <c r="D253"/>
  <c r="AC253"/>
  <c r="CQ253" s="1"/>
  <c r="P253" s="1"/>
  <c r="K1002" i="5" s="1"/>
  <c r="AE253" i="1"/>
  <c r="AD253" s="1"/>
  <c r="AF253"/>
  <c r="CT253" s="1"/>
  <c r="S253" s="1"/>
  <c r="K1000" i="5" s="1"/>
  <c r="AG253" i="1"/>
  <c r="CU253" s="1"/>
  <c r="T253" s="1"/>
  <c r="AH253"/>
  <c r="AI253"/>
  <c r="CW253" s="1"/>
  <c r="V253" s="1"/>
  <c r="AJ253"/>
  <c r="CX253" s="1"/>
  <c r="W253" s="1"/>
  <c r="CV253"/>
  <c r="U253" s="1"/>
  <c r="FR253"/>
  <c r="GL253"/>
  <c r="GO253"/>
  <c r="GP253"/>
  <c r="GV253"/>
  <c r="HC253" s="1"/>
  <c r="GX253" s="1"/>
  <c r="AC254"/>
  <c r="AE254"/>
  <c r="AD254" s="1"/>
  <c r="CR254" s="1"/>
  <c r="Q254" s="1"/>
  <c r="AF254"/>
  <c r="AG254"/>
  <c r="CU254" s="1"/>
  <c r="T254" s="1"/>
  <c r="AH254"/>
  <c r="CV254" s="1"/>
  <c r="U254" s="1"/>
  <c r="L1009" i="5" s="1"/>
  <c r="Q1009" s="1"/>
  <c r="AI254" i="1"/>
  <c r="CW254" s="1"/>
  <c r="V254" s="1"/>
  <c r="AJ254"/>
  <c r="CX254" s="1"/>
  <c r="W254" s="1"/>
  <c r="CT254"/>
  <c r="S254" s="1"/>
  <c r="FR254"/>
  <c r="GL254"/>
  <c r="GO254"/>
  <c r="GP254"/>
  <c r="GV254"/>
  <c r="HC254" s="1"/>
  <c r="GX254" s="1"/>
  <c r="C256"/>
  <c r="D256"/>
  <c r="I256"/>
  <c r="E1011" i="5" s="1"/>
  <c r="AC256" i="1"/>
  <c r="CQ256" s="1"/>
  <c r="AE256"/>
  <c r="AD256" s="1"/>
  <c r="AF256"/>
  <c r="AG256"/>
  <c r="CU256" s="1"/>
  <c r="T256" s="1"/>
  <c r="AH256"/>
  <c r="CV256" s="1"/>
  <c r="AI256"/>
  <c r="CW256" s="1"/>
  <c r="AJ256"/>
  <c r="CX256" s="1"/>
  <c r="FR256"/>
  <c r="GL256"/>
  <c r="GO256"/>
  <c r="GP256"/>
  <c r="GV256"/>
  <c r="HC256" s="1"/>
  <c r="GX256" s="1"/>
  <c r="C257"/>
  <c r="D257"/>
  <c r="I257"/>
  <c r="AC257"/>
  <c r="AE257"/>
  <c r="AD257" s="1"/>
  <c r="AF257"/>
  <c r="AG257"/>
  <c r="CU257" s="1"/>
  <c r="AH257"/>
  <c r="CV257" s="1"/>
  <c r="AI257"/>
  <c r="CW257" s="1"/>
  <c r="AJ257"/>
  <c r="CX257" s="1"/>
  <c r="W257" s="1"/>
  <c r="CS257"/>
  <c r="FR257"/>
  <c r="GL257"/>
  <c r="GO257"/>
  <c r="GP257"/>
  <c r="GV257"/>
  <c r="HC257" s="1"/>
  <c r="AC258"/>
  <c r="AE258"/>
  <c r="AD258" s="1"/>
  <c r="AF258"/>
  <c r="AG258"/>
  <c r="CU258" s="1"/>
  <c r="AH258"/>
  <c r="CV258" s="1"/>
  <c r="AI258"/>
  <c r="CW258" s="1"/>
  <c r="AJ258"/>
  <c r="CX258" s="1"/>
  <c r="FR258"/>
  <c r="GL258"/>
  <c r="GO258"/>
  <c r="GP258"/>
  <c r="GV258"/>
  <c r="HC258" s="1"/>
  <c r="C259"/>
  <c r="D259"/>
  <c r="I259"/>
  <c r="E1027" i="5" s="1"/>
  <c r="AC259" i="1"/>
  <c r="AE259"/>
  <c r="AF259"/>
  <c r="AG259"/>
  <c r="CU259" s="1"/>
  <c r="AH259"/>
  <c r="CV259" s="1"/>
  <c r="AI259"/>
  <c r="CW259" s="1"/>
  <c r="AJ259"/>
  <c r="CX259"/>
  <c r="W259" s="1"/>
  <c r="FR259"/>
  <c r="GL259"/>
  <c r="GO259"/>
  <c r="GP259"/>
  <c r="GV259"/>
  <c r="HC259" s="1"/>
  <c r="GX259" s="1"/>
  <c r="C260"/>
  <c r="D260"/>
  <c r="I260"/>
  <c r="AC260"/>
  <c r="AE260"/>
  <c r="AF260"/>
  <c r="CT260" s="1"/>
  <c r="AG260"/>
  <c r="CU260" s="1"/>
  <c r="T260" s="1"/>
  <c r="AH260"/>
  <c r="CV260" s="1"/>
  <c r="AI260"/>
  <c r="CW260" s="1"/>
  <c r="AJ260"/>
  <c r="CX260" s="1"/>
  <c r="CQ260"/>
  <c r="FR260"/>
  <c r="GL260"/>
  <c r="GO260"/>
  <c r="GP260"/>
  <c r="GV260"/>
  <c r="HC260" s="1"/>
  <c r="AC261"/>
  <c r="AE261"/>
  <c r="AD261" s="1"/>
  <c r="CR261" s="1"/>
  <c r="AF261"/>
  <c r="AG261"/>
  <c r="CU261" s="1"/>
  <c r="AH261"/>
  <c r="CV261" s="1"/>
  <c r="AI261"/>
  <c r="CW261" s="1"/>
  <c r="AJ261"/>
  <c r="CX261" s="1"/>
  <c r="FR261"/>
  <c r="GL261"/>
  <c r="GO261"/>
  <c r="GP261"/>
  <c r="GV261"/>
  <c r="HC261" s="1"/>
  <c r="C262"/>
  <c r="D262"/>
  <c r="I262"/>
  <c r="E1044" i="5" s="1"/>
  <c r="AC262" i="1"/>
  <c r="AD262"/>
  <c r="AE262"/>
  <c r="AF262"/>
  <c r="CT262" s="1"/>
  <c r="S262" s="1"/>
  <c r="K1045" i="5" s="1"/>
  <c r="AG262" i="1"/>
  <c r="CU262" s="1"/>
  <c r="T262" s="1"/>
  <c r="AH262"/>
  <c r="CV262" s="1"/>
  <c r="U262" s="1"/>
  <c r="AI262"/>
  <c r="CW262" s="1"/>
  <c r="AJ262"/>
  <c r="CQ262"/>
  <c r="CS262"/>
  <c r="R262" s="1"/>
  <c r="K1047" i="5" s="1"/>
  <c r="CX262" i="1"/>
  <c r="W262" s="1"/>
  <c r="FR262"/>
  <c r="GL262"/>
  <c r="GO262"/>
  <c r="GP262"/>
  <c r="GV262"/>
  <c r="HC262" s="1"/>
  <c r="GX262" s="1"/>
  <c r="I263"/>
  <c r="E1051" i="5" s="1"/>
  <c r="AC263" i="1"/>
  <c r="AE263"/>
  <c r="AF263"/>
  <c r="CT263" s="1"/>
  <c r="AG263"/>
  <c r="CU263" s="1"/>
  <c r="T263" s="1"/>
  <c r="AH263"/>
  <c r="AI263"/>
  <c r="CW263" s="1"/>
  <c r="AJ263"/>
  <c r="CX263" s="1"/>
  <c r="CV263"/>
  <c r="U263" s="1"/>
  <c r="FR263"/>
  <c r="GL263"/>
  <c r="GO263"/>
  <c r="GP263"/>
  <c r="GV263"/>
  <c r="HC263"/>
  <c r="C264"/>
  <c r="D264"/>
  <c r="I264"/>
  <c r="E1053" i="5" s="1"/>
  <c r="AC264" i="1"/>
  <c r="AE264"/>
  <c r="AF264"/>
  <c r="AG264"/>
  <c r="CU264" s="1"/>
  <c r="T264" s="1"/>
  <c r="AH264"/>
  <c r="CV264" s="1"/>
  <c r="U264" s="1"/>
  <c r="AI264"/>
  <c r="CW264" s="1"/>
  <c r="V264" s="1"/>
  <c r="AJ264"/>
  <c r="CQ264"/>
  <c r="P264" s="1"/>
  <c r="K1057" i="5" s="1"/>
  <c r="CT264" i="1"/>
  <c r="S264" s="1"/>
  <c r="K1054" i="5" s="1"/>
  <c r="CX264" i="1"/>
  <c r="W264" s="1"/>
  <c r="FR264"/>
  <c r="GL264"/>
  <c r="GO264"/>
  <c r="GP264"/>
  <c r="GV264"/>
  <c r="HC264" s="1"/>
  <c r="GX264" s="1"/>
  <c r="I265"/>
  <c r="E1061" i="5" s="1"/>
  <c r="AC265" i="1"/>
  <c r="AE265"/>
  <c r="AD265" s="1"/>
  <c r="CR265" s="1"/>
  <c r="AF265"/>
  <c r="CT265" s="1"/>
  <c r="AG265"/>
  <c r="CU265" s="1"/>
  <c r="T265" s="1"/>
  <c r="AH265"/>
  <c r="CV265" s="1"/>
  <c r="AI265"/>
  <c r="CW265" s="1"/>
  <c r="AJ265"/>
  <c r="CX265" s="1"/>
  <c r="FR265"/>
  <c r="GL265"/>
  <c r="GO265"/>
  <c r="GP265"/>
  <c r="GV265"/>
  <c r="HC265" s="1"/>
  <c r="C268"/>
  <c r="D268"/>
  <c r="I268"/>
  <c r="E1065" i="5" s="1"/>
  <c r="AC268" i="1"/>
  <c r="CQ268" s="1"/>
  <c r="AE268"/>
  <c r="AD268" s="1"/>
  <c r="AF268"/>
  <c r="AG268"/>
  <c r="AH268"/>
  <c r="CV268" s="1"/>
  <c r="AI268"/>
  <c r="CW268" s="1"/>
  <c r="AJ268"/>
  <c r="CX268" s="1"/>
  <c r="CU268"/>
  <c r="FR268"/>
  <c r="GL268"/>
  <c r="GO268"/>
  <c r="GP268"/>
  <c r="GV268"/>
  <c r="HC268" s="1"/>
  <c r="AC269"/>
  <c r="AE269"/>
  <c r="AD269" s="1"/>
  <c r="AF269"/>
  <c r="AG269"/>
  <c r="CU269" s="1"/>
  <c r="AH269"/>
  <c r="AI269"/>
  <c r="AJ269"/>
  <c r="CX269" s="1"/>
  <c r="CV269"/>
  <c r="CW269"/>
  <c r="FR269"/>
  <c r="GL269"/>
  <c r="GN269"/>
  <c r="GP269"/>
  <c r="GV269"/>
  <c r="HC269" s="1"/>
  <c r="AC270"/>
  <c r="AE270"/>
  <c r="AD270" s="1"/>
  <c r="AF270"/>
  <c r="CT270" s="1"/>
  <c r="S270" s="1"/>
  <c r="AG270"/>
  <c r="CU270" s="1"/>
  <c r="T270" s="1"/>
  <c r="AH270"/>
  <c r="CV270" s="1"/>
  <c r="U270" s="1"/>
  <c r="L1079" i="5" s="1"/>
  <c r="Q1079" s="1"/>
  <c r="AI270" i="1"/>
  <c r="CW270" s="1"/>
  <c r="V270" s="1"/>
  <c r="AJ270"/>
  <c r="CX270" s="1"/>
  <c r="W270" s="1"/>
  <c r="FR270"/>
  <c r="GL270"/>
  <c r="GN270"/>
  <c r="GP270"/>
  <c r="GV270"/>
  <c r="HC270" s="1"/>
  <c r="GX270" s="1"/>
  <c r="AC271"/>
  <c r="AE271"/>
  <c r="AF271"/>
  <c r="AG271"/>
  <c r="CU271" s="1"/>
  <c r="T271" s="1"/>
  <c r="AH271"/>
  <c r="CV271" s="1"/>
  <c r="U271" s="1"/>
  <c r="L1082" i="5" s="1"/>
  <c r="Q1082" s="1"/>
  <c r="AI271" i="1"/>
  <c r="CW271" s="1"/>
  <c r="V271" s="1"/>
  <c r="AJ271"/>
  <c r="CX271"/>
  <c r="W271" s="1"/>
  <c r="FR271"/>
  <c r="GL271"/>
  <c r="GN271"/>
  <c r="GP271"/>
  <c r="GV271"/>
  <c r="HC271" s="1"/>
  <c r="GX271" s="1"/>
  <c r="AC272"/>
  <c r="AE272"/>
  <c r="AD272" s="1"/>
  <c r="CR272" s="1"/>
  <c r="Q272" s="1"/>
  <c r="AF272"/>
  <c r="CT272" s="1"/>
  <c r="S272" s="1"/>
  <c r="AG272"/>
  <c r="CU272" s="1"/>
  <c r="T272" s="1"/>
  <c r="AH272"/>
  <c r="CV272" s="1"/>
  <c r="U272" s="1"/>
  <c r="L1085" i="5" s="1"/>
  <c r="Q1085" s="1"/>
  <c r="AI272" i="1"/>
  <c r="CW272" s="1"/>
  <c r="V272" s="1"/>
  <c r="AJ272"/>
  <c r="CX272" s="1"/>
  <c r="W272" s="1"/>
  <c r="FR272"/>
  <c r="GL272"/>
  <c r="GN272"/>
  <c r="GP272"/>
  <c r="GV272"/>
  <c r="HC272" s="1"/>
  <c r="GX272" s="1"/>
  <c r="AC273"/>
  <c r="AE273"/>
  <c r="AF273"/>
  <c r="AG273"/>
  <c r="CU273" s="1"/>
  <c r="T273" s="1"/>
  <c r="AH273"/>
  <c r="AI273"/>
  <c r="AJ273"/>
  <c r="CV273"/>
  <c r="U273" s="1"/>
  <c r="L1088" i="5" s="1"/>
  <c r="Q1088" s="1"/>
  <c r="CW273" i="1"/>
  <c r="V273" s="1"/>
  <c r="CX273"/>
  <c r="W273" s="1"/>
  <c r="FR273"/>
  <c r="GL273"/>
  <c r="GN273"/>
  <c r="GP273"/>
  <c r="GV273"/>
  <c r="HC273" s="1"/>
  <c r="GX273" s="1"/>
  <c r="AC274"/>
  <c r="AE274"/>
  <c r="AD274" s="1"/>
  <c r="CR274" s="1"/>
  <c r="Q274" s="1"/>
  <c r="AF274"/>
  <c r="AG274"/>
  <c r="CU274" s="1"/>
  <c r="T274" s="1"/>
  <c r="AH274"/>
  <c r="CV274" s="1"/>
  <c r="U274" s="1"/>
  <c r="L1091" i="5" s="1"/>
  <c r="Q1091" s="1"/>
  <c r="AI274" i="1"/>
  <c r="CW274" s="1"/>
  <c r="V274" s="1"/>
  <c r="AJ274"/>
  <c r="CX274" s="1"/>
  <c r="W274" s="1"/>
  <c r="CT274"/>
  <c r="S274" s="1"/>
  <c r="FR274"/>
  <c r="GL274"/>
  <c r="GO274"/>
  <c r="GP274"/>
  <c r="GV274"/>
  <c r="HC274" s="1"/>
  <c r="GX274" s="1"/>
  <c r="C276"/>
  <c r="D276"/>
  <c r="I276"/>
  <c r="E1093" i="5" s="1"/>
  <c r="AC276" i="1"/>
  <c r="CQ276" s="1"/>
  <c r="AE276"/>
  <c r="H1096" i="5" s="1"/>
  <c r="R1096" s="1"/>
  <c r="AF276" i="1"/>
  <c r="AG276"/>
  <c r="AH276"/>
  <c r="CV276" s="1"/>
  <c r="U276" s="1"/>
  <c r="AI276"/>
  <c r="CW276" s="1"/>
  <c r="V276" s="1"/>
  <c r="AJ276"/>
  <c r="CX276" s="1"/>
  <c r="CU276"/>
  <c r="T276" s="1"/>
  <c r="FR276"/>
  <c r="GL276"/>
  <c r="GO276"/>
  <c r="GP276"/>
  <c r="GV276"/>
  <c r="HC276" s="1"/>
  <c r="C277"/>
  <c r="D277"/>
  <c r="I277"/>
  <c r="E1102" i="5" s="1"/>
  <c r="AC277" i="1"/>
  <c r="AE277"/>
  <c r="CS277" s="1"/>
  <c r="AF277"/>
  <c r="CT277" s="1"/>
  <c r="AG277"/>
  <c r="CU277" s="1"/>
  <c r="T277" s="1"/>
  <c r="AH277"/>
  <c r="CV277" s="1"/>
  <c r="AI277"/>
  <c r="CW277" s="1"/>
  <c r="AJ277"/>
  <c r="CX277" s="1"/>
  <c r="FR277"/>
  <c r="GL277"/>
  <c r="GO277"/>
  <c r="GP277"/>
  <c r="GV277"/>
  <c r="HC277" s="1"/>
  <c r="GX277" s="1"/>
  <c r="I278"/>
  <c r="E1110" i="5" s="1"/>
  <c r="AC278" i="1"/>
  <c r="AE278"/>
  <c r="AD278" s="1"/>
  <c r="AF278"/>
  <c r="AG278"/>
  <c r="CU278" s="1"/>
  <c r="T278" s="1"/>
  <c r="AH278"/>
  <c r="AI278"/>
  <c r="CW278" s="1"/>
  <c r="AJ278"/>
  <c r="CX278" s="1"/>
  <c r="W278" s="1"/>
  <c r="CV278"/>
  <c r="FR278"/>
  <c r="GL278"/>
  <c r="GN278"/>
  <c r="GP278"/>
  <c r="GV278"/>
  <c r="HC278" s="1"/>
  <c r="AC279"/>
  <c r="AE279"/>
  <c r="AF279"/>
  <c r="AG279"/>
  <c r="CU279" s="1"/>
  <c r="T279" s="1"/>
  <c r="AH279"/>
  <c r="AI279"/>
  <c r="CW279" s="1"/>
  <c r="V279" s="1"/>
  <c r="AJ279"/>
  <c r="CX279" s="1"/>
  <c r="W279" s="1"/>
  <c r="CV279"/>
  <c r="U279" s="1"/>
  <c r="L1115" i="5" s="1"/>
  <c r="Q1115" s="1"/>
  <c r="FR279" i="1"/>
  <c r="GL279"/>
  <c r="GN279"/>
  <c r="GP279"/>
  <c r="GV279"/>
  <c r="HC279" s="1"/>
  <c r="GX279" s="1"/>
  <c r="AC280"/>
  <c r="AE280"/>
  <c r="AF280"/>
  <c r="AG280"/>
  <c r="CU280" s="1"/>
  <c r="T280" s="1"/>
  <c r="AH280"/>
  <c r="AI280"/>
  <c r="AJ280"/>
  <c r="CX280" s="1"/>
  <c r="W280" s="1"/>
  <c r="CV280"/>
  <c r="U280" s="1"/>
  <c r="L1118" i="5" s="1"/>
  <c r="Q1118" s="1"/>
  <c r="CW280" i="1"/>
  <c r="V280" s="1"/>
  <c r="FR280"/>
  <c r="GL280"/>
  <c r="GN280"/>
  <c r="GP280"/>
  <c r="GV280"/>
  <c r="HC280" s="1"/>
  <c r="GX280" s="1"/>
  <c r="AC281"/>
  <c r="AE281"/>
  <c r="AD281" s="1"/>
  <c r="AF281"/>
  <c r="AG281"/>
  <c r="CU281" s="1"/>
  <c r="T281" s="1"/>
  <c r="AH281"/>
  <c r="AI281"/>
  <c r="CW281" s="1"/>
  <c r="V281" s="1"/>
  <c r="AJ281"/>
  <c r="CX281" s="1"/>
  <c r="W281" s="1"/>
  <c r="CV281"/>
  <c r="U281" s="1"/>
  <c r="L1121" i="5" s="1"/>
  <c r="Q1121" s="1"/>
  <c r="FR281" i="1"/>
  <c r="GL281"/>
  <c r="GO281"/>
  <c r="GP281"/>
  <c r="GV281"/>
  <c r="HC281" s="1"/>
  <c r="GX281" s="1"/>
  <c r="C283"/>
  <c r="D283"/>
  <c r="I283"/>
  <c r="E1123" i="5" s="1"/>
  <c r="AC283" i="1"/>
  <c r="AE283"/>
  <c r="CS283" s="1"/>
  <c r="AF283"/>
  <c r="AG283"/>
  <c r="CU283" s="1"/>
  <c r="AH283"/>
  <c r="CV283" s="1"/>
  <c r="AI283"/>
  <c r="CW283" s="1"/>
  <c r="AJ283"/>
  <c r="CX283" s="1"/>
  <c r="W283" s="1"/>
  <c r="FR283"/>
  <c r="GL283"/>
  <c r="GO283"/>
  <c r="GP283"/>
  <c r="GV283"/>
  <c r="HC283" s="1"/>
  <c r="AC284"/>
  <c r="AE284"/>
  <c r="AF284"/>
  <c r="CT284" s="1"/>
  <c r="S284" s="1"/>
  <c r="AG284"/>
  <c r="CU284" s="1"/>
  <c r="T284" s="1"/>
  <c r="AH284"/>
  <c r="CV284" s="1"/>
  <c r="U284" s="1"/>
  <c r="L1134" i="5" s="1"/>
  <c r="Q1134" s="1"/>
  <c r="AI284" i="1"/>
  <c r="CW284" s="1"/>
  <c r="V284" s="1"/>
  <c r="AJ284"/>
  <c r="CX284" s="1"/>
  <c r="W284" s="1"/>
  <c r="FR284"/>
  <c r="GL284"/>
  <c r="GO284"/>
  <c r="GP284"/>
  <c r="GV284"/>
  <c r="HC284" s="1"/>
  <c r="GX284" s="1"/>
  <c r="AC285"/>
  <c r="AE285"/>
  <c r="CS285" s="1"/>
  <c r="R285" s="1"/>
  <c r="AF285"/>
  <c r="CT285" s="1"/>
  <c r="S285" s="1"/>
  <c r="AG285"/>
  <c r="CU285" s="1"/>
  <c r="T285" s="1"/>
  <c r="AH285"/>
  <c r="CV285" s="1"/>
  <c r="U285" s="1"/>
  <c r="L1137" i="5" s="1"/>
  <c r="Q1137" s="1"/>
  <c r="AI285" i="1"/>
  <c r="CW285" s="1"/>
  <c r="V285" s="1"/>
  <c r="AJ285"/>
  <c r="CX285" s="1"/>
  <c r="W285" s="1"/>
  <c r="FR285"/>
  <c r="GL285"/>
  <c r="GO285"/>
  <c r="GP285"/>
  <c r="GV285"/>
  <c r="HC285" s="1"/>
  <c r="GX285" s="1"/>
  <c r="C286"/>
  <c r="D286"/>
  <c r="I286"/>
  <c r="E1138" i="5" s="1"/>
  <c r="AC286" i="1"/>
  <c r="AE286"/>
  <c r="AD286" s="1"/>
  <c r="AF286"/>
  <c r="CT286" s="1"/>
  <c r="S286" s="1"/>
  <c r="K1139" i="5" s="1"/>
  <c r="AG286" i="1"/>
  <c r="CU286" s="1"/>
  <c r="T286" s="1"/>
  <c r="AH286"/>
  <c r="CV286" s="1"/>
  <c r="AI286"/>
  <c r="CW286" s="1"/>
  <c r="AJ286"/>
  <c r="CQ286"/>
  <c r="CX286"/>
  <c r="W286" s="1"/>
  <c r="FR286"/>
  <c r="GL286"/>
  <c r="GO286"/>
  <c r="GP286"/>
  <c r="GV286"/>
  <c r="HC286" s="1"/>
  <c r="AC287"/>
  <c r="AE287"/>
  <c r="CS287" s="1"/>
  <c r="R287" s="1"/>
  <c r="AF287"/>
  <c r="CT287" s="1"/>
  <c r="S287" s="1"/>
  <c r="AG287"/>
  <c r="CU287" s="1"/>
  <c r="T287" s="1"/>
  <c r="AH287"/>
  <c r="CV287" s="1"/>
  <c r="U287" s="1"/>
  <c r="L1149" i="5" s="1"/>
  <c r="Q1149" s="1"/>
  <c r="AI287" i="1"/>
  <c r="CW287" s="1"/>
  <c r="V287" s="1"/>
  <c r="AJ287"/>
  <c r="CX287" s="1"/>
  <c r="W287" s="1"/>
  <c r="CQ287"/>
  <c r="P287" s="1"/>
  <c r="K1148" i="5" s="1"/>
  <c r="FR287" i="1"/>
  <c r="GL287"/>
  <c r="GO287"/>
  <c r="GP287"/>
  <c r="GV287"/>
  <c r="HC287" s="1"/>
  <c r="GX287" s="1"/>
  <c r="C289"/>
  <c r="D289"/>
  <c r="I289"/>
  <c r="AC289"/>
  <c r="AE289"/>
  <c r="AF289"/>
  <c r="AG289"/>
  <c r="AH289"/>
  <c r="CV289" s="1"/>
  <c r="AI289"/>
  <c r="CW289" s="1"/>
  <c r="AJ289"/>
  <c r="CX289" s="1"/>
  <c r="CU289"/>
  <c r="T289" s="1"/>
  <c r="FR289"/>
  <c r="GL289"/>
  <c r="GO289"/>
  <c r="GP289"/>
  <c r="GV289"/>
  <c r="HC289" s="1"/>
  <c r="AC290"/>
  <c r="AE290"/>
  <c r="CS290" s="1"/>
  <c r="AF290"/>
  <c r="AG290"/>
  <c r="CU290" s="1"/>
  <c r="AH290"/>
  <c r="CV290" s="1"/>
  <c r="AI290"/>
  <c r="CW290" s="1"/>
  <c r="AJ290"/>
  <c r="CQ290"/>
  <c r="CX290"/>
  <c r="FR290"/>
  <c r="GL290"/>
  <c r="GO290"/>
  <c r="GP290"/>
  <c r="GV290"/>
  <c r="HC290" s="1"/>
  <c r="AC291"/>
  <c r="AE291"/>
  <c r="AF291"/>
  <c r="AG291"/>
  <c r="CU291" s="1"/>
  <c r="T291" s="1"/>
  <c r="AH291"/>
  <c r="CV291" s="1"/>
  <c r="U291" s="1"/>
  <c r="L1165" i="5" s="1"/>
  <c r="Q1165" s="1"/>
  <c r="AI291" i="1"/>
  <c r="CW291" s="1"/>
  <c r="V291" s="1"/>
  <c r="AJ291"/>
  <c r="CX291" s="1"/>
  <c r="W291" s="1"/>
  <c r="CQ291"/>
  <c r="P291" s="1"/>
  <c r="FR291"/>
  <c r="GL291"/>
  <c r="GO291"/>
  <c r="GP291"/>
  <c r="GV291"/>
  <c r="HC291" s="1"/>
  <c r="GX291" s="1"/>
  <c r="AC292"/>
  <c r="AE292"/>
  <c r="CS292" s="1"/>
  <c r="R292" s="1"/>
  <c r="AF292"/>
  <c r="CT292" s="1"/>
  <c r="S292" s="1"/>
  <c r="AG292"/>
  <c r="CU292" s="1"/>
  <c r="T292" s="1"/>
  <c r="AH292"/>
  <c r="CV292" s="1"/>
  <c r="U292" s="1"/>
  <c r="L1168" i="5" s="1"/>
  <c r="Q1168" s="1"/>
  <c r="AI292" i="1"/>
  <c r="CW292" s="1"/>
  <c r="V292" s="1"/>
  <c r="AJ292"/>
  <c r="CQ292"/>
  <c r="P292" s="1"/>
  <c r="K1167" i="5" s="1"/>
  <c r="CX292" i="1"/>
  <c r="W292" s="1"/>
  <c r="FR292"/>
  <c r="GL292"/>
  <c r="GO292"/>
  <c r="GP292"/>
  <c r="GV292"/>
  <c r="HC292" s="1"/>
  <c r="GX292" s="1"/>
  <c r="C293"/>
  <c r="D293"/>
  <c r="I293"/>
  <c r="AC293"/>
  <c r="CQ293" s="1"/>
  <c r="P293" s="1"/>
  <c r="K1173" i="5" s="1"/>
  <c r="AE293" i="1"/>
  <c r="AF293"/>
  <c r="AG293"/>
  <c r="AH293"/>
  <c r="CV293" s="1"/>
  <c r="U293" s="1"/>
  <c r="AI293"/>
  <c r="CW293" s="1"/>
  <c r="AJ293"/>
  <c r="CX293" s="1"/>
  <c r="CU293"/>
  <c r="T293" s="1"/>
  <c r="FR293"/>
  <c r="GL293"/>
  <c r="GO293"/>
  <c r="GP293"/>
  <c r="GV293"/>
  <c r="HC293" s="1"/>
  <c r="GX293" s="1"/>
  <c r="AC294"/>
  <c r="CQ294" s="1"/>
  <c r="AE294"/>
  <c r="AD294" s="1"/>
  <c r="CR294" s="1"/>
  <c r="AF294"/>
  <c r="CT294" s="1"/>
  <c r="AG294"/>
  <c r="CU294" s="1"/>
  <c r="AH294"/>
  <c r="CV294" s="1"/>
  <c r="AI294"/>
  <c r="CW294" s="1"/>
  <c r="AJ294"/>
  <c r="CX294" s="1"/>
  <c r="FR294"/>
  <c r="GL294"/>
  <c r="GN294"/>
  <c r="GP294"/>
  <c r="GV294"/>
  <c r="HC294" s="1"/>
  <c r="AC295"/>
  <c r="CQ295" s="1"/>
  <c r="P295" s="1"/>
  <c r="AE295"/>
  <c r="AD295" s="1"/>
  <c r="CR295" s="1"/>
  <c r="Q295" s="1"/>
  <c r="AF295"/>
  <c r="AG295"/>
  <c r="CU295" s="1"/>
  <c r="T295" s="1"/>
  <c r="AH295"/>
  <c r="AI295"/>
  <c r="CW295" s="1"/>
  <c r="V295" s="1"/>
  <c r="AJ295"/>
  <c r="CX295" s="1"/>
  <c r="W295" s="1"/>
  <c r="CV295"/>
  <c r="U295" s="1"/>
  <c r="L1183" i="5" s="1"/>
  <c r="Q1183" s="1"/>
  <c r="FR295" i="1"/>
  <c r="GL295"/>
  <c r="GN295"/>
  <c r="GP295"/>
  <c r="GV295"/>
  <c r="HC295" s="1"/>
  <c r="GX295" s="1"/>
  <c r="AC296"/>
  <c r="AE296"/>
  <c r="AD296" s="1"/>
  <c r="CR296" s="1"/>
  <c r="Q296" s="1"/>
  <c r="AF296"/>
  <c r="AG296"/>
  <c r="CU296" s="1"/>
  <c r="T296" s="1"/>
  <c r="AH296"/>
  <c r="CV296" s="1"/>
  <c r="U296" s="1"/>
  <c r="L1186" i="5" s="1"/>
  <c r="Q1186" s="1"/>
  <c r="AI296" i="1"/>
  <c r="CW296" s="1"/>
  <c r="V296" s="1"/>
  <c r="AJ296"/>
  <c r="CX296" s="1"/>
  <c r="W296" s="1"/>
  <c r="CQ296"/>
  <c r="P296" s="1"/>
  <c r="FR296"/>
  <c r="GL296"/>
  <c r="GN296"/>
  <c r="GP296"/>
  <c r="GV296"/>
  <c r="HC296" s="1"/>
  <c r="GX296" s="1"/>
  <c r="C298"/>
  <c r="D298"/>
  <c r="I298"/>
  <c r="AC298"/>
  <c r="CQ298" s="1"/>
  <c r="AE298"/>
  <c r="AF298"/>
  <c r="AG298"/>
  <c r="AH298"/>
  <c r="AI298"/>
  <c r="CW298" s="1"/>
  <c r="AJ298"/>
  <c r="CX298" s="1"/>
  <c r="W298" s="1"/>
  <c r="CU298"/>
  <c r="T298" s="1"/>
  <c r="CV298"/>
  <c r="FR298"/>
  <c r="GL298"/>
  <c r="GO298"/>
  <c r="GP298"/>
  <c r="GV298"/>
  <c r="HC298" s="1"/>
  <c r="AC299"/>
  <c r="CQ299" s="1"/>
  <c r="AE299"/>
  <c r="AD299" s="1"/>
  <c r="CR299" s="1"/>
  <c r="AF299"/>
  <c r="AG299"/>
  <c r="CU299" s="1"/>
  <c r="AH299"/>
  <c r="CV299" s="1"/>
  <c r="AI299"/>
  <c r="CW299" s="1"/>
  <c r="AJ299"/>
  <c r="CT299"/>
  <c r="CX299"/>
  <c r="FR299"/>
  <c r="GL299"/>
  <c r="GO299"/>
  <c r="GP299"/>
  <c r="GV299"/>
  <c r="HC299" s="1"/>
  <c r="AC300"/>
  <c r="AE300"/>
  <c r="AD300" s="1"/>
  <c r="CR300" s="1"/>
  <c r="Q300" s="1"/>
  <c r="AF300"/>
  <c r="AG300"/>
  <c r="CU300" s="1"/>
  <c r="T300" s="1"/>
  <c r="AH300"/>
  <c r="AI300"/>
  <c r="CW300" s="1"/>
  <c r="V300" s="1"/>
  <c r="AJ300"/>
  <c r="CX300" s="1"/>
  <c r="W300" s="1"/>
  <c r="CQ300"/>
  <c r="P300" s="1"/>
  <c r="CV300"/>
  <c r="U300" s="1"/>
  <c r="L1202" i="5" s="1"/>
  <c r="Q1202" s="1"/>
  <c r="FR300" i="1"/>
  <c r="GL300"/>
  <c r="GO300"/>
  <c r="GP300"/>
  <c r="GV300"/>
  <c r="HC300" s="1"/>
  <c r="GX300" s="1"/>
  <c r="AC301"/>
  <c r="CQ301" s="1"/>
  <c r="P301" s="1"/>
  <c r="AE301"/>
  <c r="AD301" s="1"/>
  <c r="CR301" s="1"/>
  <c r="Q301" s="1"/>
  <c r="AF301"/>
  <c r="AG301"/>
  <c r="AH301"/>
  <c r="CV301" s="1"/>
  <c r="U301" s="1"/>
  <c r="L1205" i="5" s="1"/>
  <c r="Q1205" s="1"/>
  <c r="AI301" i="1"/>
  <c r="CW301" s="1"/>
  <c r="V301" s="1"/>
  <c r="AJ301"/>
  <c r="CX301" s="1"/>
  <c r="W301" s="1"/>
  <c r="CU301"/>
  <c r="T301" s="1"/>
  <c r="FR301"/>
  <c r="GL301"/>
  <c r="GO301"/>
  <c r="GP301"/>
  <c r="GV301"/>
  <c r="HC301" s="1"/>
  <c r="GX301" s="1"/>
  <c r="C302"/>
  <c r="D302"/>
  <c r="I302"/>
  <c r="E1206" i="5" s="1"/>
  <c r="AC302" i="1"/>
  <c r="CQ302" s="1"/>
  <c r="P302" s="1"/>
  <c r="K1209" i="5" s="1"/>
  <c r="AE302" i="1"/>
  <c r="AF302"/>
  <c r="AG302"/>
  <c r="CU302" s="1"/>
  <c r="T302" s="1"/>
  <c r="AH302"/>
  <c r="AI302"/>
  <c r="CW302" s="1"/>
  <c r="V302" s="1"/>
  <c r="AJ302"/>
  <c r="CX302" s="1"/>
  <c r="CV302"/>
  <c r="U302" s="1"/>
  <c r="FR302"/>
  <c r="GL302"/>
  <c r="GO302"/>
  <c r="GP302"/>
  <c r="GV302"/>
  <c r="HC302" s="1"/>
  <c r="GX302" s="1"/>
  <c r="C304"/>
  <c r="D304"/>
  <c r="I304"/>
  <c r="E1215" i="5" s="1"/>
  <c r="AC304" i="1"/>
  <c r="AE304"/>
  <c r="AF304"/>
  <c r="AG304"/>
  <c r="CU304" s="1"/>
  <c r="T304" s="1"/>
  <c r="AH304"/>
  <c r="AI304"/>
  <c r="CW304" s="1"/>
  <c r="AJ304"/>
  <c r="CX304" s="1"/>
  <c r="CT304"/>
  <c r="S304" s="1"/>
  <c r="K1216" i="5" s="1"/>
  <c r="CV304" i="1"/>
  <c r="FR304"/>
  <c r="GL304"/>
  <c r="GO304"/>
  <c r="GP304"/>
  <c r="GV304"/>
  <c r="HC304"/>
  <c r="I305"/>
  <c r="E1223" i="5" s="1"/>
  <c r="AC305" i="1"/>
  <c r="AE305"/>
  <c r="AF305"/>
  <c r="AG305"/>
  <c r="CU305" s="1"/>
  <c r="T305" s="1"/>
  <c r="AH305"/>
  <c r="AI305"/>
  <c r="AJ305"/>
  <c r="CX305" s="1"/>
  <c r="CV305"/>
  <c r="CW305"/>
  <c r="FR305"/>
  <c r="GL305"/>
  <c r="GO305"/>
  <c r="GP305"/>
  <c r="GV305"/>
  <c r="HC305" s="1"/>
  <c r="C306"/>
  <c r="D306"/>
  <c r="I306"/>
  <c r="E1225" i="5" s="1"/>
  <c r="AC306" i="1"/>
  <c r="AE306"/>
  <c r="AF306"/>
  <c r="AG306"/>
  <c r="CU306" s="1"/>
  <c r="AH306"/>
  <c r="CV306" s="1"/>
  <c r="AI306"/>
  <c r="CW306" s="1"/>
  <c r="AJ306"/>
  <c r="CX306" s="1"/>
  <c r="W306" s="1"/>
  <c r="FR306"/>
  <c r="GL306"/>
  <c r="GO306"/>
  <c r="GP306"/>
  <c r="GV306"/>
  <c r="HC306" s="1"/>
  <c r="AC307"/>
  <c r="AE307"/>
  <c r="AD307" s="1"/>
  <c r="AF307"/>
  <c r="AG307"/>
  <c r="CU307" s="1"/>
  <c r="AH307"/>
  <c r="AI307"/>
  <c r="CW307" s="1"/>
  <c r="AJ307"/>
  <c r="CX307" s="1"/>
  <c r="CV307"/>
  <c r="FR307"/>
  <c r="GL307"/>
  <c r="GO307"/>
  <c r="GP307"/>
  <c r="GV307"/>
  <c r="HC307" s="1"/>
  <c r="C308"/>
  <c r="D308"/>
  <c r="I308"/>
  <c r="E1234" i="5" s="1"/>
  <c r="AC308" i="1"/>
  <c r="AE308"/>
  <c r="H1237" i="5" s="1"/>
  <c r="R1237" s="1"/>
  <c r="AF308" i="1"/>
  <c r="CT308" s="1"/>
  <c r="S308" s="1"/>
  <c r="K1235" i="5" s="1"/>
  <c r="AG308" i="1"/>
  <c r="CU308" s="1"/>
  <c r="AH308"/>
  <c r="CV308" s="1"/>
  <c r="U308" s="1"/>
  <c r="AI308"/>
  <c r="CW308" s="1"/>
  <c r="V308" s="1"/>
  <c r="AJ308"/>
  <c r="CX308" s="1"/>
  <c r="W308" s="1"/>
  <c r="FR308"/>
  <c r="GL308"/>
  <c r="GO308"/>
  <c r="GP308"/>
  <c r="GV308"/>
  <c r="HC308" s="1"/>
  <c r="GX308" s="1"/>
  <c r="I309"/>
  <c r="E1241" i="5" s="1"/>
  <c r="AC309" i="1"/>
  <c r="AE309"/>
  <c r="AF309"/>
  <c r="AG309"/>
  <c r="CU309" s="1"/>
  <c r="T309" s="1"/>
  <c r="AH309"/>
  <c r="CV309" s="1"/>
  <c r="AI309"/>
  <c r="CW309" s="1"/>
  <c r="AJ309"/>
  <c r="CX309" s="1"/>
  <c r="FR309"/>
  <c r="GL309"/>
  <c r="GO309"/>
  <c r="GP309"/>
  <c r="GV309"/>
  <c r="HC309" s="1"/>
  <c r="C310"/>
  <c r="D310"/>
  <c r="I310"/>
  <c r="E1243" i="5" s="1"/>
  <c r="AC310" i="1"/>
  <c r="AE310"/>
  <c r="AF310"/>
  <c r="AG310"/>
  <c r="CU310" s="1"/>
  <c r="AH310"/>
  <c r="CV310" s="1"/>
  <c r="AI310"/>
  <c r="CW310" s="1"/>
  <c r="V310" s="1"/>
  <c r="AJ310"/>
  <c r="CX310" s="1"/>
  <c r="FR310"/>
  <c r="GL310"/>
  <c r="GO310"/>
  <c r="GP310"/>
  <c r="GV310"/>
  <c r="HC310" s="1"/>
  <c r="AC311"/>
  <c r="AE311"/>
  <c r="AD311" s="1"/>
  <c r="AF311"/>
  <c r="AG311"/>
  <c r="CU311" s="1"/>
  <c r="AH311"/>
  <c r="CV311" s="1"/>
  <c r="AI311"/>
  <c r="CW311" s="1"/>
  <c r="AJ311"/>
  <c r="CX311" s="1"/>
  <c r="FR311"/>
  <c r="GL311"/>
  <c r="GO311"/>
  <c r="GP311"/>
  <c r="GV311"/>
  <c r="HC311" s="1"/>
  <c r="C312"/>
  <c r="D312"/>
  <c r="I312"/>
  <c r="E1252" i="5" s="1"/>
  <c r="AC312" i="1"/>
  <c r="AE312"/>
  <c r="H1255" i="5" s="1"/>
  <c r="R1255" s="1"/>
  <c r="AF312" i="1"/>
  <c r="AG312"/>
  <c r="CU312" s="1"/>
  <c r="AH312"/>
  <c r="CV312" s="1"/>
  <c r="U312" s="1"/>
  <c r="AI312"/>
  <c r="AJ312"/>
  <c r="CT312"/>
  <c r="S312" s="1"/>
  <c r="K1253" i="5" s="1"/>
  <c r="CW312" i="1"/>
  <c r="V312" s="1"/>
  <c r="CX312"/>
  <c r="W312" s="1"/>
  <c r="FR312"/>
  <c r="GL312"/>
  <c r="GO312"/>
  <c r="GP312"/>
  <c r="GV312"/>
  <c r="HC312"/>
  <c r="GX312" s="1"/>
  <c r="C314"/>
  <c r="D314"/>
  <c r="I314"/>
  <c r="E1261" i="5" s="1"/>
  <c r="AC314" i="1"/>
  <c r="AD314"/>
  <c r="AE314"/>
  <c r="AF314"/>
  <c r="AG314"/>
  <c r="CU314" s="1"/>
  <c r="T314" s="1"/>
  <c r="AH314"/>
  <c r="CV314" s="1"/>
  <c r="AI314"/>
  <c r="CW314" s="1"/>
  <c r="V314" s="1"/>
  <c r="AJ314"/>
  <c r="CX314" s="1"/>
  <c r="W314" s="1"/>
  <c r="CQ314"/>
  <c r="P314" s="1"/>
  <c r="CS314"/>
  <c r="FR314"/>
  <c r="GL314"/>
  <c r="GO314"/>
  <c r="GP314"/>
  <c r="GV314"/>
  <c r="HC314" s="1"/>
  <c r="AC315"/>
  <c r="AE315"/>
  <c r="AD315" s="1"/>
  <c r="CR315" s="1"/>
  <c r="Q315" s="1"/>
  <c r="AF315"/>
  <c r="CT315" s="1"/>
  <c r="S315" s="1"/>
  <c r="AG315"/>
  <c r="CU315" s="1"/>
  <c r="T315" s="1"/>
  <c r="AH315"/>
  <c r="CV315" s="1"/>
  <c r="U315" s="1"/>
  <c r="L1272" i="5" s="1"/>
  <c r="Q1272" s="1"/>
  <c r="AI315" i="1"/>
  <c r="CW315" s="1"/>
  <c r="V315" s="1"/>
  <c r="AJ315"/>
  <c r="CX315"/>
  <c r="W315" s="1"/>
  <c r="FR315"/>
  <c r="GL315"/>
  <c r="GO315"/>
  <c r="GP315"/>
  <c r="GV315"/>
  <c r="HC315" s="1"/>
  <c r="GX315" s="1"/>
  <c r="C316"/>
  <c r="D316"/>
  <c r="I316"/>
  <c r="E1273" i="5" s="1"/>
  <c r="AC316" i="1"/>
  <c r="CQ316" s="1"/>
  <c r="AE316"/>
  <c r="CS316" s="1"/>
  <c r="AF316"/>
  <c r="CT316" s="1"/>
  <c r="S316" s="1"/>
  <c r="K1274" i="5" s="1"/>
  <c r="AG316" i="1"/>
  <c r="CU316" s="1"/>
  <c r="AH316"/>
  <c r="CV316" s="1"/>
  <c r="AI316"/>
  <c r="CW316" s="1"/>
  <c r="AJ316"/>
  <c r="CX316" s="1"/>
  <c r="W316" s="1"/>
  <c r="FR316"/>
  <c r="GL316"/>
  <c r="GO316"/>
  <c r="GP316"/>
  <c r="GV316"/>
  <c r="HC316" s="1"/>
  <c r="AC317"/>
  <c r="AE317"/>
  <c r="AF317"/>
  <c r="AG317"/>
  <c r="CU317" s="1"/>
  <c r="AH317"/>
  <c r="CV317" s="1"/>
  <c r="AI317"/>
  <c r="CW317" s="1"/>
  <c r="AJ317"/>
  <c r="CX317" s="1"/>
  <c r="FR317"/>
  <c r="GL317"/>
  <c r="GN317"/>
  <c r="GP317"/>
  <c r="GV317"/>
  <c r="HC317" s="1"/>
  <c r="I318"/>
  <c r="E1284" i="5" s="1"/>
  <c r="AC318" i="1"/>
  <c r="AE318"/>
  <c r="AF318"/>
  <c r="AG318"/>
  <c r="CU318" s="1"/>
  <c r="T318" s="1"/>
  <c r="AH318"/>
  <c r="CV318" s="1"/>
  <c r="AI318"/>
  <c r="CW318" s="1"/>
  <c r="AJ318"/>
  <c r="CX318" s="1"/>
  <c r="FR318"/>
  <c r="GL318"/>
  <c r="GO318"/>
  <c r="GP318"/>
  <c r="GV318"/>
  <c r="HC318" s="1"/>
  <c r="GX318" s="1"/>
  <c r="AC319"/>
  <c r="AE319"/>
  <c r="CS319" s="1"/>
  <c r="AF319"/>
  <c r="AG319"/>
  <c r="CU319" s="1"/>
  <c r="AH319"/>
  <c r="CV319" s="1"/>
  <c r="AI319"/>
  <c r="CW319" s="1"/>
  <c r="AJ319"/>
  <c r="CX319" s="1"/>
  <c r="FR319"/>
  <c r="GL319"/>
  <c r="GO319"/>
  <c r="GP319"/>
  <c r="GV319"/>
  <c r="HC319" s="1"/>
  <c r="AC320"/>
  <c r="AE320"/>
  <c r="CS320" s="1"/>
  <c r="R320" s="1"/>
  <c r="AF320"/>
  <c r="AG320"/>
  <c r="CU320" s="1"/>
  <c r="T320" s="1"/>
  <c r="AH320"/>
  <c r="CV320" s="1"/>
  <c r="U320" s="1"/>
  <c r="L1292" i="5" s="1"/>
  <c r="Q1292" s="1"/>
  <c r="AI320" i="1"/>
  <c r="CW320" s="1"/>
  <c r="V320" s="1"/>
  <c r="AJ320"/>
  <c r="CX320" s="1"/>
  <c r="W320" s="1"/>
  <c r="FR320"/>
  <c r="GL320"/>
  <c r="GO320"/>
  <c r="GP320"/>
  <c r="GV320"/>
  <c r="HC320" s="1"/>
  <c r="GX320" s="1"/>
  <c r="C322"/>
  <c r="D322"/>
  <c r="I322"/>
  <c r="AC322"/>
  <c r="AE322"/>
  <c r="CS322" s="1"/>
  <c r="AF322"/>
  <c r="AG322"/>
  <c r="CU322" s="1"/>
  <c r="AH322"/>
  <c r="CV322" s="1"/>
  <c r="AI322"/>
  <c r="CW322" s="1"/>
  <c r="AJ322"/>
  <c r="CX322" s="1"/>
  <c r="FR322"/>
  <c r="GL322"/>
  <c r="GO322"/>
  <c r="GP322"/>
  <c r="GV322"/>
  <c r="HC322" s="1"/>
  <c r="AC323"/>
  <c r="AE323"/>
  <c r="AF323"/>
  <c r="AG323"/>
  <c r="CU323" s="1"/>
  <c r="AH323"/>
  <c r="CV323" s="1"/>
  <c r="AI323"/>
  <c r="CW323" s="1"/>
  <c r="AJ323"/>
  <c r="CX323" s="1"/>
  <c r="FR323"/>
  <c r="GL323"/>
  <c r="GO323"/>
  <c r="GP323"/>
  <c r="GV323"/>
  <c r="HC323" s="1"/>
  <c r="B325"/>
  <c r="B160" s="1"/>
  <c r="C325"/>
  <c r="C160" s="1"/>
  <c r="D325"/>
  <c r="D160" s="1"/>
  <c r="F325"/>
  <c r="F160" s="1"/>
  <c r="G325"/>
  <c r="BX325"/>
  <c r="BX160" s="1"/>
  <c r="CK325"/>
  <c r="CK160" s="1"/>
  <c r="CL325"/>
  <c r="CL160" s="1"/>
  <c r="D360"/>
  <c r="E362"/>
  <c r="Z362"/>
  <c r="AA362"/>
  <c r="AM362"/>
  <c r="AN362"/>
  <c r="BD362"/>
  <c r="BE362"/>
  <c r="BF362"/>
  <c r="BG362"/>
  <c r="BH362"/>
  <c r="BI362"/>
  <c r="BJ362"/>
  <c r="BK362"/>
  <c r="BL362"/>
  <c r="BM362"/>
  <c r="BN362"/>
  <c r="BO362"/>
  <c r="BP362"/>
  <c r="BQ362"/>
  <c r="BR362"/>
  <c r="BS362"/>
  <c r="BT362"/>
  <c r="BU362"/>
  <c r="BV362"/>
  <c r="BW362"/>
  <c r="CM362"/>
  <c r="CN362"/>
  <c r="CO362"/>
  <c r="CP362"/>
  <c r="CQ362"/>
  <c r="CR362"/>
  <c r="CS362"/>
  <c r="CT362"/>
  <c r="CU362"/>
  <c r="CV362"/>
  <c r="CW362"/>
  <c r="CX362"/>
  <c r="CY362"/>
  <c r="CZ362"/>
  <c r="DA362"/>
  <c r="DB362"/>
  <c r="DC362"/>
  <c r="DD362"/>
  <c r="DE362"/>
  <c r="DF362"/>
  <c r="DG362"/>
  <c r="DH362"/>
  <c r="DI362"/>
  <c r="DJ362"/>
  <c r="DK362"/>
  <c r="DL362"/>
  <c r="DM362"/>
  <c r="DN362"/>
  <c r="DO362"/>
  <c r="DP362"/>
  <c r="DQ362"/>
  <c r="DR362"/>
  <c r="DS362"/>
  <c r="DT362"/>
  <c r="DU362"/>
  <c r="DV362"/>
  <c r="DW362"/>
  <c r="DX362"/>
  <c r="DY362"/>
  <c r="DZ362"/>
  <c r="EA362"/>
  <c r="EB362"/>
  <c r="EC362"/>
  <c r="ED362"/>
  <c r="EE362"/>
  <c r="EF362"/>
  <c r="EG362"/>
  <c r="EH362"/>
  <c r="EI362"/>
  <c r="EJ362"/>
  <c r="EK362"/>
  <c r="EL362"/>
  <c r="EM362"/>
  <c r="EN362"/>
  <c r="EO362"/>
  <c r="EP362"/>
  <c r="EQ362"/>
  <c r="ER362"/>
  <c r="ES362"/>
  <c r="ET362"/>
  <c r="EU362"/>
  <c r="EV362"/>
  <c r="EW362"/>
  <c r="EX362"/>
  <c r="EY362"/>
  <c r="EZ362"/>
  <c r="FA362"/>
  <c r="FB362"/>
  <c r="FC362"/>
  <c r="FD362"/>
  <c r="FE362"/>
  <c r="FF362"/>
  <c r="FG362"/>
  <c r="FH362"/>
  <c r="FI362"/>
  <c r="FJ362"/>
  <c r="FK362"/>
  <c r="FL362"/>
  <c r="FM362"/>
  <c r="FN362"/>
  <c r="FO362"/>
  <c r="FP362"/>
  <c r="FQ362"/>
  <c r="FR362"/>
  <c r="FS362"/>
  <c r="FT362"/>
  <c r="FU362"/>
  <c r="FV362"/>
  <c r="FW362"/>
  <c r="FX362"/>
  <c r="FY362"/>
  <c r="FZ362"/>
  <c r="GA362"/>
  <c r="GB362"/>
  <c r="GC362"/>
  <c r="GD362"/>
  <c r="GE362"/>
  <c r="GF362"/>
  <c r="GG362"/>
  <c r="GH362"/>
  <c r="GI362"/>
  <c r="GJ362"/>
  <c r="GK362"/>
  <c r="GL362"/>
  <c r="GM362"/>
  <c r="GN362"/>
  <c r="GO362"/>
  <c r="GP362"/>
  <c r="GQ362"/>
  <c r="GR362"/>
  <c r="GS362"/>
  <c r="GT362"/>
  <c r="GU362"/>
  <c r="GV362"/>
  <c r="GW362"/>
  <c r="GX362"/>
  <c r="C365"/>
  <c r="D365"/>
  <c r="I365"/>
  <c r="E1360" i="5" s="1"/>
  <c r="AC365" i="1"/>
  <c r="CQ365" s="1"/>
  <c r="AE365"/>
  <c r="AF365"/>
  <c r="CT365" s="1"/>
  <c r="AG365"/>
  <c r="AH365"/>
  <c r="CV365" s="1"/>
  <c r="AI365"/>
  <c r="CW365" s="1"/>
  <c r="AJ365"/>
  <c r="CX365" s="1"/>
  <c r="CU365"/>
  <c r="T365" s="1"/>
  <c r="FR365"/>
  <c r="GL365"/>
  <c r="GN365"/>
  <c r="GP365"/>
  <c r="GV365"/>
  <c r="HC365" s="1"/>
  <c r="AC366"/>
  <c r="AE366"/>
  <c r="CS366" s="1"/>
  <c r="R366" s="1"/>
  <c r="AF366"/>
  <c r="CT366" s="1"/>
  <c r="S366" s="1"/>
  <c r="AG366"/>
  <c r="AH366"/>
  <c r="CV366" s="1"/>
  <c r="U366" s="1"/>
  <c r="L1369" i="5" s="1"/>
  <c r="Q1369" s="1"/>
  <c r="AI366" i="1"/>
  <c r="CW366" s="1"/>
  <c r="V366" s="1"/>
  <c r="AJ366"/>
  <c r="CX366" s="1"/>
  <c r="W366" s="1"/>
  <c r="CU366"/>
  <c r="T366" s="1"/>
  <c r="FR366"/>
  <c r="GL366"/>
  <c r="GN366"/>
  <c r="GP366"/>
  <c r="GV366"/>
  <c r="HC366" s="1"/>
  <c r="GX366" s="1"/>
  <c r="AC367"/>
  <c r="AE367"/>
  <c r="CS367" s="1"/>
  <c r="R367" s="1"/>
  <c r="AF367"/>
  <c r="CT367" s="1"/>
  <c r="S367" s="1"/>
  <c r="AG367"/>
  <c r="CU367" s="1"/>
  <c r="T367" s="1"/>
  <c r="AH367"/>
  <c r="CV367" s="1"/>
  <c r="U367" s="1"/>
  <c r="L1372" i="5" s="1"/>
  <c r="Q1372" s="1"/>
  <c r="AI367" i="1"/>
  <c r="CW367" s="1"/>
  <c r="V367" s="1"/>
  <c r="AJ367"/>
  <c r="CX367" s="1"/>
  <c r="W367" s="1"/>
  <c r="FR367"/>
  <c r="GL367"/>
  <c r="GN367"/>
  <c r="GP367"/>
  <c r="GV367"/>
  <c r="HC367"/>
  <c r="GX367" s="1"/>
  <c r="AC368"/>
  <c r="CQ368" s="1"/>
  <c r="P368" s="1"/>
  <c r="AE368"/>
  <c r="AD368" s="1"/>
  <c r="CR368" s="1"/>
  <c r="Q368" s="1"/>
  <c r="AF368"/>
  <c r="AG368"/>
  <c r="CU368" s="1"/>
  <c r="T368" s="1"/>
  <c r="AH368"/>
  <c r="CV368" s="1"/>
  <c r="U368" s="1"/>
  <c r="L1375" i="5" s="1"/>
  <c r="Q1375" s="1"/>
  <c r="AI368" i="1"/>
  <c r="CW368" s="1"/>
  <c r="V368" s="1"/>
  <c r="AJ368"/>
  <c r="CX368" s="1"/>
  <c r="W368" s="1"/>
  <c r="CT368"/>
  <c r="S368" s="1"/>
  <c r="FR368"/>
  <c r="GL368"/>
  <c r="GN368"/>
  <c r="GP368"/>
  <c r="GV368"/>
  <c r="HC368" s="1"/>
  <c r="GX368" s="1"/>
  <c r="C369"/>
  <c r="D369"/>
  <c r="I369"/>
  <c r="E1376" i="5" s="1"/>
  <c r="AC369" i="1"/>
  <c r="AE369"/>
  <c r="AF369"/>
  <c r="CT369" s="1"/>
  <c r="S369" s="1"/>
  <c r="AG369"/>
  <c r="CU369" s="1"/>
  <c r="T369" s="1"/>
  <c r="AH369"/>
  <c r="AI369"/>
  <c r="CW369" s="1"/>
  <c r="AJ369"/>
  <c r="CX369" s="1"/>
  <c r="W369" s="1"/>
  <c r="CQ369"/>
  <c r="P369" s="1"/>
  <c r="K1380" i="5" s="1"/>
  <c r="CV369" i="1"/>
  <c r="FR369"/>
  <c r="GL369"/>
  <c r="GN369"/>
  <c r="GP369"/>
  <c r="GV369"/>
  <c r="HC369" s="1"/>
  <c r="GX369" s="1"/>
  <c r="AC370"/>
  <c r="CQ370" s="1"/>
  <c r="P370" s="1"/>
  <c r="AE370"/>
  <c r="CS370" s="1"/>
  <c r="R370" s="1"/>
  <c r="AF370"/>
  <c r="CT370" s="1"/>
  <c r="S370" s="1"/>
  <c r="AG370"/>
  <c r="AH370"/>
  <c r="CV370" s="1"/>
  <c r="U370" s="1"/>
  <c r="L1387" i="5" s="1"/>
  <c r="Q1387" s="1"/>
  <c r="AI370" i="1"/>
  <c r="CW370" s="1"/>
  <c r="V370" s="1"/>
  <c r="AJ370"/>
  <c r="CU370"/>
  <c r="T370" s="1"/>
  <c r="CX370"/>
  <c r="W370" s="1"/>
  <c r="FR370"/>
  <c r="GL370"/>
  <c r="GN370"/>
  <c r="GP370"/>
  <c r="GV370"/>
  <c r="HC370" s="1"/>
  <c r="GX370" s="1"/>
  <c r="C371"/>
  <c r="D371"/>
  <c r="AC371"/>
  <c r="AE371"/>
  <c r="AD371" s="1"/>
  <c r="AF371"/>
  <c r="AG371"/>
  <c r="CU371" s="1"/>
  <c r="T371" s="1"/>
  <c r="AH371"/>
  <c r="CV371" s="1"/>
  <c r="U371" s="1"/>
  <c r="AI371"/>
  <c r="CW371" s="1"/>
  <c r="V371" s="1"/>
  <c r="AJ371"/>
  <c r="CX371" s="1"/>
  <c r="W371" s="1"/>
  <c r="CS371"/>
  <c r="R371" s="1"/>
  <c r="CT371"/>
  <c r="S371" s="1"/>
  <c r="K1389" i="5" s="1"/>
  <c r="FR371" i="1"/>
  <c r="GL371"/>
  <c r="GN371"/>
  <c r="GP371"/>
  <c r="GV371"/>
  <c r="HC371" s="1"/>
  <c r="GX371" s="1"/>
  <c r="AC372"/>
  <c r="CQ372" s="1"/>
  <c r="P372" s="1"/>
  <c r="K1397" i="5" s="1"/>
  <c r="AE372" i="1"/>
  <c r="AD372" s="1"/>
  <c r="CR372" s="1"/>
  <c r="Q372" s="1"/>
  <c r="AF372"/>
  <c r="AG372"/>
  <c r="CU372" s="1"/>
  <c r="T372" s="1"/>
  <c r="AH372"/>
  <c r="CV372" s="1"/>
  <c r="U372" s="1"/>
  <c r="L1398" i="5" s="1"/>
  <c r="Q1398" s="1"/>
  <c r="AI372" i="1"/>
  <c r="CW372" s="1"/>
  <c r="V372" s="1"/>
  <c r="AJ372"/>
  <c r="CX372" s="1"/>
  <c r="W372" s="1"/>
  <c r="FR372"/>
  <c r="GL372"/>
  <c r="GN372"/>
  <c r="GP372"/>
  <c r="GV372"/>
  <c r="HC372" s="1"/>
  <c r="GX372" s="1"/>
  <c r="C373"/>
  <c r="D373"/>
  <c r="I373"/>
  <c r="E1399" i="5" s="1"/>
  <c r="AC373" i="1"/>
  <c r="CQ373" s="1"/>
  <c r="P373" s="1"/>
  <c r="K1402" i="5" s="1"/>
  <c r="AE373" i="1"/>
  <c r="CS373" s="1"/>
  <c r="AF373"/>
  <c r="AG373"/>
  <c r="CU373" s="1"/>
  <c r="T373" s="1"/>
  <c r="AH373"/>
  <c r="CV373" s="1"/>
  <c r="AI373"/>
  <c r="CW373" s="1"/>
  <c r="AJ373"/>
  <c r="CX373" s="1"/>
  <c r="FR373"/>
  <c r="GL373"/>
  <c r="GN373"/>
  <c r="GP373"/>
  <c r="GV373"/>
  <c r="HC373" s="1"/>
  <c r="GX373" s="1"/>
  <c r="AC374"/>
  <c r="AE374"/>
  <c r="CS374" s="1"/>
  <c r="R374" s="1"/>
  <c r="AF374"/>
  <c r="CT374" s="1"/>
  <c r="S374" s="1"/>
  <c r="AG374"/>
  <c r="CU374" s="1"/>
  <c r="T374" s="1"/>
  <c r="AH374"/>
  <c r="AI374"/>
  <c r="CW374" s="1"/>
  <c r="V374" s="1"/>
  <c r="AJ374"/>
  <c r="CX374" s="1"/>
  <c r="W374" s="1"/>
  <c r="CV374"/>
  <c r="U374" s="1"/>
  <c r="L1409" i="5" s="1"/>
  <c r="Q1409" s="1"/>
  <c r="FR374" i="1"/>
  <c r="GL374"/>
  <c r="GN374"/>
  <c r="GP374"/>
  <c r="GV374"/>
  <c r="HC374" s="1"/>
  <c r="GX374" s="1"/>
  <c r="C375"/>
  <c r="D375"/>
  <c r="I375"/>
  <c r="E1410" i="5" s="1"/>
  <c r="AC375" i="1"/>
  <c r="AE375"/>
  <c r="AF375"/>
  <c r="AG375"/>
  <c r="CU375" s="1"/>
  <c r="T375" s="1"/>
  <c r="AH375"/>
  <c r="CV375" s="1"/>
  <c r="AI375"/>
  <c r="CW375" s="1"/>
  <c r="AJ375"/>
  <c r="CX375" s="1"/>
  <c r="CQ375"/>
  <c r="P375" s="1"/>
  <c r="K1413" i="5" s="1"/>
  <c r="FR375" i="1"/>
  <c r="GL375"/>
  <c r="GN375"/>
  <c r="GP375"/>
  <c r="GV375"/>
  <c r="HC375" s="1"/>
  <c r="AC376"/>
  <c r="CQ376" s="1"/>
  <c r="P376" s="1"/>
  <c r="K1419" i="5" s="1"/>
  <c r="AE376" i="1"/>
  <c r="AD376" s="1"/>
  <c r="CR376" s="1"/>
  <c r="Q376" s="1"/>
  <c r="AF376"/>
  <c r="AG376"/>
  <c r="CU376" s="1"/>
  <c r="T376" s="1"/>
  <c r="AH376"/>
  <c r="CV376" s="1"/>
  <c r="U376" s="1"/>
  <c r="L1420" i="5" s="1"/>
  <c r="Q1420" s="1"/>
  <c r="AI376" i="1"/>
  <c r="CW376" s="1"/>
  <c r="V376" s="1"/>
  <c r="AJ376"/>
  <c r="CX376" s="1"/>
  <c r="W376" s="1"/>
  <c r="FR376"/>
  <c r="GL376"/>
  <c r="GN376"/>
  <c r="GP376"/>
  <c r="GV376"/>
  <c r="HC376" s="1"/>
  <c r="GX376" s="1"/>
  <c r="C377"/>
  <c r="D377"/>
  <c r="I377"/>
  <c r="E1421" i="5" s="1"/>
  <c r="AC377" i="1"/>
  <c r="AE377"/>
  <c r="AD377" s="1"/>
  <c r="AF377"/>
  <c r="CT377" s="1"/>
  <c r="S377" s="1"/>
  <c r="K1422" i="5" s="1"/>
  <c r="AG377" i="1"/>
  <c r="CU377" s="1"/>
  <c r="T377" s="1"/>
  <c r="AH377"/>
  <c r="CV377" s="1"/>
  <c r="AI377"/>
  <c r="AJ377"/>
  <c r="CX377" s="1"/>
  <c r="CW377"/>
  <c r="FR377"/>
  <c r="GL377"/>
  <c r="GN377"/>
  <c r="GP377"/>
  <c r="GV377"/>
  <c r="HC377" s="1"/>
  <c r="I378"/>
  <c r="E1429" i="5" s="1"/>
  <c r="AC378" i="1"/>
  <c r="CQ378" s="1"/>
  <c r="AE378"/>
  <c r="AD378" s="1"/>
  <c r="AF378"/>
  <c r="AG378"/>
  <c r="AH378"/>
  <c r="CV378" s="1"/>
  <c r="AI378"/>
  <c r="CW378" s="1"/>
  <c r="AJ378"/>
  <c r="CX378" s="1"/>
  <c r="CU378"/>
  <c r="T378" s="1"/>
  <c r="FR378"/>
  <c r="GL378"/>
  <c r="GO378"/>
  <c r="GP378"/>
  <c r="GV378"/>
  <c r="HC378" s="1"/>
  <c r="I379"/>
  <c r="E1432" i="5" s="1"/>
  <c r="AC379" i="1"/>
  <c r="AE379"/>
  <c r="CS379" s="1"/>
  <c r="AF379"/>
  <c r="AG379"/>
  <c r="CU379" s="1"/>
  <c r="T379" s="1"/>
  <c r="AH379"/>
  <c r="CV379" s="1"/>
  <c r="U379" s="1"/>
  <c r="L1434" i="5" s="1"/>
  <c r="Q1434" s="1"/>
  <c r="AI379" i="1"/>
  <c r="CW379" s="1"/>
  <c r="AJ379"/>
  <c r="CX379"/>
  <c r="W379" s="1"/>
  <c r="FR379"/>
  <c r="GL379"/>
  <c r="GO379"/>
  <c r="GP379"/>
  <c r="GV379"/>
  <c r="HC379" s="1"/>
  <c r="GX379" s="1"/>
  <c r="I380"/>
  <c r="E1435" i="5" s="1"/>
  <c r="AC380" i="1"/>
  <c r="CQ380" s="1"/>
  <c r="AE380"/>
  <c r="AD380" s="1"/>
  <c r="CR380" s="1"/>
  <c r="AF380"/>
  <c r="AG380"/>
  <c r="AH380"/>
  <c r="CV380" s="1"/>
  <c r="AI380"/>
  <c r="AJ380"/>
  <c r="CX380" s="1"/>
  <c r="W380" s="1"/>
  <c r="CU380"/>
  <c r="CW380"/>
  <c r="V380" s="1"/>
  <c r="FR380"/>
  <c r="GL380"/>
  <c r="GO380"/>
  <c r="GP380"/>
  <c r="GV380"/>
  <c r="HC380" s="1"/>
  <c r="AC381"/>
  <c r="AE381"/>
  <c r="AD381" s="1"/>
  <c r="CR381" s="1"/>
  <c r="Q381" s="1"/>
  <c r="AF381"/>
  <c r="AG381"/>
  <c r="CU381" s="1"/>
  <c r="T381" s="1"/>
  <c r="AH381"/>
  <c r="CV381" s="1"/>
  <c r="U381" s="1"/>
  <c r="L1440" i="5" s="1"/>
  <c r="Q1440" s="1"/>
  <c r="AI381" i="1"/>
  <c r="CW381" s="1"/>
  <c r="V381" s="1"/>
  <c r="AJ381"/>
  <c r="CX381" s="1"/>
  <c r="W381" s="1"/>
  <c r="CQ381"/>
  <c r="P381" s="1"/>
  <c r="FR381"/>
  <c r="GL381"/>
  <c r="GO381"/>
  <c r="GP381"/>
  <c r="GV381"/>
  <c r="HC381" s="1"/>
  <c r="GX381" s="1"/>
  <c r="AC382"/>
  <c r="AD382"/>
  <c r="CR382" s="1"/>
  <c r="Q382" s="1"/>
  <c r="AE382"/>
  <c r="AF382"/>
  <c r="AG382"/>
  <c r="CU382" s="1"/>
  <c r="T382" s="1"/>
  <c r="AH382"/>
  <c r="CV382" s="1"/>
  <c r="U382" s="1"/>
  <c r="L1443" i="5" s="1"/>
  <c r="Q1443" s="1"/>
  <c r="AI382" i="1"/>
  <c r="AJ382"/>
  <c r="CX382" s="1"/>
  <c r="W382" s="1"/>
  <c r="CQ382"/>
  <c r="P382" s="1"/>
  <c r="K1442" i="5" s="1"/>
  <c r="CS382" i="1"/>
  <c r="R382" s="1"/>
  <c r="CW382"/>
  <c r="V382" s="1"/>
  <c r="FR382"/>
  <c r="GL382"/>
  <c r="GO382"/>
  <c r="GP382"/>
  <c r="GV382"/>
  <c r="HC382" s="1"/>
  <c r="GX382" s="1"/>
  <c r="AC383"/>
  <c r="AE383"/>
  <c r="AD383" s="1"/>
  <c r="CR383" s="1"/>
  <c r="Q383" s="1"/>
  <c r="AF383"/>
  <c r="AG383"/>
  <c r="CU383" s="1"/>
  <c r="T383" s="1"/>
  <c r="AH383"/>
  <c r="CV383" s="1"/>
  <c r="U383" s="1"/>
  <c r="L1446" i="5" s="1"/>
  <c r="Q1446" s="1"/>
  <c r="AI383" i="1"/>
  <c r="CW383" s="1"/>
  <c r="V383" s="1"/>
  <c r="AJ383"/>
  <c r="CX383" s="1"/>
  <c r="W383" s="1"/>
  <c r="FR383"/>
  <c r="GL383"/>
  <c r="GO383"/>
  <c r="GP383"/>
  <c r="GV383"/>
  <c r="HC383" s="1"/>
  <c r="GX383" s="1"/>
  <c r="C384"/>
  <c r="D384"/>
  <c r="I384"/>
  <c r="E1447" i="5" s="1"/>
  <c r="AC384" i="1"/>
  <c r="AE384"/>
  <c r="AF384"/>
  <c r="AG384"/>
  <c r="CU384" s="1"/>
  <c r="T384" s="1"/>
  <c r="AH384"/>
  <c r="CV384" s="1"/>
  <c r="U384" s="1"/>
  <c r="AI384"/>
  <c r="CW384" s="1"/>
  <c r="AJ384"/>
  <c r="CX384" s="1"/>
  <c r="W384" s="1"/>
  <c r="FR384"/>
  <c r="GL384"/>
  <c r="GN384"/>
  <c r="GP384"/>
  <c r="GV384"/>
  <c r="HC384" s="1"/>
  <c r="GX384" s="1"/>
  <c r="AC385"/>
  <c r="AE385"/>
  <c r="CS385" s="1"/>
  <c r="R385" s="1"/>
  <c r="AF385"/>
  <c r="CT385" s="1"/>
  <c r="S385" s="1"/>
  <c r="AG385"/>
  <c r="CU385" s="1"/>
  <c r="T385" s="1"/>
  <c r="AH385"/>
  <c r="AI385"/>
  <c r="CW385" s="1"/>
  <c r="V385" s="1"/>
  <c r="AJ385"/>
  <c r="CX385" s="1"/>
  <c r="W385" s="1"/>
  <c r="CV385"/>
  <c r="U385" s="1"/>
  <c r="L1458" i="5" s="1"/>
  <c r="Q1458" s="1"/>
  <c r="FR385" i="1"/>
  <c r="GL385"/>
  <c r="GN385"/>
  <c r="GP385"/>
  <c r="GV385"/>
  <c r="HC385" s="1"/>
  <c r="GX385" s="1"/>
  <c r="C386"/>
  <c r="D386"/>
  <c r="I386"/>
  <c r="E1459" i="5" s="1"/>
  <c r="AC386" i="1"/>
  <c r="CQ386" s="1"/>
  <c r="AE386"/>
  <c r="CS386" s="1"/>
  <c r="AF386"/>
  <c r="AG386"/>
  <c r="CU386" s="1"/>
  <c r="AH386"/>
  <c r="CV386" s="1"/>
  <c r="AI386"/>
  <c r="CW386" s="1"/>
  <c r="AJ386"/>
  <c r="CX386" s="1"/>
  <c r="W386" s="1"/>
  <c r="FR386"/>
  <c r="GL386"/>
  <c r="GN386"/>
  <c r="GP386"/>
  <c r="GV386"/>
  <c r="HC386"/>
  <c r="GX386" s="1"/>
  <c r="C387"/>
  <c r="D387"/>
  <c r="I387"/>
  <c r="E1468" i="5" s="1"/>
  <c r="AC387" i="1"/>
  <c r="AE387"/>
  <c r="AF387"/>
  <c r="AG387"/>
  <c r="CU387" s="1"/>
  <c r="AH387"/>
  <c r="CV387" s="1"/>
  <c r="U387" s="1"/>
  <c r="AI387"/>
  <c r="CW387" s="1"/>
  <c r="AJ387"/>
  <c r="CX387" s="1"/>
  <c r="FR387"/>
  <c r="GL387"/>
  <c r="GN387"/>
  <c r="GP387"/>
  <c r="GV387"/>
  <c r="HC387" s="1"/>
  <c r="GX387" s="1"/>
  <c r="C388"/>
  <c r="D388"/>
  <c r="I388"/>
  <c r="E1477" i="5" s="1"/>
  <c r="AC388" i="1"/>
  <c r="CQ388" s="1"/>
  <c r="P388" s="1"/>
  <c r="AE388"/>
  <c r="AF388"/>
  <c r="AG388"/>
  <c r="CU388" s="1"/>
  <c r="T388" s="1"/>
  <c r="AH388"/>
  <c r="CV388" s="1"/>
  <c r="AI388"/>
  <c r="CW388" s="1"/>
  <c r="AJ388"/>
  <c r="CX388" s="1"/>
  <c r="FR388"/>
  <c r="GL388"/>
  <c r="GN388"/>
  <c r="GP388"/>
  <c r="GV388"/>
  <c r="HC388" s="1"/>
  <c r="I389"/>
  <c r="E1486" i="5" s="1"/>
  <c r="AC389" i="1"/>
  <c r="AE389"/>
  <c r="AD389" s="1"/>
  <c r="CR389" s="1"/>
  <c r="AF389"/>
  <c r="CT389" s="1"/>
  <c r="AG389"/>
  <c r="CU389" s="1"/>
  <c r="T389" s="1"/>
  <c r="AH389"/>
  <c r="CV389" s="1"/>
  <c r="AI389"/>
  <c r="CW389" s="1"/>
  <c r="AJ389"/>
  <c r="CX389" s="1"/>
  <c r="FR389"/>
  <c r="GL389"/>
  <c r="GN389"/>
  <c r="GP389"/>
  <c r="GV389"/>
  <c r="HC389" s="1"/>
  <c r="GX389" s="1"/>
  <c r="I390"/>
  <c r="E1489" i="5" s="1"/>
  <c r="AC390" i="1"/>
  <c r="AE390"/>
  <c r="AD390" s="1"/>
  <c r="CR390" s="1"/>
  <c r="AF390"/>
  <c r="AG390"/>
  <c r="CU390" s="1"/>
  <c r="T390" s="1"/>
  <c r="AH390"/>
  <c r="CV390" s="1"/>
  <c r="AI390"/>
  <c r="CW390" s="1"/>
  <c r="AJ390"/>
  <c r="CX390" s="1"/>
  <c r="FR390"/>
  <c r="GL390"/>
  <c r="GN390"/>
  <c r="GP390"/>
  <c r="GV390"/>
  <c r="HC390" s="1"/>
  <c r="GX390" s="1"/>
  <c r="I391"/>
  <c r="E1492" i="5" s="1"/>
  <c r="AC391" i="1"/>
  <c r="AE391"/>
  <c r="CS391" s="1"/>
  <c r="R391" s="1"/>
  <c r="AF391"/>
  <c r="CT391" s="1"/>
  <c r="S391" s="1"/>
  <c r="AG391"/>
  <c r="CU391" s="1"/>
  <c r="T391" s="1"/>
  <c r="AH391"/>
  <c r="CV391" s="1"/>
  <c r="AI391"/>
  <c r="CW391" s="1"/>
  <c r="V391" s="1"/>
  <c r="AJ391"/>
  <c r="CX391" s="1"/>
  <c r="W391" s="1"/>
  <c r="FR391"/>
  <c r="GL391"/>
  <c r="GN391"/>
  <c r="GP391"/>
  <c r="GV391"/>
  <c r="HC391" s="1"/>
  <c r="GX391" s="1"/>
  <c r="I392"/>
  <c r="E1495" i="5" s="1"/>
  <c r="AC392" i="1"/>
  <c r="CQ392" s="1"/>
  <c r="AE392"/>
  <c r="CS392" s="1"/>
  <c r="AF392"/>
  <c r="AG392"/>
  <c r="CU392" s="1"/>
  <c r="AH392"/>
  <c r="CV392" s="1"/>
  <c r="AI392"/>
  <c r="CW392" s="1"/>
  <c r="V392" s="1"/>
  <c r="AJ392"/>
  <c r="CX392" s="1"/>
  <c r="W392" s="1"/>
  <c r="FR392"/>
  <c r="GL392"/>
  <c r="GN392"/>
  <c r="GP392"/>
  <c r="GV392"/>
  <c r="HC392" s="1"/>
  <c r="I393"/>
  <c r="E1498" i="5" s="1"/>
  <c r="AC393" i="1"/>
  <c r="AE393"/>
  <c r="AD393" s="1"/>
  <c r="CR393" s="1"/>
  <c r="AF393"/>
  <c r="CT393" s="1"/>
  <c r="AG393"/>
  <c r="CU393" s="1"/>
  <c r="T393" s="1"/>
  <c r="AH393"/>
  <c r="AI393"/>
  <c r="CW393" s="1"/>
  <c r="AJ393"/>
  <c r="CX393" s="1"/>
  <c r="CV393"/>
  <c r="FR393"/>
  <c r="GL393"/>
  <c r="GN393"/>
  <c r="GP393"/>
  <c r="GV393"/>
  <c r="HC393" s="1"/>
  <c r="AC394"/>
  <c r="AE394"/>
  <c r="AD394" s="1"/>
  <c r="CR394" s="1"/>
  <c r="Q394" s="1"/>
  <c r="AF394"/>
  <c r="AG394"/>
  <c r="CU394" s="1"/>
  <c r="T394" s="1"/>
  <c r="AH394"/>
  <c r="CV394" s="1"/>
  <c r="U394" s="1"/>
  <c r="L1503" i="5" s="1"/>
  <c r="Q1503" s="1"/>
  <c r="AI394" i="1"/>
  <c r="CW394" s="1"/>
  <c r="V394" s="1"/>
  <c r="AJ394"/>
  <c r="CX394" s="1"/>
  <c r="W394" s="1"/>
  <c r="FR394"/>
  <c r="GL394"/>
  <c r="GN394"/>
  <c r="GP394"/>
  <c r="GV394"/>
  <c r="HC394" s="1"/>
  <c r="GX394" s="1"/>
  <c r="I395"/>
  <c r="E1504" i="5" s="1"/>
  <c r="AC395" i="1"/>
  <c r="CQ395" s="1"/>
  <c r="P395" s="1"/>
  <c r="K1505" i="5" s="1"/>
  <c r="AE395" i="1"/>
  <c r="AD395" s="1"/>
  <c r="CR395" s="1"/>
  <c r="AF395"/>
  <c r="AG395"/>
  <c r="CU395" s="1"/>
  <c r="T395" s="1"/>
  <c r="AH395"/>
  <c r="CV395" s="1"/>
  <c r="AI395"/>
  <c r="CW395" s="1"/>
  <c r="AJ395"/>
  <c r="CX395" s="1"/>
  <c r="FR395"/>
  <c r="GL395"/>
  <c r="GN395"/>
  <c r="GP395"/>
  <c r="GV395"/>
  <c r="HC395" s="1"/>
  <c r="C396"/>
  <c r="D396"/>
  <c r="AC396"/>
  <c r="CQ396" s="1"/>
  <c r="P396" s="1"/>
  <c r="K1511" i="5" s="1"/>
  <c r="AE396" i="1"/>
  <c r="H1510" i="5" s="1"/>
  <c r="R1510" s="1"/>
  <c r="AF396" i="1"/>
  <c r="AG396"/>
  <c r="CU396" s="1"/>
  <c r="T396" s="1"/>
  <c r="AH396"/>
  <c r="CV396" s="1"/>
  <c r="U396" s="1"/>
  <c r="AI396"/>
  <c r="CW396" s="1"/>
  <c r="V396" s="1"/>
  <c r="AJ396"/>
  <c r="CX396" s="1"/>
  <c r="W396" s="1"/>
  <c r="FR396"/>
  <c r="GL396"/>
  <c r="GN396"/>
  <c r="GP396"/>
  <c r="GV396"/>
  <c r="HC396" s="1"/>
  <c r="GX396" s="1"/>
  <c r="AC397"/>
  <c r="AD397"/>
  <c r="CR397" s="1"/>
  <c r="Q397" s="1"/>
  <c r="AE397"/>
  <c r="AF397"/>
  <c r="AG397"/>
  <c r="CU397" s="1"/>
  <c r="T397" s="1"/>
  <c r="AH397"/>
  <c r="CV397" s="1"/>
  <c r="U397" s="1"/>
  <c r="L1518" i="5" s="1"/>
  <c r="Q1518" s="1"/>
  <c r="AI397" i="1"/>
  <c r="AJ397"/>
  <c r="CX397" s="1"/>
  <c r="W397" s="1"/>
  <c r="CQ397"/>
  <c r="P397" s="1"/>
  <c r="K1517" i="5" s="1"/>
  <c r="CS397" i="1"/>
  <c r="R397" s="1"/>
  <c r="CW397"/>
  <c r="V397" s="1"/>
  <c r="FR397"/>
  <c r="GL397"/>
  <c r="GO397"/>
  <c r="GP397"/>
  <c r="GV397"/>
  <c r="HC397" s="1"/>
  <c r="GX397" s="1"/>
  <c r="AC398"/>
  <c r="AE398"/>
  <c r="AD398" s="1"/>
  <c r="CR398" s="1"/>
  <c r="Q398" s="1"/>
  <c r="AF398"/>
  <c r="AG398"/>
  <c r="CU398" s="1"/>
  <c r="T398" s="1"/>
  <c r="AH398"/>
  <c r="CV398" s="1"/>
  <c r="U398" s="1"/>
  <c r="L1521" i="5" s="1"/>
  <c r="Q1521" s="1"/>
  <c r="AI398" i="1"/>
  <c r="CW398" s="1"/>
  <c r="V398" s="1"/>
  <c r="AJ398"/>
  <c r="CX398" s="1"/>
  <c r="W398" s="1"/>
  <c r="FR398"/>
  <c r="GL398"/>
  <c r="GN398"/>
  <c r="GP398"/>
  <c r="GV398"/>
  <c r="HC398" s="1"/>
  <c r="GX398" s="1"/>
  <c r="C400"/>
  <c r="D400"/>
  <c r="I400"/>
  <c r="E1523" i="5" s="1"/>
  <c r="AC400" i="1"/>
  <c r="AE400"/>
  <c r="AF400"/>
  <c r="AG400"/>
  <c r="CU400" s="1"/>
  <c r="T400" s="1"/>
  <c r="AH400"/>
  <c r="CV400" s="1"/>
  <c r="U400" s="1"/>
  <c r="AI400"/>
  <c r="CW400" s="1"/>
  <c r="AJ400"/>
  <c r="CX400" s="1"/>
  <c r="W400" s="1"/>
  <c r="FR400"/>
  <c r="GL400"/>
  <c r="GN400"/>
  <c r="GP400"/>
  <c r="GV400"/>
  <c r="HC400" s="1"/>
  <c r="GX400" s="1"/>
  <c r="AC401"/>
  <c r="AE401"/>
  <c r="CS401" s="1"/>
  <c r="R401" s="1"/>
  <c r="AF401"/>
  <c r="AG401"/>
  <c r="CU401" s="1"/>
  <c r="T401" s="1"/>
  <c r="AH401"/>
  <c r="AI401"/>
  <c r="CW401" s="1"/>
  <c r="V401" s="1"/>
  <c r="AJ401"/>
  <c r="CT401"/>
  <c r="S401" s="1"/>
  <c r="CV401"/>
  <c r="U401" s="1"/>
  <c r="L1534" i="5" s="1"/>
  <c r="Q1534" s="1"/>
  <c r="CX401" i="1"/>
  <c r="W401" s="1"/>
  <c r="FR401"/>
  <c r="GL401"/>
  <c r="GN401"/>
  <c r="GP401"/>
  <c r="GV401"/>
  <c r="HC401"/>
  <c r="GX401" s="1"/>
  <c r="C402"/>
  <c r="D402"/>
  <c r="I402"/>
  <c r="E1535" i="5" s="1"/>
  <c r="AC402" i="1"/>
  <c r="CQ402" s="1"/>
  <c r="AD402"/>
  <c r="CR402" s="1"/>
  <c r="Q402" s="1"/>
  <c r="AE402"/>
  <c r="AF402"/>
  <c r="AG402"/>
  <c r="CU402" s="1"/>
  <c r="T402" s="1"/>
  <c r="AH402"/>
  <c r="CV402" s="1"/>
  <c r="U402" s="1"/>
  <c r="AI402"/>
  <c r="AJ402"/>
  <c r="CX402" s="1"/>
  <c r="W402" s="1"/>
  <c r="CS402"/>
  <c r="R402" s="1"/>
  <c r="CW402"/>
  <c r="V402" s="1"/>
  <c r="FR402"/>
  <c r="GL402"/>
  <c r="GN402"/>
  <c r="GP402"/>
  <c r="GV402"/>
  <c r="HC402" s="1"/>
  <c r="GX402" s="1"/>
  <c r="AC403"/>
  <c r="CQ403" s="1"/>
  <c r="P403" s="1"/>
  <c r="K1543" i="5" s="1"/>
  <c r="AE403" i="1"/>
  <c r="AD403" s="1"/>
  <c r="CR403" s="1"/>
  <c r="Q403" s="1"/>
  <c r="AF403"/>
  <c r="AG403"/>
  <c r="CU403" s="1"/>
  <c r="T403" s="1"/>
  <c r="AH403"/>
  <c r="CV403" s="1"/>
  <c r="U403" s="1"/>
  <c r="L1544" i="5" s="1"/>
  <c r="Q1544" s="1"/>
  <c r="AI403" i="1"/>
  <c r="CW403" s="1"/>
  <c r="V403" s="1"/>
  <c r="AJ403"/>
  <c r="CX403" s="1"/>
  <c r="W403" s="1"/>
  <c r="FR403"/>
  <c r="BY411" s="1"/>
  <c r="BY362" s="1"/>
  <c r="GL403"/>
  <c r="GN403"/>
  <c r="GP403"/>
  <c r="GV403"/>
  <c r="HC403" s="1"/>
  <c r="GX403" s="1"/>
  <c r="I404"/>
  <c r="E1545" i="5" s="1"/>
  <c r="AC404" i="1"/>
  <c r="AE404"/>
  <c r="CS404" s="1"/>
  <c r="AF404"/>
  <c r="AG404"/>
  <c r="CU404" s="1"/>
  <c r="T404" s="1"/>
  <c r="AH404"/>
  <c r="CV404" s="1"/>
  <c r="AI404"/>
  <c r="CW404" s="1"/>
  <c r="AJ404"/>
  <c r="CX404" s="1"/>
  <c r="W404" s="1"/>
  <c r="FR404"/>
  <c r="GL404"/>
  <c r="GN404"/>
  <c r="GP404"/>
  <c r="GV404"/>
  <c r="HC404" s="1"/>
  <c r="GX404" s="1"/>
  <c r="C406"/>
  <c r="D406"/>
  <c r="I406"/>
  <c r="AC406"/>
  <c r="CQ406" s="1"/>
  <c r="AE406"/>
  <c r="AD406" s="1"/>
  <c r="CR406" s="1"/>
  <c r="AF406"/>
  <c r="AG406"/>
  <c r="CU406" s="1"/>
  <c r="AH406"/>
  <c r="CV406" s="1"/>
  <c r="AI406"/>
  <c r="CW406" s="1"/>
  <c r="AJ406"/>
  <c r="CX406" s="1"/>
  <c r="FR406"/>
  <c r="GL406"/>
  <c r="GO406"/>
  <c r="GP406"/>
  <c r="GV406"/>
  <c r="HC406" s="1"/>
  <c r="GX406" s="1"/>
  <c r="C407"/>
  <c r="D407"/>
  <c r="I407"/>
  <c r="E1555" i="5" s="1"/>
  <c r="AC407" i="1"/>
  <c r="AE407"/>
  <c r="AF407"/>
  <c r="AG407"/>
  <c r="CU407" s="1"/>
  <c r="T407" s="1"/>
  <c r="AH407"/>
  <c r="AI407"/>
  <c r="CW407" s="1"/>
  <c r="AJ407"/>
  <c r="CX407" s="1"/>
  <c r="CT407"/>
  <c r="S407" s="1"/>
  <c r="K1556" i="5" s="1"/>
  <c r="CV407" i="1"/>
  <c r="FR407"/>
  <c r="GL407"/>
  <c r="GO407"/>
  <c r="GP407"/>
  <c r="GV407"/>
  <c r="HC407" s="1"/>
  <c r="C408"/>
  <c r="D408"/>
  <c r="AC408"/>
  <c r="AE408"/>
  <c r="CS408" s="1"/>
  <c r="R408" s="1"/>
  <c r="AF408"/>
  <c r="AG408"/>
  <c r="CU408" s="1"/>
  <c r="T408" s="1"/>
  <c r="AH408"/>
  <c r="CV408" s="1"/>
  <c r="U408" s="1"/>
  <c r="AI408"/>
  <c r="CW408" s="1"/>
  <c r="V408" s="1"/>
  <c r="AJ408"/>
  <c r="CX408" s="1"/>
  <c r="W408" s="1"/>
  <c r="FR408"/>
  <c r="GL408"/>
  <c r="GN408"/>
  <c r="GP408"/>
  <c r="GV408"/>
  <c r="HC408" s="1"/>
  <c r="GX408" s="1"/>
  <c r="C409"/>
  <c r="D409"/>
  <c r="AC409"/>
  <c r="AE409"/>
  <c r="AF409"/>
  <c r="AG409"/>
  <c r="CU409" s="1"/>
  <c r="T409" s="1"/>
  <c r="AH409"/>
  <c r="CV409" s="1"/>
  <c r="U409" s="1"/>
  <c r="AI409"/>
  <c r="CW409" s="1"/>
  <c r="V409" s="1"/>
  <c r="AJ409"/>
  <c r="CT409"/>
  <c r="S409" s="1"/>
  <c r="K1570" i="5" s="1"/>
  <c r="CX409" i="1"/>
  <c r="W409" s="1"/>
  <c r="FR409"/>
  <c r="GL409"/>
  <c r="GN409"/>
  <c r="GP409"/>
  <c r="GV409"/>
  <c r="HC409"/>
  <c r="GX409" s="1"/>
  <c r="B411"/>
  <c r="B362" s="1"/>
  <c r="C411"/>
  <c r="C362" s="1"/>
  <c r="D411"/>
  <c r="D362" s="1"/>
  <c r="F411"/>
  <c r="F362" s="1"/>
  <c r="G411"/>
  <c r="BX411"/>
  <c r="BX362" s="1"/>
  <c r="CK411"/>
  <c r="CK362" s="1"/>
  <c r="CL411"/>
  <c r="CL362" s="1"/>
  <c r="B446"/>
  <c r="B18" s="1"/>
  <c r="C446"/>
  <c r="C18" s="1"/>
  <c r="D446"/>
  <c r="D18" s="1"/>
  <c r="F446"/>
  <c r="F18" s="1"/>
  <c r="G446"/>
  <c r="P406" l="1"/>
  <c r="U404"/>
  <c r="L1547" i="5" s="1"/>
  <c r="Q1547" s="1"/>
  <c r="CS403" i="1"/>
  <c r="R403" s="1"/>
  <c r="V393"/>
  <c r="Q393"/>
  <c r="AD392"/>
  <c r="CR392" s="1"/>
  <c r="V389"/>
  <c r="Q389"/>
  <c r="AD386"/>
  <c r="GX378"/>
  <c r="U378"/>
  <c r="L1431" i="5" s="1"/>
  <c r="Q1431" s="1"/>
  <c r="P378" i="1"/>
  <c r="K1430" i="5" s="1"/>
  <c r="U377" i="1"/>
  <c r="V365"/>
  <c r="W322"/>
  <c r="I317"/>
  <c r="E1281" i="5" s="1"/>
  <c r="AD316" i="1"/>
  <c r="CS315"/>
  <c r="R315" s="1"/>
  <c r="AD280"/>
  <c r="CS280"/>
  <c r="R280" s="1"/>
  <c r="CS259"/>
  <c r="AD259"/>
  <c r="GX393"/>
  <c r="U389"/>
  <c r="L1488" i="5" s="1"/>
  <c r="Q1488" s="1"/>
  <c r="T386" i="1"/>
  <c r="CS377"/>
  <c r="R377" s="1"/>
  <c r="GX365"/>
  <c r="U318"/>
  <c r="L1286" i="5" s="1"/>
  <c r="Q1286" s="1"/>
  <c r="W317" i="1"/>
  <c r="GX316"/>
  <c r="T316"/>
  <c r="P316"/>
  <c r="K1276" i="5" s="1"/>
  <c r="CS237" i="1"/>
  <c r="AD237"/>
  <c r="CR237" s="1"/>
  <c r="AD279"/>
  <c r="CS279"/>
  <c r="R279" s="1"/>
  <c r="H1056" i="5"/>
  <c r="R1056" s="1"/>
  <c r="AD264" i="1"/>
  <c r="CS264"/>
  <c r="R264" s="1"/>
  <c r="K1056" i="5" s="1"/>
  <c r="E1035"/>
  <c r="I261" i="1"/>
  <c r="E1042" i="5" s="1"/>
  <c r="AD241" i="1"/>
  <c r="CS241"/>
  <c r="R241" s="1"/>
  <c r="W393"/>
  <c r="S393"/>
  <c r="W389"/>
  <c r="S389"/>
  <c r="W365"/>
  <c r="S365"/>
  <c r="K1361" i="5" s="1"/>
  <c r="V306" i="1"/>
  <c r="GX298"/>
  <c r="V298"/>
  <c r="AD292"/>
  <c r="CR292" s="1"/>
  <c r="Q292" s="1"/>
  <c r="AD290"/>
  <c r="CR290" s="1"/>
  <c r="AD273"/>
  <c r="CR273" s="1"/>
  <c r="Q273" s="1"/>
  <c r="CS273"/>
  <c r="R273" s="1"/>
  <c r="W263"/>
  <c r="S263"/>
  <c r="GX261"/>
  <c r="W260"/>
  <c r="S260"/>
  <c r="K1036" i="5" s="1"/>
  <c r="W256" i="1"/>
  <c r="W251"/>
  <c r="AD232"/>
  <c r="CR232" s="1"/>
  <c r="Q232" s="1"/>
  <c r="CQ218"/>
  <c r="P218" s="1"/>
  <c r="K831" i="5" s="1"/>
  <c r="AD216" i="1"/>
  <c r="CR216" s="1"/>
  <c r="W215"/>
  <c r="W197"/>
  <c r="AD187"/>
  <c r="CR187" s="1"/>
  <c r="Q187" s="1"/>
  <c r="AB176"/>
  <c r="CS175"/>
  <c r="R175" s="1"/>
  <c r="W114"/>
  <c r="W111"/>
  <c r="GX46"/>
  <c r="W44"/>
  <c r="GX278"/>
  <c r="W277"/>
  <c r="S277"/>
  <c r="W265"/>
  <c r="S265"/>
  <c r="GX263"/>
  <c r="V263"/>
  <c r="W261"/>
  <c r="GX260"/>
  <c r="V260"/>
  <c r="GX257"/>
  <c r="V256"/>
  <c r="H1013" i="5"/>
  <c r="AD225" i="1"/>
  <c r="AD210"/>
  <c r="CR210" s="1"/>
  <c r="W202"/>
  <c r="W196"/>
  <c r="S196"/>
  <c r="W194"/>
  <c r="S194"/>
  <c r="K715" i="5" s="1"/>
  <c r="AD188" i="1"/>
  <c r="CR188" s="1"/>
  <c r="Q188" s="1"/>
  <c r="AD182"/>
  <c r="CR182" s="1"/>
  <c r="CS173"/>
  <c r="R173" s="1"/>
  <c r="S168"/>
  <c r="GX167"/>
  <c r="CS165"/>
  <c r="I165"/>
  <c r="E601" i="5" s="1"/>
  <c r="T116" i="1"/>
  <c r="I116"/>
  <c r="E499" i="5" s="1"/>
  <c r="GX111" i="1"/>
  <c r="V111"/>
  <c r="H472" i="5"/>
  <c r="S83" i="1"/>
  <c r="K314" i="5" s="1"/>
  <c r="V52" i="1"/>
  <c r="U45"/>
  <c r="T45"/>
  <c r="I45"/>
  <c r="E136" i="5" s="1"/>
  <c r="W302" i="1"/>
  <c r="U298"/>
  <c r="P298"/>
  <c r="K1192" i="5" s="1"/>
  <c r="GX289" i="1"/>
  <c r="U289"/>
  <c r="V277"/>
  <c r="R277"/>
  <c r="W276"/>
  <c r="CS270"/>
  <c r="R270" s="1"/>
  <c r="CS269"/>
  <c r="R269" s="1"/>
  <c r="T269"/>
  <c r="I269"/>
  <c r="E1074" i="5" s="1"/>
  <c r="W268" i="1"/>
  <c r="V265"/>
  <c r="Q265"/>
  <c r="V262"/>
  <c r="H1047" i="5"/>
  <c r="R1047" s="1"/>
  <c r="V261" i="1"/>
  <c r="CS245"/>
  <c r="GX244"/>
  <c r="W241"/>
  <c r="CS212"/>
  <c r="R212" s="1"/>
  <c r="V202"/>
  <c r="R202"/>
  <c r="GX197"/>
  <c r="U197"/>
  <c r="L737" i="5" s="1"/>
  <c r="Q737" s="1"/>
  <c r="P197" i="1"/>
  <c r="K736" i="5" s="1"/>
  <c r="V196" i="1"/>
  <c r="Q196"/>
  <c r="V195"/>
  <c r="V194"/>
  <c r="W191"/>
  <c r="AD183"/>
  <c r="CR183" s="1"/>
  <c r="Q183" s="1"/>
  <c r="CR176"/>
  <c r="Q176" s="1"/>
  <c r="V168"/>
  <c r="Q168"/>
  <c r="U114"/>
  <c r="CS112"/>
  <c r="R112" s="1"/>
  <c r="U111"/>
  <c r="CS106"/>
  <c r="AD53"/>
  <c r="CS53"/>
  <c r="R53" s="1"/>
  <c r="CS52"/>
  <c r="W46"/>
  <c r="S46"/>
  <c r="K139" i="5" s="1"/>
  <c r="V116" i="1"/>
  <c r="H473" i="5"/>
  <c r="GX110" i="1"/>
  <c r="W108"/>
  <c r="W102"/>
  <c r="W96"/>
  <c r="U94"/>
  <c r="H375" i="5"/>
  <c r="GX91" i="1"/>
  <c r="S91"/>
  <c r="K361" i="5" s="1"/>
  <c r="V87" i="1"/>
  <c r="GX77"/>
  <c r="GX73"/>
  <c r="V61"/>
  <c r="GX47"/>
  <c r="V47"/>
  <c r="V46"/>
  <c r="H141" i="5"/>
  <c r="R141" s="1"/>
  <c r="GX44" i="1"/>
  <c r="V44"/>
  <c r="Q44"/>
  <c r="GX39"/>
  <c r="V39"/>
  <c r="V34"/>
  <c r="V105"/>
  <c r="V97"/>
  <c r="R97"/>
  <c r="K395" i="5" s="1"/>
  <c r="W91" i="1"/>
  <c r="V91"/>
  <c r="CD123"/>
  <c r="CD22" s="1"/>
  <c r="U87"/>
  <c r="GX86"/>
  <c r="V86"/>
  <c r="U83"/>
  <c r="U77"/>
  <c r="P77"/>
  <c r="K293" i="5" s="1"/>
  <c r="V73" i="1"/>
  <c r="CS63"/>
  <c r="U46"/>
  <c r="V45"/>
  <c r="U44"/>
  <c r="U41"/>
  <c r="P41"/>
  <c r="U27"/>
  <c r="P27"/>
  <c r="T387"/>
  <c r="GX322"/>
  <c r="AD312"/>
  <c r="W309"/>
  <c r="AD308"/>
  <c r="W305"/>
  <c r="GX304"/>
  <c r="W304"/>
  <c r="CS276"/>
  <c r="R276" s="1"/>
  <c r="K1096" i="5" s="1"/>
  <c r="AD276" i="1"/>
  <c r="CS268"/>
  <c r="GX245"/>
  <c r="W245"/>
  <c r="V244"/>
  <c r="U241"/>
  <c r="L954" i="5" s="1"/>
  <c r="Q954" s="1"/>
  <c r="V216" i="1"/>
  <c r="CS208"/>
  <c r="V207"/>
  <c r="V206"/>
  <c r="CD411"/>
  <c r="CD362" s="1"/>
  <c r="T406"/>
  <c r="W390"/>
  <c r="W373"/>
  <c r="BB411"/>
  <c r="GX407"/>
  <c r="W406"/>
  <c r="GX395"/>
  <c r="V395"/>
  <c r="Q395"/>
  <c r="V390"/>
  <c r="Q390"/>
  <c r="V388"/>
  <c r="H1480" i="5"/>
  <c r="R1480" s="1"/>
  <c r="W387" i="1"/>
  <c r="V386"/>
  <c r="CS380"/>
  <c r="GX377"/>
  <c r="W377"/>
  <c r="AD370"/>
  <c r="CR370" s="1"/>
  <c r="Q370" s="1"/>
  <c r="CP370" s="1"/>
  <c r="O370" s="1"/>
  <c r="J1387" i="5" s="1"/>
  <c r="P1387" s="1"/>
  <c r="U369" i="1"/>
  <c r="AD322"/>
  <c r="W318"/>
  <c r="V316"/>
  <c r="R316"/>
  <c r="CS312"/>
  <c r="R312" s="1"/>
  <c r="K1255" i="5" s="1"/>
  <c r="T312" i="1"/>
  <c r="CS311"/>
  <c r="GX310"/>
  <c r="GX309"/>
  <c r="CS308"/>
  <c r="R308" s="1"/>
  <c r="K1237" i="5" s="1"/>
  <c r="T308" i="1"/>
  <c r="CS307"/>
  <c r="GX305"/>
  <c r="V304"/>
  <c r="W293"/>
  <c r="W289"/>
  <c r="AD287"/>
  <c r="CR287" s="1"/>
  <c r="Q287" s="1"/>
  <c r="V286"/>
  <c r="AD285"/>
  <c r="CR285" s="1"/>
  <c r="Q285" s="1"/>
  <c r="AD283"/>
  <c r="CS281"/>
  <c r="R281" s="1"/>
  <c r="U277"/>
  <c r="L1109" i="5" s="1"/>
  <c r="Q1109" s="1"/>
  <c r="GX276" i="1"/>
  <c r="P276"/>
  <c r="CS272"/>
  <c r="R272" s="1"/>
  <c r="GX265"/>
  <c r="U265"/>
  <c r="U261"/>
  <c r="U256"/>
  <c r="P256"/>
  <c r="CS250"/>
  <c r="V245"/>
  <c r="CS236"/>
  <c r="R236" s="1"/>
  <c r="AD236"/>
  <c r="CR236" s="1"/>
  <c r="Q236" s="1"/>
  <c r="CS231"/>
  <c r="R231" s="1"/>
  <c r="AD231"/>
  <c r="W207"/>
  <c r="W395"/>
  <c r="W388"/>
  <c r="CS372"/>
  <c r="R372" s="1"/>
  <c r="CS368"/>
  <c r="R368" s="1"/>
  <c r="AD366"/>
  <c r="CR366" s="1"/>
  <c r="Q366" s="1"/>
  <c r="V406"/>
  <c r="Q406"/>
  <c r="U395"/>
  <c r="L1506" i="5" s="1"/>
  <c r="Q1506" s="1"/>
  <c r="GX388" i="1"/>
  <c r="R386"/>
  <c r="K1462" i="5" s="1"/>
  <c r="U386" i="1"/>
  <c r="V379"/>
  <c r="R379"/>
  <c r="V378"/>
  <c r="V377"/>
  <c r="BZ411"/>
  <c r="BZ362" s="1"/>
  <c r="I319"/>
  <c r="E1287" i="5" s="1"/>
  <c r="V318" i="1"/>
  <c r="U316"/>
  <c r="V309"/>
  <c r="V305"/>
  <c r="U304"/>
  <c r="L1224" i="5" s="1"/>
  <c r="Q1224" s="1"/>
  <c r="H1219"/>
  <c r="V293" i="1"/>
  <c r="V289"/>
  <c r="U286"/>
  <c r="L1145" i="5" s="1"/>
  <c r="CS278" i="1"/>
  <c r="R278" s="1"/>
  <c r="CS261"/>
  <c r="R261" s="1"/>
  <c r="CS258"/>
  <c r="CS256"/>
  <c r="R256" s="1"/>
  <c r="U245"/>
  <c r="L966" i="5" s="1"/>
  <c r="Q966" s="1"/>
  <c r="CS211" i="1"/>
  <c r="AD211"/>
  <c r="CR211" s="1"/>
  <c r="V251"/>
  <c r="I246"/>
  <c r="E967" i="5" s="1"/>
  <c r="T245" i="1"/>
  <c r="W244"/>
  <c r="S244"/>
  <c r="CS243"/>
  <c r="GX241"/>
  <c r="V241"/>
  <c r="H949" i="5"/>
  <c r="CS229" i="1"/>
  <c r="R229" s="1"/>
  <c r="GX216"/>
  <c r="U216"/>
  <c r="L824" i="5" s="1"/>
  <c r="Q824" s="1"/>
  <c r="Q216" i="1"/>
  <c r="CD325"/>
  <c r="CD160" s="1"/>
  <c r="AD73"/>
  <c r="CS73"/>
  <c r="R73" s="1"/>
  <c r="W203"/>
  <c r="W201"/>
  <c r="GX198"/>
  <c r="U198"/>
  <c r="L740" i="5" s="1"/>
  <c r="Q740" s="1"/>
  <c r="V197" i="1"/>
  <c r="H726" i="5"/>
  <c r="R726" s="1"/>
  <c r="AD186" i="1"/>
  <c r="CR186" s="1"/>
  <c r="Q186" s="1"/>
  <c r="W181"/>
  <c r="GX171"/>
  <c r="CS171"/>
  <c r="R171" s="1"/>
  <c r="T171"/>
  <c r="V170"/>
  <c r="H625" i="5"/>
  <c r="R625" s="1"/>
  <c r="CS167" i="1"/>
  <c r="R167" s="1"/>
  <c r="K610" i="5" s="1"/>
  <c r="W165" i="1"/>
  <c r="W164"/>
  <c r="W121"/>
  <c r="U116"/>
  <c r="L501" i="5" s="1"/>
  <c r="Q501" s="1"/>
  <c r="V108" i="1"/>
  <c r="GX102"/>
  <c r="GX99"/>
  <c r="W99"/>
  <c r="U97"/>
  <c r="L399" i="5" s="1"/>
  <c r="GX96" i="1"/>
  <c r="GX94"/>
  <c r="V94"/>
  <c r="U91"/>
  <c r="L368" i="5" s="1"/>
  <c r="Q368" s="1"/>
  <c r="U88" i="1"/>
  <c r="AD88"/>
  <c r="U86"/>
  <c r="GX83"/>
  <c r="P83"/>
  <c r="S82"/>
  <c r="K305" i="5" s="1"/>
  <c r="CS72" i="1"/>
  <c r="R72" s="1"/>
  <c r="GX201"/>
  <c r="V201"/>
  <c r="GX195"/>
  <c r="R195"/>
  <c r="K726" i="5" s="1"/>
  <c r="U195" i="1"/>
  <c r="CS190"/>
  <c r="R190" s="1"/>
  <c r="U170"/>
  <c r="GX121"/>
  <c r="V66"/>
  <c r="R216"/>
  <c r="T210"/>
  <c r="S207"/>
  <c r="K784" i="5" s="1"/>
  <c r="S206" i="1"/>
  <c r="K775" i="5" s="1"/>
  <c r="GX203" i="1"/>
  <c r="U201"/>
  <c r="L755" i="5" s="1"/>
  <c r="Q755" s="1"/>
  <c r="W198" i="1"/>
  <c r="P195"/>
  <c r="K727" i="5" s="1"/>
  <c r="T195" i="1"/>
  <c r="CS192"/>
  <c r="R192" s="1"/>
  <c r="U184"/>
  <c r="U181"/>
  <c r="CS176"/>
  <c r="R176" s="1"/>
  <c r="V171"/>
  <c r="Q171"/>
  <c r="GX170"/>
  <c r="R170"/>
  <c r="K625" i="5" s="1"/>
  <c r="T170" i="1"/>
  <c r="U165"/>
  <c r="L603" i="5" s="1"/>
  <c r="Q603" s="1"/>
  <c r="U120" i="1"/>
  <c r="GX117"/>
  <c r="W117"/>
  <c r="R106"/>
  <c r="I106"/>
  <c r="T106" s="1"/>
  <c r="S105"/>
  <c r="K430" i="5" s="1"/>
  <c r="W86" i="1"/>
  <c r="S86"/>
  <c r="K325" i="5" s="1"/>
  <c r="T83" i="1"/>
  <c r="V83"/>
  <c r="W82"/>
  <c r="GX66"/>
  <c r="U59"/>
  <c r="L201" i="5" s="1"/>
  <c r="Q201" s="1"/>
  <c r="H86"/>
  <c r="R86" s="1"/>
  <c r="AD34" i="1"/>
  <c r="CS34"/>
  <c r="R34" s="1"/>
  <c r="K86" i="5" s="1"/>
  <c r="GX62" i="1"/>
  <c r="V59"/>
  <c r="Q50"/>
  <c r="K158" i="5" s="1"/>
  <c r="U50" i="1"/>
  <c r="H158" i="5"/>
  <c r="GX37" i="1"/>
  <c r="V37"/>
  <c r="U28"/>
  <c r="V28"/>
  <c r="U66"/>
  <c r="GX64"/>
  <c r="W62"/>
  <c r="GX61"/>
  <c r="GX59"/>
  <c r="R58"/>
  <c r="K193" i="5" s="1"/>
  <c r="T58" i="1"/>
  <c r="GX50"/>
  <c r="P50"/>
  <c r="T50"/>
  <c r="W47"/>
  <c r="CS46"/>
  <c r="R46" s="1"/>
  <c r="K141" i="5" s="1"/>
  <c r="AD46" i="1"/>
  <c r="AB46" s="1"/>
  <c r="W45"/>
  <c r="CS44"/>
  <c r="R44" s="1"/>
  <c r="AD29"/>
  <c r="CR29" s="1"/>
  <c r="U64"/>
  <c r="S62"/>
  <c r="K214" i="5" s="1"/>
  <c r="U61" i="1"/>
  <c r="W59"/>
  <c r="GX58"/>
  <c r="H193" i="5"/>
  <c r="R193" s="1"/>
  <c r="GX54" i="1"/>
  <c r="V54"/>
  <c r="V50"/>
  <c r="U47"/>
  <c r="V41"/>
  <c r="CS39"/>
  <c r="R39" s="1"/>
  <c r="W37"/>
  <c r="GX34"/>
  <c r="U34"/>
  <c r="V33"/>
  <c r="GX28"/>
  <c r="L400" i="5"/>
  <c r="Q400" s="1"/>
  <c r="L1567"/>
  <c r="L1568"/>
  <c r="Q1568" s="1"/>
  <c r="L1428"/>
  <c r="Q1428" s="1"/>
  <c r="L1427"/>
  <c r="L1395"/>
  <c r="Q1395" s="1"/>
  <c r="L1394"/>
  <c r="K1377"/>
  <c r="H1546"/>
  <c r="H1520"/>
  <c r="G1521"/>
  <c r="H1490"/>
  <c r="G1491"/>
  <c r="L1467"/>
  <c r="Q1467" s="1"/>
  <c r="L1466"/>
  <c r="H1564"/>
  <c r="R1564" s="1"/>
  <c r="U1563"/>
  <c r="H1566" s="1"/>
  <c r="S1563"/>
  <c r="H1565" s="1"/>
  <c r="AD407" i="1"/>
  <c r="H1558" i="5"/>
  <c r="R1558" s="1"/>
  <c r="CT402" i="1"/>
  <c r="S402" s="1"/>
  <c r="K1536" i="5" s="1"/>
  <c r="S1535"/>
  <c r="H1538" s="1"/>
  <c r="G1541" s="1"/>
  <c r="H1536"/>
  <c r="R1536" s="1"/>
  <c r="U1535"/>
  <c r="H1539" s="1"/>
  <c r="S1501"/>
  <c r="U1501"/>
  <c r="R392" i="1"/>
  <c r="U392"/>
  <c r="L1497" i="5" s="1"/>
  <c r="Q1497" s="1"/>
  <c r="CT382" i="1"/>
  <c r="S382" s="1"/>
  <c r="U1441" i="5"/>
  <c r="S1441"/>
  <c r="K1439"/>
  <c r="H1439"/>
  <c r="G1440"/>
  <c r="R380" i="1"/>
  <c r="U380"/>
  <c r="L1437" i="5" s="1"/>
  <c r="Q1437" s="1"/>
  <c r="H1433"/>
  <c r="V375" i="1"/>
  <c r="AD375"/>
  <c r="CS375"/>
  <c r="R375" s="1"/>
  <c r="H1408" i="5"/>
  <c r="E1294"/>
  <c r="I323" i="1"/>
  <c r="E1302" i="5" s="1"/>
  <c r="K1265"/>
  <c r="AB314" i="1"/>
  <c r="H1265" i="5"/>
  <c r="L1259"/>
  <c r="Q1259" s="1"/>
  <c r="L1258"/>
  <c r="GX306" i="1"/>
  <c r="H1228" i="5"/>
  <c r="R1228" s="1"/>
  <c r="CS306" i="1"/>
  <c r="R306" s="1"/>
  <c r="K1228" i="5" s="1"/>
  <c r="AD306" i="1"/>
  <c r="CT305"/>
  <c r="S305" s="1"/>
  <c r="S1223" i="5"/>
  <c r="U1223"/>
  <c r="L1213"/>
  <c r="Q1213" s="1"/>
  <c r="L1212"/>
  <c r="AD302" i="1"/>
  <c r="H1208" i="5" s="1"/>
  <c r="CS302" i="1"/>
  <c r="R302" s="1"/>
  <c r="U1200" i="5"/>
  <c r="S1200"/>
  <c r="CT300" i="1"/>
  <c r="S300" s="1"/>
  <c r="L1196" i="5"/>
  <c r="Q1196" s="1"/>
  <c r="L1195"/>
  <c r="AD298" i="1"/>
  <c r="H1190" i="5" s="1"/>
  <c r="H1191"/>
  <c r="R1191" s="1"/>
  <c r="CS298" i="1"/>
  <c r="R298" s="1"/>
  <c r="K1191" i="5" s="1"/>
  <c r="L1177"/>
  <c r="Q1177" s="1"/>
  <c r="L1176"/>
  <c r="AD293" i="1"/>
  <c r="H1171" i="5" s="1"/>
  <c r="H1172"/>
  <c r="R1172" s="1"/>
  <c r="CS293" i="1"/>
  <c r="R293" s="1"/>
  <c r="K1172" i="5" s="1"/>
  <c r="CT290" i="1"/>
  <c r="H1019" i="5"/>
  <c r="R1019" s="1"/>
  <c r="U1018"/>
  <c r="S1018"/>
  <c r="CT257" i="1"/>
  <c r="S257" s="1"/>
  <c r="K1019" i="5" s="1"/>
  <c r="E1018"/>
  <c r="I258" i="1"/>
  <c r="E1025" i="5" s="1"/>
  <c r="L1017"/>
  <c r="Q1017" s="1"/>
  <c r="L1016"/>
  <c r="H945"/>
  <c r="G946"/>
  <c r="CQ240" i="1"/>
  <c r="P240" s="1"/>
  <c r="CS235"/>
  <c r="R235" s="1"/>
  <c r="K922" i="5" s="1"/>
  <c r="H922"/>
  <c r="R922" s="1"/>
  <c r="AD235" i="1"/>
  <c r="AB235" s="1"/>
  <c r="H889" i="5"/>
  <c r="H884"/>
  <c r="CQ228" i="1"/>
  <c r="P228" s="1"/>
  <c r="K884" i="5" s="1"/>
  <c r="L870"/>
  <c r="Q870" s="1"/>
  <c r="L869"/>
  <c r="CR225" i="1"/>
  <c r="Q225" s="1"/>
  <c r="K864" i="5" s="1"/>
  <c r="H864"/>
  <c r="L857"/>
  <c r="Q857" s="1"/>
  <c r="L856"/>
  <c r="L846"/>
  <c r="Q846" s="1"/>
  <c r="L845"/>
  <c r="U795"/>
  <c r="S795"/>
  <c r="CT209" i="1"/>
  <c r="S209" s="1"/>
  <c r="CQ208"/>
  <c r="AD205"/>
  <c r="CS205"/>
  <c r="R205" s="1"/>
  <c r="AD203"/>
  <c r="H761" i="5" s="1"/>
  <c r="H762"/>
  <c r="R762" s="1"/>
  <c r="CS203" i="1"/>
  <c r="R203" s="1"/>
  <c r="K762" i="5" s="1"/>
  <c r="CT191" i="1"/>
  <c r="S191" s="1"/>
  <c r="S707" i="5"/>
  <c r="U707"/>
  <c r="S694"/>
  <c r="U694"/>
  <c r="CT188" i="1"/>
  <c r="S188" s="1"/>
  <c r="CY188" s="1"/>
  <c r="X188" s="1"/>
  <c r="T694" i="5" s="1"/>
  <c r="AB182" i="1"/>
  <c r="CS179"/>
  <c r="R179" s="1"/>
  <c r="CY179" s="1"/>
  <c r="X179" s="1"/>
  <c r="AD179"/>
  <c r="CR179" s="1"/>
  <c r="Q179" s="1"/>
  <c r="H593" i="5"/>
  <c r="R593" s="1"/>
  <c r="U592"/>
  <c r="H598" s="1"/>
  <c r="S592"/>
  <c r="H597" s="1"/>
  <c r="CT164" i="1"/>
  <c r="S164" s="1"/>
  <c r="K593" i="5" s="1"/>
  <c r="H500"/>
  <c r="G501"/>
  <c r="CQ116" i="1"/>
  <c r="P116" s="1"/>
  <c r="K500" i="5" s="1"/>
  <c r="AB114" i="1"/>
  <c r="H491" i="5"/>
  <c r="L477"/>
  <c r="Q477" s="1"/>
  <c r="L476"/>
  <c r="I107" i="1"/>
  <c r="E441" i="5" s="1"/>
  <c r="E438"/>
  <c r="CT100" i="1"/>
  <c r="CQ97"/>
  <c r="P97" s="1"/>
  <c r="K396" i="5" s="1"/>
  <c r="H396"/>
  <c r="AD94" i="1"/>
  <c r="H373" i="5" s="1"/>
  <c r="H374"/>
  <c r="R374" s="1"/>
  <c r="L367"/>
  <c r="CR91" i="1"/>
  <c r="Q91" s="1"/>
  <c r="K362" i="5" s="1"/>
  <c r="H362"/>
  <c r="V90" i="1"/>
  <c r="H354" i="5"/>
  <c r="R354" s="1"/>
  <c r="CS90" i="1"/>
  <c r="R90" s="1"/>
  <c r="K354" i="5" s="1"/>
  <c r="AD90" i="1"/>
  <c r="K276" i="5"/>
  <c r="E272"/>
  <c r="I75" i="1"/>
  <c r="E280" i="5" s="1"/>
  <c r="U261"/>
  <c r="S261"/>
  <c r="CT72" i="1"/>
  <c r="S72" s="1"/>
  <c r="L260" i="5"/>
  <c r="Q260" s="1"/>
  <c r="L259"/>
  <c r="AB71" i="1"/>
  <c r="H256" i="5"/>
  <c r="AB69" i="1"/>
  <c r="H248" i="5"/>
  <c r="G249"/>
  <c r="CQ69" i="1"/>
  <c r="P69" s="1"/>
  <c r="L230" i="5"/>
  <c r="Q230" s="1"/>
  <c r="L229"/>
  <c r="AB64" i="1"/>
  <c r="H226" i="5"/>
  <c r="CQ64" i="1"/>
  <c r="P64" s="1"/>
  <c r="CS60"/>
  <c r="R60" s="1"/>
  <c r="CY60" s="1"/>
  <c r="X60" s="1"/>
  <c r="T202" i="5" s="1"/>
  <c r="AD60" i="1"/>
  <c r="CR60" s="1"/>
  <c r="Q60" s="1"/>
  <c r="AD47"/>
  <c r="CR47" s="1"/>
  <c r="Q47" s="1"/>
  <c r="CS47"/>
  <c r="R47" s="1"/>
  <c r="L66" i="5"/>
  <c r="Q66" s="1"/>
  <c r="L64"/>
  <c r="L57"/>
  <c r="Q57" s="1"/>
  <c r="L55"/>
  <c r="AD28" i="1"/>
  <c r="CR28" s="1"/>
  <c r="Q28" s="1"/>
  <c r="CS28"/>
  <c r="R28" s="1"/>
  <c r="BZ123"/>
  <c r="BZ22" s="1"/>
  <c r="CQ394"/>
  <c r="P394" s="1"/>
  <c r="H1502" i="5"/>
  <c r="G1503"/>
  <c r="CT392" i="1"/>
  <c r="S392" s="1"/>
  <c r="S1495" i="5"/>
  <c r="U1495"/>
  <c r="CQ390" i="1"/>
  <c r="P390" s="1"/>
  <c r="H1481" i="5"/>
  <c r="CQ387" i="1"/>
  <c r="P387" s="1"/>
  <c r="H1472" i="5"/>
  <c r="CR386" i="1"/>
  <c r="Q386" s="1"/>
  <c r="K1461" i="5" s="1"/>
  <c r="H1461"/>
  <c r="L1455"/>
  <c r="Q1455" s="1"/>
  <c r="L1454"/>
  <c r="H1445"/>
  <c r="G1446"/>
  <c r="CQ371" i="1"/>
  <c r="P371" s="1"/>
  <c r="K1391" i="5" s="1"/>
  <c r="H1391"/>
  <c r="W407" i="1"/>
  <c r="V407"/>
  <c r="U1545" i="5"/>
  <c r="S1545"/>
  <c r="S1523"/>
  <c r="H1528" s="1"/>
  <c r="H1524"/>
  <c r="R1524" s="1"/>
  <c r="U1523"/>
  <c r="H1529" s="1"/>
  <c r="CT397" i="1"/>
  <c r="S397" s="1"/>
  <c r="U1516" i="5"/>
  <c r="S1516"/>
  <c r="H1511"/>
  <c r="H1505"/>
  <c r="G1506"/>
  <c r="Q392" i="1"/>
  <c r="CQ389"/>
  <c r="P389" s="1"/>
  <c r="K1487" i="5" s="1"/>
  <c r="H1487"/>
  <c r="G1488"/>
  <c r="H1469"/>
  <c r="R1469" s="1"/>
  <c r="U1468"/>
  <c r="H1474" s="1"/>
  <c r="S1468"/>
  <c r="H1473" s="1"/>
  <c r="CT386" i="1"/>
  <c r="S386" s="1"/>
  <c r="K1460" i="5" s="1"/>
  <c r="S1459"/>
  <c r="H1464" s="1"/>
  <c r="G1467" s="1"/>
  <c r="O1467" s="1"/>
  <c r="H1460"/>
  <c r="R1460" s="1"/>
  <c r="U1459"/>
  <c r="H1465" s="1"/>
  <c r="S1447"/>
  <c r="H1452" s="1"/>
  <c r="H1448"/>
  <c r="R1448" s="1"/>
  <c r="U1447"/>
  <c r="H1453" s="1"/>
  <c r="Q380" i="1"/>
  <c r="U1399" i="5"/>
  <c r="H1404" s="1"/>
  <c r="S1399"/>
  <c r="H1403" s="1"/>
  <c r="H1400"/>
  <c r="R1400" s="1"/>
  <c r="CT373" i="1"/>
  <c r="S373" s="1"/>
  <c r="K1400" i="5" s="1"/>
  <c r="U1396"/>
  <c r="S1396"/>
  <c r="CT372" i="1"/>
  <c r="S372" s="1"/>
  <c r="CP372" s="1"/>
  <c r="O372" s="1"/>
  <c r="J1398" i="5" s="1"/>
  <c r="P1398" s="1"/>
  <c r="S1388"/>
  <c r="H1392" s="1"/>
  <c r="H1389"/>
  <c r="R1389" s="1"/>
  <c r="U1388"/>
  <c r="H1393" s="1"/>
  <c r="L1384"/>
  <c r="Q1384" s="1"/>
  <c r="L1383"/>
  <c r="AD365" i="1"/>
  <c r="CR365" s="1"/>
  <c r="Q365" s="1"/>
  <c r="CS365"/>
  <c r="R365" s="1"/>
  <c r="U323"/>
  <c r="U1294" i="5"/>
  <c r="H1295"/>
  <c r="R1295" s="1"/>
  <c r="S1294"/>
  <c r="CT322" i="1"/>
  <c r="S322" s="1"/>
  <c r="K1295" i="5" s="1"/>
  <c r="CQ319" i="1"/>
  <c r="P319" s="1"/>
  <c r="K1288" i="5" s="1"/>
  <c r="H1288"/>
  <c r="U1281"/>
  <c r="S1281"/>
  <c r="CT317" i="1"/>
  <c r="S317" s="1"/>
  <c r="CR312"/>
  <c r="Q312" s="1"/>
  <c r="K1254" i="5" s="1"/>
  <c r="H1254"/>
  <c r="CQ311" i="1"/>
  <c r="U1181" i="5"/>
  <c r="S1181"/>
  <c r="CT295" i="1"/>
  <c r="S295" s="1"/>
  <c r="CP295" s="1"/>
  <c r="O295" s="1"/>
  <c r="J1183" i="5" s="1"/>
  <c r="P1183" s="1"/>
  <c r="S1123"/>
  <c r="H1128" s="1"/>
  <c r="H1124"/>
  <c r="R1124" s="1"/>
  <c r="U1123"/>
  <c r="H1129" s="1"/>
  <c r="CT283" i="1"/>
  <c r="S283" s="1"/>
  <c r="K1124" i="5" s="1"/>
  <c r="CT278" i="1"/>
  <c r="S278" s="1"/>
  <c r="U1110" i="5"/>
  <c r="S1110"/>
  <c r="CQ274" i="1"/>
  <c r="P274" s="1"/>
  <c r="K1090" i="5" s="1"/>
  <c r="G1091"/>
  <c r="H1090"/>
  <c r="H1066"/>
  <c r="R1066" s="1"/>
  <c r="U1065"/>
  <c r="H1071" s="1"/>
  <c r="G1073" s="1"/>
  <c r="S1065"/>
  <c r="H1070" s="1"/>
  <c r="CT268" i="1"/>
  <c r="S268" s="1"/>
  <c r="K1066" i="5" s="1"/>
  <c r="AP411" i="1"/>
  <c r="U1569" i="5"/>
  <c r="H1574" s="1"/>
  <c r="S1569"/>
  <c r="H1573" s="1"/>
  <c r="H1570"/>
  <c r="R1570" s="1"/>
  <c r="U407" i="1"/>
  <c r="CQ407"/>
  <c r="P407" s="1"/>
  <c r="CS406"/>
  <c r="R406" s="1"/>
  <c r="U406"/>
  <c r="V404"/>
  <c r="R404"/>
  <c r="H1543" i="5"/>
  <c r="G1544"/>
  <c r="U1532"/>
  <c r="S1532"/>
  <c r="V400" i="1"/>
  <c r="CS400"/>
  <c r="R400" s="1"/>
  <c r="K1526" i="5" s="1"/>
  <c r="H1526"/>
  <c r="R1526" s="1"/>
  <c r="CS398" i="1"/>
  <c r="R398" s="1"/>
  <c r="CT396"/>
  <c r="S396" s="1"/>
  <c r="K1508" i="5" s="1"/>
  <c r="S1507"/>
  <c r="H1512" s="1"/>
  <c r="H1508"/>
  <c r="R1508" s="1"/>
  <c r="U1507"/>
  <c r="H1513" s="1"/>
  <c r="CT395" i="1"/>
  <c r="S395" s="1"/>
  <c r="U1504" i="5"/>
  <c r="S1504"/>
  <c r="U1498"/>
  <c r="S1498"/>
  <c r="GX392" i="1"/>
  <c r="P392"/>
  <c r="K1496" i="5" s="1"/>
  <c r="H1496"/>
  <c r="G1497"/>
  <c r="U1492"/>
  <c r="S1492"/>
  <c r="CS390" i="1"/>
  <c r="R390" s="1"/>
  <c r="U390"/>
  <c r="L1491" i="5" s="1"/>
  <c r="Q1491" s="1"/>
  <c r="CS388" i="1"/>
  <c r="R388" s="1"/>
  <c r="K1480" i="5" s="1"/>
  <c r="U388" i="1"/>
  <c r="AD388"/>
  <c r="V387"/>
  <c r="AD387"/>
  <c r="AB387" s="1"/>
  <c r="H1471" i="5"/>
  <c r="R1471" s="1"/>
  <c r="H1462"/>
  <c r="R1462" s="1"/>
  <c r="U1456"/>
  <c r="S1456"/>
  <c r="V384" i="1"/>
  <c r="CS384"/>
  <c r="R384" s="1"/>
  <c r="K1450" i="5" s="1"/>
  <c r="H1450"/>
  <c r="R1450" s="1"/>
  <c r="CS383" i="1"/>
  <c r="R383" s="1"/>
  <c r="CT381"/>
  <c r="S381" s="1"/>
  <c r="CP381" s="1"/>
  <c r="O381" s="1"/>
  <c r="J1440" i="5" s="1"/>
  <c r="P1440" s="1"/>
  <c r="S1438"/>
  <c r="U1438"/>
  <c r="GX380" i="1"/>
  <c r="P380"/>
  <c r="K1436" i="5" s="1"/>
  <c r="H1436"/>
  <c r="G1437"/>
  <c r="CQ379" i="1"/>
  <c r="P379" s="1"/>
  <c r="K1433" i="5" s="1"/>
  <c r="W378" i="1"/>
  <c r="CT378"/>
  <c r="S378" s="1"/>
  <c r="U1429" i="5"/>
  <c r="S1429"/>
  <c r="CR377" i="1"/>
  <c r="Q377" s="1"/>
  <c r="K1423" i="5" s="1"/>
  <c r="H1423"/>
  <c r="CS376" i="1"/>
  <c r="R376" s="1"/>
  <c r="H1413" i="5"/>
  <c r="U373" i="1"/>
  <c r="V373"/>
  <c r="R373"/>
  <c r="CY373" s="1"/>
  <c r="X373" s="1"/>
  <c r="T1399" i="5" s="1"/>
  <c r="K1403" s="1"/>
  <c r="AB371" i="1"/>
  <c r="H1390" i="5"/>
  <c r="CR371" i="1"/>
  <c r="Q371" s="1"/>
  <c r="K1386" i="5"/>
  <c r="H1386"/>
  <c r="H1380"/>
  <c r="G160" i="1"/>
  <c r="A1311" i="5"/>
  <c r="AG1311"/>
  <c r="CS317" i="1"/>
  <c r="R317" s="1"/>
  <c r="AD317"/>
  <c r="CR317" s="1"/>
  <c r="Q317" s="1"/>
  <c r="S1261" i="5"/>
  <c r="H1266" s="1"/>
  <c r="H1262"/>
  <c r="R1262" s="1"/>
  <c r="U1261"/>
  <c r="H1267" s="1"/>
  <c r="CT314" i="1"/>
  <c r="S314" s="1"/>
  <c r="K1262" i="5" s="1"/>
  <c r="AB312" i="1"/>
  <c r="I311"/>
  <c r="E1250" i="5" s="1"/>
  <c r="E1304" s="1"/>
  <c r="S1243"/>
  <c r="H1244"/>
  <c r="R1244" s="1"/>
  <c r="U1243"/>
  <c r="CT310" i="1"/>
  <c r="S310" s="1"/>
  <c r="K1244" i="5" s="1"/>
  <c r="AD305" i="1"/>
  <c r="CS305"/>
  <c r="R305" s="1"/>
  <c r="AD304"/>
  <c r="H1218" i="5"/>
  <c r="R1218" s="1"/>
  <c r="CS304" i="1"/>
  <c r="R304" s="1"/>
  <c r="K1218" i="5" s="1"/>
  <c r="U1203"/>
  <c r="S1203"/>
  <c r="CT301" i="1"/>
  <c r="S301" s="1"/>
  <c r="AB299"/>
  <c r="U1184" i="5"/>
  <c r="S1184"/>
  <c r="CT296" i="1"/>
  <c r="S296" s="1"/>
  <c r="CP296" s="1"/>
  <c r="O296" s="1"/>
  <c r="J1186" i="5" s="1"/>
  <c r="P1186" s="1"/>
  <c r="AB294" i="1"/>
  <c r="CS289"/>
  <c r="R289" s="1"/>
  <c r="K1154" i="5" s="1"/>
  <c r="H1154"/>
  <c r="R1154" s="1"/>
  <c r="AB287" i="1"/>
  <c r="H1148" i="5"/>
  <c r="G1149"/>
  <c r="L1146"/>
  <c r="Q1146" s="1"/>
  <c r="CR286" i="1"/>
  <c r="Q286" s="1"/>
  <c r="K1140" i="5" s="1"/>
  <c r="H1140"/>
  <c r="CT279" i="1"/>
  <c r="S279" s="1"/>
  <c r="S1113" i="5"/>
  <c r="U1113"/>
  <c r="AD271" i="1"/>
  <c r="CR271" s="1"/>
  <c r="Q271" s="1"/>
  <c r="CS271"/>
  <c r="R271" s="1"/>
  <c r="T268"/>
  <c r="L1052" i="5"/>
  <c r="Q1052" s="1"/>
  <c r="L1050"/>
  <c r="CR262" i="1"/>
  <c r="Q262" s="1"/>
  <c r="K1046" i="5" s="1"/>
  <c r="H1046"/>
  <c r="S1042"/>
  <c r="U1042"/>
  <c r="CT261" i="1"/>
  <c r="S261" s="1"/>
  <c r="CY261" s="1"/>
  <c r="X261" s="1"/>
  <c r="T1042" i="5" s="1"/>
  <c r="AB254" i="1"/>
  <c r="H1008" i="5"/>
  <c r="G1009"/>
  <c r="CQ254" i="1"/>
  <c r="P254" s="1"/>
  <c r="GX251"/>
  <c r="H982" i="5"/>
  <c r="G983"/>
  <c r="H974"/>
  <c r="R974" s="1"/>
  <c r="U973"/>
  <c r="H978" s="1"/>
  <c r="S973"/>
  <c r="H977" s="1"/>
  <c r="CT248" i="1"/>
  <c r="S248" s="1"/>
  <c r="K974" i="5" s="1"/>
  <c r="G969"/>
  <c r="CQ246" i="1"/>
  <c r="CS238"/>
  <c r="R238" s="1"/>
  <c r="AD238"/>
  <c r="CR238" s="1"/>
  <c r="Q238" s="1"/>
  <c r="CP238" s="1"/>
  <c r="O238" s="1"/>
  <c r="T237"/>
  <c r="CQ234"/>
  <c r="P234" s="1"/>
  <c r="K917" i="5" s="1"/>
  <c r="H917"/>
  <c r="G918"/>
  <c r="AB232" i="1"/>
  <c r="H906" i="5"/>
  <c r="G907"/>
  <c r="L903"/>
  <c r="L904"/>
  <c r="Q904" s="1"/>
  <c r="CR231" i="1"/>
  <c r="Q231" s="1"/>
  <c r="K899" i="5" s="1"/>
  <c r="H899"/>
  <c r="CS227" i="1"/>
  <c r="R227" s="1"/>
  <c r="K877" i="5" s="1"/>
  <c r="H877"/>
  <c r="R877" s="1"/>
  <c r="CQ226" i="1"/>
  <c r="P226" s="1"/>
  <c r="G873" i="5"/>
  <c r="H872"/>
  <c r="T215" i="1"/>
  <c r="CQ212"/>
  <c r="P212" s="1"/>
  <c r="K809" i="5" s="1"/>
  <c r="H809"/>
  <c r="G810"/>
  <c r="S211" i="1"/>
  <c r="S798" i="5"/>
  <c r="H801" s="1"/>
  <c r="H799"/>
  <c r="R799" s="1"/>
  <c r="U798"/>
  <c r="H802" s="1"/>
  <c r="CT210" i="1"/>
  <c r="S210" s="1"/>
  <c r="K799" i="5" s="1"/>
  <c r="E798"/>
  <c r="I211" i="1"/>
  <c r="E805" i="5" s="1"/>
  <c r="L754"/>
  <c r="H751"/>
  <c r="CQ201" i="1"/>
  <c r="P201" s="1"/>
  <c r="K751" i="5" s="1"/>
  <c r="S744"/>
  <c r="U744"/>
  <c r="CT200" i="1"/>
  <c r="S200" s="1"/>
  <c r="CT198"/>
  <c r="S198" s="1"/>
  <c r="U738" i="5"/>
  <c r="S738"/>
  <c r="AB195" i="1"/>
  <c r="H727" i="5"/>
  <c r="AD194" i="1"/>
  <c r="H717" i="5"/>
  <c r="R717" s="1"/>
  <c r="CS194" i="1"/>
  <c r="R194" s="1"/>
  <c r="K717" i="5" s="1"/>
  <c r="GX184" i="1"/>
  <c r="S673" i="5"/>
  <c r="U673"/>
  <c r="CT183" i="1"/>
  <c r="S183" s="1"/>
  <c r="CP183" s="1"/>
  <c r="O183" s="1"/>
  <c r="J675" i="5" s="1"/>
  <c r="P675" s="1"/>
  <c r="AD181" i="1"/>
  <c r="H663" i="5" s="1"/>
  <c r="H664"/>
  <c r="R664" s="1"/>
  <c r="S652"/>
  <c r="U652"/>
  <c r="CT178" i="1"/>
  <c r="S178" s="1"/>
  <c r="U643" i="5"/>
  <c r="S643"/>
  <c r="AB175" i="1"/>
  <c r="CT175"/>
  <c r="S175" s="1"/>
  <c r="CQ174"/>
  <c r="P174" s="1"/>
  <c r="K641" i="5" s="1"/>
  <c r="H641"/>
  <c r="G642"/>
  <c r="CZ170" i="1"/>
  <c r="Y170" s="1"/>
  <c r="V622" i="5" s="1"/>
  <c r="K628" s="1"/>
  <c r="K623"/>
  <c r="K611"/>
  <c r="AB167" i="1"/>
  <c r="H611" i="5"/>
  <c r="AD166" i="1"/>
  <c r="CR166" s="1"/>
  <c r="Q166" s="1"/>
  <c r="CS166"/>
  <c r="R166" s="1"/>
  <c r="CY166" s="1"/>
  <c r="X166" s="1"/>
  <c r="T604" i="5" s="1"/>
  <c r="AD121" i="1"/>
  <c r="H528" i="5" s="1"/>
  <c r="H529"/>
  <c r="R529" s="1"/>
  <c r="CS121" i="1"/>
  <c r="R121" s="1"/>
  <c r="K529" i="5" s="1"/>
  <c r="CT119" i="1"/>
  <c r="H455" i="5"/>
  <c r="R455" s="1"/>
  <c r="CS109" i="1"/>
  <c r="R109" s="1"/>
  <c r="K455" i="5" s="1"/>
  <c r="AD109" i="1"/>
  <c r="CQ98"/>
  <c r="L378" i="5"/>
  <c r="L379"/>
  <c r="Q379" s="1"/>
  <c r="H345"/>
  <c r="H307"/>
  <c r="R307" s="1"/>
  <c r="CS82" i="1"/>
  <c r="R82" s="1"/>
  <c r="K307" i="5" s="1"/>
  <c r="AD82" i="1"/>
  <c r="V77"/>
  <c r="I76"/>
  <c r="E282" i="5" s="1"/>
  <c r="CR58" i="1"/>
  <c r="Q58" s="1"/>
  <c r="H192" i="5"/>
  <c r="L184"/>
  <c r="Q184" s="1"/>
  <c r="L183"/>
  <c r="CQ54" i="1"/>
  <c r="H180" i="5"/>
  <c r="E147"/>
  <c r="P48" i="1"/>
  <c r="CT31"/>
  <c r="G362"/>
  <c r="AG1578" i="5"/>
  <c r="A1578"/>
  <c r="CT403" i="1"/>
  <c r="S403" s="1"/>
  <c r="S1542" i="5"/>
  <c r="U1542"/>
  <c r="H1527"/>
  <c r="CQ398" i="1"/>
  <c r="P398" s="1"/>
  <c r="K1481" i="5"/>
  <c r="L1475"/>
  <c r="L1476"/>
  <c r="Q1476" s="1"/>
  <c r="CT380" i="1"/>
  <c r="S380" s="1"/>
  <c r="U1435" i="5"/>
  <c r="S1435"/>
  <c r="S1407"/>
  <c r="U1407"/>
  <c r="AD318" i="1"/>
  <c r="AB318" s="1"/>
  <c r="CS318"/>
  <c r="R318" s="1"/>
  <c r="L1280" i="5"/>
  <c r="Q1280" s="1"/>
  <c r="L1279"/>
  <c r="CR316" i="1"/>
  <c r="Q316" s="1"/>
  <c r="K1275" i="5" s="1"/>
  <c r="H1275"/>
  <c r="H1246"/>
  <c r="R1246" s="1"/>
  <c r="CS310" i="1"/>
  <c r="R310" s="1"/>
  <c r="K1246" i="5" s="1"/>
  <c r="AD310" i="1"/>
  <c r="L1240" i="5"/>
  <c r="L1242"/>
  <c r="Q1242" s="1"/>
  <c r="CR308" i="1"/>
  <c r="Q308" s="1"/>
  <c r="K1236" i="5" s="1"/>
  <c r="H1236"/>
  <c r="CQ307" i="1"/>
  <c r="L1222" i="5"/>
  <c r="U1163"/>
  <c r="S1163"/>
  <c r="CT291" i="1"/>
  <c r="S291" s="1"/>
  <c r="L1158" i="5"/>
  <c r="L1159"/>
  <c r="Q1159" s="1"/>
  <c r="H1155"/>
  <c r="CQ289" i="1"/>
  <c r="P289" s="1"/>
  <c r="K1155" i="5" s="1"/>
  <c r="CS284" i="1"/>
  <c r="R284" s="1"/>
  <c r="AD284"/>
  <c r="CR284" s="1"/>
  <c r="Q284" s="1"/>
  <c r="CT280"/>
  <c r="S280" s="1"/>
  <c r="U1116" i="5"/>
  <c r="S1116"/>
  <c r="H1105"/>
  <c r="CQ277" i="1"/>
  <c r="P277" s="1"/>
  <c r="K1105" i="5" s="1"/>
  <c r="CT273" i="1"/>
  <c r="S273" s="1"/>
  <c r="U1086" i="5"/>
  <c r="S1086"/>
  <c r="AB264" i="1"/>
  <c r="H1057" i="5"/>
  <c r="AD263" i="1"/>
  <c r="CR263" s="1"/>
  <c r="Q263" s="1"/>
  <c r="CS263"/>
  <c r="R263" s="1"/>
  <c r="CZ263" s="1"/>
  <c r="Y263" s="1"/>
  <c r="V1051" i="5" s="1"/>
  <c r="H1038"/>
  <c r="R1038" s="1"/>
  <c r="AD260" i="1"/>
  <c r="CS260"/>
  <c r="R260" s="1"/>
  <c r="K1038" i="5" s="1"/>
  <c r="GX258" i="1"/>
  <c r="H985" i="5"/>
  <c r="R985" s="1"/>
  <c r="U984"/>
  <c r="H990" s="1"/>
  <c r="S984"/>
  <c r="H989" s="1"/>
  <c r="CT250" i="1"/>
  <c r="S250" s="1"/>
  <c r="K985" i="5" s="1"/>
  <c r="S931"/>
  <c r="H934" s="1"/>
  <c r="H932"/>
  <c r="R932" s="1"/>
  <c r="U931"/>
  <c r="H935" s="1"/>
  <c r="CT237" i="1"/>
  <c r="S237" s="1"/>
  <c r="K932" i="5" s="1"/>
  <c r="AD233" i="1"/>
  <c r="H910" i="5" s="1"/>
  <c r="CS233" i="1"/>
  <c r="R233" s="1"/>
  <c r="AD230"/>
  <c r="CR230" s="1"/>
  <c r="Q230" s="1"/>
  <c r="CP230" s="1"/>
  <c r="O230" s="1"/>
  <c r="J896" i="5" s="1"/>
  <c r="P896" s="1"/>
  <c r="CS230" i="1"/>
  <c r="R230" s="1"/>
  <c r="L882" i="5"/>
  <c r="Q882" s="1"/>
  <c r="L881"/>
  <c r="AD220" i="1"/>
  <c r="AB220" s="1"/>
  <c r="CS220"/>
  <c r="R220" s="1"/>
  <c r="U836" i="5"/>
  <c r="S836"/>
  <c r="CT219" i="1"/>
  <c r="S219" s="1"/>
  <c r="CZ219" s="1"/>
  <c r="Y219" s="1"/>
  <c r="V836" i="5" s="1"/>
  <c r="H814"/>
  <c r="R814" s="1"/>
  <c r="U813"/>
  <c r="H819" s="1"/>
  <c r="S813"/>
  <c r="H818" s="1"/>
  <c r="CT215" i="1"/>
  <c r="S215" s="1"/>
  <c r="K814" i="5" s="1"/>
  <c r="CS207" i="1"/>
  <c r="R207" s="1"/>
  <c r="K786" i="5" s="1"/>
  <c r="H786"/>
  <c r="R786" s="1"/>
  <c r="AD207" i="1"/>
  <c r="AD204"/>
  <c r="CR204" s="1"/>
  <c r="Q204" s="1"/>
  <c r="CS204"/>
  <c r="R204" s="1"/>
  <c r="CQ196"/>
  <c r="P196" s="1"/>
  <c r="K733" i="5" s="1"/>
  <c r="H733"/>
  <c r="G734"/>
  <c r="CS185" i="1"/>
  <c r="AD185"/>
  <c r="CR185" s="1"/>
  <c r="L684" i="5"/>
  <c r="Q684" s="1"/>
  <c r="L683"/>
  <c r="L669"/>
  <c r="Q669" s="1"/>
  <c r="L668"/>
  <c r="AD172" i="1"/>
  <c r="CR172" s="1"/>
  <c r="Q172" s="1"/>
  <c r="CS172"/>
  <c r="R172" s="1"/>
  <c r="CY172" s="1"/>
  <c r="X172" s="1"/>
  <c r="T634" i="5" s="1"/>
  <c r="AB170" i="1"/>
  <c r="H626" i="5"/>
  <c r="BY325" i="1"/>
  <c r="BY160" s="1"/>
  <c r="L524" i="5"/>
  <c r="L525"/>
  <c r="Q525" s="1"/>
  <c r="CT117" i="1"/>
  <c r="S117" s="1"/>
  <c r="K503" i="5" s="1"/>
  <c r="S502"/>
  <c r="H507" s="1"/>
  <c r="H503"/>
  <c r="R503" s="1"/>
  <c r="U502"/>
  <c r="H508" s="1"/>
  <c r="AD115" i="1"/>
  <c r="CS115"/>
  <c r="AD108"/>
  <c r="H446" i="5" s="1"/>
  <c r="CS108" i="1"/>
  <c r="R108" s="1"/>
  <c r="H432" i="5"/>
  <c r="R432" s="1"/>
  <c r="CS105" i="1"/>
  <c r="R105" s="1"/>
  <c r="K432" i="5" s="1"/>
  <c r="AD105" i="1"/>
  <c r="CS95"/>
  <c r="AD95"/>
  <c r="CR95" s="1"/>
  <c r="AD87"/>
  <c r="H335" i="5" s="1"/>
  <c r="H336"/>
  <c r="R336" s="1"/>
  <c r="CS87" i="1"/>
  <c r="R87" s="1"/>
  <c r="K336" i="5" s="1"/>
  <c r="AD78" i="1"/>
  <c r="G300" i="5" s="1"/>
  <c r="CS78" i="1"/>
  <c r="R78" s="1"/>
  <c r="L297" i="5"/>
  <c r="Q297" s="1"/>
  <c r="L296"/>
  <c r="L270"/>
  <c r="L271"/>
  <c r="Q271" s="1"/>
  <c r="CR73" i="1"/>
  <c r="Q73" s="1"/>
  <c r="K266" i="5" s="1"/>
  <c r="H266"/>
  <c r="CP70" i="1"/>
  <c r="O70" s="1"/>
  <c r="J252" i="5" s="1"/>
  <c r="P252" s="1"/>
  <c r="K251"/>
  <c r="CT67" i="1"/>
  <c r="L240" i="5"/>
  <c r="Q240" s="1"/>
  <c r="L239"/>
  <c r="H236"/>
  <c r="CQ66" i="1"/>
  <c r="P66" s="1"/>
  <c r="K236" i="5" s="1"/>
  <c r="S147"/>
  <c r="H151" s="1"/>
  <c r="H148"/>
  <c r="R148" s="1"/>
  <c r="U147"/>
  <c r="H152" s="1"/>
  <c r="CT48" i="1"/>
  <c r="S48" s="1"/>
  <c r="K148" i="5" s="1"/>
  <c r="L122"/>
  <c r="Q122" s="1"/>
  <c r="L120"/>
  <c r="CC123" i="1"/>
  <c r="CC22" s="1"/>
  <c r="CT33"/>
  <c r="S33" s="1"/>
  <c r="K76" i="5" s="1"/>
  <c r="H76"/>
  <c r="R76" s="1"/>
  <c r="U75"/>
  <c r="H80" s="1"/>
  <c r="S75"/>
  <c r="H79" s="1"/>
  <c r="AD409" i="1"/>
  <c r="G1576" i="5" s="1"/>
  <c r="H1572"/>
  <c r="R1572" s="1"/>
  <c r="L1540"/>
  <c r="L1541"/>
  <c r="Q1541" s="1"/>
  <c r="L1531"/>
  <c r="Q1531" s="1"/>
  <c r="L1530"/>
  <c r="U1486"/>
  <c r="S1486"/>
  <c r="H1451"/>
  <c r="CQ383" i="1"/>
  <c r="P383" s="1"/>
  <c r="CT379"/>
  <c r="S379" s="1"/>
  <c r="S1432" i="5"/>
  <c r="U1432"/>
  <c r="CQ377" i="1"/>
  <c r="P377" s="1"/>
  <c r="K1424" i="5" s="1"/>
  <c r="H1424"/>
  <c r="G1420"/>
  <c r="H1419"/>
  <c r="GX323" i="1"/>
  <c r="AD323"/>
  <c r="CS323"/>
  <c r="R323" s="1"/>
  <c r="CT309"/>
  <c r="S309" s="1"/>
  <c r="U1241" i="5"/>
  <c r="S1241"/>
  <c r="L1575"/>
  <c r="L1576"/>
  <c r="Q1576" s="1"/>
  <c r="CQ409" i="1"/>
  <c r="P409" s="1"/>
  <c r="CT408"/>
  <c r="S408" s="1"/>
  <c r="K1564" i="5" s="1"/>
  <c r="H1556"/>
  <c r="R1556" s="1"/>
  <c r="U1555"/>
  <c r="H1560" s="1"/>
  <c r="S1555"/>
  <c r="H1559" s="1"/>
  <c r="CT406" i="1"/>
  <c r="S406" s="1"/>
  <c r="K1550" i="5" s="1"/>
  <c r="H1550"/>
  <c r="R1550" s="1"/>
  <c r="U1549"/>
  <c r="H1552" s="1"/>
  <c r="S1549"/>
  <c r="H1551" s="1"/>
  <c r="CX901" i="3"/>
  <c r="E1549" i="5"/>
  <c r="CT404" i="1"/>
  <c r="S404" s="1"/>
  <c r="CZ404" s="1"/>
  <c r="Y404" s="1"/>
  <c r="V1545" i="5" s="1"/>
  <c r="P402" i="1"/>
  <c r="K1537" i="5" s="1"/>
  <c r="H1537"/>
  <c r="H1533"/>
  <c r="CT400" i="1"/>
  <c r="S400" s="1"/>
  <c r="K1524" i="5" s="1"/>
  <c r="CT398" i="1"/>
  <c r="S398" s="1"/>
  <c r="S1519" i="5"/>
  <c r="U1519"/>
  <c r="H1517"/>
  <c r="G1518"/>
  <c r="CS396" i="1"/>
  <c r="R396" s="1"/>
  <c r="K1510" i="5" s="1"/>
  <c r="L1515"/>
  <c r="Q1515" s="1"/>
  <c r="L1514"/>
  <c r="AD396" i="1"/>
  <c r="CS395"/>
  <c r="R395" s="1"/>
  <c r="CT394"/>
  <c r="S394" s="1"/>
  <c r="U393"/>
  <c r="L1500" i="5" s="1"/>
  <c r="Q1500" s="1"/>
  <c r="CQ393" i="1"/>
  <c r="P393" s="1"/>
  <c r="K1499" i="5" s="1"/>
  <c r="H1499"/>
  <c r="G1500"/>
  <c r="T392" i="1"/>
  <c r="U391"/>
  <c r="L1494" i="5" s="1"/>
  <c r="Q1494" s="1"/>
  <c r="H1493"/>
  <c r="CT390" i="1"/>
  <c r="S390" s="1"/>
  <c r="CY390" s="1"/>
  <c r="X390" s="1"/>
  <c r="S1489" i="5"/>
  <c r="U1489"/>
  <c r="CT388" i="1"/>
  <c r="S388" s="1"/>
  <c r="K1478" i="5" s="1"/>
  <c r="S1477"/>
  <c r="H1482" s="1"/>
  <c r="H1478"/>
  <c r="R1478" s="1"/>
  <c r="U1477"/>
  <c r="H1483" s="1"/>
  <c r="CT387" i="1"/>
  <c r="S387" s="1"/>
  <c r="K1469" i="5" s="1"/>
  <c r="P386" i="1"/>
  <c r="K1463" i="5" s="1"/>
  <c r="H1463"/>
  <c r="H1457"/>
  <c r="CT384" i="1"/>
  <c r="S384" s="1"/>
  <c r="K1448" i="5" s="1"/>
  <c r="CT383" i="1"/>
  <c r="S383" s="1"/>
  <c r="S1444" i="5"/>
  <c r="U1444"/>
  <c r="H1442"/>
  <c r="G1443"/>
  <c r="CS381" i="1"/>
  <c r="R381" s="1"/>
  <c r="T380"/>
  <c r="CS378"/>
  <c r="R378" s="1"/>
  <c r="H1430" i="5"/>
  <c r="G1431"/>
  <c r="GX375" i="1"/>
  <c r="CJ411" s="1"/>
  <c r="W375"/>
  <c r="CT375"/>
  <c r="S375" s="1"/>
  <c r="K1411" i="5" s="1"/>
  <c r="H1411"/>
  <c r="R1411" s="1"/>
  <c r="U1410"/>
  <c r="H1415" s="1"/>
  <c r="S1410"/>
  <c r="H1414" s="1"/>
  <c r="AB372" i="1"/>
  <c r="H1397" i="5"/>
  <c r="G1398"/>
  <c r="S1376"/>
  <c r="H1381" s="1"/>
  <c r="H1377"/>
  <c r="R1377" s="1"/>
  <c r="U1376"/>
  <c r="H1382" s="1"/>
  <c r="AD367" i="1"/>
  <c r="CR367" s="1"/>
  <c r="Q367" s="1"/>
  <c r="H1361" i="5"/>
  <c r="R1361" s="1"/>
  <c r="U1360"/>
  <c r="H1364" s="1"/>
  <c r="S1360"/>
  <c r="H1363" s="1"/>
  <c r="CQ323" i="1"/>
  <c r="P323" s="1"/>
  <c r="AA1302" i="5"/>
  <c r="H1302"/>
  <c r="R322" i="1"/>
  <c r="K1297" i="5" s="1"/>
  <c r="T322" i="1"/>
  <c r="AB322"/>
  <c r="H1298" i="5"/>
  <c r="CQ320" i="1"/>
  <c r="P320" s="1"/>
  <c r="K1291" i="5" s="1"/>
  <c r="H1291"/>
  <c r="CQ318" i="1"/>
  <c r="P318" s="1"/>
  <c r="K1285" i="5" s="1"/>
  <c r="H1285"/>
  <c r="AB316" i="1"/>
  <c r="H1276" i="5"/>
  <c r="CQ315" i="1"/>
  <c r="P315" s="1"/>
  <c r="K1271" i="5" s="1"/>
  <c r="H1271"/>
  <c r="G1272"/>
  <c r="W310" i="1"/>
  <c r="AD309"/>
  <c r="AA1241" i="5" s="1"/>
  <c r="CS309" i="1"/>
  <c r="R309" s="1"/>
  <c r="AB308"/>
  <c r="I307"/>
  <c r="E1232" i="5" s="1"/>
  <c r="H1226"/>
  <c r="R1226" s="1"/>
  <c r="U1225"/>
  <c r="S1225"/>
  <c r="CT306" i="1"/>
  <c r="S306" s="1"/>
  <c r="K1226" i="5" s="1"/>
  <c r="CT302" i="1"/>
  <c r="S302" s="1"/>
  <c r="K1207" i="5" s="1"/>
  <c r="U1206"/>
  <c r="H1211" s="1"/>
  <c r="S1206"/>
  <c r="H1210" s="1"/>
  <c r="H1207"/>
  <c r="R1207" s="1"/>
  <c r="CP300" i="1"/>
  <c r="O300" s="1"/>
  <c r="J1202" i="5" s="1"/>
  <c r="P1202" s="1"/>
  <c r="K1201"/>
  <c r="CT298" i="1"/>
  <c r="S298" s="1"/>
  <c r="K1189" i="5" s="1"/>
  <c r="H1189"/>
  <c r="R1189" s="1"/>
  <c r="U1188"/>
  <c r="H1194" s="1"/>
  <c r="S1188"/>
  <c r="H1193" s="1"/>
  <c r="K1182"/>
  <c r="CT293" i="1"/>
  <c r="S293" s="1"/>
  <c r="K1170" i="5" s="1"/>
  <c r="U1169"/>
  <c r="H1175" s="1"/>
  <c r="H1170"/>
  <c r="R1170" s="1"/>
  <c r="S1169"/>
  <c r="H1174" s="1"/>
  <c r="CS291" i="1"/>
  <c r="R291" s="1"/>
  <c r="AD291"/>
  <c r="CR291" s="1"/>
  <c r="Q291" s="1"/>
  <c r="CT281"/>
  <c r="S281" s="1"/>
  <c r="CY281" s="1"/>
  <c r="X281" s="1"/>
  <c r="T1119" i="5" s="1"/>
  <c r="S1119"/>
  <c r="U1119"/>
  <c r="CZ277" i="1"/>
  <c r="Y277" s="1"/>
  <c r="V1102" i="5" s="1"/>
  <c r="K1107" s="1"/>
  <c r="K1103"/>
  <c r="CY277" i="1"/>
  <c r="X277" s="1"/>
  <c r="T1102" i="5" s="1"/>
  <c r="K1106" s="1"/>
  <c r="U1093"/>
  <c r="H1099" s="1"/>
  <c r="S1093"/>
  <c r="H1098" s="1"/>
  <c r="H1094"/>
  <c r="R1094" s="1"/>
  <c r="CT276" i="1"/>
  <c r="S276" s="1"/>
  <c r="K1094" i="5" s="1"/>
  <c r="H1061"/>
  <c r="AA1061"/>
  <c r="H1028"/>
  <c r="R1028" s="1"/>
  <c r="U1027"/>
  <c r="H1032" s="1"/>
  <c r="S1027"/>
  <c r="H1031" s="1"/>
  <c r="CT259" i="1"/>
  <c r="S259" s="1"/>
  <c r="K1028" i="5" s="1"/>
  <c r="U258" i="1"/>
  <c r="CQ258"/>
  <c r="CR253"/>
  <c r="Q253" s="1"/>
  <c r="K1001" i="5" s="1"/>
  <c r="H1001"/>
  <c r="AD252" i="1"/>
  <c r="CR252" s="1"/>
  <c r="Q252" s="1"/>
  <c r="CS252"/>
  <c r="R252" s="1"/>
  <c r="U251"/>
  <c r="L995" i="5" s="1"/>
  <c r="Q995" s="1"/>
  <c r="T250" i="1"/>
  <c r="L979" i="5"/>
  <c r="L980"/>
  <c r="Q980" s="1"/>
  <c r="CT245" i="1"/>
  <c r="S245" s="1"/>
  <c r="U964" i="5"/>
  <c r="S964"/>
  <c r="AD244" i="1"/>
  <c r="CS244"/>
  <c r="R244" s="1"/>
  <c r="CZ244" s="1"/>
  <c r="Y244" s="1"/>
  <c r="V961" i="5" s="1"/>
  <c r="CT242" i="1"/>
  <c r="H950" i="5"/>
  <c r="CQ241" i="1"/>
  <c r="P241" s="1"/>
  <c r="K950" i="5" s="1"/>
  <c r="L915"/>
  <c r="Q915" s="1"/>
  <c r="L914"/>
  <c r="CZ230" i="1"/>
  <c r="Y230" s="1"/>
  <c r="V894" i="5" s="1"/>
  <c r="CT223" i="1"/>
  <c r="S223" s="1"/>
  <c r="U858" i="5"/>
  <c r="S858"/>
  <c r="L835"/>
  <c r="Q835" s="1"/>
  <c r="L834"/>
  <c r="H777"/>
  <c r="R777" s="1"/>
  <c r="CS206" i="1"/>
  <c r="R206" s="1"/>
  <c r="K777" i="5" s="1"/>
  <c r="AD206" i="1"/>
  <c r="AD197"/>
  <c r="CS197"/>
  <c r="R197" s="1"/>
  <c r="L721" i="5"/>
  <c r="L722"/>
  <c r="Q722" s="1"/>
  <c r="CT192" i="1"/>
  <c r="S192" s="1"/>
  <c r="U710" i="5"/>
  <c r="S710"/>
  <c r="CS189" i="1"/>
  <c r="R189" s="1"/>
  <c r="AD189"/>
  <c r="CR189" s="1"/>
  <c r="Q189" s="1"/>
  <c r="CP187"/>
  <c r="O187" s="1"/>
  <c r="J693" i="5" s="1"/>
  <c r="P693" s="1"/>
  <c r="K692"/>
  <c r="AB187" i="1"/>
  <c r="H692" i="5"/>
  <c r="G693"/>
  <c r="U649"/>
  <c r="S649"/>
  <c r="AB177" i="1"/>
  <c r="CT177"/>
  <c r="S177" s="1"/>
  <c r="CT173"/>
  <c r="S173" s="1"/>
  <c r="CZ173" s="1"/>
  <c r="Y173" s="1"/>
  <c r="V637" i="5" s="1"/>
  <c r="U637"/>
  <c r="S637"/>
  <c r="AB173" i="1"/>
  <c r="U619" i="5"/>
  <c r="S619"/>
  <c r="CT169" i="1"/>
  <c r="S169" s="1"/>
  <c r="CQ168"/>
  <c r="P168" s="1"/>
  <c r="K617" i="5" s="1"/>
  <c r="H617"/>
  <c r="G618"/>
  <c r="BZ325" i="1"/>
  <c r="BX22"/>
  <c r="CG123"/>
  <c r="CG22" s="1"/>
  <c r="CT118"/>
  <c r="L469" i="5"/>
  <c r="Q469" s="1"/>
  <c r="L468"/>
  <c r="CR110" i="1"/>
  <c r="Q110" s="1"/>
  <c r="K463" i="5" s="1"/>
  <c r="H463"/>
  <c r="AD102" i="1"/>
  <c r="H421" i="5" s="1"/>
  <c r="CS102" i="1"/>
  <c r="R102" s="1"/>
  <c r="CT99"/>
  <c r="S99" s="1"/>
  <c r="K405" i="5" s="1"/>
  <c r="S404"/>
  <c r="H409" s="1"/>
  <c r="H405"/>
  <c r="R405" s="1"/>
  <c r="U404"/>
  <c r="H410" s="1"/>
  <c r="CT96" i="1"/>
  <c r="S96" s="1"/>
  <c r="K384" i="5" s="1"/>
  <c r="H384"/>
  <c r="R384" s="1"/>
  <c r="U383"/>
  <c r="H389" s="1"/>
  <c r="S383"/>
  <c r="H388" s="1"/>
  <c r="W90" i="1"/>
  <c r="S90"/>
  <c r="AD86"/>
  <c r="H327" i="5"/>
  <c r="R327" s="1"/>
  <c r="L321"/>
  <c r="Q321" s="1"/>
  <c r="L320"/>
  <c r="CR83" i="1"/>
  <c r="Q83" s="1"/>
  <c r="K315" i="5" s="1"/>
  <c r="H315"/>
  <c r="U74" i="1"/>
  <c r="L220" i="5"/>
  <c r="L222"/>
  <c r="Q222" s="1"/>
  <c r="AD61" i="1"/>
  <c r="CS61"/>
  <c r="R61" s="1"/>
  <c r="U136" i="5"/>
  <c r="S136"/>
  <c r="CT45" i="1"/>
  <c r="S45" s="1"/>
  <c r="L137" i="5"/>
  <c r="Q137" s="1"/>
  <c r="L135"/>
  <c r="W43" i="1"/>
  <c r="L90" i="5"/>
  <c r="Q90" s="1"/>
  <c r="L89"/>
  <c r="CR34" i="1"/>
  <c r="Q34" s="1"/>
  <c r="K85" i="5" s="1"/>
  <c r="H85"/>
  <c r="BY123" i="1"/>
  <c r="BY22" s="1"/>
  <c r="H1422" i="5"/>
  <c r="R1422" s="1"/>
  <c r="U1421"/>
  <c r="H1426" s="1"/>
  <c r="S1421"/>
  <c r="H1425" s="1"/>
  <c r="CT376" i="1"/>
  <c r="S376" s="1"/>
  <c r="U1418" i="5"/>
  <c r="S1418"/>
  <c r="U375" i="1"/>
  <c r="H1402" i="5"/>
  <c r="U1385"/>
  <c r="S1385"/>
  <c r="V369" i="1"/>
  <c r="CS369"/>
  <c r="R369" s="1"/>
  <c r="K1379" i="5" s="1"/>
  <c r="H1379"/>
  <c r="R1379" s="1"/>
  <c r="CP368" i="1"/>
  <c r="O368" s="1"/>
  <c r="J1375" i="5" s="1"/>
  <c r="P1375" s="1"/>
  <c r="K1374"/>
  <c r="H1374"/>
  <c r="G1375"/>
  <c r="CQ367" i="1"/>
  <c r="P367" s="1"/>
  <c r="H1371" i="5"/>
  <c r="CQ366" i="1"/>
  <c r="P366" s="1"/>
  <c r="H1368" i="5"/>
  <c r="G1369"/>
  <c r="U365" i="1"/>
  <c r="T323"/>
  <c r="V322"/>
  <c r="H1297" i="5"/>
  <c r="R1297" s="1"/>
  <c r="W319" i="1"/>
  <c r="CT319"/>
  <c r="S319" s="1"/>
  <c r="U1287" i="5"/>
  <c r="S1287"/>
  <c r="U317" i="1"/>
  <c r="L1283" i="5" s="1"/>
  <c r="Q1283" s="1"/>
  <c r="H1274"/>
  <c r="R1274" s="1"/>
  <c r="U1273"/>
  <c r="H1278" s="1"/>
  <c r="S1273"/>
  <c r="H1277" s="1"/>
  <c r="S1270"/>
  <c r="U1270"/>
  <c r="GX314" i="1"/>
  <c r="H1264" i="5"/>
  <c r="R1264" s="1"/>
  <c r="H1253"/>
  <c r="R1253" s="1"/>
  <c r="U1252"/>
  <c r="H1257" s="1"/>
  <c r="S1252"/>
  <c r="H1256" s="1"/>
  <c r="W311" i="1"/>
  <c r="CT311"/>
  <c r="S311" s="1"/>
  <c r="U1250" i="5"/>
  <c r="S1250"/>
  <c r="U310" i="1"/>
  <c r="U309"/>
  <c r="CQ309"/>
  <c r="P309" s="1"/>
  <c r="H1241" i="5"/>
  <c r="U1234"/>
  <c r="S1234"/>
  <c r="H1235"/>
  <c r="R1235" s="1"/>
  <c r="W307" i="1"/>
  <c r="CT307"/>
  <c r="U1232" i="5"/>
  <c r="U306" i="1"/>
  <c r="U305"/>
  <c r="CQ305"/>
  <c r="P305" s="1"/>
  <c r="AA1223" i="5"/>
  <c r="H1223"/>
  <c r="H1209"/>
  <c r="H1204"/>
  <c r="G1205"/>
  <c r="H1192"/>
  <c r="H1185"/>
  <c r="G1186"/>
  <c r="H1173"/>
  <c r="AB292" i="1"/>
  <c r="H1167" i="5"/>
  <c r="G1168"/>
  <c r="I290" i="1"/>
  <c r="E1160" i="5" s="1"/>
  <c r="E1151"/>
  <c r="S1147"/>
  <c r="U1147"/>
  <c r="GX286" i="1"/>
  <c r="P286"/>
  <c r="K1142" i="5" s="1"/>
  <c r="AB286" i="1"/>
  <c r="H1142" i="5"/>
  <c r="CQ285" i="1"/>
  <c r="P285" s="1"/>
  <c r="K1136" i="5" s="1"/>
  <c r="H1136"/>
  <c r="G1137"/>
  <c r="V283" i="1"/>
  <c r="H1126" i="5"/>
  <c r="R1126" s="1"/>
  <c r="V278" i="1"/>
  <c r="CS274"/>
  <c r="R274" s="1"/>
  <c r="U1083" i="5"/>
  <c r="S1083"/>
  <c r="H1081"/>
  <c r="G1082"/>
  <c r="U1077"/>
  <c r="S1077"/>
  <c r="W269" i="1"/>
  <c r="CT269"/>
  <c r="S269" s="1"/>
  <c r="U1074" i="5"/>
  <c r="S1074"/>
  <c r="GX268" i="1"/>
  <c r="H1068" i="5"/>
  <c r="R1068" s="1"/>
  <c r="CS265" i="1"/>
  <c r="R265" s="1"/>
  <c r="U1053" i="5"/>
  <c r="S1053"/>
  <c r="H1054"/>
  <c r="R1054" s="1"/>
  <c r="AB263" i="1"/>
  <c r="AA1051" i="5"/>
  <c r="H1051"/>
  <c r="P262" i="1"/>
  <c r="AB262"/>
  <c r="Q261"/>
  <c r="U260"/>
  <c r="V259"/>
  <c r="H1030" i="5"/>
  <c r="R1030" s="1"/>
  <c r="V257" i="1"/>
  <c r="H1021" i="5"/>
  <c r="R1021" s="1"/>
  <c r="AB253" i="1"/>
  <c r="H1002" i="5"/>
  <c r="H997"/>
  <c r="U993"/>
  <c r="S993"/>
  <c r="GX250" i="1"/>
  <c r="H987" i="5"/>
  <c r="R987" s="1"/>
  <c r="CS249" i="1"/>
  <c r="R249" s="1"/>
  <c r="CZ249" s="1"/>
  <c r="Y249" s="1"/>
  <c r="V981" i="5" s="1"/>
  <c r="CR248" i="1"/>
  <c r="Q248" s="1"/>
  <c r="K975" i="5" s="1"/>
  <c r="H975"/>
  <c r="AB247" i="1"/>
  <c r="G972" i="5"/>
  <c r="H971"/>
  <c r="CQ244" i="1"/>
  <c r="P244" s="1"/>
  <c r="K962" i="5" s="1"/>
  <c r="H962"/>
  <c r="G963"/>
  <c r="AB243" i="1"/>
  <c r="V242"/>
  <c r="I242"/>
  <c r="E955" i="5" s="1"/>
  <c r="E947"/>
  <c r="AB239" i="1"/>
  <c r="H942" i="5"/>
  <c r="G943"/>
  <c r="V237" i="1"/>
  <c r="R237"/>
  <c r="CY237" s="1"/>
  <c r="X237" s="1"/>
  <c r="CQ236"/>
  <c r="P236" s="1"/>
  <c r="K929" i="5" s="1"/>
  <c r="H929"/>
  <c r="G930"/>
  <c r="L927"/>
  <c r="Q927" s="1"/>
  <c r="L926"/>
  <c r="CS234" i="1"/>
  <c r="R234" s="1"/>
  <c r="H911" i="5"/>
  <c r="S905"/>
  <c r="U905"/>
  <c r="CP231" i="1"/>
  <c r="O231" s="1"/>
  <c r="K900" i="5"/>
  <c r="AB231" i="1"/>
  <c r="H900" i="5"/>
  <c r="S886"/>
  <c r="H890" s="1"/>
  <c r="H887"/>
  <c r="R887" s="1"/>
  <c r="U886"/>
  <c r="H891" s="1"/>
  <c r="H878"/>
  <c r="U871"/>
  <c r="S871"/>
  <c r="CS225" i="1"/>
  <c r="R225" s="1"/>
  <c r="K865" i="5" s="1"/>
  <c r="CQ225" i="1"/>
  <c r="P225" s="1"/>
  <c r="H866" i="5"/>
  <c r="CT222" i="1"/>
  <c r="S222" s="1"/>
  <c r="K851" i="5" s="1"/>
  <c r="S850"/>
  <c r="H854" s="1"/>
  <c r="H851"/>
  <c r="R851" s="1"/>
  <c r="U850"/>
  <c r="H855" s="1"/>
  <c r="U847"/>
  <c r="S847"/>
  <c r="CQ220" i="1"/>
  <c r="P220" s="1"/>
  <c r="K842" i="5" s="1"/>
  <c r="H842"/>
  <c r="H829"/>
  <c r="R829" s="1"/>
  <c r="U828"/>
  <c r="H833" s="1"/>
  <c r="S828"/>
  <c r="H832" s="1"/>
  <c r="S825"/>
  <c r="U825"/>
  <c r="T216" i="1"/>
  <c r="CQ216"/>
  <c r="P216" s="1"/>
  <c r="H823" i="5"/>
  <c r="G824"/>
  <c r="V215" i="1"/>
  <c r="CS215"/>
  <c r="R215" s="1"/>
  <c r="K816" i="5" s="1"/>
  <c r="H816"/>
  <c r="R816" s="1"/>
  <c r="S808"/>
  <c r="U808"/>
  <c r="GX211" i="1"/>
  <c r="T211"/>
  <c r="CQ211"/>
  <c r="P211" s="1"/>
  <c r="H806" i="5"/>
  <c r="G807"/>
  <c r="V210" i="1"/>
  <c r="R210"/>
  <c r="I208"/>
  <c r="E792" i="5" s="1"/>
  <c r="U207" i="1"/>
  <c r="U206"/>
  <c r="CQ205"/>
  <c r="P205" s="1"/>
  <c r="K772" i="5" s="1"/>
  <c r="H772"/>
  <c r="G773"/>
  <c r="CQ204" i="1"/>
  <c r="P204" s="1"/>
  <c r="K769" i="5" s="1"/>
  <c r="H769"/>
  <c r="U203" i="1"/>
  <c r="CQ203"/>
  <c r="P203" s="1"/>
  <c r="K763" i="5" s="1"/>
  <c r="H763"/>
  <c r="H757"/>
  <c r="S741"/>
  <c r="U741"/>
  <c r="V198" i="1"/>
  <c r="R198"/>
  <c r="H736" i="5"/>
  <c r="G737"/>
  <c r="CS196" i="1"/>
  <c r="R196" s="1"/>
  <c r="CY196" s="1"/>
  <c r="X196" s="1"/>
  <c r="T732" i="5" s="1"/>
  <c r="H724"/>
  <c r="R724" s="1"/>
  <c r="U723"/>
  <c r="H729" s="1"/>
  <c r="S723"/>
  <c r="H728" s="1"/>
  <c r="CQ194" i="1"/>
  <c r="P194" s="1"/>
  <c r="K718" i="5" s="1"/>
  <c r="H718"/>
  <c r="V191" i="1"/>
  <c r="CT190"/>
  <c r="S190" s="1"/>
  <c r="K701" i="5" s="1"/>
  <c r="H701"/>
  <c r="R701" s="1"/>
  <c r="S700"/>
  <c r="H703" s="1"/>
  <c r="U700"/>
  <c r="H704" s="1"/>
  <c r="U691"/>
  <c r="S691"/>
  <c r="CP186" i="1"/>
  <c r="O186" s="1"/>
  <c r="J690" i="5" s="1"/>
  <c r="P690" s="1"/>
  <c r="K689"/>
  <c r="AB186" i="1"/>
  <c r="H689" i="5"/>
  <c r="G690"/>
  <c r="W184" i="1"/>
  <c r="CT184"/>
  <c r="S184" s="1"/>
  <c r="K677" i="5" s="1"/>
  <c r="H677"/>
  <c r="R677" s="1"/>
  <c r="U676"/>
  <c r="H682" s="1"/>
  <c r="S676"/>
  <c r="H681" s="1"/>
  <c r="H665"/>
  <c r="CP180" i="1"/>
  <c r="O180" s="1"/>
  <c r="J660" i="5" s="1"/>
  <c r="P660" s="1"/>
  <c r="K659"/>
  <c r="AB180" i="1"/>
  <c r="H659" i="5"/>
  <c r="G660"/>
  <c r="S646"/>
  <c r="U646"/>
  <c r="CS174" i="1"/>
  <c r="R174" s="1"/>
  <c r="CQ172"/>
  <c r="P172" s="1"/>
  <c r="K635" i="5" s="1"/>
  <c r="H635"/>
  <c r="CT171" i="1"/>
  <c r="S171" s="1"/>
  <c r="U631" i="5"/>
  <c r="S631"/>
  <c r="H623"/>
  <c r="R623" s="1"/>
  <c r="U622"/>
  <c r="H628" s="1"/>
  <c r="S622"/>
  <c r="H627" s="1"/>
  <c r="CS168" i="1"/>
  <c r="R168" s="1"/>
  <c r="CY168" s="1"/>
  <c r="X168" s="1"/>
  <c r="T616" i="5" s="1"/>
  <c r="H608"/>
  <c r="R608" s="1"/>
  <c r="U607"/>
  <c r="H613" s="1"/>
  <c r="S607"/>
  <c r="H612" s="1"/>
  <c r="CQ166" i="1"/>
  <c r="P166" s="1"/>
  <c r="K605" i="5" s="1"/>
  <c r="H605"/>
  <c r="V165" i="1"/>
  <c r="U601" i="5"/>
  <c r="S601"/>
  <c r="GX164" i="1"/>
  <c r="H595" i="5"/>
  <c r="R595" s="1"/>
  <c r="G22" i="1"/>
  <c r="AG542" i="5"/>
  <c r="A542"/>
  <c r="L533"/>
  <c r="L534"/>
  <c r="Q534" s="1"/>
  <c r="CQ121" i="1"/>
  <c r="P121" s="1"/>
  <c r="K530" i="5" s="1"/>
  <c r="H530"/>
  <c r="GX120" i="1"/>
  <c r="W120"/>
  <c r="CT120"/>
  <c r="S120" s="1"/>
  <c r="K518" i="5" s="1"/>
  <c r="H518"/>
  <c r="R518" s="1"/>
  <c r="U517"/>
  <c r="H523" s="1"/>
  <c r="S517"/>
  <c r="H522" s="1"/>
  <c r="V117" i="1"/>
  <c r="AD117"/>
  <c r="H504" i="5" s="1"/>
  <c r="H505"/>
  <c r="R505" s="1"/>
  <c r="CQ115" i="1"/>
  <c r="H488" i="5"/>
  <c r="R488" s="1"/>
  <c r="U487"/>
  <c r="H493" s="1"/>
  <c r="S487"/>
  <c r="H492" s="1"/>
  <c r="W112" i="1"/>
  <c r="CT112"/>
  <c r="S112" s="1"/>
  <c r="K479" i="5" s="1"/>
  <c r="H479"/>
  <c r="R479" s="1"/>
  <c r="U478"/>
  <c r="H483" s="1"/>
  <c r="S478"/>
  <c r="H482" s="1"/>
  <c r="CP110" i="1"/>
  <c r="O110" s="1"/>
  <c r="K465" i="5"/>
  <c r="AB110" i="1"/>
  <c r="H465" i="5"/>
  <c r="GX109" i="1"/>
  <c r="U109"/>
  <c r="L450" i="5"/>
  <c r="L451"/>
  <c r="Q451" s="1"/>
  <c r="CQ108" i="1"/>
  <c r="P108" s="1"/>
  <c r="K447" i="5" s="1"/>
  <c r="H447"/>
  <c r="CT107" i="1"/>
  <c r="W106"/>
  <c r="CT106"/>
  <c r="S106" s="1"/>
  <c r="CZ106" s="1"/>
  <c r="Y106" s="1"/>
  <c r="V438" i="5" s="1"/>
  <c r="U438"/>
  <c r="S438"/>
  <c r="GX105" i="1"/>
  <c r="U105"/>
  <c r="L426" i="5"/>
  <c r="Q426" s="1"/>
  <c r="L425"/>
  <c r="CQ102" i="1"/>
  <c r="P102" s="1"/>
  <c r="K422" i="5" s="1"/>
  <c r="H422"/>
  <c r="CT101" i="1"/>
  <c r="S101" s="1"/>
  <c r="S416" i="5"/>
  <c r="U416"/>
  <c r="V99" i="1"/>
  <c r="AD99"/>
  <c r="H406" i="5" s="1"/>
  <c r="H407"/>
  <c r="R407" s="1"/>
  <c r="I98" i="1"/>
  <c r="E401" i="5" s="1"/>
  <c r="E392"/>
  <c r="U96" i="1"/>
  <c r="V96"/>
  <c r="AD96"/>
  <c r="H385" i="5" s="1"/>
  <c r="H386"/>
  <c r="R386" s="1"/>
  <c r="AB91" i="1"/>
  <c r="H364" i="5"/>
  <c r="GX90" i="1"/>
  <c r="U90"/>
  <c r="U342" i="5"/>
  <c r="H347" s="1"/>
  <c r="S342"/>
  <c r="H346" s="1"/>
  <c r="H343"/>
  <c r="R343" s="1"/>
  <c r="H337"/>
  <c r="AB86" i="1"/>
  <c r="H328" i="5"/>
  <c r="CP83" i="1"/>
  <c r="O83" s="1"/>
  <c r="K317" i="5"/>
  <c r="AB83" i="1"/>
  <c r="H317" i="5"/>
  <c r="GX82" i="1"/>
  <c r="U82"/>
  <c r="CQ78"/>
  <c r="P78" s="1"/>
  <c r="K299" i="5" s="1"/>
  <c r="H299"/>
  <c r="W77" i="1"/>
  <c r="CT77"/>
  <c r="S77" s="1"/>
  <c r="K291" i="5" s="1"/>
  <c r="U290"/>
  <c r="H295" s="1"/>
  <c r="S290"/>
  <c r="H294" s="1"/>
  <c r="H291"/>
  <c r="R291" s="1"/>
  <c r="H283"/>
  <c r="R283" s="1"/>
  <c r="U282"/>
  <c r="H287" s="1"/>
  <c r="S282"/>
  <c r="H286" s="1"/>
  <c r="AB75" i="1"/>
  <c r="AA280" i="5"/>
  <c r="S272"/>
  <c r="H273"/>
  <c r="R273" s="1"/>
  <c r="U272"/>
  <c r="CP73" i="1"/>
  <c r="O73" s="1"/>
  <c r="K267" i="5"/>
  <c r="AB73" i="1"/>
  <c r="H267" i="5"/>
  <c r="CS71" i="1"/>
  <c r="R71" s="1"/>
  <c r="U250" i="5"/>
  <c r="S250"/>
  <c r="AB68" i="1"/>
  <c r="G246" i="5"/>
  <c r="H245"/>
  <c r="I67" i="1"/>
  <c r="E241" i="5" s="1"/>
  <c r="E232"/>
  <c r="AB63" i="1"/>
  <c r="H217" i="5"/>
  <c r="L212"/>
  <c r="Q212" s="1"/>
  <c r="L211"/>
  <c r="CQ58" i="1"/>
  <c r="P58" s="1"/>
  <c r="K194" i="5" s="1"/>
  <c r="H194"/>
  <c r="AD55" i="1"/>
  <c r="AB55" s="1"/>
  <c r="CS55"/>
  <c r="R55" s="1"/>
  <c r="G175" i="5"/>
  <c r="H174"/>
  <c r="R52" i="1"/>
  <c r="T48"/>
  <c r="V48"/>
  <c r="H150" i="5"/>
  <c r="R150" s="1"/>
  <c r="AD48" i="1"/>
  <c r="AB48" s="1"/>
  <c r="CS48"/>
  <c r="R48" s="1"/>
  <c r="CQ47"/>
  <c r="P47" s="1"/>
  <c r="AA145" i="5"/>
  <c r="H145"/>
  <c r="AD45" i="1"/>
  <c r="CR45" s="1"/>
  <c r="Q45" s="1"/>
  <c r="CS45"/>
  <c r="R45" s="1"/>
  <c r="GX43"/>
  <c r="H124" i="5"/>
  <c r="R124" s="1"/>
  <c r="U123"/>
  <c r="H128" s="1"/>
  <c r="S123"/>
  <c r="H127" s="1"/>
  <c r="CT43" i="1"/>
  <c r="S43" s="1"/>
  <c r="K124" i="5" s="1"/>
  <c r="CT40" i="1"/>
  <c r="CS37"/>
  <c r="R37" s="1"/>
  <c r="U91" i="5"/>
  <c r="H96" s="1"/>
  <c r="S91"/>
  <c r="H95" s="1"/>
  <c r="H92"/>
  <c r="R92" s="1"/>
  <c r="CT35" i="1"/>
  <c r="S35" s="1"/>
  <c r="GX33"/>
  <c r="AD33"/>
  <c r="H78" i="5"/>
  <c r="R78" s="1"/>
  <c r="CS33" i="1"/>
  <c r="R33" s="1"/>
  <c r="K78" i="5" s="1"/>
  <c r="H44"/>
  <c r="R44" s="1"/>
  <c r="U43"/>
  <c r="H48" s="1"/>
  <c r="S43"/>
  <c r="H47" s="1"/>
  <c r="CT27" i="1"/>
  <c r="S27" s="1"/>
  <c r="AB368"/>
  <c r="U1373" i="5"/>
  <c r="S1373"/>
  <c r="S1370"/>
  <c r="U1370"/>
  <c r="U1367"/>
  <c r="S1367"/>
  <c r="P365" i="1"/>
  <c r="K1362" i="5" s="1"/>
  <c r="H1362"/>
  <c r="W323" i="1"/>
  <c r="CT323"/>
  <c r="S323" s="1"/>
  <c r="U1302" i="5"/>
  <c r="S1302"/>
  <c r="U322" i="1"/>
  <c r="CR322"/>
  <c r="Q322" s="1"/>
  <c r="K1296" i="5" s="1"/>
  <c r="H1296"/>
  <c r="CT320" i="1"/>
  <c r="S320" s="1"/>
  <c r="CY320" s="1"/>
  <c r="X320" s="1"/>
  <c r="T1290" i="5" s="1"/>
  <c r="U1290"/>
  <c r="S1290"/>
  <c r="V319" i="1"/>
  <c r="R319"/>
  <c r="CZ319" s="1"/>
  <c r="Y319" s="1"/>
  <c r="V1287" i="5" s="1"/>
  <c r="CT318" i="1"/>
  <c r="S318" s="1"/>
  <c r="U1284" i="5"/>
  <c r="S1284"/>
  <c r="GX317" i="1"/>
  <c r="T317"/>
  <c r="CQ317"/>
  <c r="P317" s="1"/>
  <c r="H1282" i="5"/>
  <c r="G1283"/>
  <c r="R314" i="1"/>
  <c r="K1264" i="5" s="1"/>
  <c r="U314" i="1"/>
  <c r="CR314"/>
  <c r="Q314" s="1"/>
  <c r="K1263" i="5" s="1"/>
  <c r="H1263"/>
  <c r="V311" i="1"/>
  <c r="T310"/>
  <c r="V307"/>
  <c r="T306"/>
  <c r="AB306"/>
  <c r="S1215" i="5"/>
  <c r="H1220" s="1"/>
  <c r="H1216"/>
  <c r="R1216" s="1"/>
  <c r="U1215"/>
  <c r="H1221" s="1"/>
  <c r="CP301" i="1"/>
  <c r="O301" s="1"/>
  <c r="J1205" i="5" s="1"/>
  <c r="P1205" s="1"/>
  <c r="K1204"/>
  <c r="AB300" i="1"/>
  <c r="G1202" i="5"/>
  <c r="H1201"/>
  <c r="I299" i="1"/>
  <c r="E1197" i="5" s="1"/>
  <c r="E1188"/>
  <c r="K1185"/>
  <c r="AB295" i="1"/>
  <c r="G1183" i="5"/>
  <c r="H1182"/>
  <c r="V294" i="1"/>
  <c r="I294"/>
  <c r="E1178" i="5" s="1"/>
  <c r="E1169"/>
  <c r="S1166"/>
  <c r="U1166"/>
  <c r="K1164"/>
  <c r="AB291" i="1"/>
  <c r="H1164" i="5"/>
  <c r="G1165"/>
  <c r="Q290" i="1"/>
  <c r="CT289"/>
  <c r="S289" s="1"/>
  <c r="K1152" i="5" s="1"/>
  <c r="S1151"/>
  <c r="H1156" s="1"/>
  <c r="H1152"/>
  <c r="R1152" s="1"/>
  <c r="U1151"/>
  <c r="H1157" s="1"/>
  <c r="S1138"/>
  <c r="H1143" s="1"/>
  <c r="H1139"/>
  <c r="R1139" s="1"/>
  <c r="U1138"/>
  <c r="H1144" s="1"/>
  <c r="U1135"/>
  <c r="S1135"/>
  <c r="CQ284" i="1"/>
  <c r="P284" s="1"/>
  <c r="H1133" i="5"/>
  <c r="G1134"/>
  <c r="U283" i="1"/>
  <c r="CR283"/>
  <c r="Q283" s="1"/>
  <c r="K1125" i="5" s="1"/>
  <c r="H1125"/>
  <c r="CQ281" i="1"/>
  <c r="P281" s="1"/>
  <c r="K1120" i="5" s="1"/>
  <c r="H1120"/>
  <c r="G1121"/>
  <c r="CQ280" i="1"/>
  <c r="P280" s="1"/>
  <c r="K1117" i="5" s="1"/>
  <c r="H1117"/>
  <c r="G1118"/>
  <c r="CQ279" i="1"/>
  <c r="P279" s="1"/>
  <c r="K1114" i="5" s="1"/>
  <c r="H1114"/>
  <c r="G1115"/>
  <c r="U278" i="1"/>
  <c r="L1112" i="5" s="1"/>
  <c r="Q1112" s="1"/>
  <c r="CQ278" i="1"/>
  <c r="P278" s="1"/>
  <c r="K1111" i="5" s="1"/>
  <c r="H1111"/>
  <c r="G1112"/>
  <c r="U1102"/>
  <c r="H1107" s="1"/>
  <c r="S1102"/>
  <c r="H1106" s="1"/>
  <c r="H1103"/>
  <c r="R1103" s="1"/>
  <c r="L1101"/>
  <c r="Q1101" s="1"/>
  <c r="L1100"/>
  <c r="CR276" i="1"/>
  <c r="Q276" s="1"/>
  <c r="K1095" i="5" s="1"/>
  <c r="H1095"/>
  <c r="U1089"/>
  <c r="S1089"/>
  <c r="CQ273" i="1"/>
  <c r="P273" s="1"/>
  <c r="K1087" i="5" s="1"/>
  <c r="H1087"/>
  <c r="G1088"/>
  <c r="V269" i="1"/>
  <c r="R268"/>
  <c r="K1068" i="5" s="1"/>
  <c r="U268" i="1"/>
  <c r="CR268"/>
  <c r="Q268" s="1"/>
  <c r="K1067" i="5" s="1"/>
  <c r="H1067"/>
  <c r="U1061"/>
  <c r="S1061"/>
  <c r="H1045"/>
  <c r="R1045" s="1"/>
  <c r="U1044"/>
  <c r="S1044"/>
  <c r="AB261" i="1"/>
  <c r="AA1042" i="5"/>
  <c r="H1042"/>
  <c r="P260" i="1"/>
  <c r="AB260"/>
  <c r="U259"/>
  <c r="CR259"/>
  <c r="Q259" s="1"/>
  <c r="K1029" i="5" s="1"/>
  <c r="H1029"/>
  <c r="CT258" i="1"/>
  <c r="U1025" i="5"/>
  <c r="U257" i="1"/>
  <c r="CR257"/>
  <c r="Q257" s="1"/>
  <c r="K1020" i="5" s="1"/>
  <c r="H1020"/>
  <c r="CT256" i="1"/>
  <c r="S256" s="1"/>
  <c r="K1012" i="5" s="1"/>
  <c r="S1011"/>
  <c r="H1014" s="1"/>
  <c r="H1012"/>
  <c r="R1012" s="1"/>
  <c r="U1011"/>
  <c r="H1015" s="1"/>
  <c r="U1007"/>
  <c r="S1007"/>
  <c r="Q251" i="1"/>
  <c r="R250"/>
  <c r="K987" i="5" s="1"/>
  <c r="U250" i="1"/>
  <c r="CR250"/>
  <c r="Q250" s="1"/>
  <c r="K986" i="5" s="1"/>
  <c r="H986"/>
  <c r="S981"/>
  <c r="U981"/>
  <c r="CT246" i="1"/>
  <c r="S967" i="5"/>
  <c r="R245" i="1"/>
  <c r="G966" i="5"/>
  <c r="H965"/>
  <c r="GX242" i="1"/>
  <c r="H956" i="5"/>
  <c r="G957"/>
  <c r="CT241" i="1"/>
  <c r="S241" s="1"/>
  <c r="K948" i="5" s="1"/>
  <c r="H948"/>
  <c r="R948" s="1"/>
  <c r="U947"/>
  <c r="H952" s="1"/>
  <c r="S947"/>
  <c r="H951" s="1"/>
  <c r="S944"/>
  <c r="U944"/>
  <c r="CP239" i="1"/>
  <c r="O239" s="1"/>
  <c r="J943" i="5" s="1"/>
  <c r="P943" s="1"/>
  <c r="K942"/>
  <c r="K939"/>
  <c r="AB238" i="1"/>
  <c r="H939" i="5"/>
  <c r="U237" i="1"/>
  <c r="Q237"/>
  <c r="U928" i="5"/>
  <c r="S928"/>
  <c r="K923"/>
  <c r="H923"/>
  <c r="CT234" i="1"/>
  <c r="S234" s="1"/>
  <c r="U916" i="5"/>
  <c r="S916"/>
  <c r="H898"/>
  <c r="R898" s="1"/>
  <c r="U897"/>
  <c r="H902" s="1"/>
  <c r="S897"/>
  <c r="H901" s="1"/>
  <c r="K895"/>
  <c r="G896"/>
  <c r="H895"/>
  <c r="CT228" i="1"/>
  <c r="S228" s="1"/>
  <c r="U883" i="5"/>
  <c r="S883"/>
  <c r="U862"/>
  <c r="H868" s="1"/>
  <c r="S862"/>
  <c r="H867" s="1"/>
  <c r="H863"/>
  <c r="R863" s="1"/>
  <c r="CQ223" i="1"/>
  <c r="P223" s="1"/>
  <c r="K859" i="5" s="1"/>
  <c r="H859"/>
  <c r="H837"/>
  <c r="U822"/>
  <c r="S822"/>
  <c r="U215" i="1"/>
  <c r="CR215"/>
  <c r="Q215" s="1"/>
  <c r="K815" i="5" s="1"/>
  <c r="H815"/>
  <c r="W211" i="1"/>
  <c r="U805" i="5"/>
  <c r="S805"/>
  <c r="U210" i="1"/>
  <c r="Q210"/>
  <c r="GX207"/>
  <c r="P207"/>
  <c r="AB207"/>
  <c r="H787" i="5"/>
  <c r="GX206" i="1"/>
  <c r="T206"/>
  <c r="CQ206"/>
  <c r="P206" s="1"/>
  <c r="K778" i="5" s="1"/>
  <c r="H778"/>
  <c r="CT201" i="1"/>
  <c r="S201" s="1"/>
  <c r="K748" i="5" s="1"/>
  <c r="H748"/>
  <c r="R748" s="1"/>
  <c r="U747"/>
  <c r="H753" s="1"/>
  <c r="S747"/>
  <c r="H752" s="1"/>
  <c r="H745"/>
  <c r="H739"/>
  <c r="U732"/>
  <c r="S732"/>
  <c r="H711"/>
  <c r="G712"/>
  <c r="H708"/>
  <c r="G709"/>
  <c r="CP189" i="1"/>
  <c r="O189" s="1"/>
  <c r="J699" i="5" s="1"/>
  <c r="P699" s="1"/>
  <c r="K698"/>
  <c r="AB189" i="1"/>
  <c r="G699" i="5"/>
  <c r="H698"/>
  <c r="S688"/>
  <c r="U688"/>
  <c r="AB185" i="1"/>
  <c r="V184"/>
  <c r="AD184"/>
  <c r="H678" i="5" s="1"/>
  <c r="H679"/>
  <c r="R679" s="1"/>
  <c r="S658"/>
  <c r="U658"/>
  <c r="CP179" i="1"/>
  <c r="O179" s="1"/>
  <c r="J657" i="5" s="1"/>
  <c r="P657" s="1"/>
  <c r="K656"/>
  <c r="H656"/>
  <c r="G657"/>
  <c r="CQ177" i="1"/>
  <c r="P177" s="1"/>
  <c r="K650" i="5" s="1"/>
  <c r="H650"/>
  <c r="G651"/>
  <c r="CQ175" i="1"/>
  <c r="P175" s="1"/>
  <c r="K644" i="5" s="1"/>
  <c r="H644"/>
  <c r="G645"/>
  <c r="S640"/>
  <c r="U640"/>
  <c r="CQ173" i="1"/>
  <c r="P173" s="1"/>
  <c r="K638" i="5" s="1"/>
  <c r="H638"/>
  <c r="G639"/>
  <c r="CQ169" i="1"/>
  <c r="P169" s="1"/>
  <c r="K620" i="5" s="1"/>
  <c r="G621"/>
  <c r="H620"/>
  <c r="U616"/>
  <c r="S616"/>
  <c r="CT167" i="1"/>
  <c r="S167" s="1"/>
  <c r="K608" i="5" s="1"/>
  <c r="H610"/>
  <c r="R610" s="1"/>
  <c r="Q165" i="1"/>
  <c r="CS164"/>
  <c r="R164" s="1"/>
  <c r="K595" i="5" s="1"/>
  <c r="U164" i="1"/>
  <c r="AD164"/>
  <c r="V120"/>
  <c r="AD120"/>
  <c r="H519" i="5" s="1"/>
  <c r="H520"/>
  <c r="R520" s="1"/>
  <c r="AD119" i="1"/>
  <c r="CR119" s="1"/>
  <c r="U117"/>
  <c r="CQ117"/>
  <c r="P117" s="1"/>
  <c r="K506" i="5" s="1"/>
  <c r="H506"/>
  <c r="GX116" i="1"/>
  <c r="W116"/>
  <c r="CT116"/>
  <c r="S116" s="1"/>
  <c r="U499" i="5"/>
  <c r="S499"/>
  <c r="I115" i="1"/>
  <c r="E496" i="5" s="1"/>
  <c r="V114" i="1"/>
  <c r="H490" i="5"/>
  <c r="R490" s="1"/>
  <c r="V112" i="1"/>
  <c r="H480" i="5"/>
  <c r="CQ111" i="1"/>
  <c r="P111" s="1"/>
  <c r="K473" i="5" s="1"/>
  <c r="H462"/>
  <c r="R462" s="1"/>
  <c r="U461"/>
  <c r="H467" s="1"/>
  <c r="S461"/>
  <c r="H466" s="1"/>
  <c r="T109" i="1"/>
  <c r="AB109"/>
  <c r="H456" i="5"/>
  <c r="V106" i="1"/>
  <c r="T105"/>
  <c r="AB105"/>
  <c r="H433" i="5"/>
  <c r="U99" i="1"/>
  <c r="CQ99"/>
  <c r="P99" s="1"/>
  <c r="K408" i="5" s="1"/>
  <c r="H408"/>
  <c r="CT98" i="1"/>
  <c r="U401" i="5"/>
  <c r="S401"/>
  <c r="W97" i="1"/>
  <c r="CT97"/>
  <c r="S97" s="1"/>
  <c r="K393" i="5" s="1"/>
  <c r="H393"/>
  <c r="R393" s="1"/>
  <c r="U392"/>
  <c r="H398" s="1"/>
  <c r="S392"/>
  <c r="H397" s="1"/>
  <c r="H387"/>
  <c r="CQ94" i="1"/>
  <c r="P94" s="1"/>
  <c r="K375" i="5" s="1"/>
  <c r="S360"/>
  <c r="H365" s="1"/>
  <c r="H361"/>
  <c r="R361" s="1"/>
  <c r="U360"/>
  <c r="H366" s="1"/>
  <c r="AB90" i="1"/>
  <c r="H355" i="5"/>
  <c r="V88" i="1"/>
  <c r="CQ87"/>
  <c r="P87" s="1"/>
  <c r="K337" i="5" s="1"/>
  <c r="CQ86" i="1"/>
  <c r="P86" s="1"/>
  <c r="K328" i="5" s="1"/>
  <c r="U313"/>
  <c r="H319" s="1"/>
  <c r="S313"/>
  <c r="H318" s="1"/>
  <c r="H314"/>
  <c r="R314" s="1"/>
  <c r="T82" i="1"/>
  <c r="AB82"/>
  <c r="H308" i="5"/>
  <c r="H292"/>
  <c r="V76" i="1"/>
  <c r="CR76"/>
  <c r="Q76" s="1"/>
  <c r="K284" i="5" s="1"/>
  <c r="H284"/>
  <c r="V74" i="1"/>
  <c r="AD74"/>
  <c r="H275" i="5"/>
  <c r="R275" s="1"/>
  <c r="H265"/>
  <c r="R265" s="1"/>
  <c r="U264"/>
  <c r="H269" s="1"/>
  <c r="S264"/>
  <c r="H268" s="1"/>
  <c r="G263"/>
  <c r="H262"/>
  <c r="S253"/>
  <c r="H257" s="1"/>
  <c r="H254"/>
  <c r="R254" s="1"/>
  <c r="U253"/>
  <c r="H258" s="1"/>
  <c r="U247"/>
  <c r="S247"/>
  <c r="CQ68" i="1"/>
  <c r="P68" s="1"/>
  <c r="K245" i="5" s="1"/>
  <c r="H242"/>
  <c r="G243"/>
  <c r="W66" i="1"/>
  <c r="CT66"/>
  <c r="S66" s="1"/>
  <c r="K233" i="5" s="1"/>
  <c r="H233"/>
  <c r="R233" s="1"/>
  <c r="U232"/>
  <c r="H238" s="1"/>
  <c r="S232"/>
  <c r="H237" s="1"/>
  <c r="S223"/>
  <c r="H227" s="1"/>
  <c r="H224"/>
  <c r="R224" s="1"/>
  <c r="U223"/>
  <c r="H228" s="1"/>
  <c r="CQ62" i="1"/>
  <c r="P62" s="1"/>
  <c r="E213" i="5"/>
  <c r="I63" i="1"/>
  <c r="E221" i="5" s="1"/>
  <c r="AB61" i="1"/>
  <c r="H208" i="5"/>
  <c r="U199"/>
  <c r="S199"/>
  <c r="CT59" i="1"/>
  <c r="S59" s="1"/>
  <c r="CQ55"/>
  <c r="P55" s="1"/>
  <c r="K186" i="5" s="1"/>
  <c r="H186"/>
  <c r="CQ53" i="1"/>
  <c r="P53" s="1"/>
  <c r="K174" i="5" s="1"/>
  <c r="Q52" i="1"/>
  <c r="K167" i="5" s="1"/>
  <c r="U52" i="1"/>
  <c r="AB52"/>
  <c r="H167" i="5"/>
  <c r="CQ42" i="1"/>
  <c r="GX41"/>
  <c r="R41"/>
  <c r="K117" i="5" s="1"/>
  <c r="AB39" i="1"/>
  <c r="CQ38"/>
  <c r="GX32"/>
  <c r="CT32"/>
  <c r="H68" i="5"/>
  <c r="R68" s="1"/>
  <c r="U67"/>
  <c r="H72" s="1"/>
  <c r="S67"/>
  <c r="H71" s="1"/>
  <c r="CS286" i="1"/>
  <c r="R286" s="1"/>
  <c r="K1141" i="5" s="1"/>
  <c r="H1141"/>
  <c r="R1141" s="1"/>
  <c r="S1132"/>
  <c r="U1132"/>
  <c r="GX283" i="1"/>
  <c r="R283"/>
  <c r="K1126" i="5" s="1"/>
  <c r="T283" i="1"/>
  <c r="CQ283"/>
  <c r="P283" s="1"/>
  <c r="H1127" i="5"/>
  <c r="CP276" i="1"/>
  <c r="O276" s="1"/>
  <c r="K1097" i="5"/>
  <c r="H1097"/>
  <c r="CQ272" i="1"/>
  <c r="P272" s="1"/>
  <c r="K1084" i="5" s="1"/>
  <c r="G1085"/>
  <c r="H1084"/>
  <c r="CT271" i="1"/>
  <c r="S271" s="1"/>
  <c r="CY271" s="1"/>
  <c r="X271" s="1"/>
  <c r="T1080" i="5" s="1"/>
  <c r="U1080"/>
  <c r="S1080"/>
  <c r="CQ270" i="1"/>
  <c r="P270" s="1"/>
  <c r="K1078" i="5" s="1"/>
  <c r="G1079"/>
  <c r="H1078"/>
  <c r="U269" i="1"/>
  <c r="L1076" i="5" s="1"/>
  <c r="Q1076" s="1"/>
  <c r="CQ269" i="1"/>
  <c r="P269" s="1"/>
  <c r="K1075" i="5" s="1"/>
  <c r="H1075"/>
  <c r="G1076"/>
  <c r="V268" i="1"/>
  <c r="P268"/>
  <c r="K1069" i="5" s="1"/>
  <c r="AB268" i="1"/>
  <c r="H1069" i="5"/>
  <c r="L1062"/>
  <c r="Q1062" s="1"/>
  <c r="L1060"/>
  <c r="CR264" i="1"/>
  <c r="Q264" s="1"/>
  <c r="K1055" i="5" s="1"/>
  <c r="H1055"/>
  <c r="U1051"/>
  <c r="S1051"/>
  <c r="H1036"/>
  <c r="R1036" s="1"/>
  <c r="U1035"/>
  <c r="S1035"/>
  <c r="H1039" s="1"/>
  <c r="R259" i="1"/>
  <c r="K1030" i="5" s="1"/>
  <c r="T259" i="1"/>
  <c r="AB259"/>
  <c r="T258"/>
  <c r="R257"/>
  <c r="K1021" i="5" s="1"/>
  <c r="T257" i="1"/>
  <c r="AB257"/>
  <c r="L1006" i="5"/>
  <c r="Q1006" s="1"/>
  <c r="L1005"/>
  <c r="H1000"/>
  <c r="R1000" s="1"/>
  <c r="U999"/>
  <c r="H1004" s="1"/>
  <c r="S999"/>
  <c r="H1003" s="1"/>
  <c r="S996"/>
  <c r="U996"/>
  <c r="S251" i="1"/>
  <c r="CY251" s="1"/>
  <c r="X251" s="1"/>
  <c r="T993" i="5" s="1"/>
  <c r="H994"/>
  <c r="G995"/>
  <c r="V250" i="1"/>
  <c r="P250"/>
  <c r="K988" i="5" s="1"/>
  <c r="AB250" i="1"/>
  <c r="H988" i="5"/>
  <c r="U970"/>
  <c r="S970"/>
  <c r="U961"/>
  <c r="S961"/>
  <c r="U941"/>
  <c r="S941"/>
  <c r="S938"/>
  <c r="U938"/>
  <c r="GX237" i="1"/>
  <c r="P237"/>
  <c r="AB237"/>
  <c r="H933" i="5"/>
  <c r="U919"/>
  <c r="H925" s="1"/>
  <c r="S919"/>
  <c r="H924" s="1"/>
  <c r="H920"/>
  <c r="R920" s="1"/>
  <c r="CT233" i="1"/>
  <c r="S233" s="1"/>
  <c r="K909" i="5" s="1"/>
  <c r="H909"/>
  <c r="R909" s="1"/>
  <c r="U908"/>
  <c r="H913" s="1"/>
  <c r="S908"/>
  <c r="H912" s="1"/>
  <c r="CY231" i="1"/>
  <c r="X231" s="1"/>
  <c r="T897" i="5" s="1"/>
  <c r="K901" s="1"/>
  <c r="U894"/>
  <c r="S894"/>
  <c r="L893"/>
  <c r="Q893" s="1"/>
  <c r="L892"/>
  <c r="CR229" i="1"/>
  <c r="Q229" s="1"/>
  <c r="K888" i="5" s="1"/>
  <c r="H888"/>
  <c r="CT227" i="1"/>
  <c r="S227" s="1"/>
  <c r="K875" i="5" s="1"/>
  <c r="H875"/>
  <c r="R875" s="1"/>
  <c r="U874"/>
  <c r="H880" s="1"/>
  <c r="S874"/>
  <c r="H879" s="1"/>
  <c r="H853"/>
  <c r="CQ221" i="1"/>
  <c r="P221" s="1"/>
  <c r="K848" i="5" s="1"/>
  <c r="H848"/>
  <c r="G849"/>
  <c r="U839"/>
  <c r="H844" s="1"/>
  <c r="S839"/>
  <c r="H843" s="1"/>
  <c r="H840"/>
  <c r="R840" s="1"/>
  <c r="CQ217" i="1"/>
  <c r="P217" s="1"/>
  <c r="K826" i="5" s="1"/>
  <c r="H826"/>
  <c r="G827"/>
  <c r="GX215" i="1"/>
  <c r="P215"/>
  <c r="K817" i="5" s="1"/>
  <c r="AB215" i="1"/>
  <c r="H817" i="5"/>
  <c r="V211" i="1"/>
  <c r="GX210"/>
  <c r="P210"/>
  <c r="K800" i="5" s="1"/>
  <c r="AB210" i="1"/>
  <c r="H800" i="5"/>
  <c r="CQ209" i="1"/>
  <c r="P209" s="1"/>
  <c r="K796" i="5" s="1"/>
  <c r="H796"/>
  <c r="G797"/>
  <c r="S208" i="1"/>
  <c r="U208"/>
  <c r="L794" i="5" s="1"/>
  <c r="Q794" s="1"/>
  <c r="Q208" i="1"/>
  <c r="S783" i="5"/>
  <c r="H788" s="1"/>
  <c r="H784"/>
  <c r="R784" s="1"/>
  <c r="U783"/>
  <c r="H789" s="1"/>
  <c r="S774"/>
  <c r="H779" s="1"/>
  <c r="H775"/>
  <c r="R775" s="1"/>
  <c r="U774"/>
  <c r="H780" s="1"/>
  <c r="CT205" i="1"/>
  <c r="S205" s="1"/>
  <c r="CY205" s="1"/>
  <c r="X205" s="1"/>
  <c r="T771" i="5" s="1"/>
  <c r="U771"/>
  <c r="S771"/>
  <c r="CT204" i="1"/>
  <c r="S204" s="1"/>
  <c r="CY204" s="1"/>
  <c r="X204" s="1"/>
  <c r="T768" i="5" s="1"/>
  <c r="S768"/>
  <c r="U768"/>
  <c r="CT203" i="1"/>
  <c r="S203" s="1"/>
  <c r="K760" i="5" s="1"/>
  <c r="S759"/>
  <c r="H764" s="1"/>
  <c r="H760"/>
  <c r="R760" s="1"/>
  <c r="U759"/>
  <c r="H765" s="1"/>
  <c r="CT202" i="1"/>
  <c r="S202" s="1"/>
  <c r="CZ202" s="1"/>
  <c r="Y202" s="1"/>
  <c r="V756" i="5" s="1"/>
  <c r="U756"/>
  <c r="S756"/>
  <c r="AD201" i="1"/>
  <c r="H749" i="5" s="1"/>
  <c r="H750"/>
  <c r="R750" s="1"/>
  <c r="H742"/>
  <c r="CT197" i="1"/>
  <c r="S197" s="1"/>
  <c r="CY197" s="1"/>
  <c r="X197" s="1"/>
  <c r="T735" i="5" s="1"/>
  <c r="S735"/>
  <c r="U735"/>
  <c r="L730"/>
  <c r="L731"/>
  <c r="Q731" s="1"/>
  <c r="CR195" i="1"/>
  <c r="Q195" s="1"/>
  <c r="K725" i="5" s="1"/>
  <c r="H725"/>
  <c r="H715"/>
  <c r="R715" s="1"/>
  <c r="U714"/>
  <c r="H720" s="1"/>
  <c r="S714"/>
  <c r="H719" s="1"/>
  <c r="L705"/>
  <c r="L706"/>
  <c r="Q706" s="1"/>
  <c r="CQ190" i="1"/>
  <c r="P190" s="1"/>
  <c r="K702" i="5" s="1"/>
  <c r="H702"/>
  <c r="S697"/>
  <c r="U697"/>
  <c r="AB188" i="1"/>
  <c r="H695" i="5"/>
  <c r="G696"/>
  <c r="H680"/>
  <c r="AB183" i="1"/>
  <c r="H674" i="5"/>
  <c r="G675"/>
  <c r="CT181" i="1"/>
  <c r="S181" s="1"/>
  <c r="K662" i="5" s="1"/>
  <c r="H662"/>
  <c r="R662" s="1"/>
  <c r="U661"/>
  <c r="H667" s="1"/>
  <c r="S661"/>
  <c r="H666" s="1"/>
  <c r="U655"/>
  <c r="S655"/>
  <c r="AB178" i="1"/>
  <c r="H653" i="5"/>
  <c r="G654"/>
  <c r="CQ176" i="1"/>
  <c r="P176" s="1"/>
  <c r="K647" i="5" s="1"/>
  <c r="H647"/>
  <c r="G648"/>
  <c r="S634"/>
  <c r="U634"/>
  <c r="CQ171" i="1"/>
  <c r="P171" s="1"/>
  <c r="K632" i="5" s="1"/>
  <c r="H632"/>
  <c r="G633"/>
  <c r="L630"/>
  <c r="Q630" s="1"/>
  <c r="L629"/>
  <c r="CR170" i="1"/>
  <c r="Q170" s="1"/>
  <c r="K624" i="5" s="1"/>
  <c r="H624"/>
  <c r="L615"/>
  <c r="Q615" s="1"/>
  <c r="L614"/>
  <c r="CR167" i="1"/>
  <c r="Q167" s="1"/>
  <c r="K609" i="5" s="1"/>
  <c r="H609"/>
  <c r="U604"/>
  <c r="S604"/>
  <c r="S165" i="1"/>
  <c r="CQ165"/>
  <c r="P165" s="1"/>
  <c r="K602" i="5" s="1"/>
  <c r="H602"/>
  <c r="G603"/>
  <c r="V164" i="1"/>
  <c r="P164"/>
  <c r="K596" i="5" s="1"/>
  <c r="AB164" i="1"/>
  <c r="H596" i="5"/>
  <c r="CT121" i="1"/>
  <c r="S121" s="1"/>
  <c r="K527" i="5" s="1"/>
  <c r="S526"/>
  <c r="H531" s="1"/>
  <c r="H527"/>
  <c r="R527" s="1"/>
  <c r="U526"/>
  <c r="H532" s="1"/>
  <c r="H521"/>
  <c r="AB119" i="1"/>
  <c r="I118"/>
  <c r="E511" i="5" s="1"/>
  <c r="E502"/>
  <c r="W115" i="1"/>
  <c r="CT115"/>
  <c r="S115" s="1"/>
  <c r="S496" i="5"/>
  <c r="U496"/>
  <c r="L494"/>
  <c r="L495"/>
  <c r="Q495" s="1"/>
  <c r="CR114" i="1"/>
  <c r="Q114" s="1"/>
  <c r="K489" i="5" s="1"/>
  <c r="H489"/>
  <c r="U112" i="1"/>
  <c r="CQ112"/>
  <c r="P112" s="1"/>
  <c r="K481" i="5" s="1"/>
  <c r="H481"/>
  <c r="CT111" i="1"/>
  <c r="S111" s="1"/>
  <c r="K471" i="5" s="1"/>
  <c r="H471"/>
  <c r="R471" s="1"/>
  <c r="U470"/>
  <c r="H475" s="1"/>
  <c r="S470"/>
  <c r="H474" s="1"/>
  <c r="CS110" i="1"/>
  <c r="R110" s="1"/>
  <c r="K464" i="5" s="1"/>
  <c r="H464"/>
  <c r="R464" s="1"/>
  <c r="S452"/>
  <c r="H457" s="1"/>
  <c r="H453"/>
  <c r="R453" s="1"/>
  <c r="U452"/>
  <c r="H458" s="1"/>
  <c r="CT108" i="1"/>
  <c r="S108" s="1"/>
  <c r="K445" i="5" s="1"/>
  <c r="H445"/>
  <c r="R445" s="1"/>
  <c r="U444"/>
  <c r="H449" s="1"/>
  <c r="S444"/>
  <c r="H448" s="1"/>
  <c r="U106" i="1"/>
  <c r="L440" i="5" s="1"/>
  <c r="Q440" s="1"/>
  <c r="CQ106" i="1"/>
  <c r="P106" s="1"/>
  <c r="K439" i="5" s="1"/>
  <c r="H439"/>
  <c r="G440"/>
  <c r="H430"/>
  <c r="R430" s="1"/>
  <c r="U429"/>
  <c r="H435" s="1"/>
  <c r="S429"/>
  <c r="H434" s="1"/>
  <c r="CT102" i="1"/>
  <c r="S102" s="1"/>
  <c r="K420" i="5" s="1"/>
  <c r="H420"/>
  <c r="R420" s="1"/>
  <c r="U419"/>
  <c r="H424" s="1"/>
  <c r="S419"/>
  <c r="H423" s="1"/>
  <c r="H417"/>
  <c r="G418"/>
  <c r="I100" i="1"/>
  <c r="E413" i="5" s="1"/>
  <c r="E404"/>
  <c r="AD97" i="1"/>
  <c r="H394" i="5" s="1"/>
  <c r="H395"/>
  <c r="R395" s="1"/>
  <c r="CT94" i="1"/>
  <c r="S94" s="1"/>
  <c r="K372" i="5" s="1"/>
  <c r="S371"/>
  <c r="H376" s="1"/>
  <c r="H372"/>
  <c r="R372" s="1"/>
  <c r="U371"/>
  <c r="H377" s="1"/>
  <c r="CS91" i="1"/>
  <c r="R91" s="1"/>
  <c r="K363" i="5" s="1"/>
  <c r="H363"/>
  <c r="R363" s="1"/>
  <c r="S351"/>
  <c r="H356" s="1"/>
  <c r="H352"/>
  <c r="R352" s="1"/>
  <c r="U351"/>
  <c r="H357" s="1"/>
  <c r="L349"/>
  <c r="Q349" s="1"/>
  <c r="L348"/>
  <c r="CR88" i="1"/>
  <c r="Q88" s="1"/>
  <c r="K344" i="5" s="1"/>
  <c r="H344"/>
  <c r="L341"/>
  <c r="Q341" s="1"/>
  <c r="L340"/>
  <c r="CT87" i="1"/>
  <c r="S87" s="1"/>
  <c r="K334" i="5" s="1"/>
  <c r="U333"/>
  <c r="H339" s="1"/>
  <c r="S333"/>
  <c r="H338" s="1"/>
  <c r="H334"/>
  <c r="R334" s="1"/>
  <c r="L332"/>
  <c r="Q332" s="1"/>
  <c r="L331"/>
  <c r="U324"/>
  <c r="H330" s="1"/>
  <c r="S324"/>
  <c r="H329" s="1"/>
  <c r="H325"/>
  <c r="R325" s="1"/>
  <c r="CS83" i="1"/>
  <c r="R83" s="1"/>
  <c r="K316" i="5" s="1"/>
  <c r="H316"/>
  <c r="R316" s="1"/>
  <c r="U304"/>
  <c r="H310" s="1"/>
  <c r="S304"/>
  <c r="H309" s="1"/>
  <c r="H305"/>
  <c r="R305" s="1"/>
  <c r="CT78" i="1"/>
  <c r="S78" s="1"/>
  <c r="CZ78" s="1"/>
  <c r="Y78" s="1"/>
  <c r="V298" i="5" s="1"/>
  <c r="U298"/>
  <c r="S298"/>
  <c r="R77" i="1"/>
  <c r="H293" i="5"/>
  <c r="GX76" i="1"/>
  <c r="S76"/>
  <c r="K283" i="5" s="1"/>
  <c r="AB76" i="1"/>
  <c r="H285" i="5"/>
  <c r="GX74" i="1"/>
  <c r="S74"/>
  <c r="K273" i="5" s="1"/>
  <c r="H276"/>
  <c r="CR71" i="1"/>
  <c r="Q71" s="1"/>
  <c r="K255" i="5" s="1"/>
  <c r="H255"/>
  <c r="AB70" i="1"/>
  <c r="H251" i="5"/>
  <c r="G252"/>
  <c r="U244"/>
  <c r="S244"/>
  <c r="AD66" i="1"/>
  <c r="H234" i="5" s="1"/>
  <c r="H235"/>
  <c r="R235" s="1"/>
  <c r="CR64" i="1"/>
  <c r="Q64" s="1"/>
  <c r="K225" i="5" s="1"/>
  <c r="H225"/>
  <c r="S63" i="1"/>
  <c r="H214" i="5"/>
  <c r="R214" s="1"/>
  <c r="U213"/>
  <c r="S213"/>
  <c r="U202"/>
  <c r="S202"/>
  <c r="AD59" i="1"/>
  <c r="AB59" s="1"/>
  <c r="CS59"/>
  <c r="R59" s="1"/>
  <c r="AD54"/>
  <c r="H179" i="5"/>
  <c r="R179" s="1"/>
  <c r="CS54" i="1"/>
  <c r="R54" s="1"/>
  <c r="K179" i="5" s="1"/>
  <c r="GX52" i="1"/>
  <c r="P52"/>
  <c r="K168" i="5" s="1"/>
  <c r="T52" i="1"/>
  <c r="H168" i="5"/>
  <c r="L163"/>
  <c r="Q163" s="1"/>
  <c r="L162"/>
  <c r="L144"/>
  <c r="L146"/>
  <c r="Q146" s="1"/>
  <c r="CR46" i="1"/>
  <c r="Q46" s="1"/>
  <c r="K140" i="5" s="1"/>
  <c r="H140"/>
  <c r="V43" i="1"/>
  <c r="U43"/>
  <c r="AB37"/>
  <c r="L74" i="5"/>
  <c r="Q74" s="1"/>
  <c r="L73"/>
  <c r="CT30" i="1"/>
  <c r="S30" s="1"/>
  <c r="K59" i="5" s="1"/>
  <c r="H59"/>
  <c r="R59" s="1"/>
  <c r="U58"/>
  <c r="S58"/>
  <c r="CT28" i="1"/>
  <c r="S28" s="1"/>
  <c r="K52" i="5" s="1"/>
  <c r="S51"/>
  <c r="H52"/>
  <c r="R52" s="1"/>
  <c r="U51"/>
  <c r="L50"/>
  <c r="Q50" s="1"/>
  <c r="L49"/>
  <c r="K36"/>
  <c r="L42"/>
  <c r="Q42" s="1"/>
  <c r="L41"/>
  <c r="CR26" i="1"/>
  <c r="Q26" s="1"/>
  <c r="K37" i="5" s="1"/>
  <c r="H37"/>
  <c r="U221"/>
  <c r="S221"/>
  <c r="V62" i="1"/>
  <c r="AD62"/>
  <c r="H216" i="5"/>
  <c r="R216" s="1"/>
  <c r="U205"/>
  <c r="H210" s="1"/>
  <c r="S205"/>
  <c r="H209" s="1"/>
  <c r="H206"/>
  <c r="R206" s="1"/>
  <c r="AB60" i="1"/>
  <c r="H203" i="5"/>
  <c r="G204"/>
  <c r="CQ59" i="1"/>
  <c r="H200" i="5"/>
  <c r="W58" i="1"/>
  <c r="AB58"/>
  <c r="U190" i="5"/>
  <c r="H196" s="1"/>
  <c r="S190"/>
  <c r="H195" s="1"/>
  <c r="H191"/>
  <c r="R191" s="1"/>
  <c r="CT53" i="1"/>
  <c r="S53" s="1"/>
  <c r="CZ53" s="1"/>
  <c r="Y53" s="1"/>
  <c r="V173" i="5" s="1"/>
  <c r="U173"/>
  <c r="S173"/>
  <c r="CT52" i="1"/>
  <c r="S52" s="1"/>
  <c r="K166" i="5" s="1"/>
  <c r="S165"/>
  <c r="H169" s="1"/>
  <c r="H166"/>
  <c r="R166" s="1"/>
  <c r="U165"/>
  <c r="H170" s="1"/>
  <c r="U156"/>
  <c r="H161" s="1"/>
  <c r="S156"/>
  <c r="H160" s="1"/>
  <c r="H157"/>
  <c r="R157" s="1"/>
  <c r="U48" i="1"/>
  <c r="U138" i="5"/>
  <c r="S138"/>
  <c r="H139"/>
  <c r="R139" s="1"/>
  <c r="CQ45" i="1"/>
  <c r="P45" s="1"/>
  <c r="AA136" i="5"/>
  <c r="H136"/>
  <c r="P44" i="1"/>
  <c r="CP44" s="1"/>
  <c r="O44" s="1"/>
  <c r="AB44"/>
  <c r="AD43"/>
  <c r="AB43" s="1"/>
  <c r="H126" i="5"/>
  <c r="R126" s="1"/>
  <c r="W41" i="1"/>
  <c r="CT41"/>
  <c r="S41" s="1"/>
  <c r="K115" i="5" s="1"/>
  <c r="S114"/>
  <c r="H115"/>
  <c r="R115" s="1"/>
  <c r="U114"/>
  <c r="V35" i="1"/>
  <c r="CS35"/>
  <c r="R35" s="1"/>
  <c r="K94" i="5" s="1"/>
  <c r="H94"/>
  <c r="R94" s="1"/>
  <c r="P34" i="1"/>
  <c r="CP34" s="1"/>
  <c r="O34" s="1"/>
  <c r="U33"/>
  <c r="P33"/>
  <c r="V32"/>
  <c r="AD32"/>
  <c r="CR32" s="1"/>
  <c r="Q32" s="1"/>
  <c r="K69" i="5" s="1"/>
  <c r="H70"/>
  <c r="R70" s="1"/>
  <c r="R30" i="1"/>
  <c r="K61" i="5" s="1"/>
  <c r="AD30" i="1"/>
  <c r="H61" i="5"/>
  <c r="R61" s="1"/>
  <c r="GX27" i="1"/>
  <c r="V27"/>
  <c r="CS27"/>
  <c r="R27" s="1"/>
  <c r="K46" i="5" s="1"/>
  <c r="H46"/>
  <c r="R46" s="1"/>
  <c r="H36"/>
  <c r="R36" s="1"/>
  <c r="U35"/>
  <c r="H40" s="1"/>
  <c r="S35"/>
  <c r="H39" s="1"/>
  <c r="V58" i="1"/>
  <c r="E190" i="5"/>
  <c r="U185"/>
  <c r="S185"/>
  <c r="H177"/>
  <c r="R177" s="1"/>
  <c r="U176"/>
  <c r="H182" s="1"/>
  <c r="S176"/>
  <c r="H181" s="1"/>
  <c r="K157"/>
  <c r="CS50" i="1"/>
  <c r="R50" s="1"/>
  <c r="CZ50" s="1"/>
  <c r="Y50" s="1"/>
  <c r="V156" i="5" s="1"/>
  <c r="K161" s="1"/>
  <c r="H159"/>
  <c r="R159" s="1"/>
  <c r="U145"/>
  <c r="S145"/>
  <c r="S131"/>
  <c r="H132"/>
  <c r="R132" s="1"/>
  <c r="U131"/>
  <c r="P43" i="1"/>
  <c r="AD41"/>
  <c r="H117" i="5"/>
  <c r="R117" s="1"/>
  <c r="AB40" i="1"/>
  <c r="CT39"/>
  <c r="H108" i="5"/>
  <c r="R108" s="1"/>
  <c r="U107"/>
  <c r="S107"/>
  <c r="CT37" i="1"/>
  <c r="S37" s="1"/>
  <c r="K101" i="5" s="1"/>
  <c r="H101"/>
  <c r="R101" s="1"/>
  <c r="U100"/>
  <c r="S100"/>
  <c r="U35" i="1"/>
  <c r="T34"/>
  <c r="H84" i="5"/>
  <c r="R84" s="1"/>
  <c r="U83"/>
  <c r="H88" s="1"/>
  <c r="S83"/>
  <c r="H87" s="1"/>
  <c r="R32" i="1"/>
  <c r="K70" i="5" s="1"/>
  <c r="V30" i="1"/>
  <c r="CS26"/>
  <c r="R26" s="1"/>
  <c r="K38" i="5" s="1"/>
  <c r="H38"/>
  <c r="R38" s="1"/>
  <c r="G18" i="1"/>
  <c r="CZ392"/>
  <c r="Y392" s="1"/>
  <c r="V1495" i="5" s="1"/>
  <c r="CZ380" i="1"/>
  <c r="Y380" s="1"/>
  <c r="V1435" i="5" s="1"/>
  <c r="CY380" i="1"/>
  <c r="X380" s="1"/>
  <c r="T1435" i="5" s="1"/>
  <c r="CY379" i="1"/>
  <c r="X379" s="1"/>
  <c r="T1432" i="5" s="1"/>
  <c r="CZ379" i="1"/>
  <c r="Y379" s="1"/>
  <c r="V1432" i="5" s="1"/>
  <c r="CR378" i="1"/>
  <c r="Q378" s="1"/>
  <c r="CP378" s="1"/>
  <c r="O378" s="1"/>
  <c r="J1431" i="5" s="1"/>
  <c r="P1431" s="1"/>
  <c r="AB378" i="1"/>
  <c r="CY377"/>
  <c r="X377" s="1"/>
  <c r="T1421" i="5" s="1"/>
  <c r="K1425" s="1"/>
  <c r="CZ377" i="1"/>
  <c r="Y377" s="1"/>
  <c r="V1421" i="5" s="1"/>
  <c r="K1426" s="1"/>
  <c r="CY375" i="1"/>
  <c r="X375" s="1"/>
  <c r="T1410" i="5" s="1"/>
  <c r="K1414" s="1"/>
  <c r="CZ375" i="1"/>
  <c r="Y375" s="1"/>
  <c r="V1410" i="5" s="1"/>
  <c r="K1415" s="1"/>
  <c r="CY374" i="1"/>
  <c r="X374" s="1"/>
  <c r="T1407" i="5" s="1"/>
  <c r="CZ374" i="1"/>
  <c r="Y374" s="1"/>
  <c r="V1407" i="5" s="1"/>
  <c r="CZ371" i="1"/>
  <c r="Y371" s="1"/>
  <c r="V1388" i="5" s="1"/>
  <c r="K1393" s="1"/>
  <c r="CY371" i="1"/>
  <c r="X371" s="1"/>
  <c r="T1388" i="5" s="1"/>
  <c r="K1392" s="1"/>
  <c r="CY370" i="1"/>
  <c r="X370" s="1"/>
  <c r="T1385" i="5" s="1"/>
  <c r="CZ370" i="1"/>
  <c r="Y370" s="1"/>
  <c r="V1385" i="5" s="1"/>
  <c r="AG411" i="1"/>
  <c r="CY403"/>
  <c r="X403" s="1"/>
  <c r="T1542" i="5" s="1"/>
  <c r="CZ403" i="1"/>
  <c r="Y403" s="1"/>
  <c r="V1542" i="5" s="1"/>
  <c r="CZ406" i="1"/>
  <c r="Y406" s="1"/>
  <c r="V1549" i="5" s="1"/>
  <c r="K1552" s="1"/>
  <c r="CY404" i="1"/>
  <c r="X404" s="1"/>
  <c r="T1545" i="5" s="1"/>
  <c r="CP402" i="1"/>
  <c r="O402" s="1"/>
  <c r="CY400"/>
  <c r="X400" s="1"/>
  <c r="T1523" i="5" s="1"/>
  <c r="K1528" s="1"/>
  <c r="CZ398" i="1"/>
  <c r="Y398" s="1"/>
  <c r="V1519" i="5" s="1"/>
  <c r="CY398" i="1"/>
  <c r="X398" s="1"/>
  <c r="CP397"/>
  <c r="O397" s="1"/>
  <c r="J1518" i="5" s="1"/>
  <c r="P1518" s="1"/>
  <c r="CP393" i="1"/>
  <c r="O393" s="1"/>
  <c r="J1500" i="5" s="1"/>
  <c r="P1500" s="1"/>
  <c r="CZ388" i="1"/>
  <c r="Y388" s="1"/>
  <c r="V1477" i="5" s="1"/>
  <c r="K1483" s="1"/>
  <c r="CY384" i="1"/>
  <c r="X384" s="1"/>
  <c r="T1447" i="5" s="1"/>
  <c r="K1452" s="1"/>
  <c r="CZ384" i="1"/>
  <c r="Y384" s="1"/>
  <c r="V1447" i="5" s="1"/>
  <c r="K1453" s="1"/>
  <c r="CP382" i="1"/>
  <c r="O382" s="1"/>
  <c r="J1443" i="5" s="1"/>
  <c r="P1443" s="1"/>
  <c r="CP376" i="1"/>
  <c r="O376" s="1"/>
  <c r="J1420" i="5" s="1"/>
  <c r="P1420" s="1"/>
  <c r="CZ367" i="1"/>
  <c r="Y367" s="1"/>
  <c r="V1370" i="5" s="1"/>
  <c r="CY367" i="1"/>
  <c r="X367" s="1"/>
  <c r="T1370" i="5" s="1"/>
  <c r="CZ366" i="1"/>
  <c r="Y366" s="1"/>
  <c r="V1367" i="5" s="1"/>
  <c r="CY366" i="1"/>
  <c r="X366" s="1"/>
  <c r="T1367" i="5" s="1"/>
  <c r="CZ365" i="1"/>
  <c r="Y365" s="1"/>
  <c r="V1360" i="5" s="1"/>
  <c r="K1364" s="1"/>
  <c r="CY365" i="1"/>
  <c r="X365" s="1"/>
  <c r="T1360" i="5" s="1"/>
  <c r="K1363" s="1"/>
  <c r="CY408" i="1"/>
  <c r="X408" s="1"/>
  <c r="T1563" i="5" s="1"/>
  <c r="K1565" s="1"/>
  <c r="CY402" i="1"/>
  <c r="X402" s="1"/>
  <c r="T1535" i="5" s="1"/>
  <c r="K1538" s="1"/>
  <c r="CZ402" i="1"/>
  <c r="Y402" s="1"/>
  <c r="V1535" i="5" s="1"/>
  <c r="K1539" s="1"/>
  <c r="CY401" i="1"/>
  <c r="X401" s="1"/>
  <c r="T1532" i="5" s="1"/>
  <c r="CZ401" i="1"/>
  <c r="Y401" s="1"/>
  <c r="V1532" i="5" s="1"/>
  <c r="CZ397" i="1"/>
  <c r="Y397" s="1"/>
  <c r="V1516" i="5" s="1"/>
  <c r="CY397" i="1"/>
  <c r="X397" s="1"/>
  <c r="T1516" i="5" s="1"/>
  <c r="CP395" i="1"/>
  <c r="O395" s="1"/>
  <c r="J1506" i="5" s="1"/>
  <c r="P1506" s="1"/>
  <c r="CY391" i="1"/>
  <c r="X391" s="1"/>
  <c r="T1492" i="5" s="1"/>
  <c r="CZ391" i="1"/>
  <c r="Y391" s="1"/>
  <c r="V1492" i="5" s="1"/>
  <c r="CP389" i="1"/>
  <c r="O389" s="1"/>
  <c r="J1488" i="5" s="1"/>
  <c r="P1488" s="1"/>
  <c r="CY385" i="1"/>
  <c r="X385" s="1"/>
  <c r="T1456" i="5" s="1"/>
  <c r="CZ385" i="1"/>
  <c r="Y385" s="1"/>
  <c r="V1456" i="5" s="1"/>
  <c r="CZ382" i="1"/>
  <c r="Y382" s="1"/>
  <c r="V1441" i="5" s="1"/>
  <c r="CY382" i="1"/>
  <c r="X382" s="1"/>
  <c r="T1441" i="5" s="1"/>
  <c r="CY376" i="1"/>
  <c r="X376" s="1"/>
  <c r="T1418" i="5" s="1"/>
  <c r="CZ376" i="1"/>
  <c r="Y376" s="1"/>
  <c r="V1418" i="5" s="1"/>
  <c r="CZ372" i="1"/>
  <c r="Y372" s="1"/>
  <c r="V1396" i="5" s="1"/>
  <c r="CY372" i="1"/>
  <c r="X372" s="1"/>
  <c r="T1396" i="5" s="1"/>
  <c r="AI411" i="1"/>
  <c r="AJ411"/>
  <c r="CP403"/>
  <c r="O403" s="1"/>
  <c r="J1544" i="5" s="1"/>
  <c r="P1544" s="1"/>
  <c r="CZ396" i="1"/>
  <c r="Y396" s="1"/>
  <c r="V1507" i="5" s="1"/>
  <c r="K1513" s="1"/>
  <c r="CY396" i="1"/>
  <c r="X396" s="1"/>
  <c r="T1507" i="5" s="1"/>
  <c r="K1512" s="1"/>
  <c r="CY395" i="1"/>
  <c r="X395" s="1"/>
  <c r="T1504" i="5" s="1"/>
  <c r="CZ395" i="1"/>
  <c r="Y395" s="1"/>
  <c r="V1504" i="5" s="1"/>
  <c r="CZ381" i="1"/>
  <c r="Y381" s="1"/>
  <c r="V1438" i="5" s="1"/>
  <c r="CY381" i="1"/>
  <c r="X381" s="1"/>
  <c r="CY378"/>
  <c r="X378" s="1"/>
  <c r="T1429" i="5" s="1"/>
  <c r="CZ378" i="1"/>
  <c r="Y378" s="1"/>
  <c r="V1429" i="5" s="1"/>
  <c r="AB406" i="1"/>
  <c r="AB403"/>
  <c r="AB402"/>
  <c r="CX896" i="3"/>
  <c r="CX900"/>
  <c r="CX895"/>
  <c r="CX899"/>
  <c r="CX894"/>
  <c r="CX898"/>
  <c r="CX897"/>
  <c r="AB395" i="1"/>
  <c r="AB390"/>
  <c r="AB386"/>
  <c r="CX850" i="3"/>
  <c r="CX854"/>
  <c r="CX858"/>
  <c r="CX856"/>
  <c r="CX853"/>
  <c r="CX855"/>
  <c r="CX852"/>
  <c r="CX849"/>
  <c r="CX851"/>
  <c r="CX857"/>
  <c r="AB376" i="1"/>
  <c r="AB375"/>
  <c r="CX826" i="3"/>
  <c r="CX830"/>
  <c r="CX834"/>
  <c r="CX829"/>
  <c r="CX833"/>
  <c r="CX827"/>
  <c r="CX831"/>
  <c r="CX835"/>
  <c r="CX828"/>
  <c r="CX832"/>
  <c r="CZ368" i="1"/>
  <c r="Y368" s="1"/>
  <c r="V1373" i="5" s="1"/>
  <c r="CR323" i="1"/>
  <c r="Q323" s="1"/>
  <c r="AB323"/>
  <c r="CY316"/>
  <c r="X316" s="1"/>
  <c r="T1273" i="5" s="1"/>
  <c r="K1277" s="1"/>
  <c r="CZ316" i="1"/>
  <c r="Y316" s="1"/>
  <c r="V1273" i="5" s="1"/>
  <c r="K1278" s="1"/>
  <c r="CY315" i="1"/>
  <c r="X315" s="1"/>
  <c r="T1270" i="5" s="1"/>
  <c r="CZ315" i="1"/>
  <c r="Y315" s="1"/>
  <c r="V1270" i="5" s="1"/>
  <c r="CY312" i="1"/>
  <c r="X312" s="1"/>
  <c r="T1252" i="5" s="1"/>
  <c r="K1256" s="1"/>
  <c r="CZ312" i="1"/>
  <c r="Y312" s="1"/>
  <c r="V1252" i="5" s="1"/>
  <c r="K1257" s="1"/>
  <c r="CZ309" i="1"/>
  <c r="Y309" s="1"/>
  <c r="V1241" i="5" s="1"/>
  <c r="CY309" i="1"/>
  <c r="X309" s="1"/>
  <c r="T1241" i="5" s="1"/>
  <c r="CY308" i="1"/>
  <c r="X308" s="1"/>
  <c r="T1234" i="5" s="1"/>
  <c r="CZ308" i="1"/>
  <c r="Y308" s="1"/>
  <c r="V1234" i="5" s="1"/>
  <c r="CY302" i="1"/>
  <c r="X302" s="1"/>
  <c r="T1206" i="5" s="1"/>
  <c r="K1210" s="1"/>
  <c r="CZ298" i="1"/>
  <c r="Y298" s="1"/>
  <c r="V1188" i="5" s="1"/>
  <c r="K1194" s="1"/>
  <c r="CY298" i="1"/>
  <c r="X298" s="1"/>
  <c r="T1188" i="5" s="1"/>
  <c r="K1193" s="1"/>
  <c r="CZ293" i="1"/>
  <c r="Y293" s="1"/>
  <c r="V1169" i="5" s="1"/>
  <c r="K1175" s="1"/>
  <c r="CY293" i="1"/>
  <c r="X293" s="1"/>
  <c r="T1169" i="5" s="1"/>
  <c r="K1174" s="1"/>
  <c r="CY287" i="1"/>
  <c r="X287" s="1"/>
  <c r="T1147" i="5" s="1"/>
  <c r="CZ287" i="1"/>
  <c r="Y287" s="1"/>
  <c r="V1147" i="5" s="1"/>
  <c r="CY272" i="1"/>
  <c r="X272" s="1"/>
  <c r="T1083" i="5" s="1"/>
  <c r="CZ272" i="1"/>
  <c r="Y272" s="1"/>
  <c r="V1083" i="5" s="1"/>
  <c r="CP272" i="1"/>
  <c r="O272" s="1"/>
  <c r="J1085" i="5" s="1"/>
  <c r="P1085" s="1"/>
  <c r="CG411" i="1"/>
  <c r="AO411"/>
  <c r="CS409"/>
  <c r="R409" s="1"/>
  <c r="AB409"/>
  <c r="CQ408"/>
  <c r="P408" s="1"/>
  <c r="AD408"/>
  <c r="CR408" s="1"/>
  <c r="Q408" s="1"/>
  <c r="CS407"/>
  <c r="R407" s="1"/>
  <c r="CX904" i="3"/>
  <c r="CX903"/>
  <c r="CX902"/>
  <c r="CQ404" i="1"/>
  <c r="P404" s="1"/>
  <c r="K1546" i="5" s="1"/>
  <c r="AD404" i="1"/>
  <c r="CR404" s="1"/>
  <c r="Q404" s="1"/>
  <c r="CQ401"/>
  <c r="P401" s="1"/>
  <c r="K1533" i="5" s="1"/>
  <c r="AD401" i="1"/>
  <c r="CR401" s="1"/>
  <c r="Q401" s="1"/>
  <c r="CQ400"/>
  <c r="P400" s="1"/>
  <c r="K1527" i="5" s="1"/>
  <c r="AD400" i="1"/>
  <c r="CS394"/>
  <c r="R394" s="1"/>
  <c r="AB394"/>
  <c r="CS393"/>
  <c r="R393" s="1"/>
  <c r="CY393" s="1"/>
  <c r="X393" s="1"/>
  <c r="T1498" i="5" s="1"/>
  <c r="AB393" i="1"/>
  <c r="CQ391"/>
  <c r="P391" s="1"/>
  <c r="K1493" i="5" s="1"/>
  <c r="AD391" i="1"/>
  <c r="CR391" s="1"/>
  <c r="Q391" s="1"/>
  <c r="CS389"/>
  <c r="R389" s="1"/>
  <c r="CY389" s="1"/>
  <c r="X389" s="1"/>
  <c r="T1486" i="5" s="1"/>
  <c r="AB389" i="1"/>
  <c r="CS387"/>
  <c r="R387" s="1"/>
  <c r="CX862" i="3"/>
  <c r="CX866"/>
  <c r="CX864"/>
  <c r="CX861"/>
  <c r="CX863"/>
  <c r="CX860"/>
  <c r="CX868"/>
  <c r="CX859"/>
  <c r="CX865"/>
  <c r="CX867"/>
  <c r="CQ385" i="1"/>
  <c r="P385" s="1"/>
  <c r="K1457" i="5" s="1"/>
  <c r="AD385" i="1"/>
  <c r="CR385" s="1"/>
  <c r="Q385" s="1"/>
  <c r="CQ384"/>
  <c r="P384" s="1"/>
  <c r="K1451" i="5" s="1"/>
  <c r="AD384" i="1"/>
  <c r="AD379"/>
  <c r="G1434" i="5" s="1"/>
  <c r="AB377" i="1"/>
  <c r="CX838" i="3"/>
  <c r="CX837"/>
  <c r="CX839"/>
  <c r="CX836"/>
  <c r="CX840"/>
  <c r="CQ374" i="1"/>
  <c r="P374" s="1"/>
  <c r="AD374"/>
  <c r="CR374" s="1"/>
  <c r="Q374" s="1"/>
  <c r="AD373"/>
  <c r="AB370"/>
  <c r="AD369"/>
  <c r="AB366"/>
  <c r="AB309"/>
  <c r="CR305"/>
  <c r="Q305" s="1"/>
  <c r="AB305"/>
  <c r="CY304"/>
  <c r="X304" s="1"/>
  <c r="T1215" i="5" s="1"/>
  <c r="CZ304" i="1"/>
  <c r="Y304" s="1"/>
  <c r="V1215" i="5" s="1"/>
  <c r="CR302" i="1"/>
  <c r="Q302" s="1"/>
  <c r="K1208" i="5" s="1"/>
  <c r="AB302" i="1"/>
  <c r="CR293"/>
  <c r="Q293" s="1"/>
  <c r="K1171" i="5" s="1"/>
  <c r="AB293" i="1"/>
  <c r="CY292"/>
  <c r="X292" s="1"/>
  <c r="T1166" i="5" s="1"/>
  <c r="CZ292" i="1"/>
  <c r="Y292" s="1"/>
  <c r="V1166" i="5" s="1"/>
  <c r="CP287" i="1"/>
  <c r="O287" s="1"/>
  <c r="J1149" i="5" s="1"/>
  <c r="P1149" s="1"/>
  <c r="CY286" i="1"/>
  <c r="X286" s="1"/>
  <c r="T1138" i="5" s="1"/>
  <c r="K1143" s="1"/>
  <c r="CZ286" i="1"/>
  <c r="Y286" s="1"/>
  <c r="V1138" i="5" s="1"/>
  <c r="K1144" s="1"/>
  <c r="CY285" i="1"/>
  <c r="X285" s="1"/>
  <c r="T1135" i="5" s="1"/>
  <c r="CZ285" i="1"/>
  <c r="Y285" s="1"/>
  <c r="V1135" i="5" s="1"/>
  <c r="CY280" i="1"/>
  <c r="X280" s="1"/>
  <c r="T1116" i="5" s="1"/>
  <c r="CZ280" i="1"/>
  <c r="Y280" s="1"/>
  <c r="V1116" i="5" s="1"/>
  <c r="CY278" i="1"/>
  <c r="X278" s="1"/>
  <c r="T1110" i="5" s="1"/>
  <c r="CZ278" i="1"/>
  <c r="Y278" s="1"/>
  <c r="V1110" i="5" s="1"/>
  <c r="CY274" i="1"/>
  <c r="X274" s="1"/>
  <c r="T1089" i="5" s="1"/>
  <c r="CZ274" i="1"/>
  <c r="Y274" s="1"/>
  <c r="V1089" i="5" s="1"/>
  <c r="CP274" i="1"/>
  <c r="O274" s="1"/>
  <c r="J1091" i="5" s="1"/>
  <c r="P1091" s="1"/>
  <c r="CY273" i="1"/>
  <c r="X273" s="1"/>
  <c r="T1086" i="5" s="1"/>
  <c r="CZ273" i="1"/>
  <c r="Y273" s="1"/>
  <c r="V1086" i="5" s="1"/>
  <c r="AB398" i="1"/>
  <c r="AB397"/>
  <c r="AB396"/>
  <c r="AB392"/>
  <c r="AB388"/>
  <c r="CX870" i="3"/>
  <c r="CX874"/>
  <c r="CX872"/>
  <c r="CX869"/>
  <c r="CX871"/>
  <c r="CX876"/>
  <c r="CX873"/>
  <c r="CX875"/>
  <c r="AB383" i="1"/>
  <c r="AB382"/>
  <c r="AB381"/>
  <c r="AB380"/>
  <c r="CZ369"/>
  <c r="Y369" s="1"/>
  <c r="V1376" i="5" s="1"/>
  <c r="K1382" s="1"/>
  <c r="CY317" i="1"/>
  <c r="X317" s="1"/>
  <c r="T1281" i="5" s="1"/>
  <c r="CY314" i="1"/>
  <c r="X314" s="1"/>
  <c r="CZ314"/>
  <c r="Y314" s="1"/>
  <c r="V1261" i="5" s="1"/>
  <c r="K1267" s="1"/>
  <c r="CY310" i="1"/>
  <c r="X310" s="1"/>
  <c r="T1243" i="5" s="1"/>
  <c r="CZ310" i="1"/>
  <c r="Y310" s="1"/>
  <c r="V1243" i="5" s="1"/>
  <c r="CY306" i="1"/>
  <c r="X306" s="1"/>
  <c r="T1225" i="5" s="1"/>
  <c r="CZ306" i="1"/>
  <c r="Y306" s="1"/>
  <c r="V1225" i="5" s="1"/>
  <c r="AB301" i="1"/>
  <c r="U299"/>
  <c r="L1199" i="5" s="1"/>
  <c r="Q1199" s="1"/>
  <c r="AB296" i="1"/>
  <c r="CP292"/>
  <c r="O292" s="1"/>
  <c r="J1168" i="5" s="1"/>
  <c r="P1168" s="1"/>
  <c r="CY284" i="1"/>
  <c r="X284" s="1"/>
  <c r="T1132" i="5" s="1"/>
  <c r="CZ284" i="1"/>
  <c r="Y284" s="1"/>
  <c r="V1132" i="5" s="1"/>
  <c r="AB281" i="1"/>
  <c r="CR281"/>
  <c r="Q281" s="1"/>
  <c r="AB280"/>
  <c r="CR280"/>
  <c r="Q280" s="1"/>
  <c r="CP280" s="1"/>
  <c r="O280" s="1"/>
  <c r="J1118" i="5" s="1"/>
  <c r="P1118" s="1"/>
  <c r="AB279" i="1"/>
  <c r="CR279"/>
  <c r="Q279" s="1"/>
  <c r="AB278"/>
  <c r="CR278"/>
  <c r="Q278" s="1"/>
  <c r="CP278" s="1"/>
  <c r="O278" s="1"/>
  <c r="J1112" i="5" s="1"/>
  <c r="P1112" s="1"/>
  <c r="CZ276" i="1"/>
  <c r="Y276" s="1"/>
  <c r="V1093" i="5" s="1"/>
  <c r="K1099" s="1"/>
  <c r="CY276" i="1"/>
  <c r="X276" s="1"/>
  <c r="CI411"/>
  <c r="BC411"/>
  <c r="AU411"/>
  <c r="AQ411"/>
  <c r="CX884" i="3"/>
  <c r="CX888"/>
  <c r="CX892"/>
  <c r="CX887"/>
  <c r="CX891"/>
  <c r="CX886"/>
  <c r="CX890"/>
  <c r="CX885"/>
  <c r="CX889"/>
  <c r="CX893"/>
  <c r="CX842"/>
  <c r="CX846"/>
  <c r="CX841"/>
  <c r="CX845"/>
  <c r="CX843"/>
  <c r="CX848"/>
  <c r="CX847"/>
  <c r="CX844"/>
  <c r="CX822"/>
  <c r="CX821"/>
  <c r="CX825"/>
  <c r="CX819"/>
  <c r="CX823"/>
  <c r="CX820"/>
  <c r="CX824"/>
  <c r="CY368" i="1"/>
  <c r="X368" s="1"/>
  <c r="CZ323"/>
  <c r="Y323" s="1"/>
  <c r="V1302" i="5" s="1"/>
  <c r="CY322" i="1"/>
  <c r="X322" s="1"/>
  <c r="T1294" i="5" s="1"/>
  <c r="CZ322" i="1"/>
  <c r="Y322" s="1"/>
  <c r="V1294" i="5" s="1"/>
  <c r="CZ320" i="1"/>
  <c r="Y320" s="1"/>
  <c r="V1290" i="5" s="1"/>
  <c r="CY318" i="1"/>
  <c r="X318" s="1"/>
  <c r="T1284" i="5" s="1"/>
  <c r="CZ318" i="1"/>
  <c r="Y318" s="1"/>
  <c r="V1284" i="5" s="1"/>
  <c r="CR311" i="1"/>
  <c r="Q311" s="1"/>
  <c r="AB311"/>
  <c r="CR307"/>
  <c r="Q307" s="1"/>
  <c r="AB307"/>
  <c r="CP293"/>
  <c r="O293" s="1"/>
  <c r="CZ289"/>
  <c r="Y289" s="1"/>
  <c r="V1151" i="5" s="1"/>
  <c r="K1157" s="1"/>
  <c r="CP273" i="1"/>
  <c r="O273" s="1"/>
  <c r="J1088" i="5" s="1"/>
  <c r="P1088" s="1"/>
  <c r="CX794" i="3"/>
  <c r="CX798"/>
  <c r="CX802"/>
  <c r="CX793"/>
  <c r="CX797"/>
  <c r="CX801"/>
  <c r="CX795"/>
  <c r="CX799"/>
  <c r="CX796"/>
  <c r="CX800"/>
  <c r="BC325" i="1"/>
  <c r="AU325"/>
  <c r="AQ325"/>
  <c r="AD320"/>
  <c r="G1292" i="5" s="1"/>
  <c r="AD319" i="1"/>
  <c r="G1289" i="5" s="1"/>
  <c r="AB317" i="1"/>
  <c r="AB315"/>
  <c r="CX766" i="3"/>
  <c r="CX770"/>
  <c r="CX774"/>
  <c r="CX765"/>
  <c r="CX769"/>
  <c r="CX773"/>
  <c r="CX763"/>
  <c r="CX767"/>
  <c r="CX771"/>
  <c r="CX775"/>
  <c r="CX764"/>
  <c r="CX768"/>
  <c r="CX772"/>
  <c r="AD289" i="1"/>
  <c r="H1153" i="5" s="1"/>
  <c r="AB285" i="1"/>
  <c r="AB283"/>
  <c r="CX670" i="3"/>
  <c r="CX674"/>
  <c r="CX678"/>
  <c r="CX682"/>
  <c r="CX673"/>
  <c r="CX677"/>
  <c r="CX681"/>
  <c r="CX685"/>
  <c r="CX671"/>
  <c r="CX675"/>
  <c r="CX679"/>
  <c r="CX683"/>
  <c r="CX672"/>
  <c r="CX676"/>
  <c r="CX680"/>
  <c r="CX684"/>
  <c r="AD277" i="1"/>
  <c r="AB276"/>
  <c r="CY270"/>
  <c r="X270" s="1"/>
  <c r="T1077" i="5" s="1"/>
  <c r="CZ270" i="1"/>
  <c r="Y270" s="1"/>
  <c r="V1077" i="5" s="1"/>
  <c r="CY262" i="1"/>
  <c r="X262" s="1"/>
  <c r="T1044" i="5" s="1"/>
  <c r="CZ262" i="1"/>
  <c r="Y262" s="1"/>
  <c r="V1044" i="5" s="1"/>
  <c r="CR258" i="1"/>
  <c r="Q258" s="1"/>
  <c r="AB258"/>
  <c r="CR256"/>
  <c r="Q256" s="1"/>
  <c r="K1013" i="5" s="1"/>
  <c r="AB256" i="1"/>
  <c r="AB251"/>
  <c r="CR246"/>
  <c r="Q246" s="1"/>
  <c r="AB246"/>
  <c r="P242"/>
  <c r="CR241"/>
  <c r="Q241" s="1"/>
  <c r="K949" i="5" s="1"/>
  <c r="AB241" i="1"/>
  <c r="CR234"/>
  <c r="Q234" s="1"/>
  <c r="AB234"/>
  <c r="CY232"/>
  <c r="X232" s="1"/>
  <c r="T905" i="5" s="1"/>
  <c r="CZ232" i="1"/>
  <c r="Y232" s="1"/>
  <c r="V905" i="5" s="1"/>
  <c r="CZ229" i="1"/>
  <c r="Y229" s="1"/>
  <c r="V886" i="5" s="1"/>
  <c r="K891" s="1"/>
  <c r="CY229" i="1"/>
  <c r="X229" s="1"/>
  <c r="T886" i="5" s="1"/>
  <c r="K890" s="1"/>
  <c r="BB325" i="1"/>
  <c r="CQ322"/>
  <c r="P322" s="1"/>
  <c r="CX778" i="3"/>
  <c r="CX782"/>
  <c r="CX777"/>
  <c r="CX781"/>
  <c r="CX779"/>
  <c r="CX776"/>
  <c r="CX780"/>
  <c r="CQ312" i="1"/>
  <c r="P312" s="1"/>
  <c r="CP312" s="1"/>
  <c r="O312" s="1"/>
  <c r="CQ310"/>
  <c r="P310" s="1"/>
  <c r="CQ308"/>
  <c r="P308" s="1"/>
  <c r="CP308" s="1"/>
  <c r="O308" s="1"/>
  <c r="CQ306"/>
  <c r="P306" s="1"/>
  <c r="CQ304"/>
  <c r="P304" s="1"/>
  <c r="CS301"/>
  <c r="R301" s="1"/>
  <c r="CY301" s="1"/>
  <c r="X301" s="1"/>
  <c r="T1203" i="5" s="1"/>
  <c r="CS300" i="1"/>
  <c r="R300" s="1"/>
  <c r="CY300" s="1"/>
  <c r="X300" s="1"/>
  <c r="T1200" i="5" s="1"/>
  <c r="CS299" i="1"/>
  <c r="CS296"/>
  <c r="R296" s="1"/>
  <c r="CS295"/>
  <c r="R295" s="1"/>
  <c r="CS294"/>
  <c r="R294" s="1"/>
  <c r="AB290"/>
  <c r="CX686" i="3"/>
  <c r="CX690"/>
  <c r="CX694"/>
  <c r="CX698"/>
  <c r="CX689"/>
  <c r="CX693"/>
  <c r="CX697"/>
  <c r="CX687"/>
  <c r="CX691"/>
  <c r="CX695"/>
  <c r="CX688"/>
  <c r="CX692"/>
  <c r="CX696"/>
  <c r="AB277" i="1"/>
  <c r="AB274"/>
  <c r="AB272"/>
  <c r="CY265"/>
  <c r="X265" s="1"/>
  <c r="T1061" i="5" s="1"/>
  <c r="CZ265" i="1"/>
  <c r="Y265" s="1"/>
  <c r="V1061" i="5" s="1"/>
  <c r="AB265" i="1"/>
  <c r="CP264"/>
  <c r="O264" s="1"/>
  <c r="CY260"/>
  <c r="X260" s="1"/>
  <c r="T1035" i="5" s="1"/>
  <c r="CZ260" i="1"/>
  <c r="Y260" s="1"/>
  <c r="V1035" i="5" s="1"/>
  <c r="CY249" i="1"/>
  <c r="X249" s="1"/>
  <c r="T981" i="5" s="1"/>
  <c r="AB249" i="1"/>
  <c r="AB244"/>
  <c r="CR244"/>
  <c r="Q244" s="1"/>
  <c r="U242"/>
  <c r="L957" i="5" s="1"/>
  <c r="Q957" s="1"/>
  <c r="AB240" i="1"/>
  <c r="CR233"/>
  <c r="Q233" s="1"/>
  <c r="K910" i="5" s="1"/>
  <c r="AB233" i="1"/>
  <c r="CP232"/>
  <c r="O232" s="1"/>
  <c r="J907" i="5" s="1"/>
  <c r="P907" s="1"/>
  <c r="CZ231" i="1"/>
  <c r="Y231" s="1"/>
  <c r="V897" i="5" s="1"/>
  <c r="K902" s="1"/>
  <c r="AO325" i="1"/>
  <c r="CX734" i="3"/>
  <c r="CX738"/>
  <c r="CX733"/>
  <c r="CX737"/>
  <c r="CX731"/>
  <c r="CX735"/>
  <c r="CX739"/>
  <c r="CX732"/>
  <c r="CX736"/>
  <c r="CX740"/>
  <c r="CX726"/>
  <c r="CX730"/>
  <c r="CX725"/>
  <c r="CX729"/>
  <c r="CX723"/>
  <c r="CX727"/>
  <c r="CX724"/>
  <c r="CX728"/>
  <c r="CX710"/>
  <c r="CX714"/>
  <c r="CX718"/>
  <c r="CX722"/>
  <c r="CX713"/>
  <c r="CX717"/>
  <c r="CX721"/>
  <c r="CX711"/>
  <c r="CX715"/>
  <c r="CX719"/>
  <c r="CX712"/>
  <c r="CX716"/>
  <c r="CX720"/>
  <c r="CX702"/>
  <c r="CX706"/>
  <c r="CX701"/>
  <c r="CX705"/>
  <c r="CX709"/>
  <c r="CX699"/>
  <c r="CX703"/>
  <c r="CX707"/>
  <c r="CX700"/>
  <c r="CX704"/>
  <c r="CX708"/>
  <c r="AB271" i="1"/>
  <c r="CQ271"/>
  <c r="P271" s="1"/>
  <c r="CY269"/>
  <c r="X269" s="1"/>
  <c r="T1074" i="5" s="1"/>
  <c r="CZ269" i="1"/>
  <c r="Y269" s="1"/>
  <c r="V1074" i="5" s="1"/>
  <c r="CY268" i="1"/>
  <c r="X268" s="1"/>
  <c r="T1065" i="5" s="1"/>
  <c r="K1070" s="1"/>
  <c r="CZ268" i="1"/>
  <c r="Y268" s="1"/>
  <c r="V1065" i="5" s="1"/>
  <c r="K1071" s="1"/>
  <c r="CY263" i="1"/>
  <c r="X263" s="1"/>
  <c r="T1051" i="5" s="1"/>
  <c r="CY252" i="1"/>
  <c r="X252" s="1"/>
  <c r="T996" i="5" s="1"/>
  <c r="CZ252" i="1"/>
  <c r="Y252" s="1"/>
  <c r="V996" i="5" s="1"/>
  <c r="CR245" i="1"/>
  <c r="Q245" s="1"/>
  <c r="AB245"/>
  <c r="CY238"/>
  <c r="X238" s="1"/>
  <c r="T938" i="5" s="1"/>
  <c r="CZ238" i="1"/>
  <c r="Y238" s="1"/>
  <c r="V938" i="5" s="1"/>
  <c r="CY236" i="1"/>
  <c r="X236" s="1"/>
  <c r="T928" i="5" s="1"/>
  <c r="CZ236" i="1"/>
  <c r="Y236" s="1"/>
  <c r="V928" i="5" s="1"/>
  <c r="CP236" i="1"/>
  <c r="O236" s="1"/>
  <c r="J930" i="5" s="1"/>
  <c r="P930" s="1"/>
  <c r="CY235" i="1"/>
  <c r="X235" s="1"/>
  <c r="T919" i="5" s="1"/>
  <c r="K924" s="1"/>
  <c r="CZ235" i="1"/>
  <c r="Y235" s="1"/>
  <c r="V919" i="5" s="1"/>
  <c r="K925" s="1"/>
  <c r="CX790" i="3"/>
  <c r="CX791"/>
  <c r="CX792"/>
  <c r="CX786"/>
  <c r="CX785"/>
  <c r="CX789"/>
  <c r="CX783"/>
  <c r="CX787"/>
  <c r="CX784"/>
  <c r="CX788"/>
  <c r="CX762"/>
  <c r="CX761"/>
  <c r="CX760"/>
  <c r="CX758"/>
  <c r="CX757"/>
  <c r="CX759"/>
  <c r="CX756"/>
  <c r="CX754"/>
  <c r="CX753"/>
  <c r="CX755"/>
  <c r="CX752"/>
  <c r="CX750"/>
  <c r="CX749"/>
  <c r="CX751"/>
  <c r="CX748"/>
  <c r="CX742"/>
  <c r="CX746"/>
  <c r="CX741"/>
  <c r="CX745"/>
  <c r="CX743"/>
  <c r="CX747"/>
  <c r="CX744"/>
  <c r="AB273" i="1"/>
  <c r="AB270"/>
  <c r="CR270"/>
  <c r="Q270" s="1"/>
  <c r="CP270" s="1"/>
  <c r="O270" s="1"/>
  <c r="J1079" i="5" s="1"/>
  <c r="P1079" s="1"/>
  <c r="AB269" i="1"/>
  <c r="CR269"/>
  <c r="Q269" s="1"/>
  <c r="CP269" s="1"/>
  <c r="O269" s="1"/>
  <c r="J1076" i="5" s="1"/>
  <c r="P1076" s="1"/>
  <c r="CY264" i="1"/>
  <c r="X264" s="1"/>
  <c r="T1053" i="5" s="1"/>
  <c r="K1058" s="1"/>
  <c r="CZ264" i="1"/>
  <c r="Y264" s="1"/>
  <c r="V1053" i="5" s="1"/>
  <c r="CY257" i="1"/>
  <c r="X257" s="1"/>
  <c r="T1018" i="5" s="1"/>
  <c r="CZ257" i="1"/>
  <c r="Y257" s="1"/>
  <c r="V1018" i="5" s="1"/>
  <c r="CZ256" i="1"/>
  <c r="Y256" s="1"/>
  <c r="V1011" i="5" s="1"/>
  <c r="K1015" s="1"/>
  <c r="CY256" i="1"/>
  <c r="X256" s="1"/>
  <c r="T1011" i="5" s="1"/>
  <c r="K1014" s="1"/>
  <c r="CY248" i="1"/>
  <c r="X248" s="1"/>
  <c r="T973" i="5" s="1"/>
  <c r="K977" s="1"/>
  <c r="CZ248" i="1"/>
  <c r="Y248" s="1"/>
  <c r="V973" i="5" s="1"/>
  <c r="K978" s="1"/>
  <c r="AB248" i="1"/>
  <c r="CP247"/>
  <c r="O247" s="1"/>
  <c r="J972" i="5" s="1"/>
  <c r="P972" s="1"/>
  <c r="AB242" i="1"/>
  <c r="CZ241"/>
  <c r="Y241" s="1"/>
  <c r="V947" i="5" s="1"/>
  <c r="K952" s="1"/>
  <c r="CY241" i="1"/>
  <c r="X241" s="1"/>
  <c r="T947" i="5" s="1"/>
  <c r="K951" s="1"/>
  <c r="CZ237" i="1"/>
  <c r="Y237" s="1"/>
  <c r="V931" i="5" s="1"/>
  <c r="K935" s="1"/>
  <c r="CY234" i="1"/>
  <c r="X234" s="1"/>
  <c r="T916" i="5" s="1"/>
  <c r="CX651" i="3"/>
  <c r="CX650"/>
  <c r="CX654"/>
  <c r="CX658"/>
  <c r="CX653"/>
  <c r="CX657"/>
  <c r="CX655"/>
  <c r="CX659"/>
  <c r="CX652"/>
  <c r="CX656"/>
  <c r="CX639"/>
  <c r="CX643"/>
  <c r="CX647"/>
  <c r="CX638"/>
  <c r="CX642"/>
  <c r="CX646"/>
  <c r="CX637"/>
  <c r="CX641"/>
  <c r="CX645"/>
  <c r="CX649"/>
  <c r="CX648"/>
  <c r="CX644"/>
  <c r="CX640"/>
  <c r="CX631"/>
  <c r="CX635"/>
  <c r="CX630"/>
  <c r="CX634"/>
  <c r="CX633"/>
  <c r="CX632"/>
  <c r="CX636"/>
  <c r="CX627"/>
  <c r="CX626"/>
  <c r="CX629"/>
  <c r="CX628"/>
  <c r="CX623"/>
  <c r="CX622"/>
  <c r="CX625"/>
  <c r="CX624"/>
  <c r="CX579"/>
  <c r="CX583"/>
  <c r="CX587"/>
  <c r="CX582"/>
  <c r="CX586"/>
  <c r="CX581"/>
  <c r="CX585"/>
  <c r="CX589"/>
  <c r="CX588"/>
  <c r="CX584"/>
  <c r="CX580"/>
  <c r="I243" i="1"/>
  <c r="AB236"/>
  <c r="CY230"/>
  <c r="X230" s="1"/>
  <c r="CY226"/>
  <c r="X226" s="1"/>
  <c r="T871" i="5" s="1"/>
  <c r="CZ226" i="1"/>
  <c r="Y226" s="1"/>
  <c r="V871" i="5" s="1"/>
  <c r="CY221" i="1"/>
  <c r="X221" s="1"/>
  <c r="T847" i="5" s="1"/>
  <c r="CZ221" i="1"/>
  <c r="Y221" s="1"/>
  <c r="V847" i="5" s="1"/>
  <c r="CY218" i="1"/>
  <c r="X218" s="1"/>
  <c r="T828" i="5" s="1"/>
  <c r="K832" s="1"/>
  <c r="CZ218" i="1"/>
  <c r="Y218" s="1"/>
  <c r="V828" i="5" s="1"/>
  <c r="K833" s="1"/>
  <c r="CY217" i="1"/>
  <c r="X217" s="1"/>
  <c r="T825" i="5" s="1"/>
  <c r="CZ217" i="1"/>
  <c r="Y217" s="1"/>
  <c r="V825" i="5" s="1"/>
  <c r="CP217" i="1"/>
  <c r="O217" s="1"/>
  <c r="J827" i="5" s="1"/>
  <c r="P827" s="1"/>
  <c r="CY212" i="1"/>
  <c r="X212" s="1"/>
  <c r="T808" i="5" s="1"/>
  <c r="CZ212" i="1"/>
  <c r="Y212" s="1"/>
  <c r="V808" i="5" s="1"/>
  <c r="CP210" i="1"/>
  <c r="O210" s="1"/>
  <c r="CZ205"/>
  <c r="Y205" s="1"/>
  <c r="V771" i="5" s="1"/>
  <c r="CZ204" i="1"/>
  <c r="Y204" s="1"/>
  <c r="V768" i="5" s="1"/>
  <c r="CY202" i="1"/>
  <c r="X202" s="1"/>
  <c r="T756" i="5" s="1"/>
  <c r="CR201" i="1"/>
  <c r="Q201" s="1"/>
  <c r="K749" i="5" s="1"/>
  <c r="AB201" i="1"/>
  <c r="CY199"/>
  <c r="X199" s="1"/>
  <c r="T741" i="5" s="1"/>
  <c r="CZ199" i="1"/>
  <c r="Y199" s="1"/>
  <c r="V741" i="5" s="1"/>
  <c r="CY187" i="1"/>
  <c r="X187" s="1"/>
  <c r="T691" i="5" s="1"/>
  <c r="CZ187" i="1"/>
  <c r="Y187" s="1"/>
  <c r="V691" i="5" s="1"/>
  <c r="CP178" i="1"/>
  <c r="O178" s="1"/>
  <c r="J654" i="5" s="1"/>
  <c r="P654" s="1"/>
  <c r="CP177" i="1"/>
  <c r="O177" s="1"/>
  <c r="J651" i="5" s="1"/>
  <c r="P651" s="1"/>
  <c r="CP175" i="1"/>
  <c r="O175" s="1"/>
  <c r="J645" i="5" s="1"/>
  <c r="P645" s="1"/>
  <c r="CX662" i="3"/>
  <c r="CX666"/>
  <c r="CX661"/>
  <c r="CX665"/>
  <c r="CX669"/>
  <c r="CX663"/>
  <c r="CX667"/>
  <c r="CX660"/>
  <c r="CX664"/>
  <c r="CX668"/>
  <c r="CQ265" i="1"/>
  <c r="P265" s="1"/>
  <c r="CP265" s="1"/>
  <c r="O265" s="1"/>
  <c r="CQ263"/>
  <c r="P263" s="1"/>
  <c r="CP263" s="1"/>
  <c r="O263" s="1"/>
  <c r="CQ261"/>
  <c r="P261" s="1"/>
  <c r="CQ259"/>
  <c r="P259" s="1"/>
  <c r="CQ257"/>
  <c r="P257" s="1"/>
  <c r="CP257" s="1"/>
  <c r="O257" s="1"/>
  <c r="CS254"/>
  <c r="R254" s="1"/>
  <c r="CY254" s="1"/>
  <c r="X254" s="1"/>
  <c r="T1007" i="5" s="1"/>
  <c r="CS253" i="1"/>
  <c r="R253" s="1"/>
  <c r="CY253" s="1"/>
  <c r="X253" s="1"/>
  <c r="T999" i="5" s="1"/>
  <c r="K1003" s="1"/>
  <c r="CQ252" i="1"/>
  <c r="P252" s="1"/>
  <c r="CQ251"/>
  <c r="P251" s="1"/>
  <c r="CQ249"/>
  <c r="P249" s="1"/>
  <c r="CQ248"/>
  <c r="P248" s="1"/>
  <c r="CS247"/>
  <c r="R247" s="1"/>
  <c r="CZ247" s="1"/>
  <c r="Y247" s="1"/>
  <c r="V970" i="5" s="1"/>
  <c r="CS246" i="1"/>
  <c r="R246" s="1"/>
  <c r="CS242"/>
  <c r="R242" s="1"/>
  <c r="CS240"/>
  <c r="R240" s="1"/>
  <c r="CY240" s="1"/>
  <c r="X240" s="1"/>
  <c r="T944" i="5" s="1"/>
  <c r="CS239" i="1"/>
  <c r="R239" s="1"/>
  <c r="CY239" s="1"/>
  <c r="X239" s="1"/>
  <c r="T941" i="5" s="1"/>
  <c r="CX567" i="3"/>
  <c r="CX569"/>
  <c r="CX568"/>
  <c r="CQ229" i="1"/>
  <c r="P229" s="1"/>
  <c r="AB229"/>
  <c r="CS228"/>
  <c r="R228" s="1"/>
  <c r="CZ228" s="1"/>
  <c r="Y228" s="1"/>
  <c r="V883" i="5" s="1"/>
  <c r="AD228" i="1"/>
  <c r="G885" i="5" s="1"/>
  <c r="CY225" i="1"/>
  <c r="X225" s="1"/>
  <c r="T862" i="5" s="1"/>
  <c r="K867" s="1"/>
  <c r="CZ225" i="1"/>
  <c r="Y225" s="1"/>
  <c r="V862" i="5" s="1"/>
  <c r="K868" s="1"/>
  <c r="CY223" i="1"/>
  <c r="X223" s="1"/>
  <c r="T858" i="5" s="1"/>
  <c r="CZ223" i="1"/>
  <c r="Y223" s="1"/>
  <c r="V858" i="5" s="1"/>
  <c r="CY216" i="1"/>
  <c r="X216" s="1"/>
  <c r="T822" i="5" s="1"/>
  <c r="CZ216" i="1"/>
  <c r="Y216" s="1"/>
  <c r="V822" i="5" s="1"/>
  <c r="CP212" i="1"/>
  <c r="O212" s="1"/>
  <c r="J810" i="5" s="1"/>
  <c r="P810" s="1"/>
  <c r="CR205" i="1"/>
  <c r="Q205" s="1"/>
  <c r="AB205"/>
  <c r="CR203"/>
  <c r="Q203" s="1"/>
  <c r="K761" i="5" s="1"/>
  <c r="CR197" i="1"/>
  <c r="Q197" s="1"/>
  <c r="AB197"/>
  <c r="CP196"/>
  <c r="O196" s="1"/>
  <c r="J734" i="5" s="1"/>
  <c r="P734" s="1"/>
  <c r="CP195" i="1"/>
  <c r="O195" s="1"/>
  <c r="CY192"/>
  <c r="X192" s="1"/>
  <c r="T710" i="5" s="1"/>
  <c r="CZ192" i="1"/>
  <c r="Y192" s="1"/>
  <c r="V710" i="5" s="1"/>
  <c r="CY186" i="1"/>
  <c r="X186" s="1"/>
  <c r="T688" i="5" s="1"/>
  <c r="CZ186" i="1"/>
  <c r="Y186" s="1"/>
  <c r="V688" i="5" s="1"/>
  <c r="CR181" i="1"/>
  <c r="Q181" s="1"/>
  <c r="K663" i="5" s="1"/>
  <c r="AB181" i="1"/>
  <c r="CY180"/>
  <c r="X180" s="1"/>
  <c r="T658" i="5" s="1"/>
  <c r="CZ180" i="1"/>
  <c r="Y180" s="1"/>
  <c r="V658" i="5" s="1"/>
  <c r="CP176" i="1"/>
  <c r="O176" s="1"/>
  <c r="J648" i="5" s="1"/>
  <c r="P648" s="1"/>
  <c r="CY174" i="1"/>
  <c r="X174" s="1"/>
  <c r="T640" i="5" s="1"/>
  <c r="CZ174" i="1"/>
  <c r="Y174" s="1"/>
  <c r="V640" i="5" s="1"/>
  <c r="CP174" i="1"/>
  <c r="O174" s="1"/>
  <c r="J642" i="5" s="1"/>
  <c r="P642" s="1"/>
  <c r="CX599" i="3"/>
  <c r="CX603"/>
  <c r="CX607"/>
  <c r="CX598"/>
  <c r="CX602"/>
  <c r="CX606"/>
  <c r="CX601"/>
  <c r="CX605"/>
  <c r="CX600"/>
  <c r="CX604"/>
  <c r="CX571"/>
  <c r="CX570"/>
  <c r="CY222" i="1"/>
  <c r="X222" s="1"/>
  <c r="T850" i="5" s="1"/>
  <c r="K854" s="1"/>
  <c r="CZ222" i="1"/>
  <c r="Y222" s="1"/>
  <c r="V850" i="5" s="1"/>
  <c r="K855" s="1"/>
  <c r="CY220" i="1"/>
  <c r="X220" s="1"/>
  <c r="T839" i="5" s="1"/>
  <c r="K843" s="1"/>
  <c r="CZ220" i="1"/>
  <c r="Y220" s="1"/>
  <c r="V839" i="5" s="1"/>
  <c r="K844" s="1"/>
  <c r="CZ207" i="1"/>
  <c r="Y207" s="1"/>
  <c r="V783" i="5" s="1"/>
  <c r="K789" s="1"/>
  <c r="CY207" i="1"/>
  <c r="X207" s="1"/>
  <c r="T783" i="5" s="1"/>
  <c r="K788" s="1"/>
  <c r="CR192" i="1"/>
  <c r="Q192" s="1"/>
  <c r="CP192" s="1"/>
  <c r="O192" s="1"/>
  <c r="J712" i="5" s="1"/>
  <c r="P712" s="1"/>
  <c r="AB192" i="1"/>
  <c r="CR191"/>
  <c r="Q191" s="1"/>
  <c r="CP191" s="1"/>
  <c r="O191" s="1"/>
  <c r="J709" i="5" s="1"/>
  <c r="P709" s="1"/>
  <c r="AB191" i="1"/>
  <c r="CY189"/>
  <c r="X189" s="1"/>
  <c r="T697" i="5" s="1"/>
  <c r="CZ189" i="1"/>
  <c r="Y189" s="1"/>
  <c r="V697" i="5" s="1"/>
  <c r="CY177" i="1"/>
  <c r="X177" s="1"/>
  <c r="T649" i="5" s="1"/>
  <c r="CZ177" i="1"/>
  <c r="Y177" s="1"/>
  <c r="V649" i="5" s="1"/>
  <c r="CY175" i="1"/>
  <c r="X175" s="1"/>
  <c r="T643" i="5" s="1"/>
  <c r="CZ175" i="1"/>
  <c r="Y175" s="1"/>
  <c r="V643" i="5" s="1"/>
  <c r="CY171" i="1"/>
  <c r="X171" s="1"/>
  <c r="T631" i="5" s="1"/>
  <c r="CZ171" i="1"/>
  <c r="Y171" s="1"/>
  <c r="V631" i="5" s="1"/>
  <c r="CP171" i="1"/>
  <c r="O171" s="1"/>
  <c r="J633" i="5" s="1"/>
  <c r="P633" s="1"/>
  <c r="CX615" i="3"/>
  <c r="CX619"/>
  <c r="CX614"/>
  <c r="CX618"/>
  <c r="CX613"/>
  <c r="CX617"/>
  <c r="CX621"/>
  <c r="CX616"/>
  <c r="CX612"/>
  <c r="CX620"/>
  <c r="CX611"/>
  <c r="CX610"/>
  <c r="CX609"/>
  <c r="CX608"/>
  <c r="CY219" i="1"/>
  <c r="X219" s="1"/>
  <c r="T836" i="5" s="1"/>
  <c r="CY209" i="1"/>
  <c r="X209" s="1"/>
  <c r="T795" i="5" s="1"/>
  <c r="CZ209" i="1"/>
  <c r="Y209" s="1"/>
  <c r="V795" i="5" s="1"/>
  <c r="CY201" i="1"/>
  <c r="X201" s="1"/>
  <c r="T747" i="5" s="1"/>
  <c r="K752" s="1"/>
  <c r="CZ201" i="1"/>
  <c r="Y201" s="1"/>
  <c r="V747" i="5" s="1"/>
  <c r="K753" s="1"/>
  <c r="CY200" i="1"/>
  <c r="X200" s="1"/>
  <c r="T744" i="5" s="1"/>
  <c r="CZ200" i="1"/>
  <c r="Y200" s="1"/>
  <c r="V744" i="5" s="1"/>
  <c r="CZ195" i="1"/>
  <c r="Y195" s="1"/>
  <c r="V723" i="5" s="1"/>
  <c r="K729" s="1"/>
  <c r="CY195" i="1"/>
  <c r="X195" s="1"/>
  <c r="T723" i="5" s="1"/>
  <c r="K728" s="1"/>
  <c r="CR190" i="1"/>
  <c r="Q190" s="1"/>
  <c r="AB190"/>
  <c r="AB184"/>
  <c r="CP181"/>
  <c r="O181" s="1"/>
  <c r="CY178"/>
  <c r="X178" s="1"/>
  <c r="T652" i="5" s="1"/>
  <c r="CZ178" i="1"/>
  <c r="Y178" s="1"/>
  <c r="V652" i="5" s="1"/>
  <c r="CY176" i="1"/>
  <c r="X176" s="1"/>
  <c r="T646" i="5" s="1"/>
  <c r="CZ176" i="1"/>
  <c r="Y176" s="1"/>
  <c r="V646" i="5" s="1"/>
  <c r="CX446" i="3"/>
  <c r="CX450"/>
  <c r="CX454"/>
  <c r="CX458"/>
  <c r="CX445"/>
  <c r="CX449"/>
  <c r="CX453"/>
  <c r="CX457"/>
  <c r="CX444"/>
  <c r="CX448"/>
  <c r="CX452"/>
  <c r="CX456"/>
  <c r="CX447"/>
  <c r="CX451"/>
  <c r="CX455"/>
  <c r="CX459"/>
  <c r="CX438"/>
  <c r="CX442"/>
  <c r="CX437"/>
  <c r="CX441"/>
  <c r="CX440"/>
  <c r="CX439"/>
  <c r="CX443"/>
  <c r="CS191" i="1"/>
  <c r="R191" s="1"/>
  <c r="CY191" s="1"/>
  <c r="X191" s="1"/>
  <c r="T707" i="5" s="1"/>
  <c r="CS184" i="1"/>
  <c r="R184" s="1"/>
  <c r="CX398" i="3"/>
  <c r="CX402"/>
  <c r="CX406"/>
  <c r="CX397"/>
  <c r="CX401"/>
  <c r="CX405"/>
  <c r="CX409"/>
  <c r="CX399"/>
  <c r="CX403"/>
  <c r="CX407"/>
  <c r="CX400"/>
  <c r="CX404"/>
  <c r="CX408"/>
  <c r="CS181" i="1"/>
  <c r="R181" s="1"/>
  <c r="K664" i="5" s="1"/>
  <c r="CX387" i="3"/>
  <c r="CX391"/>
  <c r="CX395"/>
  <c r="CX384"/>
  <c r="CX390"/>
  <c r="CX392"/>
  <c r="CX389"/>
  <c r="CX386"/>
  <c r="CX388"/>
  <c r="CX393"/>
  <c r="CX385"/>
  <c r="CX394"/>
  <c r="CX396"/>
  <c r="CQ170" i="1"/>
  <c r="P170" s="1"/>
  <c r="K626" i="5" s="1"/>
  <c r="CY121" i="1"/>
  <c r="X121" s="1"/>
  <c r="T526" i="5" s="1"/>
  <c r="K531" s="1"/>
  <c r="CR116" i="1"/>
  <c r="Q116" s="1"/>
  <c r="CP116" s="1"/>
  <c r="O116" s="1"/>
  <c r="J501" i="5" s="1"/>
  <c r="P501" s="1"/>
  <c r="AB116" i="1"/>
  <c r="CZ114"/>
  <c r="Y114" s="1"/>
  <c r="V487" i="5" s="1"/>
  <c r="K493" s="1"/>
  <c r="CY114" i="1"/>
  <c r="X114" s="1"/>
  <c r="T487" i="5" s="1"/>
  <c r="K492" s="1"/>
  <c r="CY102" i="1"/>
  <c r="X102" s="1"/>
  <c r="T419" i="5" s="1"/>
  <c r="K423" s="1"/>
  <c r="CZ102" i="1"/>
  <c r="Y102" s="1"/>
  <c r="V419" i="5" s="1"/>
  <c r="K424" s="1"/>
  <c r="U98" i="1"/>
  <c r="L403" i="5" s="1"/>
  <c r="Q403" s="1"/>
  <c r="V98" i="1"/>
  <c r="CR98"/>
  <c r="Q98" s="1"/>
  <c r="AB98"/>
  <c r="CY88"/>
  <c r="X88" s="1"/>
  <c r="T342" i="5" s="1"/>
  <c r="K346" s="1"/>
  <c r="CZ88" i="1"/>
  <c r="Y88" s="1"/>
  <c r="V342" i="5" s="1"/>
  <c r="K347" s="1"/>
  <c r="AD227" i="1"/>
  <c r="H876" i="5" s="1"/>
  <c r="AB226" i="1"/>
  <c r="AB225"/>
  <c r="AD223"/>
  <c r="G860" i="5" s="1"/>
  <c r="AD222" i="1"/>
  <c r="H852" i="5" s="1"/>
  <c r="AB221" i="1"/>
  <c r="AD219"/>
  <c r="CR219" s="1"/>
  <c r="Q219" s="1"/>
  <c r="CP219" s="1"/>
  <c r="O219" s="1"/>
  <c r="J838" i="5" s="1"/>
  <c r="P838" s="1"/>
  <c r="AD218" i="1"/>
  <c r="AB217"/>
  <c r="AB216"/>
  <c r="AB212"/>
  <c r="AB211"/>
  <c r="AB209"/>
  <c r="AB208"/>
  <c r="AB206"/>
  <c r="CX462" i="3"/>
  <c r="CX466"/>
  <c r="CX470"/>
  <c r="CX461"/>
  <c r="CX465"/>
  <c r="CX469"/>
  <c r="CX473"/>
  <c r="CX460"/>
  <c r="CX464"/>
  <c r="CX468"/>
  <c r="CX472"/>
  <c r="CX463"/>
  <c r="CX467"/>
  <c r="CX471"/>
  <c r="AD202" i="1"/>
  <c r="G758" i="5" s="1"/>
  <c r="AD200" i="1"/>
  <c r="CR200" s="1"/>
  <c r="Q200" s="1"/>
  <c r="CP200" s="1"/>
  <c r="O200" s="1"/>
  <c r="J746" i="5" s="1"/>
  <c r="P746" s="1"/>
  <c r="AD199" i="1"/>
  <c r="CR199" s="1"/>
  <c r="Q199" s="1"/>
  <c r="CP199" s="1"/>
  <c r="O199" s="1"/>
  <c r="J743" i="5" s="1"/>
  <c r="P743" s="1"/>
  <c r="AD198" i="1"/>
  <c r="G740" i="5" s="1"/>
  <c r="AB196" i="1"/>
  <c r="AB194"/>
  <c r="CX418" i="3"/>
  <c r="CX422"/>
  <c r="CX426"/>
  <c r="CX417"/>
  <c r="CX421"/>
  <c r="CX425"/>
  <c r="CX420"/>
  <c r="CX424"/>
  <c r="CX419"/>
  <c r="CX423"/>
  <c r="CZ168" i="1"/>
  <c r="Y168" s="1"/>
  <c r="V616" i="5" s="1"/>
  <c r="CP168" i="1"/>
  <c r="O168" s="1"/>
  <c r="J618" i="5" s="1"/>
  <c r="P618" s="1"/>
  <c r="CR121" i="1"/>
  <c r="Q121" s="1"/>
  <c r="K528" i="5" s="1"/>
  <c r="AB121" i="1"/>
  <c r="CY117"/>
  <c r="X117" s="1"/>
  <c r="T502" i="5" s="1"/>
  <c r="K507" s="1"/>
  <c r="CR115" i="1"/>
  <c r="Q115" s="1"/>
  <c r="AB115"/>
  <c r="CR111"/>
  <c r="Q111" s="1"/>
  <c r="K472" i="5" s="1"/>
  <c r="AB111" i="1"/>
  <c r="CR108"/>
  <c r="Q108" s="1"/>
  <c r="K446" i="5" s="1"/>
  <c r="CR102" i="1"/>
  <c r="Q102" s="1"/>
  <c r="K421" i="5" s="1"/>
  <c r="AB102" i="1"/>
  <c r="CY99"/>
  <c r="X99" s="1"/>
  <c r="T404" i="5" s="1"/>
  <c r="K409" s="1"/>
  <c r="CR94" i="1"/>
  <c r="Q94" s="1"/>
  <c r="K373" i="5" s="1"/>
  <c r="AB94" i="1"/>
  <c r="CY91"/>
  <c r="X91" s="1"/>
  <c r="T360" i="5" s="1"/>
  <c r="K365" s="1"/>
  <c r="CZ91" i="1"/>
  <c r="Y91" s="1"/>
  <c r="V360" i="5" s="1"/>
  <c r="K366" s="1"/>
  <c r="CX494" i="3"/>
  <c r="CX498"/>
  <c r="CX502"/>
  <c r="CX497"/>
  <c r="CX501"/>
  <c r="CX503"/>
  <c r="CX496"/>
  <c r="CX500"/>
  <c r="CX499"/>
  <c r="CX495"/>
  <c r="CX504"/>
  <c r="CX490"/>
  <c r="CX489"/>
  <c r="CX493"/>
  <c r="CX488"/>
  <c r="CX492"/>
  <c r="CX487"/>
  <c r="CX491"/>
  <c r="CX474"/>
  <c r="CX478"/>
  <c r="CX482"/>
  <c r="CX486"/>
  <c r="CX477"/>
  <c r="CX481"/>
  <c r="CX485"/>
  <c r="CX476"/>
  <c r="CX480"/>
  <c r="CX484"/>
  <c r="CX483"/>
  <c r="CX479"/>
  <c r="CX475"/>
  <c r="CX430"/>
  <c r="CX434"/>
  <c r="CX429"/>
  <c r="CX433"/>
  <c r="CX428"/>
  <c r="CX432"/>
  <c r="CX436"/>
  <c r="CX427"/>
  <c r="CX431"/>
  <c r="CX435"/>
  <c r="CY170" i="1"/>
  <c r="X170" s="1"/>
  <c r="T622" i="5" s="1"/>
  <c r="K627" s="1"/>
  <c r="CZ164" i="1"/>
  <c r="Y164" s="1"/>
  <c r="V592" i="5" s="1"/>
  <c r="K598" s="1"/>
  <c r="CY164" i="1"/>
  <c r="X164" s="1"/>
  <c r="T592" i="5" s="1"/>
  <c r="K597" s="1"/>
  <c r="CR118" i="1"/>
  <c r="Q118" s="1"/>
  <c r="AB118"/>
  <c r="CR117"/>
  <c r="Q117" s="1"/>
  <c r="K504" i="5" s="1"/>
  <c r="AB117" i="1"/>
  <c r="CY112"/>
  <c r="X112" s="1"/>
  <c r="T478" i="5" s="1"/>
  <c r="K482" s="1"/>
  <c r="CZ112" i="1"/>
  <c r="Y112" s="1"/>
  <c r="V478" i="5" s="1"/>
  <c r="K483" s="1"/>
  <c r="CZ109" i="1"/>
  <c r="Y109" s="1"/>
  <c r="V452" i="5" s="1"/>
  <c r="K458" s="1"/>
  <c r="CY109" i="1"/>
  <c r="X109" s="1"/>
  <c r="T452" i="5" s="1"/>
  <c r="K457" s="1"/>
  <c r="CY106" i="1"/>
  <c r="X106" s="1"/>
  <c r="T438" i="5" s="1"/>
  <c r="CZ105" i="1"/>
  <c r="Y105" s="1"/>
  <c r="V429" i="5" s="1"/>
  <c r="K435" s="1"/>
  <c r="CY105" i="1"/>
  <c r="X105" s="1"/>
  <c r="T429" i="5" s="1"/>
  <c r="K434" s="1"/>
  <c r="CR100" i="1"/>
  <c r="Q100" s="1"/>
  <c r="AB100"/>
  <c r="CR99"/>
  <c r="Q99" s="1"/>
  <c r="K406" i="5" s="1"/>
  <c r="AB99" i="1"/>
  <c r="CR96"/>
  <c r="Q96" s="1"/>
  <c r="AB96"/>
  <c r="CP91"/>
  <c r="O91" s="1"/>
  <c r="I185"/>
  <c r="I182"/>
  <c r="H671" i="5" s="1"/>
  <c r="AB174" i="1"/>
  <c r="CY169"/>
  <c r="X169" s="1"/>
  <c r="T619" i="5" s="1"/>
  <c r="CZ169" i="1"/>
  <c r="Y169" s="1"/>
  <c r="V619" i="5" s="1"/>
  <c r="CP169" i="1"/>
  <c r="O169" s="1"/>
  <c r="J621" i="5" s="1"/>
  <c r="P621" s="1"/>
  <c r="CY167" i="1"/>
  <c r="X167" s="1"/>
  <c r="T118"/>
  <c r="CR112"/>
  <c r="Q112" s="1"/>
  <c r="AB112"/>
  <c r="U107"/>
  <c r="L443" i="5" s="1"/>
  <c r="Q443" s="1"/>
  <c r="CR107" i="1"/>
  <c r="AB107"/>
  <c r="CR106"/>
  <c r="Q106" s="1"/>
  <c r="CP106" s="1"/>
  <c r="O106" s="1"/>
  <c r="J440" i="5" s="1"/>
  <c r="P440" s="1"/>
  <c r="AB106" i="1"/>
  <c r="CR101"/>
  <c r="Q101" s="1"/>
  <c r="CP101" s="1"/>
  <c r="O101" s="1"/>
  <c r="J418" i="5" s="1"/>
  <c r="P418" s="1"/>
  <c r="AB101" i="1"/>
  <c r="CP99"/>
  <c r="O99" s="1"/>
  <c r="GX98"/>
  <c r="W98"/>
  <c r="S98"/>
  <c r="CY97"/>
  <c r="X97" s="1"/>
  <c r="T392" i="5" s="1"/>
  <c r="K397" s="1"/>
  <c r="CZ97" i="1"/>
  <c r="Y97" s="1"/>
  <c r="V392" i="5" s="1"/>
  <c r="K398" s="1"/>
  <c r="BB123" i="1"/>
  <c r="AT123"/>
  <c r="AP123"/>
  <c r="CS120"/>
  <c r="R120" s="1"/>
  <c r="CX330" i="3"/>
  <c r="CX334"/>
  <c r="CX333"/>
  <c r="CX332"/>
  <c r="CX331"/>
  <c r="CS118" i="1"/>
  <c r="R118" s="1"/>
  <c r="CS116"/>
  <c r="R116" s="1"/>
  <c r="CY116" s="1"/>
  <c r="X116" s="1"/>
  <c r="T499" i="5" s="1"/>
  <c r="CQ114" i="1"/>
  <c r="P114" s="1"/>
  <c r="CS111"/>
  <c r="R111" s="1"/>
  <c r="CY111" s="1"/>
  <c r="X111" s="1"/>
  <c r="T470" i="5" s="1"/>
  <c r="K474" s="1"/>
  <c r="CX282" i="3"/>
  <c r="CX286"/>
  <c r="CX290"/>
  <c r="CX294"/>
  <c r="CX298"/>
  <c r="CX280"/>
  <c r="CX288"/>
  <c r="CX296"/>
  <c r="CX285"/>
  <c r="CX287"/>
  <c r="CX293"/>
  <c r="CX295"/>
  <c r="CX281"/>
  <c r="CX283"/>
  <c r="CX292"/>
  <c r="CX297"/>
  <c r="CX299"/>
  <c r="CX284"/>
  <c r="CX289"/>
  <c r="CX291"/>
  <c r="CQ109" i="1"/>
  <c r="P109" s="1"/>
  <c r="CS107"/>
  <c r="CQ105"/>
  <c r="P105" s="1"/>
  <c r="CS101"/>
  <c r="R101" s="1"/>
  <c r="CY101" s="1"/>
  <c r="X101" s="1"/>
  <c r="T416" i="5" s="1"/>
  <c r="CS100" i="1"/>
  <c r="R100" s="1"/>
  <c r="CS98"/>
  <c r="R98" s="1"/>
  <c r="CS96"/>
  <c r="R96" s="1"/>
  <c r="CX216" i="3"/>
  <c r="CX220"/>
  <c r="CX215"/>
  <c r="CX219"/>
  <c r="CX218"/>
  <c r="CX222"/>
  <c r="CX217"/>
  <c r="CX221"/>
  <c r="CS94" i="1"/>
  <c r="R94" s="1"/>
  <c r="CX208" i="3"/>
  <c r="CX212"/>
  <c r="CX211"/>
  <c r="CX210"/>
  <c r="CX214"/>
  <c r="CX213"/>
  <c r="CX209"/>
  <c r="CZ87" i="1"/>
  <c r="Y87" s="1"/>
  <c r="V333" i="5" s="1"/>
  <c r="K339" s="1"/>
  <c r="CY87" i="1"/>
  <c r="X87" s="1"/>
  <c r="T333" i="5" s="1"/>
  <c r="K338" s="1"/>
  <c r="CY73" i="1"/>
  <c r="X73" s="1"/>
  <c r="T264" i="5" s="1"/>
  <c r="K268" s="1"/>
  <c r="CZ73" i="1"/>
  <c r="Y73" s="1"/>
  <c r="V264" i="5" s="1"/>
  <c r="K269" s="1"/>
  <c r="W67" i="1"/>
  <c r="P67"/>
  <c r="K242" i="5" s="1"/>
  <c r="CR66" i="1"/>
  <c r="Q66" s="1"/>
  <c r="K234" i="5" s="1"/>
  <c r="AB66" i="1"/>
  <c r="CZ59"/>
  <c r="Y59" s="1"/>
  <c r="V199" i="5" s="1"/>
  <c r="CY53" i="1"/>
  <c r="X53" s="1"/>
  <c r="T173" i="5" s="1"/>
  <c r="AB169" i="1"/>
  <c r="AB168"/>
  <c r="AB165"/>
  <c r="AO123"/>
  <c r="CX338" i="3"/>
  <c r="CX342"/>
  <c r="CX336"/>
  <c r="CX344"/>
  <c r="CX335"/>
  <c r="CX341"/>
  <c r="CX343"/>
  <c r="CX340"/>
  <c r="CX337"/>
  <c r="CX339"/>
  <c r="CX322"/>
  <c r="CX326"/>
  <c r="CX320"/>
  <c r="CX328"/>
  <c r="CX319"/>
  <c r="CX325"/>
  <c r="CX327"/>
  <c r="CX324"/>
  <c r="CX329"/>
  <c r="CX321"/>
  <c r="CX323"/>
  <c r="CX302"/>
  <c r="CX306"/>
  <c r="CX304"/>
  <c r="CX301"/>
  <c r="CX303"/>
  <c r="CX300"/>
  <c r="CX305"/>
  <c r="CX307"/>
  <c r="CX246"/>
  <c r="CX250"/>
  <c r="CX254"/>
  <c r="CX258"/>
  <c r="CX262"/>
  <c r="CX248"/>
  <c r="CX256"/>
  <c r="CX264"/>
  <c r="CX245"/>
  <c r="CX247"/>
  <c r="CX253"/>
  <c r="CX255"/>
  <c r="CX261"/>
  <c r="CX263"/>
  <c r="CX252"/>
  <c r="CX260"/>
  <c r="CX257"/>
  <c r="CX259"/>
  <c r="CX249"/>
  <c r="CX251"/>
  <c r="CX238"/>
  <c r="CX237"/>
  <c r="CX239"/>
  <c r="CX236"/>
  <c r="CX230"/>
  <c r="CX234"/>
  <c r="CX232"/>
  <c r="CX231"/>
  <c r="CX233"/>
  <c r="CX235"/>
  <c r="CX224"/>
  <c r="CX228"/>
  <c r="CX223"/>
  <c r="CX227"/>
  <c r="CX226"/>
  <c r="CX229"/>
  <c r="CX225"/>
  <c r="CQ90" i="1"/>
  <c r="P90" s="1"/>
  <c r="AB87"/>
  <c r="CY83"/>
  <c r="X83" s="1"/>
  <c r="T313" i="5" s="1"/>
  <c r="K318" s="1"/>
  <c r="CZ83" i="1"/>
  <c r="Y83" s="1"/>
  <c r="V313" i="5" s="1"/>
  <c r="K319" s="1"/>
  <c r="CR78" i="1"/>
  <c r="Q78" s="1"/>
  <c r="AB78"/>
  <c r="CY71"/>
  <c r="X71" s="1"/>
  <c r="T253" i="5" s="1"/>
  <c r="K257" s="1"/>
  <c r="CZ71" i="1"/>
  <c r="Y71" s="1"/>
  <c r="V253" i="5" s="1"/>
  <c r="K258" s="1"/>
  <c r="U67" i="1"/>
  <c r="L243" i="5" s="1"/>
  <c r="Q243" s="1"/>
  <c r="CY61" i="1"/>
  <c r="X61" s="1"/>
  <c r="T205" i="5" s="1"/>
  <c r="K209" s="1"/>
  <c r="CZ61" i="1"/>
  <c r="Y61" s="1"/>
  <c r="V205" i="5" s="1"/>
  <c r="K210" s="1"/>
  <c r="AB53" i="1"/>
  <c r="CR53"/>
  <c r="Q53" s="1"/>
  <c r="CX371" i="3"/>
  <c r="CX375"/>
  <c r="CX379"/>
  <c r="CX383"/>
  <c r="CX374"/>
  <c r="CX376"/>
  <c r="CX382"/>
  <c r="CX373"/>
  <c r="CX381"/>
  <c r="CX378"/>
  <c r="CX380"/>
  <c r="CX372"/>
  <c r="CX377"/>
  <c r="CX359"/>
  <c r="CX363"/>
  <c r="CX367"/>
  <c r="CX358"/>
  <c r="CX362"/>
  <c r="CX366"/>
  <c r="CX370"/>
  <c r="CX361"/>
  <c r="CX365"/>
  <c r="CX369"/>
  <c r="CX360"/>
  <c r="CX364"/>
  <c r="CX368"/>
  <c r="CX346"/>
  <c r="CX347"/>
  <c r="CX351"/>
  <c r="CX355"/>
  <c r="CX350"/>
  <c r="CX354"/>
  <c r="CX345"/>
  <c r="CX349"/>
  <c r="CX353"/>
  <c r="CX357"/>
  <c r="CX348"/>
  <c r="CX352"/>
  <c r="CX356"/>
  <c r="CX310"/>
  <c r="CX314"/>
  <c r="CX318"/>
  <c r="CX312"/>
  <c r="CX309"/>
  <c r="CX311"/>
  <c r="CX317"/>
  <c r="CX308"/>
  <c r="CX313"/>
  <c r="CX315"/>
  <c r="CX316"/>
  <c r="CX266"/>
  <c r="CX269"/>
  <c r="CX268"/>
  <c r="CX265"/>
  <c r="CX267"/>
  <c r="CX242"/>
  <c r="CX240"/>
  <c r="CX244"/>
  <c r="CX241"/>
  <c r="CX243"/>
  <c r="AB88" i="1"/>
  <c r="CQ88"/>
  <c r="P88" s="1"/>
  <c r="CP78"/>
  <c r="O78" s="1"/>
  <c r="J300" i="5" s="1"/>
  <c r="P300" s="1"/>
  <c r="CZ77" i="1"/>
  <c r="Y77" s="1"/>
  <c r="V290" i="5" s="1"/>
  <c r="K295" s="1"/>
  <c r="CY77" i="1"/>
  <c r="X77" s="1"/>
  <c r="T290" i="5" s="1"/>
  <c r="K294" s="1"/>
  <c r="CR67" i="1"/>
  <c r="Q67" s="1"/>
  <c r="AB67"/>
  <c r="CZ58"/>
  <c r="Y58" s="1"/>
  <c r="V190" i="5" s="1"/>
  <c r="K196" s="1"/>
  <c r="CY58" i="1"/>
  <c r="X58" s="1"/>
  <c r="T190" i="5" s="1"/>
  <c r="K195" s="1"/>
  <c r="CI123" i="1"/>
  <c r="BC123"/>
  <c r="AU123"/>
  <c r="AQ123"/>
  <c r="I119"/>
  <c r="U514" i="5" s="1"/>
  <c r="CX270" i="3"/>
  <c r="CX274"/>
  <c r="CX278"/>
  <c r="CX272"/>
  <c r="CX271"/>
  <c r="CX277"/>
  <c r="CX279"/>
  <c r="CX276"/>
  <c r="CX273"/>
  <c r="CX275"/>
  <c r="I95" i="1"/>
  <c r="G382" i="5" s="1"/>
  <c r="CY90" i="1"/>
  <c r="X90" s="1"/>
  <c r="T351" i="5" s="1"/>
  <c r="K356" s="1"/>
  <c r="CR77" i="1"/>
  <c r="Q77" s="1"/>
  <c r="AB77"/>
  <c r="CY72"/>
  <c r="X72" s="1"/>
  <c r="T261" i="5" s="1"/>
  <c r="CZ72" i="1"/>
  <c r="Y72" s="1"/>
  <c r="V261" i="5" s="1"/>
  <c r="AB72" i="1"/>
  <c r="CP68"/>
  <c r="O68" s="1"/>
  <c r="J246" i="5" s="1"/>
  <c r="P246" s="1"/>
  <c r="GX67" i="1"/>
  <c r="CY66"/>
  <c r="X66" s="1"/>
  <c r="T232" i="5" s="1"/>
  <c r="K237" s="1"/>
  <c r="CZ60" i="1"/>
  <c r="Y60" s="1"/>
  <c r="V202" i="5" s="1"/>
  <c r="CY55" i="1"/>
  <c r="X55" s="1"/>
  <c r="T185" i="5" s="1"/>
  <c r="CZ55" i="1"/>
  <c r="Y55" s="1"/>
  <c r="V185" i="5" s="1"/>
  <c r="CX192" i="3"/>
  <c r="CX196"/>
  <c r="CX191"/>
  <c r="CX195"/>
  <c r="CX194"/>
  <c r="CX193"/>
  <c r="CX161"/>
  <c r="CX165"/>
  <c r="CX169"/>
  <c r="CX162"/>
  <c r="CX166"/>
  <c r="CX159"/>
  <c r="CX163"/>
  <c r="CX167"/>
  <c r="CX164"/>
  <c r="CX160"/>
  <c r="CX168"/>
  <c r="CX129"/>
  <c r="CX130"/>
  <c r="CX127"/>
  <c r="CX128"/>
  <c r="CX89"/>
  <c r="CX90"/>
  <c r="CX87"/>
  <c r="CX88"/>
  <c r="CR59" i="1"/>
  <c r="Q59" s="1"/>
  <c r="P59"/>
  <c r="U58"/>
  <c r="CR54"/>
  <c r="Q54" s="1"/>
  <c r="K178" i="5" s="1"/>
  <c r="P54" i="1"/>
  <c r="W52"/>
  <c r="CY45"/>
  <c r="X45" s="1"/>
  <c r="T136" i="5" s="1"/>
  <c r="CZ45" i="1"/>
  <c r="Y45" s="1"/>
  <c r="V136" i="5" s="1"/>
  <c r="CP45" i="1"/>
  <c r="O45" s="1"/>
  <c r="CX200" i="3"/>
  <c r="CX204"/>
  <c r="CX199"/>
  <c r="CX203"/>
  <c r="CX207"/>
  <c r="CX198"/>
  <c r="CX202"/>
  <c r="CX206"/>
  <c r="CX201"/>
  <c r="CX197"/>
  <c r="CX205"/>
  <c r="CS86" i="1"/>
  <c r="R86" s="1"/>
  <c r="CX173" i="3"/>
  <c r="CX170"/>
  <c r="CX174"/>
  <c r="CX171"/>
  <c r="CX175"/>
  <c r="CX172"/>
  <c r="CQ82" i="1"/>
  <c r="P82" s="1"/>
  <c r="CS76"/>
  <c r="R76" s="1"/>
  <c r="CY76" s="1"/>
  <c r="X76" s="1"/>
  <c r="T282" i="5" s="1"/>
  <c r="K286" s="1"/>
  <c r="CX137" i="3"/>
  <c r="CX141"/>
  <c r="CX138"/>
  <c r="CX142"/>
  <c r="CX139"/>
  <c r="CX143"/>
  <c r="CX144"/>
  <c r="CX140"/>
  <c r="CS74" i="1"/>
  <c r="R74" s="1"/>
  <c r="CX133" i="3"/>
  <c r="CX134"/>
  <c r="CX131"/>
  <c r="CX135"/>
  <c r="CX132"/>
  <c r="CX136"/>
  <c r="CQ72" i="1"/>
  <c r="P72" s="1"/>
  <c r="CQ71"/>
  <c r="P71" s="1"/>
  <c r="CS70"/>
  <c r="R70" s="1"/>
  <c r="CY70" s="1"/>
  <c r="X70" s="1"/>
  <c r="T250" i="5" s="1"/>
  <c r="CS69" i="1"/>
  <c r="R69" s="1"/>
  <c r="CY69" s="1"/>
  <c r="X69" s="1"/>
  <c r="T247" i="5" s="1"/>
  <c r="CS68" i="1"/>
  <c r="R68" s="1"/>
  <c r="CZ68" s="1"/>
  <c r="Y68" s="1"/>
  <c r="V244" i="5" s="1"/>
  <c r="CS67" i="1"/>
  <c r="R67" s="1"/>
  <c r="CS64"/>
  <c r="R64" s="1"/>
  <c r="CY64" s="1"/>
  <c r="X64" s="1"/>
  <c r="T223" i="5" s="1"/>
  <c r="K227" s="1"/>
  <c r="CX97" i="3"/>
  <c r="CX101"/>
  <c r="CX98"/>
  <c r="CX102"/>
  <c r="CX99"/>
  <c r="CX103"/>
  <c r="CX104"/>
  <c r="CX100"/>
  <c r="CS62" i="1"/>
  <c r="R62" s="1"/>
  <c r="CX93" i="3"/>
  <c r="CX94"/>
  <c r="CX91"/>
  <c r="CX95"/>
  <c r="CX96"/>
  <c r="CX92"/>
  <c r="CQ60" i="1"/>
  <c r="P60" s="1"/>
  <c r="T59"/>
  <c r="T54"/>
  <c r="CX61" i="3"/>
  <c r="CX58"/>
  <c r="CX62"/>
  <c r="CX59"/>
  <c r="CX63"/>
  <c r="CX64"/>
  <c r="CX60"/>
  <c r="CZ48" i="1"/>
  <c r="Y48" s="1"/>
  <c r="V147" i="5" s="1"/>
  <c r="K152" s="1"/>
  <c r="CZ46" i="1"/>
  <c r="Y46" s="1"/>
  <c r="V138" i="5" s="1"/>
  <c r="CY46" i="1"/>
  <c r="X46" s="1"/>
  <c r="T138" i="5" s="1"/>
  <c r="CX176" i="3"/>
  <c r="CX180"/>
  <c r="CX184"/>
  <c r="CX179"/>
  <c r="CX183"/>
  <c r="CX178"/>
  <c r="CX182"/>
  <c r="CX186"/>
  <c r="CX185"/>
  <c r="CX181"/>
  <c r="CX177"/>
  <c r="CX145"/>
  <c r="CX149"/>
  <c r="CX146"/>
  <c r="CX150"/>
  <c r="CX147"/>
  <c r="CX151"/>
  <c r="CX148"/>
  <c r="CX152"/>
  <c r="CX105"/>
  <c r="CX109"/>
  <c r="CX113"/>
  <c r="CX117"/>
  <c r="CX106"/>
  <c r="CX110"/>
  <c r="CX114"/>
  <c r="CX118"/>
  <c r="CX107"/>
  <c r="CX111"/>
  <c r="CX115"/>
  <c r="CX119"/>
  <c r="CX112"/>
  <c r="CX108"/>
  <c r="CX116"/>
  <c r="CX65"/>
  <c r="CX69"/>
  <c r="CX66"/>
  <c r="CX70"/>
  <c r="CX67"/>
  <c r="CX71"/>
  <c r="CX68"/>
  <c r="CP53" i="1"/>
  <c r="O53" s="1"/>
  <c r="J175" i="5" s="1"/>
  <c r="P175" s="1"/>
  <c r="CZ44" i="1"/>
  <c r="Y44" s="1"/>
  <c r="V131" i="5" s="1"/>
  <c r="CY44" i="1"/>
  <c r="X44" s="1"/>
  <c r="T131" i="5" s="1"/>
  <c r="K133" s="1"/>
  <c r="CX188" i="3"/>
  <c r="CX187"/>
  <c r="CX190"/>
  <c r="CX189"/>
  <c r="CX153"/>
  <c r="CX157"/>
  <c r="CX154"/>
  <c r="CX158"/>
  <c r="CX155"/>
  <c r="CX156"/>
  <c r="CX73"/>
  <c r="CX77"/>
  <c r="CX81"/>
  <c r="CX85"/>
  <c r="CX74"/>
  <c r="CX78"/>
  <c r="CX82"/>
  <c r="CX86"/>
  <c r="CX75"/>
  <c r="CX79"/>
  <c r="CX83"/>
  <c r="CX80"/>
  <c r="CX76"/>
  <c r="CX72"/>
  <c r="CX84"/>
  <c r="CP50" i="1"/>
  <c r="O50" s="1"/>
  <c r="AB50"/>
  <c r="CY47"/>
  <c r="X47" s="1"/>
  <c r="T145" i="5" s="1"/>
  <c r="CZ47" i="1"/>
  <c r="Y47" s="1"/>
  <c r="V145" i="5" s="1"/>
  <c r="CP47" i="1"/>
  <c r="O47" s="1"/>
  <c r="CX33" i="3"/>
  <c r="CX34"/>
  <c r="I40" i="1"/>
  <c r="E112" i="5" s="1"/>
  <c r="CX17" i="3"/>
  <c r="CX18"/>
  <c r="CX19"/>
  <c r="CX16"/>
  <c r="AB28" i="1"/>
  <c r="AB47"/>
  <c r="AB45"/>
  <c r="CX41" i="3"/>
  <c r="CX42"/>
  <c r="CX39"/>
  <c r="CX40"/>
  <c r="CR39" i="1"/>
  <c r="Q39" s="1"/>
  <c r="U39"/>
  <c r="AD38"/>
  <c r="CX31" i="3"/>
  <c r="CX32"/>
  <c r="I38" i="1"/>
  <c r="AA105" i="5" s="1"/>
  <c r="CX21" i="3"/>
  <c r="CX22"/>
  <c r="CX20"/>
  <c r="AD31" i="1"/>
  <c r="CZ30"/>
  <c r="Y30" s="1"/>
  <c r="V58" i="5" s="1"/>
  <c r="CX13" i="3"/>
  <c r="CX14"/>
  <c r="CX11"/>
  <c r="CX15"/>
  <c r="CX12"/>
  <c r="I31" i="1"/>
  <c r="T28"/>
  <c r="W28"/>
  <c r="AB26"/>
  <c r="CX53" i="3"/>
  <c r="CX50"/>
  <c r="CX54"/>
  <c r="CX51"/>
  <c r="CX52"/>
  <c r="CX45"/>
  <c r="CX49"/>
  <c r="CX46"/>
  <c r="CX47"/>
  <c r="CX48"/>
  <c r="CX43"/>
  <c r="CX44"/>
  <c r="CY41" i="1"/>
  <c r="X41" s="1"/>
  <c r="T114" i="5" s="1"/>
  <c r="P39" i="1"/>
  <c r="CR37"/>
  <c r="Q37" s="1"/>
  <c r="U37"/>
  <c r="AD35"/>
  <c r="AB35" s="1"/>
  <c r="AB34"/>
  <c r="CZ34"/>
  <c r="Y34" s="1"/>
  <c r="V83" i="5" s="1"/>
  <c r="K88" s="1"/>
  <c r="P32" i="1"/>
  <c r="CX9" i="3"/>
  <c r="CX10"/>
  <c r="I29" i="1"/>
  <c r="CX57" i="3"/>
  <c r="CX55"/>
  <c r="CX56"/>
  <c r="AD42" i="1"/>
  <c r="CR42" s="1"/>
  <c r="CZ41"/>
  <c r="Y41" s="1"/>
  <c r="V114" i="5" s="1"/>
  <c r="CX37" i="3"/>
  <c r="CX38"/>
  <c r="CX35"/>
  <c r="CX36"/>
  <c r="I42" i="1"/>
  <c r="U121" i="5" s="1"/>
  <c r="S40" i="1"/>
  <c r="T39"/>
  <c r="W39"/>
  <c r="S39"/>
  <c r="K108" i="5" s="1"/>
  <c r="P37" i="1"/>
  <c r="CY34"/>
  <c r="X34" s="1"/>
  <c r="T33"/>
  <c r="AB33"/>
  <c r="T32"/>
  <c r="W32"/>
  <c r="S32"/>
  <c r="K68" i="5" s="1"/>
  <c r="P30" i="1"/>
  <c r="AB29"/>
  <c r="AD27"/>
  <c r="CX25" i="3"/>
  <c r="CX26"/>
  <c r="CX23"/>
  <c r="CX27"/>
  <c r="CX24"/>
  <c r="CX29"/>
  <c r="CX30"/>
  <c r="CX28"/>
  <c r="CX5"/>
  <c r="CX6"/>
  <c r="CX7"/>
  <c r="CX8"/>
  <c r="R40" i="1" l="1"/>
  <c r="CZ203"/>
  <c r="Y203" s="1"/>
  <c r="V759" i="5" s="1"/>
  <c r="K765" s="1"/>
  <c r="CP221" i="1"/>
  <c r="O221" s="1"/>
  <c r="J849" i="5" s="1"/>
  <c r="P849" s="1"/>
  <c r="GX106" i="1"/>
  <c r="V40"/>
  <c r="Q42"/>
  <c r="CY30"/>
  <c r="X30" s="1"/>
  <c r="T58" i="5" s="1"/>
  <c r="W40" i="1"/>
  <c r="CY54"/>
  <c r="X54" s="1"/>
  <c r="T176" i="5" s="1"/>
  <c r="K181" s="1"/>
  <c r="GM83" i="1"/>
  <c r="CP94"/>
  <c r="O94" s="1"/>
  <c r="CP117"/>
  <c r="O117" s="1"/>
  <c r="GM180"/>
  <c r="CY203"/>
  <c r="X203" s="1"/>
  <c r="T759" i="5" s="1"/>
  <c r="K764" s="1"/>
  <c r="GN231" i="1"/>
  <c r="CP256"/>
  <c r="O256" s="1"/>
  <c r="CZ245"/>
  <c r="Y245" s="1"/>
  <c r="V964" i="5" s="1"/>
  <c r="G154"/>
  <c r="O154" s="1"/>
  <c r="G510"/>
  <c r="CP291" i="1"/>
  <c r="O291" s="1"/>
  <c r="H402" i="5"/>
  <c r="G1131"/>
  <c r="W1131" s="1"/>
  <c r="T165" i="1"/>
  <c r="P100"/>
  <c r="K414" i="5" s="1"/>
  <c r="T115" i="1"/>
  <c r="P63"/>
  <c r="CP323"/>
  <c r="O323" s="1"/>
  <c r="G1458" i="5"/>
  <c r="H1305"/>
  <c r="E1307"/>
  <c r="H1308" s="1"/>
  <c r="GX208" i="1"/>
  <c r="Q211"/>
  <c r="CP314"/>
  <c r="O314" s="1"/>
  <c r="GN314" s="1"/>
  <c r="R165"/>
  <c r="CY165" s="1"/>
  <c r="X165" s="1"/>
  <c r="GX45"/>
  <c r="T261"/>
  <c r="GX269"/>
  <c r="CY59"/>
  <c r="X59" s="1"/>
  <c r="T199" i="5" s="1"/>
  <c r="S112"/>
  <c r="P115" i="1"/>
  <c r="K497" i="5" s="1"/>
  <c r="CY392" i="1"/>
  <c r="X392" s="1"/>
  <c r="T1495" i="5" s="1"/>
  <c r="V323" i="1"/>
  <c r="R211"/>
  <c r="CY211" s="1"/>
  <c r="X211" s="1"/>
  <c r="T805" i="5" s="1"/>
  <c r="GX165" i="1"/>
  <c r="V317"/>
  <c r="G1034" i="5"/>
  <c r="G1177"/>
  <c r="G1101"/>
  <c r="O1101" s="1"/>
  <c r="G669"/>
  <c r="O669" s="1"/>
  <c r="W1073"/>
  <c r="O1073"/>
  <c r="O1541"/>
  <c r="X1541"/>
  <c r="G130"/>
  <c r="W130" s="1"/>
  <c r="G1515"/>
  <c r="H133"/>
  <c r="G706"/>
  <c r="W706" s="1"/>
  <c r="W1177"/>
  <c r="O1177"/>
  <c r="G791"/>
  <c r="O791" s="1"/>
  <c r="H1238"/>
  <c r="X1467"/>
  <c r="G870"/>
  <c r="O870" s="1"/>
  <c r="G904"/>
  <c r="G349"/>
  <c r="O349" s="1"/>
  <c r="G1196"/>
  <c r="O1196" s="1"/>
  <c r="G1213"/>
  <c r="G821"/>
  <c r="G804"/>
  <c r="O804" s="1"/>
  <c r="G391"/>
  <c r="O391" s="1"/>
  <c r="G82"/>
  <c r="H1040"/>
  <c r="G312"/>
  <c r="O312" s="1"/>
  <c r="G426"/>
  <c r="W426" s="1"/>
  <c r="G980"/>
  <c r="G1269"/>
  <c r="W1269" s="1"/>
  <c r="G359"/>
  <c r="O359" s="1"/>
  <c r="G495"/>
  <c r="W495" s="1"/>
  <c r="G1259"/>
  <c r="J368"/>
  <c r="P368" s="1"/>
  <c r="G198"/>
  <c r="O198" s="1"/>
  <c r="G332"/>
  <c r="W332" s="1"/>
  <c r="G915"/>
  <c r="W915" s="1"/>
  <c r="G485"/>
  <c r="G615"/>
  <c r="O615" s="1"/>
  <c r="G630"/>
  <c r="W630" s="1"/>
  <c r="G1428"/>
  <c r="X1428" s="1"/>
  <c r="G937"/>
  <c r="G992"/>
  <c r="O992" s="1"/>
  <c r="K1238"/>
  <c r="G90"/>
  <c r="W90" s="1"/>
  <c r="G163"/>
  <c r="W163" s="1"/>
  <c r="G212"/>
  <c r="O212" s="1"/>
  <c r="G289"/>
  <c r="O289" s="1"/>
  <c r="G297"/>
  <c r="O297" s="1"/>
  <c r="G460"/>
  <c r="G534"/>
  <c r="W534" s="1"/>
  <c r="G260"/>
  <c r="O260" s="1"/>
  <c r="G1146"/>
  <c r="W1146" s="1"/>
  <c r="W82"/>
  <c r="O82"/>
  <c r="O1576"/>
  <c r="X1576"/>
  <c r="K1239"/>
  <c r="H1198"/>
  <c r="CP46" i="1"/>
  <c r="O46" s="1"/>
  <c r="GM46" s="1"/>
  <c r="W246"/>
  <c r="GO180"/>
  <c r="CP241"/>
  <c r="O241" s="1"/>
  <c r="GN241" s="1"/>
  <c r="CP204"/>
  <c r="O204" s="1"/>
  <c r="J770" i="5" s="1"/>
  <c r="P770" s="1"/>
  <c r="GM73" i="1"/>
  <c r="AX123"/>
  <c r="AB120"/>
  <c r="CP102"/>
  <c r="O102" s="1"/>
  <c r="J426" i="5" s="1"/>
  <c r="P426" s="1"/>
  <c r="CP115" i="1"/>
  <c r="O115" s="1"/>
  <c r="J498" i="5" s="1"/>
  <c r="P498" s="1"/>
  <c r="CZ166" i="1"/>
  <c r="Y166" s="1"/>
  <c r="V604" i="5" s="1"/>
  <c r="AB97" i="1"/>
  <c r="CZ108"/>
  <c r="Y108" s="1"/>
  <c r="V444" i="5" s="1"/>
  <c r="K449" s="1"/>
  <c r="CR184" i="1"/>
  <c r="Q184" s="1"/>
  <c r="CP184" s="1"/>
  <c r="O184" s="1"/>
  <c r="CY210"/>
  <c r="X210" s="1"/>
  <c r="T798" i="5" s="1"/>
  <c r="K801" s="1"/>
  <c r="CZ172" i="1"/>
  <c r="Y172" s="1"/>
  <c r="V634" i="5" s="1"/>
  <c r="GM186" i="1"/>
  <c r="CP203"/>
  <c r="O203" s="1"/>
  <c r="CY173"/>
  <c r="X173" s="1"/>
  <c r="T637" i="5" s="1"/>
  <c r="CP205" i="1"/>
  <c r="O205" s="1"/>
  <c r="J773" i="5" s="1"/>
  <c r="P773" s="1"/>
  <c r="CZ197" i="1"/>
  <c r="Y197" s="1"/>
  <c r="V735" i="5" s="1"/>
  <c r="K1059"/>
  <c r="CP244" i="1"/>
  <c r="O244" s="1"/>
  <c r="J963" i="5" s="1"/>
  <c r="P963" s="1"/>
  <c r="CY245" i="1"/>
  <c r="X245" s="1"/>
  <c r="T964" i="5" s="1"/>
  <c r="K1048"/>
  <c r="CI325" i="1"/>
  <c r="CP286"/>
  <c r="O286" s="1"/>
  <c r="J1146" i="5" s="1"/>
  <c r="P1146" s="1"/>
  <c r="P299" i="1"/>
  <c r="CY394"/>
  <c r="X394" s="1"/>
  <c r="T1501" i="5" s="1"/>
  <c r="CP408" i="1"/>
  <c r="O408" s="1"/>
  <c r="CP392"/>
  <c r="O392" s="1"/>
  <c r="J1497" i="5" s="1"/>
  <c r="P1497" s="1"/>
  <c r="H134"/>
  <c r="G137" s="1"/>
  <c r="G42"/>
  <c r="W42" s="1"/>
  <c r="G201"/>
  <c r="G341"/>
  <c r="O341" s="1"/>
  <c r="G379"/>
  <c r="W379" s="1"/>
  <c r="G857"/>
  <c r="O857" s="1"/>
  <c r="G1006"/>
  <c r="W1006" s="1"/>
  <c r="G321"/>
  <c r="W321" s="1"/>
  <c r="AB95" i="1"/>
  <c r="U967" i="5"/>
  <c r="S258" i="1"/>
  <c r="G1043" i="5"/>
  <c r="O1043" s="1"/>
  <c r="Q299" i="1"/>
  <c r="S107"/>
  <c r="G525" i="5"/>
  <c r="O525" s="1"/>
  <c r="U670"/>
  <c r="G731"/>
  <c r="W731" s="1"/>
  <c r="AB252" i="1"/>
  <c r="H1059" i="5"/>
  <c r="S1232"/>
  <c r="H1229" s="1"/>
  <c r="L953"/>
  <c r="P258" i="1"/>
  <c r="GX115"/>
  <c r="CP172"/>
  <c r="O172" s="1"/>
  <c r="J636" i="5" s="1"/>
  <c r="P636" s="1"/>
  <c r="L1108"/>
  <c r="H968"/>
  <c r="CP279" i="1"/>
  <c r="O279" s="1"/>
  <c r="J1115" i="5" s="1"/>
  <c r="P1115" s="1"/>
  <c r="CZ383" i="1"/>
  <c r="Y383" s="1"/>
  <c r="V1444" i="5" s="1"/>
  <c r="S413"/>
  <c r="G600"/>
  <c r="W600" s="1"/>
  <c r="T246" i="1"/>
  <c r="U319"/>
  <c r="L1289" i="5" s="1"/>
  <c r="Q1289" s="1"/>
  <c r="GN73" i="1"/>
  <c r="GM187"/>
  <c r="J1177" i="5"/>
  <c r="P1177" s="1"/>
  <c r="CP37" i="1"/>
  <c r="O37" s="1"/>
  <c r="K134" i="5"/>
  <c r="K143"/>
  <c r="CZ54" i="1"/>
  <c r="Y54" s="1"/>
  <c r="V176" i="5" s="1"/>
  <c r="K182" s="1"/>
  <c r="CR120" i="1"/>
  <c r="Q120" s="1"/>
  <c r="K519" i="5" s="1"/>
  <c r="CR97" i="1"/>
  <c r="Q97" s="1"/>
  <c r="K394" i="5" s="1"/>
  <c r="CY108" i="1"/>
  <c r="X108" s="1"/>
  <c r="T444" i="5" s="1"/>
  <c r="K448" s="1"/>
  <c r="GM189" i="1"/>
  <c r="CZ210"/>
  <c r="Y210" s="1"/>
  <c r="V798" i="5" s="1"/>
  <c r="K802" s="1"/>
  <c r="J804" s="1"/>
  <c r="P804" s="1"/>
  <c r="GO186" i="1"/>
  <c r="CY206"/>
  <c r="X206" s="1"/>
  <c r="T774" i="5" s="1"/>
  <c r="K779" s="1"/>
  <c r="CP197" i="1"/>
  <c r="O197" s="1"/>
  <c r="J737" i="5" s="1"/>
  <c r="P737" s="1"/>
  <c r="CP259" i="1"/>
  <c r="O259" s="1"/>
  <c r="CP209"/>
  <c r="O209" s="1"/>
  <c r="J797" i="5" s="1"/>
  <c r="P797" s="1"/>
  <c r="CY244" i="1"/>
  <c r="X244" s="1"/>
  <c r="T961" i="5" s="1"/>
  <c r="CZ250" i="1"/>
  <c r="Y250" s="1"/>
  <c r="V984" i="5" s="1"/>
  <c r="K990" s="1"/>
  <c r="R299" i="1"/>
  <c r="AP325"/>
  <c r="AP446" s="1"/>
  <c r="CY289"/>
  <c r="X289" s="1"/>
  <c r="T1151" i="5" s="1"/>
  <c r="K1156" s="1"/>
  <c r="W299" i="1"/>
  <c r="CP380"/>
  <c r="O380" s="1"/>
  <c r="J1437" i="5" s="1"/>
  <c r="P1437" s="1"/>
  <c r="CP377" i="1"/>
  <c r="O377" s="1"/>
  <c r="J1428" i="5" s="1"/>
  <c r="P1428" s="1"/>
  <c r="G184"/>
  <c r="W184" s="1"/>
  <c r="G172"/>
  <c r="W172" s="1"/>
  <c r="G98"/>
  <c r="O98" s="1"/>
  <c r="G477"/>
  <c r="W477" s="1"/>
  <c r="G368"/>
  <c r="O368" s="1"/>
  <c r="AB179" i="1"/>
  <c r="S246"/>
  <c r="CY246" s="1"/>
  <c r="X246" s="1"/>
  <c r="T967" i="5" s="1"/>
  <c r="G1017"/>
  <c r="O1017" s="1"/>
  <c r="W258" i="1"/>
  <c r="V299"/>
  <c r="CZ37"/>
  <c r="Y37" s="1"/>
  <c r="V100" i="5" s="1"/>
  <c r="H221"/>
  <c r="G882"/>
  <c r="W882" s="1"/>
  <c r="G893"/>
  <c r="W893" s="1"/>
  <c r="S511"/>
  <c r="H1025"/>
  <c r="CY323" i="1"/>
  <c r="X323" s="1"/>
  <c r="T1302" i="5" s="1"/>
  <c r="G240"/>
  <c r="W240" s="1"/>
  <c r="S67" i="1"/>
  <c r="CZ67" s="1"/>
  <c r="Y67" s="1"/>
  <c r="V241" i="5" s="1"/>
  <c r="H1232"/>
  <c r="CY198" i="1"/>
  <c r="X198" s="1"/>
  <c r="T738" i="5" s="1"/>
  <c r="H1250"/>
  <c r="CZ317" i="1"/>
  <c r="Y317" s="1"/>
  <c r="V1281" i="5" s="1"/>
  <c r="CP365" i="1"/>
  <c r="O365" s="1"/>
  <c r="J1366" i="5" s="1"/>
  <c r="P1366" s="1"/>
  <c r="H793"/>
  <c r="CZ305" i="1"/>
  <c r="Y305" s="1"/>
  <c r="V1223" i="5" s="1"/>
  <c r="U246" i="1"/>
  <c r="L969" i="5" s="1"/>
  <c r="Q969" s="1"/>
  <c r="T319" i="1"/>
  <c r="V246"/>
  <c r="G722" i="5"/>
  <c r="W722" s="1"/>
  <c r="G782"/>
  <c r="O782" s="1"/>
  <c r="G927"/>
  <c r="X927" s="1"/>
  <c r="G230"/>
  <c r="W230" s="1"/>
  <c r="G271"/>
  <c r="O271" s="1"/>
  <c r="G400"/>
  <c r="O400" s="1"/>
  <c r="G412"/>
  <c r="G415"/>
  <c r="W415" s="1"/>
  <c r="G469"/>
  <c r="W469" s="1"/>
  <c r="V208" i="1"/>
  <c r="CP234"/>
  <c r="O234" s="1"/>
  <c r="J918" i="5" s="1"/>
  <c r="P918" s="1"/>
  <c r="G954"/>
  <c r="W954" s="1"/>
  <c r="S1025"/>
  <c r="V67" i="1"/>
  <c r="J321" i="5"/>
  <c r="P321" s="1"/>
  <c r="U100" i="1"/>
  <c r="L415" i="5" s="1"/>
  <c r="Q415" s="1"/>
  <c r="W208" i="1"/>
  <c r="G998" i="5"/>
  <c r="W998" s="1"/>
  <c r="S1178"/>
  <c r="S307" i="1"/>
  <c r="H1239" i="5"/>
  <c r="G1280"/>
  <c r="O1280" s="1"/>
  <c r="W76" i="1"/>
  <c r="S242"/>
  <c r="CY242" s="1"/>
  <c r="X242" s="1"/>
  <c r="T955" i="5" s="1"/>
  <c r="AA1025"/>
  <c r="GX307" i="1"/>
  <c r="G1417" i="5"/>
  <c r="X1417" s="1"/>
  <c r="G1554"/>
  <c r="W1554" s="1"/>
  <c r="V258" i="1"/>
  <c r="P294"/>
  <c r="K1179" i="5" s="1"/>
  <c r="T76" i="1"/>
  <c r="P246"/>
  <c r="H1179" i="5"/>
  <c r="H1248"/>
  <c r="T311" i="1"/>
  <c r="G1387" i="5"/>
  <c r="O1387" s="1"/>
  <c r="G1395"/>
  <c r="O1395" s="1"/>
  <c r="GX246" i="1"/>
  <c r="GX319"/>
  <c r="BB362"/>
  <c r="F424"/>
  <c r="W460" i="5"/>
  <c r="O460"/>
  <c r="O860"/>
  <c r="W860"/>
  <c r="O90"/>
  <c r="O1259"/>
  <c r="W1259"/>
  <c r="AB1302"/>
  <c r="K1302"/>
  <c r="T1489"/>
  <c r="J1165"/>
  <c r="P1165" s="1"/>
  <c r="O1269"/>
  <c r="O885"/>
  <c r="W885"/>
  <c r="O758"/>
  <c r="W758"/>
  <c r="O1006"/>
  <c r="W525"/>
  <c r="T931"/>
  <c r="K934" s="1"/>
  <c r="CP58" i="1"/>
  <c r="O58" s="1"/>
  <c r="J198" i="5" s="1"/>
  <c r="P198" s="1"/>
  <c r="K192"/>
  <c r="J940"/>
  <c r="P940" s="1"/>
  <c r="GM238" i="1"/>
  <c r="GN238"/>
  <c r="T655" i="5"/>
  <c r="O740"/>
  <c r="X740"/>
  <c r="W904"/>
  <c r="O904"/>
  <c r="O1515"/>
  <c r="X1515"/>
  <c r="T29" i="1"/>
  <c r="E56" i="5"/>
  <c r="L106"/>
  <c r="Q106" s="1"/>
  <c r="L104"/>
  <c r="V31" i="1"/>
  <c r="E65" i="5"/>
  <c r="CP71" i="1"/>
  <c r="O71" s="1"/>
  <c r="J260" i="5" s="1"/>
  <c r="P260" s="1"/>
  <c r="K256"/>
  <c r="CP54" i="1"/>
  <c r="O54" s="1"/>
  <c r="K180" i="5"/>
  <c r="T607"/>
  <c r="K612" s="1"/>
  <c r="V185" i="1"/>
  <c r="E685" i="5"/>
  <c r="CP251" i="1"/>
  <c r="O251" s="1"/>
  <c r="J995" i="5" s="1"/>
  <c r="P995" s="1"/>
  <c r="K994"/>
  <c r="CP374" i="1"/>
  <c r="O374" s="1"/>
  <c r="J1409" i="5" s="1"/>
  <c r="P1409" s="1"/>
  <c r="K1408"/>
  <c r="CR400" i="1"/>
  <c r="Q400" s="1"/>
  <c r="K1525" i="5" s="1"/>
  <c r="H1525"/>
  <c r="AB32" i="1"/>
  <c r="H69" i="5"/>
  <c r="O201"/>
  <c r="W201"/>
  <c r="L484"/>
  <c r="L485"/>
  <c r="Q485" s="1"/>
  <c r="G516"/>
  <c r="O415"/>
  <c r="H686"/>
  <c r="L1034"/>
  <c r="Q1034" s="1"/>
  <c r="L1033"/>
  <c r="O1088"/>
  <c r="X1088"/>
  <c r="X1115"/>
  <c r="O1115"/>
  <c r="O1134"/>
  <c r="W1134"/>
  <c r="K92"/>
  <c r="CZ35" i="1"/>
  <c r="Y35" s="1"/>
  <c r="V91" i="5" s="1"/>
  <c r="K96" s="1"/>
  <c r="CY35" i="1"/>
  <c r="X35" s="1"/>
  <c r="T91" i="5" s="1"/>
  <c r="K95" s="1"/>
  <c r="L437"/>
  <c r="Q437" s="1"/>
  <c r="L436"/>
  <c r="L790"/>
  <c r="L791"/>
  <c r="Q791" s="1"/>
  <c r="CP225" i="1"/>
  <c r="O225" s="1"/>
  <c r="K866" i="5"/>
  <c r="O1205"/>
  <c r="W1205"/>
  <c r="L1417"/>
  <c r="Q1417" s="1"/>
  <c r="L1416"/>
  <c r="CR310" i="1"/>
  <c r="Q310" s="1"/>
  <c r="K1245" i="5" s="1"/>
  <c r="H1245"/>
  <c r="CP406" i="1"/>
  <c r="O406" s="1"/>
  <c r="O810" i="5"/>
  <c r="W810"/>
  <c r="CP254" i="1"/>
  <c r="O254" s="1"/>
  <c r="J1009" i="5" s="1"/>
  <c r="P1009" s="1"/>
  <c r="K1008"/>
  <c r="L1554"/>
  <c r="Q1554" s="1"/>
  <c r="L1553"/>
  <c r="AP362" i="1"/>
  <c r="F420"/>
  <c r="X1506" i="5"/>
  <c r="O1506"/>
  <c r="CP390" i="1"/>
  <c r="O390" s="1"/>
  <c r="J1491" i="5" s="1"/>
  <c r="P1491" s="1"/>
  <c r="K1490"/>
  <c r="CP69" i="1"/>
  <c r="O69" s="1"/>
  <c r="J249" i="5" s="1"/>
  <c r="P249" s="1"/>
  <c r="K248"/>
  <c r="S1160"/>
  <c r="O1440"/>
  <c r="W1440"/>
  <c r="CR407" i="1"/>
  <c r="Q407" s="1"/>
  <c r="H1557" i="5"/>
  <c r="O1521"/>
  <c r="X1521"/>
  <c r="GN34" i="1"/>
  <c r="T83" i="5"/>
  <c r="K87" s="1"/>
  <c r="J90" s="1"/>
  <c r="P90" s="1"/>
  <c r="L111"/>
  <c r="L113"/>
  <c r="Q113" s="1"/>
  <c r="CY37" i="1"/>
  <c r="X37" s="1"/>
  <c r="T100" i="5" s="1"/>
  <c r="GN46" i="1"/>
  <c r="CZ33"/>
  <c r="Y33" s="1"/>
  <c r="V75" i="5" s="1"/>
  <c r="K80" s="1"/>
  <c r="CZ43" i="1"/>
  <c r="Y43" s="1"/>
  <c r="V123" i="5" s="1"/>
  <c r="K128" s="1"/>
  <c r="CP72" i="1"/>
  <c r="O72" s="1"/>
  <c r="J263" i="5" s="1"/>
  <c r="P263" s="1"/>
  <c r="K262"/>
  <c r="CY86" i="1"/>
  <c r="X86" s="1"/>
  <c r="T324" i="5" s="1"/>
  <c r="K329" s="1"/>
  <c r="K327"/>
  <c r="CP59" i="1"/>
  <c r="O59" s="1"/>
  <c r="J201" i="5" s="1"/>
  <c r="P201" s="1"/>
  <c r="K200"/>
  <c r="CZ66" i="1"/>
  <c r="Y66" s="1"/>
  <c r="V232" i="5" s="1"/>
  <c r="K238" s="1"/>
  <c r="CP77" i="1"/>
  <c r="O77" s="1"/>
  <c r="J297" i="5" s="1"/>
  <c r="P297" s="1"/>
  <c r="K292"/>
  <c r="Q95" i="1"/>
  <c r="E380" i="5"/>
  <c r="CZ82" i="1"/>
  <c r="Y82" s="1"/>
  <c r="V304" i="5" s="1"/>
  <c r="K310" s="1"/>
  <c r="CP88" i="1"/>
  <c r="O88" s="1"/>
  <c r="J349" i="5" s="1"/>
  <c r="P349" s="1"/>
  <c r="K345"/>
  <c r="CR87" i="1"/>
  <c r="Q87" s="1"/>
  <c r="CY78"/>
  <c r="X78" s="1"/>
  <c r="T298" i="5" s="1"/>
  <c r="CZ96" i="1"/>
  <c r="Y96" s="1"/>
  <c r="V383" i="5" s="1"/>
  <c r="K389" s="1"/>
  <c r="K386"/>
  <c r="K433"/>
  <c r="CP114" i="1"/>
  <c r="O114" s="1"/>
  <c r="J495" i="5" s="1"/>
  <c r="P495" s="1"/>
  <c r="K491"/>
  <c r="CY120" i="1"/>
  <c r="X120" s="1"/>
  <c r="T517" i="5" s="1"/>
  <c r="K522" s="1"/>
  <c r="K520"/>
  <c r="CP111" i="1"/>
  <c r="O111" s="1"/>
  <c r="GN111" s="1"/>
  <c r="CZ167"/>
  <c r="Y167" s="1"/>
  <c r="V607" i="5" s="1"/>
  <c r="K613" s="1"/>
  <c r="AB172" i="1"/>
  <c r="CP108"/>
  <c r="O108" s="1"/>
  <c r="CP166"/>
  <c r="O166" s="1"/>
  <c r="J606" i="5" s="1"/>
  <c r="P606" s="1"/>
  <c r="CZ110" i="1"/>
  <c r="Y110" s="1"/>
  <c r="V461" i="5" s="1"/>
  <c r="K467" s="1"/>
  <c r="CZ184" i="1"/>
  <c r="Y184" s="1"/>
  <c r="V676" i="5" s="1"/>
  <c r="K682" s="1"/>
  <c r="K679"/>
  <c r="CZ183" i="1"/>
  <c r="Y183" s="1"/>
  <c r="V673" i="5" s="1"/>
  <c r="CZ188" i="1"/>
  <c r="Y188" s="1"/>
  <c r="V694" i="5" s="1"/>
  <c r="CY215" i="1"/>
  <c r="X215" s="1"/>
  <c r="T813" i="5" s="1"/>
  <c r="K818" s="1"/>
  <c r="AB230" i="1"/>
  <c r="CZ194"/>
  <c r="Y194" s="1"/>
  <c r="V714" i="5" s="1"/>
  <c r="K720" s="1"/>
  <c r="CZ196" i="1"/>
  <c r="Y196" s="1"/>
  <c r="V732" i="5" s="1"/>
  <c r="CZ198" i="1"/>
  <c r="Y198" s="1"/>
  <c r="V738" i="5" s="1"/>
  <c r="AB204" i="1"/>
  <c r="CP229"/>
  <c r="O229" s="1"/>
  <c r="J893" i="5" s="1"/>
  <c r="P893" s="1"/>
  <c r="K889"/>
  <c r="CP252" i="1"/>
  <c r="O252" s="1"/>
  <c r="J998" i="5" s="1"/>
  <c r="P998" s="1"/>
  <c r="K997"/>
  <c r="CP188" i="1"/>
  <c r="O188" s="1"/>
  <c r="J696" i="5" s="1"/>
  <c r="P696" s="1"/>
  <c r="CZ227" i="1"/>
  <c r="Y227" s="1"/>
  <c r="V874" i="5" s="1"/>
  <c r="K880" s="1"/>
  <c r="R243" i="1"/>
  <c r="E958" i="5"/>
  <c r="CZ234" i="1"/>
  <c r="Y234" s="1"/>
  <c r="V916" i="5" s="1"/>
  <c r="GM231" i="1"/>
  <c r="CY250"/>
  <c r="X250" s="1"/>
  <c r="T984" i="5" s="1"/>
  <c r="K989" s="1"/>
  <c r="CY295" i="1"/>
  <c r="X295" s="1"/>
  <c r="T1181" i="5" s="1"/>
  <c r="CP310" i="1"/>
  <c r="O310" s="1"/>
  <c r="GN310" s="1"/>
  <c r="CZ251"/>
  <c r="Y251" s="1"/>
  <c r="V993" i="5" s="1"/>
  <c r="CP268" i="1"/>
  <c r="O268" s="1"/>
  <c r="J1073" i="5" s="1"/>
  <c r="P1073" s="1"/>
  <c r="CR277" i="1"/>
  <c r="Q277" s="1"/>
  <c r="K1104" i="5" s="1"/>
  <c r="H1104"/>
  <c r="CP281" i="1"/>
  <c r="O281" s="1"/>
  <c r="J1121" i="5" s="1"/>
  <c r="P1121" s="1"/>
  <c r="K1300"/>
  <c r="GO368" i="1"/>
  <c r="T1373" i="5"/>
  <c r="CZ291" i="1"/>
  <c r="Y291" s="1"/>
  <c r="V1163" i="5" s="1"/>
  <c r="CY319" i="1"/>
  <c r="X319" s="1"/>
  <c r="T1287" i="5" s="1"/>
  <c r="CZ279" i="1"/>
  <c r="Y279" s="1"/>
  <c r="V1113" i="5" s="1"/>
  <c r="CZ281" i="1"/>
  <c r="Y281" s="1"/>
  <c r="V1119" i="5" s="1"/>
  <c r="AB298" i="1"/>
  <c r="CR309"/>
  <c r="Q309" s="1"/>
  <c r="CP309" s="1"/>
  <c r="O309" s="1"/>
  <c r="AB407"/>
  <c r="CZ271"/>
  <c r="Y271" s="1"/>
  <c r="V1080" i="5" s="1"/>
  <c r="CZ302" i="1"/>
  <c r="Y302" s="1"/>
  <c r="V1206" i="5" s="1"/>
  <c r="K1211" s="1"/>
  <c r="CZ373" i="1"/>
  <c r="Y373" s="1"/>
  <c r="V1399" i="5" s="1"/>
  <c r="K1404" s="1"/>
  <c r="AF411" i="1"/>
  <c r="AH411"/>
  <c r="U411" s="1"/>
  <c r="CZ390"/>
  <c r="Y390" s="1"/>
  <c r="V1489" i="5" s="1"/>
  <c r="T1519"/>
  <c r="J1541"/>
  <c r="P1541" s="1"/>
  <c r="CY406" i="1"/>
  <c r="X406" s="1"/>
  <c r="T1549" i="5" s="1"/>
  <c r="K1551" s="1"/>
  <c r="H116"/>
  <c r="CR41" i="1"/>
  <c r="Q41" s="1"/>
  <c r="AB41"/>
  <c r="K159" i="5"/>
  <c r="CY50" i="1"/>
  <c r="X50" s="1"/>
  <c r="T156" i="5" s="1"/>
  <c r="K160" s="1"/>
  <c r="J163" s="1"/>
  <c r="P163" s="1"/>
  <c r="G28"/>
  <c r="AB30" i="1"/>
  <c r="H60" i="5"/>
  <c r="CR30" i="1"/>
  <c r="Q30" s="1"/>
  <c r="K60" i="5" s="1"/>
  <c r="U105"/>
  <c r="H103" s="1"/>
  <c r="H142"/>
  <c r="CR62" i="1"/>
  <c r="Q62" s="1"/>
  <c r="K215" i="5" s="1"/>
  <c r="H215"/>
  <c r="G451"/>
  <c r="AB54" i="1"/>
  <c r="H178" i="5"/>
  <c r="S75" i="1"/>
  <c r="O418" i="5"/>
  <c r="W418"/>
  <c r="W485"/>
  <c r="O485"/>
  <c r="H515"/>
  <c r="O648"/>
  <c r="X648"/>
  <c r="X675"/>
  <c r="O675"/>
  <c r="S685"/>
  <c r="W797"/>
  <c r="O797"/>
  <c r="W849"/>
  <c r="O849"/>
  <c r="W1034"/>
  <c r="O1034"/>
  <c r="AA56"/>
  <c r="K217"/>
  <c r="H381"/>
  <c r="H414"/>
  <c r="W510"/>
  <c r="O510"/>
  <c r="G513"/>
  <c r="X657"/>
  <c r="O657"/>
  <c r="W699"/>
  <c r="O699"/>
  <c r="O709"/>
  <c r="W709"/>
  <c r="G746"/>
  <c r="L821"/>
  <c r="Q821" s="1"/>
  <c r="L820"/>
  <c r="L936"/>
  <c r="L937"/>
  <c r="Q937" s="1"/>
  <c r="W966"/>
  <c r="O966"/>
  <c r="L1026"/>
  <c r="Q1026" s="1"/>
  <c r="L1024"/>
  <c r="L1073"/>
  <c r="Q1073" s="1"/>
  <c r="L1072"/>
  <c r="U290" i="1"/>
  <c r="L1162" i="5" s="1"/>
  <c r="Q1162" s="1"/>
  <c r="G1224"/>
  <c r="AB310" i="1"/>
  <c r="CR33"/>
  <c r="Q33" s="1"/>
  <c r="H77" i="5"/>
  <c r="U112"/>
  <c r="H110" s="1"/>
  <c r="O175"/>
  <c r="W175"/>
  <c r="AA221"/>
  <c r="W63" i="1"/>
  <c r="L358" i="5"/>
  <c r="L359"/>
  <c r="Q359" s="1"/>
  <c r="L391"/>
  <c r="Q391" s="1"/>
  <c r="L390"/>
  <c r="W107" i="1"/>
  <c r="U115"/>
  <c r="L498" i="5" s="1"/>
  <c r="Q498" s="1"/>
  <c r="V118" i="1"/>
  <c r="X660" i="5"/>
  <c r="O660"/>
  <c r="X737"/>
  <c r="O737"/>
  <c r="G767"/>
  <c r="G770"/>
  <c r="CP211" i="1"/>
  <c r="O211" s="1"/>
  <c r="K806" i="5"/>
  <c r="O824"/>
  <c r="W824"/>
  <c r="J904"/>
  <c r="P904" s="1"/>
  <c r="X930"/>
  <c r="O930"/>
  <c r="H959"/>
  <c r="R290" i="1"/>
  <c r="U1178" i="5"/>
  <c r="CP367" i="1"/>
  <c r="O367" s="1"/>
  <c r="K1371" i="5"/>
  <c r="Q63" i="1"/>
  <c r="CP63" s="1"/>
  <c r="O63" s="1"/>
  <c r="Q75"/>
  <c r="T100"/>
  <c r="U511" i="5"/>
  <c r="O693"/>
  <c r="W693"/>
  <c r="S955"/>
  <c r="G1162"/>
  <c r="G1286"/>
  <c r="W1431"/>
  <c r="O1431"/>
  <c r="G1494"/>
  <c r="X1500"/>
  <c r="O1500"/>
  <c r="G1534"/>
  <c r="CR409" i="1"/>
  <c r="Q409" s="1"/>
  <c r="H1571" i="5"/>
  <c r="S241"/>
  <c r="V75" i="1"/>
  <c r="CR207"/>
  <c r="Q207" s="1"/>
  <c r="K785" i="5" s="1"/>
  <c r="H785"/>
  <c r="G1109"/>
  <c r="T299" i="1"/>
  <c r="AA1232" i="5"/>
  <c r="CY26" i="1"/>
  <c r="X26" s="1"/>
  <c r="T35" i="5" s="1"/>
  <c r="K39" s="1"/>
  <c r="T67" i="1"/>
  <c r="P76"/>
  <c r="GX100"/>
  <c r="CP167"/>
  <c r="O167" s="1"/>
  <c r="GM167" s="1"/>
  <c r="G755" i="5"/>
  <c r="W873"/>
  <c r="O873"/>
  <c r="O907"/>
  <c r="W907"/>
  <c r="W983"/>
  <c r="O983"/>
  <c r="O1009"/>
  <c r="W1009"/>
  <c r="O1149"/>
  <c r="W1149"/>
  <c r="R311" i="1"/>
  <c r="CP371"/>
  <c r="O371" s="1"/>
  <c r="K1390" i="5"/>
  <c r="W1437"/>
  <c r="O1437"/>
  <c r="O1497"/>
  <c r="X1497"/>
  <c r="P311" i="1"/>
  <c r="CP311" s="1"/>
  <c r="O311" s="1"/>
  <c r="H1300" i="5"/>
  <c r="O1446"/>
  <c r="W1446"/>
  <c r="K1472"/>
  <c r="GX63" i="1"/>
  <c r="O249" i="5"/>
  <c r="W249"/>
  <c r="U76" i="1"/>
  <c r="S100"/>
  <c r="CY100" s="1"/>
  <c r="X100" s="1"/>
  <c r="T413" i="5" s="1"/>
  <c r="P107" i="1"/>
  <c r="K442" i="5" s="1"/>
  <c r="G672"/>
  <c r="P208" i="1"/>
  <c r="U211"/>
  <c r="L807" i="5" s="1"/>
  <c r="Q807" s="1"/>
  <c r="R258" i="1"/>
  <c r="CY258" s="1"/>
  <c r="X258" s="1"/>
  <c r="T1025" i="5" s="1"/>
  <c r="K1022" s="1"/>
  <c r="CR306" i="1"/>
  <c r="Q306" s="1"/>
  <c r="K1227" i="5" s="1"/>
  <c r="H1227"/>
  <c r="U311" i="1"/>
  <c r="CY369"/>
  <c r="X369" s="1"/>
  <c r="T1376" i="5" s="1"/>
  <c r="K1381" s="1"/>
  <c r="U38" i="1"/>
  <c r="E105" i="5"/>
  <c r="CY74" i="1"/>
  <c r="X74" s="1"/>
  <c r="T272" i="5" s="1"/>
  <c r="K275"/>
  <c r="K678"/>
  <c r="CR384" i="1"/>
  <c r="Q384" s="1"/>
  <c r="K1449" i="5" s="1"/>
  <c r="H1449"/>
  <c r="S105"/>
  <c r="H102" s="1"/>
  <c r="X654"/>
  <c r="O654"/>
  <c r="X937"/>
  <c r="O937"/>
  <c r="O1079"/>
  <c r="X1079"/>
  <c r="CR74" i="1"/>
  <c r="Q74" s="1"/>
  <c r="H274" i="5"/>
  <c r="O382"/>
  <c r="W382"/>
  <c r="L510"/>
  <c r="Q510" s="1"/>
  <c r="L509"/>
  <c r="L600"/>
  <c r="Q600" s="1"/>
  <c r="L599"/>
  <c r="O621"/>
  <c r="X621"/>
  <c r="G838"/>
  <c r="O896"/>
  <c r="W896"/>
  <c r="O1112"/>
  <c r="X1112"/>
  <c r="X1283"/>
  <c r="O1283"/>
  <c r="O773"/>
  <c r="W773"/>
  <c r="O882"/>
  <c r="X972"/>
  <c r="O972"/>
  <c r="L1251"/>
  <c r="Q1251" s="1"/>
  <c r="L1249"/>
  <c r="O1428"/>
  <c r="O1292"/>
  <c r="W1292"/>
  <c r="X1398"/>
  <c r="O1398"/>
  <c r="X1458"/>
  <c r="O1458"/>
  <c r="X1420"/>
  <c r="O1420"/>
  <c r="CR105" i="1"/>
  <c r="Q105" s="1"/>
  <c r="K431" i="5" s="1"/>
  <c r="H431"/>
  <c r="CR220" i="1"/>
  <c r="Q220" s="1"/>
  <c r="K841" i="5" s="1"/>
  <c r="H841"/>
  <c r="S65"/>
  <c r="H62" s="1"/>
  <c r="O642"/>
  <c r="X642"/>
  <c r="O918"/>
  <c r="W918"/>
  <c r="CR304" i="1"/>
  <c r="Q304" s="1"/>
  <c r="K1217" i="5" s="1"/>
  <c r="H1217"/>
  <c r="X1544"/>
  <c r="O1544"/>
  <c r="L1562"/>
  <c r="Q1562" s="1"/>
  <c r="L1561"/>
  <c r="X1488"/>
  <c r="O1488"/>
  <c r="X1503"/>
  <c r="O1503"/>
  <c r="T75" i="1"/>
  <c r="CR27"/>
  <c r="Q27" s="1"/>
  <c r="K45" i="5" s="1"/>
  <c r="H45"/>
  <c r="T42" i="1"/>
  <c r="E121" i="5"/>
  <c r="AB145"/>
  <c r="K145"/>
  <c r="CY33" i="1"/>
  <c r="X33" s="1"/>
  <c r="T75" i="5" s="1"/>
  <c r="K79" s="1"/>
  <c r="CY43" i="1"/>
  <c r="X43" s="1"/>
  <c r="T123" i="5" s="1"/>
  <c r="K127" s="1"/>
  <c r="CY62" i="1"/>
  <c r="X62" s="1"/>
  <c r="T213" i="5" s="1"/>
  <c r="K216"/>
  <c r="K308"/>
  <c r="CR55" i="1"/>
  <c r="Q55" s="1"/>
  <c r="CP55" s="1"/>
  <c r="O55" s="1"/>
  <c r="J187" i="5" s="1"/>
  <c r="P187" s="1"/>
  <c r="CY82" i="1"/>
  <c r="X82" s="1"/>
  <c r="T304" i="5" s="1"/>
  <c r="K309" s="1"/>
  <c r="K355"/>
  <c r="R107" i="1"/>
  <c r="CY107" s="1"/>
  <c r="X107" s="1"/>
  <c r="T441" i="5" s="1"/>
  <c r="Q107" i="1"/>
  <c r="CP121"/>
  <c r="O121" s="1"/>
  <c r="CY110"/>
  <c r="X110" s="1"/>
  <c r="T107"/>
  <c r="CP165"/>
  <c r="O165" s="1"/>
  <c r="J603" i="5" s="1"/>
  <c r="P603" s="1"/>
  <c r="CY183" i="1"/>
  <c r="X183" s="1"/>
  <c r="T673" i="5" s="1"/>
  <c r="CP190" i="1"/>
  <c r="O190" s="1"/>
  <c r="CZ215"/>
  <c r="Y215" s="1"/>
  <c r="V813" i="5" s="1"/>
  <c r="K819" s="1"/>
  <c r="CZ179" i="1"/>
  <c r="Y179" s="1"/>
  <c r="V655" i="5" s="1"/>
  <c r="CZ190" i="1"/>
  <c r="Y190" s="1"/>
  <c r="V700" i="5" s="1"/>
  <c r="K704" s="1"/>
  <c r="CY194" i="1"/>
  <c r="X194" s="1"/>
  <c r="T714" i="5" s="1"/>
  <c r="K719" s="1"/>
  <c r="CP173" i="1"/>
  <c r="O173" s="1"/>
  <c r="J639" i="5" s="1"/>
  <c r="P639" s="1"/>
  <c r="CP248" i="1"/>
  <c r="O248" s="1"/>
  <c r="J980" i="5" s="1"/>
  <c r="P980" s="1"/>
  <c r="K976"/>
  <c r="CP261" i="1"/>
  <c r="O261" s="1"/>
  <c r="CP215"/>
  <c r="O215" s="1"/>
  <c r="GM215" s="1"/>
  <c r="CY227"/>
  <c r="X227" s="1"/>
  <c r="T874" i="5" s="1"/>
  <c r="K879" s="1"/>
  <c r="CZ259" i="1"/>
  <c r="Y259" s="1"/>
  <c r="V1027" i="5" s="1"/>
  <c r="K1032" s="1"/>
  <c r="CZ261" i="1"/>
  <c r="Y261" s="1"/>
  <c r="V1042" i="5" s="1"/>
  <c r="K1040" s="1"/>
  <c r="CP245" i="1"/>
  <c r="O245" s="1"/>
  <c r="J966" i="5" s="1"/>
  <c r="P966" s="1"/>
  <c r="CP271" i="1"/>
  <c r="O271" s="1"/>
  <c r="J1082" i="5" s="1"/>
  <c r="P1082" s="1"/>
  <c r="K1081"/>
  <c r="K1039"/>
  <c r="CY296" i="1"/>
  <c r="X296" s="1"/>
  <c r="T1184" i="5" s="1"/>
  <c r="K1219"/>
  <c r="J1259"/>
  <c r="P1259" s="1"/>
  <c r="CP322" i="1"/>
  <c r="O322" s="1"/>
  <c r="GN322" s="1"/>
  <c r="K1298" i="5"/>
  <c r="CY233" i="1"/>
  <c r="X233" s="1"/>
  <c r="T908" i="5" s="1"/>
  <c r="K912" s="1"/>
  <c r="CZ283" i="1"/>
  <c r="Y283" s="1"/>
  <c r="V1123" i="5" s="1"/>
  <c r="K1129" s="1"/>
  <c r="CP302" i="1"/>
  <c r="O302" s="1"/>
  <c r="K1299" i="5"/>
  <c r="CY291" i="1"/>
  <c r="X291" s="1"/>
  <c r="T1163" i="5" s="1"/>
  <c r="GM314" i="1"/>
  <c r="T1261" i="5"/>
  <c r="K1266" s="1"/>
  <c r="CY279" i="1"/>
  <c r="X279" s="1"/>
  <c r="T1113" i="5" s="1"/>
  <c r="CR298" i="1"/>
  <c r="Q298" s="1"/>
  <c r="CP315"/>
  <c r="O315" s="1"/>
  <c r="J1272" i="5" s="1"/>
  <c r="P1272" s="1"/>
  <c r="AB365" i="1"/>
  <c r="CR373"/>
  <c r="Q373" s="1"/>
  <c r="H1401" i="5"/>
  <c r="CY407" i="1"/>
  <c r="X407" s="1"/>
  <c r="T1555" i="5" s="1"/>
  <c r="K1559" s="1"/>
  <c r="K1558"/>
  <c r="CZ409" i="1"/>
  <c r="Y409" s="1"/>
  <c r="V1569" i="5" s="1"/>
  <c r="K1574" s="1"/>
  <c r="K1572"/>
  <c r="CY305" i="1"/>
  <c r="X305" s="1"/>
  <c r="T1223" i="5" s="1"/>
  <c r="K1220" s="1"/>
  <c r="CR318" i="1"/>
  <c r="Q318" s="1"/>
  <c r="CP318" s="1"/>
  <c r="O318" s="1"/>
  <c r="J1286" i="5" s="1"/>
  <c r="P1286" s="1"/>
  <c r="CZ386" i="1"/>
  <c r="Y386" s="1"/>
  <c r="V1459" i="5" s="1"/>
  <c r="K1465" s="1"/>
  <c r="GM370" i="1"/>
  <c r="CY383"/>
  <c r="X383" s="1"/>
  <c r="CP386"/>
  <c r="O386" s="1"/>
  <c r="W1101" i="5"/>
  <c r="O240"/>
  <c r="W791"/>
  <c r="O1131"/>
  <c r="W870"/>
  <c r="O163"/>
  <c r="L97"/>
  <c r="L98"/>
  <c r="Q98" s="1"/>
  <c r="S56"/>
  <c r="H53" s="1"/>
  <c r="H119"/>
  <c r="CR43" i="1"/>
  <c r="Q43" s="1"/>
  <c r="H125" i="5"/>
  <c r="H143"/>
  <c r="W204"/>
  <c r="O204"/>
  <c r="CZ26" i="1"/>
  <c r="Y26" s="1"/>
  <c r="V35" i="5" s="1"/>
  <c r="K40" s="1"/>
  <c r="L129"/>
  <c r="L130"/>
  <c r="Q130" s="1"/>
  <c r="H218"/>
  <c r="AB74" i="1"/>
  <c r="GX75"/>
  <c r="U380" i="5"/>
  <c r="O440"/>
  <c r="W440"/>
  <c r="H442"/>
  <c r="X603"/>
  <c r="O603"/>
  <c r="U685"/>
  <c r="W821"/>
  <c r="O821"/>
  <c r="W995"/>
  <c r="O995"/>
  <c r="O1085"/>
  <c r="X1085"/>
  <c r="CP283" i="1"/>
  <c r="O283" s="1"/>
  <c r="K1127" i="5"/>
  <c r="G187"/>
  <c r="O243"/>
  <c r="W243"/>
  <c r="U280"/>
  <c r="H278" s="1"/>
  <c r="G437"/>
  <c r="H512"/>
  <c r="X639"/>
  <c r="O639"/>
  <c r="O651"/>
  <c r="X651"/>
  <c r="G940"/>
  <c r="S958"/>
  <c r="L992"/>
  <c r="Q992" s="1"/>
  <c r="L991"/>
  <c r="H1048"/>
  <c r="W1121"/>
  <c r="O1121"/>
  <c r="CP284" i="1"/>
  <c r="O284" s="1"/>
  <c r="K1133" i="5"/>
  <c r="O1165"/>
  <c r="W1165"/>
  <c r="O1183"/>
  <c r="X1183"/>
  <c r="L1268"/>
  <c r="L1269"/>
  <c r="Q1269" s="1"/>
  <c r="CP317" i="1"/>
  <c r="O317" s="1"/>
  <c r="K1282" i="5"/>
  <c r="AB367" i="1"/>
  <c r="O980" i="5"/>
  <c r="W980"/>
  <c r="CZ27" i="1"/>
  <c r="Y27" s="1"/>
  <c r="V43" i="5" s="1"/>
  <c r="K48" s="1"/>
  <c r="K44"/>
  <c r="CY27" i="1"/>
  <c r="X27" s="1"/>
  <c r="T43" i="5" s="1"/>
  <c r="K47" s="1"/>
  <c r="H105"/>
  <c r="AA121"/>
  <c r="CY48" i="1"/>
  <c r="X48" s="1"/>
  <c r="T147" i="5" s="1"/>
  <c r="K151" s="1"/>
  <c r="K150"/>
  <c r="O246"/>
  <c r="W246"/>
  <c r="P75" i="1"/>
  <c r="CP75" s="1"/>
  <c r="O75" s="1"/>
  <c r="L312" i="5"/>
  <c r="Q312" s="1"/>
  <c r="L311"/>
  <c r="S441"/>
  <c r="GX107" i="1"/>
  <c r="G498" i="5"/>
  <c r="U118" i="1"/>
  <c r="L513" i="5" s="1"/>
  <c r="Q513" s="1"/>
  <c r="O690"/>
  <c r="X690"/>
  <c r="U792"/>
  <c r="G846"/>
  <c r="O943"/>
  <c r="W943"/>
  <c r="G960"/>
  <c r="CP262" i="1"/>
  <c r="O262" s="1"/>
  <c r="O1082" i="5"/>
  <c r="X1082"/>
  <c r="W1137"/>
  <c r="O1137"/>
  <c r="V290" i="1"/>
  <c r="X1186" i="5"/>
  <c r="O1186"/>
  <c r="S1197"/>
  <c r="O1213"/>
  <c r="W1213"/>
  <c r="CP366" i="1"/>
  <c r="O366" s="1"/>
  <c r="K1368" i="5"/>
  <c r="O1375"/>
  <c r="X1375"/>
  <c r="CR61" i="1"/>
  <c r="Q61" s="1"/>
  <c r="H207" i="5"/>
  <c r="U63" i="1"/>
  <c r="U75"/>
  <c r="CR86"/>
  <c r="Q86" s="1"/>
  <c r="H326" i="5"/>
  <c r="S118" i="1"/>
  <c r="CZ118" s="1"/>
  <c r="Y118" s="1"/>
  <c r="BZ160"/>
  <c r="CG325"/>
  <c r="U955" i="5"/>
  <c r="H1161"/>
  <c r="GX299" i="1"/>
  <c r="T307"/>
  <c r="O1272" i="5"/>
  <c r="W1272"/>
  <c r="W1443"/>
  <c r="O1443"/>
  <c r="CP383" i="1"/>
  <c r="O383" s="1"/>
  <c r="J1446" i="5" s="1"/>
  <c r="P1446" s="1"/>
  <c r="K1445"/>
  <c r="H112"/>
  <c r="V63" i="1"/>
  <c r="U241" i="5"/>
  <c r="R115" i="1"/>
  <c r="P307"/>
  <c r="CP307" s="1"/>
  <c r="O307" s="1"/>
  <c r="CP398"/>
  <c r="O398" s="1"/>
  <c r="J1521" i="5" s="1"/>
  <c r="P1521" s="1"/>
  <c r="K1520"/>
  <c r="W75" i="1"/>
  <c r="P98"/>
  <c r="K402" i="5" s="1"/>
  <c r="CR109" i="1"/>
  <c r="Q109" s="1"/>
  <c r="K454" i="5" s="1"/>
  <c r="H454"/>
  <c r="CR194" i="1"/>
  <c r="Q194" s="1"/>
  <c r="H716" i="5"/>
  <c r="CP226" i="1"/>
  <c r="O226" s="1"/>
  <c r="K872" i="5"/>
  <c r="GX290" i="1"/>
  <c r="U294"/>
  <c r="L1180" i="5" s="1"/>
  <c r="Q1180" s="1"/>
  <c r="S299" i="1"/>
  <c r="CZ299" s="1"/>
  <c r="Y299" s="1"/>
  <c r="H1247" i="5"/>
  <c r="GX311" i="1"/>
  <c r="G1366" i="5"/>
  <c r="L1405"/>
  <c r="L1406"/>
  <c r="Q1406" s="1"/>
  <c r="CR388" i="1"/>
  <c r="Q388" s="1"/>
  <c r="H1479" i="5"/>
  <c r="G1562"/>
  <c r="O1091"/>
  <c r="W1091"/>
  <c r="G1485"/>
  <c r="CP394" i="1"/>
  <c r="O394" s="1"/>
  <c r="J1503" i="5" s="1"/>
  <c r="P1503" s="1"/>
  <c r="K1502"/>
  <c r="CP64" i="1"/>
  <c r="O64" s="1"/>
  <c r="K226" i="5"/>
  <c r="CR90" i="1"/>
  <c r="Q90" s="1"/>
  <c r="K353" i="5" s="1"/>
  <c r="H353"/>
  <c r="W100" i="1"/>
  <c r="GX118"/>
  <c r="G585" i="5"/>
  <c r="T208" i="1"/>
  <c r="CP240"/>
  <c r="O240" s="1"/>
  <c r="J946" i="5" s="1"/>
  <c r="P946" s="1"/>
  <c r="K945"/>
  <c r="H1022"/>
  <c r="S290" i="1"/>
  <c r="CR375"/>
  <c r="Q375" s="1"/>
  <c r="H1412" i="5"/>
  <c r="X1491"/>
  <c r="O1491"/>
  <c r="G1547"/>
  <c r="V115" i="1"/>
  <c r="L198" i="5"/>
  <c r="Q198" s="1"/>
  <c r="L197"/>
  <c r="GX119" i="1"/>
  <c r="E514" i="5"/>
  <c r="CZ94" i="1"/>
  <c r="Y94" s="1"/>
  <c r="V371" i="5" s="1"/>
  <c r="K377" s="1"/>
  <c r="K374"/>
  <c r="K1061"/>
  <c r="AB1061"/>
  <c r="J1017"/>
  <c r="P1017" s="1"/>
  <c r="K956"/>
  <c r="K1221"/>
  <c r="CR369" i="1"/>
  <c r="Q369" s="1"/>
  <c r="K1378" i="5" s="1"/>
  <c r="H1378"/>
  <c r="AA65"/>
  <c r="W252"/>
  <c r="O252"/>
  <c r="O633"/>
  <c r="X633"/>
  <c r="H56"/>
  <c r="L766"/>
  <c r="L767"/>
  <c r="Q767" s="1"/>
  <c r="W963"/>
  <c r="O963"/>
  <c r="L1233"/>
  <c r="Q1233" s="1"/>
  <c r="L1231"/>
  <c r="O1369"/>
  <c r="X1369"/>
  <c r="L281"/>
  <c r="Q281" s="1"/>
  <c r="L279"/>
  <c r="P290" i="1"/>
  <c r="G74" i="5"/>
  <c r="O734"/>
  <c r="X734"/>
  <c r="CR387" i="1"/>
  <c r="Q387" s="1"/>
  <c r="K1470" i="5" s="1"/>
  <c r="H1470"/>
  <c r="W1289"/>
  <c r="O1289"/>
  <c r="O501"/>
  <c r="W501"/>
  <c r="O1434"/>
  <c r="W1434"/>
  <c r="W29" i="1"/>
  <c r="CR35"/>
  <c r="Q35" s="1"/>
  <c r="H93" i="5"/>
  <c r="K142"/>
  <c r="CP60" i="1"/>
  <c r="O60" s="1"/>
  <c r="J204" i="5" s="1"/>
  <c r="P204" s="1"/>
  <c r="K203"/>
  <c r="AB136"/>
  <c r="K136"/>
  <c r="CP66" i="1"/>
  <c r="O66" s="1"/>
  <c r="GN83"/>
  <c r="AB166"/>
  <c r="K456" i="5"/>
  <c r="CY118" i="1"/>
  <c r="X118" s="1"/>
  <c r="T511" i="5" s="1"/>
  <c r="V107" i="1"/>
  <c r="CP112"/>
  <c r="O112" s="1"/>
  <c r="J485" i="5" s="1"/>
  <c r="P485" s="1"/>
  <c r="K480"/>
  <c r="CP120" i="1"/>
  <c r="O120" s="1"/>
  <c r="S182"/>
  <c r="E670" i="5"/>
  <c r="CP96" i="1"/>
  <c r="O96" s="1"/>
  <c r="K385" i="5"/>
  <c r="CZ99" i="1"/>
  <c r="Y99" s="1"/>
  <c r="V404" i="5" s="1"/>
  <c r="K410" s="1"/>
  <c r="J412" s="1"/>
  <c r="P412" s="1"/>
  <c r="AB108" i="1"/>
  <c r="CZ117"/>
  <c r="Y117" s="1"/>
  <c r="V502" i="5" s="1"/>
  <c r="K508" s="1"/>
  <c r="J510" s="1"/>
  <c r="P510" s="1"/>
  <c r="CR218" i="1"/>
  <c r="Q218" s="1"/>
  <c r="H830" i="5"/>
  <c r="G835"/>
  <c r="CZ121" i="1"/>
  <c r="Y121" s="1"/>
  <c r="V526" i="5" s="1"/>
  <c r="K532" s="1"/>
  <c r="GN189" i="1"/>
  <c r="CY190"/>
  <c r="X190" s="1"/>
  <c r="T700" i="5" s="1"/>
  <c r="K703" s="1"/>
  <c r="CP201" i="1"/>
  <c r="O201" s="1"/>
  <c r="J755" i="5" s="1"/>
  <c r="P755" s="1"/>
  <c r="CZ206" i="1"/>
  <c r="Y206" s="1"/>
  <c r="V774" i="5" s="1"/>
  <c r="K780" s="1"/>
  <c r="CP220" i="1"/>
  <c r="O220" s="1"/>
  <c r="J846" i="5" s="1"/>
  <c r="P846" s="1"/>
  <c r="GN187" i="1"/>
  <c r="J731" i="5"/>
  <c r="P731" s="1"/>
  <c r="AB203" i="1"/>
  <c r="CP249"/>
  <c r="O249" s="1"/>
  <c r="J983" i="5" s="1"/>
  <c r="P983" s="1"/>
  <c r="K982"/>
  <c r="AB1051"/>
  <c r="K1051"/>
  <c r="GM230" i="1"/>
  <c r="T894" i="5"/>
  <c r="CP233" i="1"/>
  <c r="O233" s="1"/>
  <c r="CP253"/>
  <c r="O253" s="1"/>
  <c r="CY259"/>
  <c r="X259" s="1"/>
  <c r="T1027" i="5" s="1"/>
  <c r="K1031" s="1"/>
  <c r="CP277" i="1"/>
  <c r="O277" s="1"/>
  <c r="J1109" i="5" s="1"/>
  <c r="P1109" s="1"/>
  <c r="CZ233" i="1"/>
  <c r="Y233" s="1"/>
  <c r="V908" i="5" s="1"/>
  <c r="K913" s="1"/>
  <c r="CP250" i="1"/>
  <c r="O250" s="1"/>
  <c r="K1049" i="5"/>
  <c r="AB284" i="1"/>
  <c r="CY283"/>
  <c r="X283" s="1"/>
  <c r="GN276"/>
  <c r="T1093" i="5"/>
  <c r="K1098" s="1"/>
  <c r="CP285" i="1"/>
  <c r="O285" s="1"/>
  <c r="J1137" i="5" s="1"/>
  <c r="P1137" s="1"/>
  <c r="CP305" i="1"/>
  <c r="O305" s="1"/>
  <c r="AB369"/>
  <c r="CP299"/>
  <c r="O299" s="1"/>
  <c r="J1199" i="5" s="1"/>
  <c r="P1199" s="1"/>
  <c r="K1198"/>
  <c r="AB304" i="1"/>
  <c r="CP316"/>
  <c r="O316" s="1"/>
  <c r="J1280" i="5" s="1"/>
  <c r="P1280" s="1"/>
  <c r="CY387" i="1"/>
  <c r="X387" s="1"/>
  <c r="T1468" i="5" s="1"/>
  <c r="K1473" s="1"/>
  <c r="K1471"/>
  <c r="GM381" i="1"/>
  <c r="T1438" i="5"/>
  <c r="CY386" i="1"/>
  <c r="X386" s="1"/>
  <c r="T1459" i="5" s="1"/>
  <c r="K1464" s="1"/>
  <c r="CZ408" i="1"/>
  <c r="Y408" s="1"/>
  <c r="V1563" i="5" s="1"/>
  <c r="K1566" s="1"/>
  <c r="J1568" s="1"/>
  <c r="P1568" s="1"/>
  <c r="GO370" i="1"/>
  <c r="CY388"/>
  <c r="X388" s="1"/>
  <c r="CZ400"/>
  <c r="Y400" s="1"/>
  <c r="V1523" i="5" s="1"/>
  <c r="K1529" s="1"/>
  <c r="W154"/>
  <c r="H65"/>
  <c r="H109"/>
  <c r="U56"/>
  <c r="H54" s="1"/>
  <c r="L82"/>
  <c r="Q82" s="1"/>
  <c r="L81"/>
  <c r="S121"/>
  <c r="H118" s="1"/>
  <c r="L154"/>
  <c r="Q154" s="1"/>
  <c r="L153"/>
  <c r="G50"/>
  <c r="H219"/>
  <c r="S380"/>
  <c r="G443"/>
  <c r="P118" i="1"/>
  <c r="K512" i="5" s="1"/>
  <c r="W696"/>
  <c r="O696"/>
  <c r="G743"/>
  <c r="O827"/>
  <c r="W827"/>
  <c r="CP237" i="1"/>
  <c r="O237" s="1"/>
  <c r="K933" i="5"/>
  <c r="O1076"/>
  <c r="X1076"/>
  <c r="J1101"/>
  <c r="P1101" s="1"/>
  <c r="L172"/>
  <c r="Q172" s="1"/>
  <c r="L171"/>
  <c r="W263"/>
  <c r="O263"/>
  <c r="S280"/>
  <c r="H277" s="1"/>
  <c r="L411"/>
  <c r="L412"/>
  <c r="Q412" s="1"/>
  <c r="CR164" i="1"/>
  <c r="Q164" s="1"/>
  <c r="K594" i="5" s="1"/>
  <c r="H594"/>
  <c r="X645"/>
  <c r="O645"/>
  <c r="G687"/>
  <c r="O712"/>
  <c r="W712"/>
  <c r="K787"/>
  <c r="L804"/>
  <c r="Q804" s="1"/>
  <c r="L803"/>
  <c r="W957"/>
  <c r="O957"/>
  <c r="U958"/>
  <c r="H1049"/>
  <c r="O1118"/>
  <c r="X1118"/>
  <c r="L1130"/>
  <c r="L1131"/>
  <c r="Q1131" s="1"/>
  <c r="Q294" i="1"/>
  <c r="O1202" i="5"/>
  <c r="W1202"/>
  <c r="L1303"/>
  <c r="Q1303" s="1"/>
  <c r="L1301"/>
  <c r="G1406"/>
  <c r="H121"/>
  <c r="CR48" i="1"/>
  <c r="Q48" s="1"/>
  <c r="H149" i="5"/>
  <c r="AB62" i="1"/>
  <c r="T63"/>
  <c r="J271" i="5"/>
  <c r="P271" s="1"/>
  <c r="H280"/>
  <c r="O300"/>
  <c r="W300"/>
  <c r="V100" i="1"/>
  <c r="U441" i="5"/>
  <c r="L460"/>
  <c r="Q460" s="1"/>
  <c r="L459"/>
  <c r="H497"/>
  <c r="G606"/>
  <c r="G636"/>
  <c r="S670"/>
  <c r="L781"/>
  <c r="L782"/>
  <c r="Q782" s="1"/>
  <c r="S792"/>
  <c r="W807"/>
  <c r="O807"/>
  <c r="CP216" i="1"/>
  <c r="O216" s="1"/>
  <c r="K823" i="5"/>
  <c r="Q242" i="1"/>
  <c r="CP242" s="1"/>
  <c r="O242" s="1"/>
  <c r="L1043" i="5"/>
  <c r="Q1043" s="1"/>
  <c r="L1041"/>
  <c r="H1058"/>
  <c r="G1062" s="1"/>
  <c r="W1168"/>
  <c r="O1168"/>
  <c r="U1197"/>
  <c r="L1366"/>
  <c r="Q1366" s="1"/>
  <c r="L1365"/>
  <c r="G1372"/>
  <c r="R63" i="1"/>
  <c r="R75"/>
  <c r="CZ90"/>
  <c r="Y90" s="1"/>
  <c r="V351" i="5" s="1"/>
  <c r="K357" s="1"/>
  <c r="K352"/>
  <c r="W118" i="1"/>
  <c r="O618" i="5"/>
  <c r="X618"/>
  <c r="CR206" i="1"/>
  <c r="Q206" s="1"/>
  <c r="H776" i="5"/>
  <c r="W242" i="1"/>
  <c r="T290"/>
  <c r="GX294"/>
  <c r="H1230" i="5"/>
  <c r="R307" i="1"/>
  <c r="G1354" i="5"/>
  <c r="CR396" i="1"/>
  <c r="Q396" s="1"/>
  <c r="H1509" i="5"/>
  <c r="O1518"/>
  <c r="W1518"/>
  <c r="G1455"/>
  <c r="CP26" i="1"/>
  <c r="O26" s="1"/>
  <c r="AA112" i="5"/>
  <c r="T98" i="1"/>
  <c r="G684" i="5"/>
  <c r="T242" i="1"/>
  <c r="CR260"/>
  <c r="Q260" s="1"/>
  <c r="K1037" i="5" s="1"/>
  <c r="H1037"/>
  <c r="G1159"/>
  <c r="W290" i="1"/>
  <c r="T294"/>
  <c r="U307"/>
  <c r="G1531" i="5"/>
  <c r="U65"/>
  <c r="H63" s="1"/>
  <c r="CR82" i="1"/>
  <c r="Q82" s="1"/>
  <c r="K306" i="5" s="1"/>
  <c r="H306"/>
  <c r="G403"/>
  <c r="S514"/>
  <c r="W969"/>
  <c r="O969"/>
  <c r="G1180"/>
  <c r="S294" i="1"/>
  <c r="CY294" s="1"/>
  <c r="X294" s="1"/>
  <c r="T1178" i="5" s="1"/>
  <c r="G1199"/>
  <c r="G1384"/>
  <c r="L1485"/>
  <c r="Q1485" s="1"/>
  <c r="L1484"/>
  <c r="W294" i="1"/>
  <c r="AA1250" i="5"/>
  <c r="H1299"/>
  <c r="G1476"/>
  <c r="G1568"/>
  <c r="U413"/>
  <c r="G794"/>
  <c r="R208" i="1"/>
  <c r="CZ208" s="1"/>
  <c r="Y208" s="1"/>
  <c r="V792" i="5" s="1"/>
  <c r="CR235" i="1"/>
  <c r="Q235" s="1"/>
  <c r="H921" i="5"/>
  <c r="X946"/>
  <c r="O946"/>
  <c r="H1023"/>
  <c r="U1160"/>
  <c r="G1409"/>
  <c r="GO269" i="1"/>
  <c r="GM269"/>
  <c r="GN245"/>
  <c r="GN112"/>
  <c r="GO199"/>
  <c r="GM199"/>
  <c r="GM192"/>
  <c r="GN192"/>
  <c r="GN58"/>
  <c r="GM58"/>
  <c r="GM106"/>
  <c r="GN106"/>
  <c r="GO200"/>
  <c r="GM200"/>
  <c r="GM219"/>
  <c r="GN219"/>
  <c r="GO270"/>
  <c r="GM270"/>
  <c r="CY32"/>
  <c r="X32" s="1"/>
  <c r="T67" i="5" s="1"/>
  <c r="K71" s="1"/>
  <c r="CZ32" i="1"/>
  <c r="Y32" s="1"/>
  <c r="V67" i="5" s="1"/>
  <c r="K72" s="1"/>
  <c r="CY39" i="1"/>
  <c r="X39" s="1"/>
  <c r="T107" i="5" s="1"/>
  <c r="CZ39" i="1"/>
  <c r="Y39" s="1"/>
  <c r="V107" i="5" s="1"/>
  <c r="R29" i="1"/>
  <c r="GX40"/>
  <c r="T40"/>
  <c r="AB42"/>
  <c r="GX38"/>
  <c r="GM47"/>
  <c r="GN47"/>
  <c r="U29"/>
  <c r="U40"/>
  <c r="GM72"/>
  <c r="GN72"/>
  <c r="U42"/>
  <c r="GN59"/>
  <c r="BC22"/>
  <c r="F139"/>
  <c r="BC446"/>
  <c r="CY68"/>
  <c r="X68" s="1"/>
  <c r="T244" i="5" s="1"/>
  <c r="GN88" i="1"/>
  <c r="AP22"/>
  <c r="F132"/>
  <c r="CZ116"/>
  <c r="Y116" s="1"/>
  <c r="V499" i="5" s="1"/>
  <c r="Q119" i="1"/>
  <c r="U95"/>
  <c r="L382" i="5" s="1"/>
  <c r="Q382" s="1"/>
  <c r="V119" i="1"/>
  <c r="R95"/>
  <c r="CY96"/>
  <c r="X96" s="1"/>
  <c r="CZ100"/>
  <c r="Y100" s="1"/>
  <c r="GM168"/>
  <c r="GO168"/>
  <c r="AB222"/>
  <c r="CR222"/>
  <c r="Q222" s="1"/>
  <c r="AB227"/>
  <c r="CR227"/>
  <c r="Q227" s="1"/>
  <c r="CY94"/>
  <c r="X94" s="1"/>
  <c r="CZ111"/>
  <c r="Y111" s="1"/>
  <c r="V470" i="5" s="1"/>
  <c r="K475" s="1"/>
  <c r="T182" i="1"/>
  <c r="AB200"/>
  <c r="GM171"/>
  <c r="GO171"/>
  <c r="CY184"/>
  <c r="X184" s="1"/>
  <c r="GM205"/>
  <c r="GX182"/>
  <c r="T185"/>
  <c r="GM212"/>
  <c r="GN212"/>
  <c r="GN249"/>
  <c r="GM263"/>
  <c r="GN263"/>
  <c r="GM175"/>
  <c r="GO175"/>
  <c r="CY181"/>
  <c r="X181" s="1"/>
  <c r="T661" i="5" s="1"/>
  <c r="K666" s="1"/>
  <c r="GN210" i="1"/>
  <c r="GM217"/>
  <c r="GN217"/>
  <c r="GN230"/>
  <c r="GM277"/>
  <c r="GN277"/>
  <c r="V243"/>
  <c r="CY247"/>
  <c r="X247" s="1"/>
  <c r="GN234"/>
  <c r="GM234"/>
  <c r="W243"/>
  <c r="CZ254"/>
  <c r="Y254" s="1"/>
  <c r="GM264"/>
  <c r="GN264"/>
  <c r="S243"/>
  <c r="AU160"/>
  <c r="F344"/>
  <c r="GO280"/>
  <c r="GM280"/>
  <c r="GN293"/>
  <c r="GM293"/>
  <c r="F430"/>
  <c r="AU362"/>
  <c r="GM286"/>
  <c r="GN286"/>
  <c r="GM292"/>
  <c r="GN292"/>
  <c r="GM287"/>
  <c r="GN287"/>
  <c r="GM316"/>
  <c r="GN316"/>
  <c r="GM276"/>
  <c r="AC411"/>
  <c r="GO392"/>
  <c r="CY409"/>
  <c r="X409" s="1"/>
  <c r="T1569" i="5" s="1"/>
  <c r="K1573" s="1"/>
  <c r="AJ362" i="1"/>
  <c r="W411"/>
  <c r="AI362"/>
  <c r="V411"/>
  <c r="GN381"/>
  <c r="GM395"/>
  <c r="GO395"/>
  <c r="AB385"/>
  <c r="AB391"/>
  <c r="GN397"/>
  <c r="GM397"/>
  <c r="GO372"/>
  <c r="GM372"/>
  <c r="AB384"/>
  <c r="CY40"/>
  <c r="X40" s="1"/>
  <c r="T112" i="5" s="1"/>
  <c r="CZ40" i="1"/>
  <c r="Y40" s="1"/>
  <c r="V112" i="5" s="1"/>
  <c r="W42" i="1"/>
  <c r="P29"/>
  <c r="GX29"/>
  <c r="CP32"/>
  <c r="O32" s="1"/>
  <c r="R42"/>
  <c r="CY28"/>
  <c r="X28" s="1"/>
  <c r="T51" i="5" s="1"/>
  <c r="CZ28" i="1"/>
  <c r="Y28" s="1"/>
  <c r="V51" i="5" s="1"/>
  <c r="V29" i="1"/>
  <c r="T38"/>
  <c r="P38"/>
  <c r="AB38"/>
  <c r="CR38"/>
  <c r="Q38" s="1"/>
  <c r="AB27"/>
  <c r="R31"/>
  <c r="R38"/>
  <c r="P42"/>
  <c r="GM50"/>
  <c r="GN50"/>
  <c r="Q29"/>
  <c r="P40"/>
  <c r="GM53"/>
  <c r="GN53"/>
  <c r="Q40"/>
  <c r="GN44"/>
  <c r="GM44"/>
  <c r="CY52"/>
  <c r="X52" s="1"/>
  <c r="T165" i="5" s="1"/>
  <c r="K169" s="1"/>
  <c r="CZ52" i="1"/>
  <c r="Y52" s="1"/>
  <c r="V165" i="5" s="1"/>
  <c r="K170" s="1"/>
  <c r="GM55" i="1"/>
  <c r="GN55"/>
  <c r="CI22"/>
  <c r="AZ123"/>
  <c r="CZ69"/>
  <c r="Y69" s="1"/>
  <c r="AO22"/>
  <c r="F127"/>
  <c r="AO446"/>
  <c r="CZ70"/>
  <c r="Y70" s="1"/>
  <c r="CZ74"/>
  <c r="Y74" s="1"/>
  <c r="CZ76"/>
  <c r="Y76" s="1"/>
  <c r="AT22"/>
  <c r="F141"/>
  <c r="P95"/>
  <c r="K381" i="5" s="1"/>
  <c r="CY98" i="1"/>
  <c r="X98" s="1"/>
  <c r="CZ98"/>
  <c r="Y98" s="1"/>
  <c r="V401" i="5" s="1"/>
  <c r="GM111" i="1"/>
  <c r="U119"/>
  <c r="L516" i="5" s="1"/>
  <c r="Q516" s="1"/>
  <c r="S95" i="1"/>
  <c r="CZ101"/>
  <c r="Y101" s="1"/>
  <c r="T119"/>
  <c r="V95"/>
  <c r="AB223"/>
  <c r="CR223"/>
  <c r="Q223" s="1"/>
  <c r="CP223" s="1"/>
  <c r="O223" s="1"/>
  <c r="J860" i="5" s="1"/>
  <c r="P860" s="1"/>
  <c r="W95" i="1"/>
  <c r="P185"/>
  <c r="K686" i="5" s="1"/>
  <c r="Q185" i="1"/>
  <c r="CZ191"/>
  <c r="Y191" s="1"/>
  <c r="GN195"/>
  <c r="GM195"/>
  <c r="GM257"/>
  <c r="GN257"/>
  <c r="GM265"/>
  <c r="GN265"/>
  <c r="GO177"/>
  <c r="GM177"/>
  <c r="Q182"/>
  <c r="W185"/>
  <c r="T243"/>
  <c r="GM236"/>
  <c r="GO236"/>
  <c r="CZ253"/>
  <c r="Y253" s="1"/>
  <c r="GN256"/>
  <c r="GM256"/>
  <c r="GM232"/>
  <c r="GN232"/>
  <c r="Q243"/>
  <c r="GM308"/>
  <c r="GN308"/>
  <c r="GX243"/>
  <c r="GM250"/>
  <c r="CR289"/>
  <c r="Q289" s="1"/>
  <c r="AB289"/>
  <c r="CR319"/>
  <c r="Q319" s="1"/>
  <c r="CP319" s="1"/>
  <c r="O319" s="1"/>
  <c r="J1289" i="5" s="1"/>
  <c r="P1289" s="1"/>
  <c r="AB319" i="1"/>
  <c r="BC160"/>
  <c r="F341"/>
  <c r="GM273"/>
  <c r="GO273"/>
  <c r="GM281"/>
  <c r="GN281"/>
  <c r="CZ295"/>
  <c r="Y295" s="1"/>
  <c r="BC362"/>
  <c r="F427"/>
  <c r="GN309"/>
  <c r="GM309"/>
  <c r="GM274"/>
  <c r="GN274"/>
  <c r="GM318"/>
  <c r="AB379"/>
  <c r="CR379"/>
  <c r="Q379" s="1"/>
  <c r="CP379" s="1"/>
  <c r="O379" s="1"/>
  <c r="J1434" i="5" s="1"/>
  <c r="P1434" s="1"/>
  <c r="CP385" i="1"/>
  <c r="O385" s="1"/>
  <c r="J1458" i="5" s="1"/>
  <c r="P1458" s="1"/>
  <c r="CP391" i="1"/>
  <c r="O391" s="1"/>
  <c r="J1494" i="5" s="1"/>
  <c r="P1494" s="1"/>
  <c r="CP401" i="1"/>
  <c r="O401" s="1"/>
  <c r="J1534" i="5" s="1"/>
  <c r="P1534" s="1"/>
  <c r="AO362" i="1"/>
  <c r="F415"/>
  <c r="GM272"/>
  <c r="GO272"/>
  <c r="GM403"/>
  <c r="GO403"/>
  <c r="AE411"/>
  <c r="AB373"/>
  <c r="AB401"/>
  <c r="AB408"/>
  <c r="GM377"/>
  <c r="AB400"/>
  <c r="V42"/>
  <c r="S29"/>
  <c r="AB31"/>
  <c r="CR31"/>
  <c r="Q31" s="1"/>
  <c r="W38"/>
  <c r="V38"/>
  <c r="GX42"/>
  <c r="GM60"/>
  <c r="GN60"/>
  <c r="GM34"/>
  <c r="GM45"/>
  <c r="GN45"/>
  <c r="AQ22"/>
  <c r="F133"/>
  <c r="AQ446"/>
  <c r="CZ86"/>
  <c r="Y86" s="1"/>
  <c r="V324" i="5" s="1"/>
  <c r="K330" s="1"/>
  <c r="CZ62" i="1"/>
  <c r="Y62" s="1"/>
  <c r="CZ64"/>
  <c r="Y64" s="1"/>
  <c r="AX22"/>
  <c r="F130"/>
  <c r="GX95"/>
  <c r="S119"/>
  <c r="GM91"/>
  <c r="GN91"/>
  <c r="GM108"/>
  <c r="CZ120"/>
  <c r="Y120" s="1"/>
  <c r="T95"/>
  <c r="W119"/>
  <c r="AB202"/>
  <c r="CR202"/>
  <c r="Q202" s="1"/>
  <c r="CP202" s="1"/>
  <c r="O202" s="1"/>
  <c r="J758" i="5" s="1"/>
  <c r="P758" s="1"/>
  <c r="P119" i="1"/>
  <c r="CP170"/>
  <c r="O170" s="1"/>
  <c r="J630" i="5" s="1"/>
  <c r="P630" s="1"/>
  <c r="R182" i="1"/>
  <c r="CY182" s="1"/>
  <c r="X182" s="1"/>
  <c r="T670" i="5" s="1"/>
  <c r="GX185" i="1"/>
  <c r="W182"/>
  <c r="U185"/>
  <c r="L687" i="5" s="1"/>
  <c r="Q687" s="1"/>
  <c r="GM203" i="1"/>
  <c r="GM176"/>
  <c r="GO176"/>
  <c r="R185"/>
  <c r="GO196"/>
  <c r="GN229"/>
  <c r="GM252"/>
  <c r="GO178"/>
  <c r="GM178"/>
  <c r="U182"/>
  <c r="CY228"/>
  <c r="X228" s="1"/>
  <c r="T883" i="5" s="1"/>
  <c r="CZ246" i="1"/>
  <c r="Y246" s="1"/>
  <c r="V967" i="5" s="1"/>
  <c r="CZ239" i="1"/>
  <c r="Y239" s="1"/>
  <c r="CZ240"/>
  <c r="Y240" s="1"/>
  <c r="U243"/>
  <c r="L960" i="5" s="1"/>
  <c r="Q960" s="1"/>
  <c r="BB160" i="1"/>
  <c r="F338"/>
  <c r="CR320"/>
  <c r="Q320" s="1"/>
  <c r="CP320" s="1"/>
  <c r="O320" s="1"/>
  <c r="J1292" i="5" s="1"/>
  <c r="P1292" s="1"/>
  <c r="AB320" i="1"/>
  <c r="CI160"/>
  <c r="AZ325"/>
  <c r="GO278"/>
  <c r="GM278"/>
  <c r="CZ300"/>
  <c r="Y300" s="1"/>
  <c r="GM302"/>
  <c r="CI362"/>
  <c r="AZ411"/>
  <c r="CZ296"/>
  <c r="Y296" s="1"/>
  <c r="CZ301"/>
  <c r="Y301" s="1"/>
  <c r="GO374"/>
  <c r="GM374"/>
  <c r="GO408"/>
  <c r="GM408"/>
  <c r="CG362"/>
  <c r="AX411"/>
  <c r="CZ294"/>
  <c r="Y294" s="1"/>
  <c r="AB374"/>
  <c r="CZ389"/>
  <c r="Y389" s="1"/>
  <c r="V1486" i="5" s="1"/>
  <c r="GM368" i="1"/>
  <c r="GM378"/>
  <c r="GN378"/>
  <c r="CZ393"/>
  <c r="Y393" s="1"/>
  <c r="AB404"/>
  <c r="CJ362"/>
  <c r="BA411"/>
  <c r="GM376"/>
  <c r="GO376"/>
  <c r="CZ387"/>
  <c r="Y387" s="1"/>
  <c r="CZ394"/>
  <c r="Y394" s="1"/>
  <c r="GM402"/>
  <c r="GO402"/>
  <c r="AG362"/>
  <c r="T411"/>
  <c r="CZ407"/>
  <c r="Y407" s="1"/>
  <c r="GN37"/>
  <c r="CP39"/>
  <c r="O39" s="1"/>
  <c r="S42"/>
  <c r="T31"/>
  <c r="P31"/>
  <c r="W31"/>
  <c r="CP28"/>
  <c r="O28" s="1"/>
  <c r="S31"/>
  <c r="S38"/>
  <c r="U31"/>
  <c r="GX31"/>
  <c r="GN71"/>
  <c r="GN54"/>
  <c r="CP52"/>
  <c r="O52" s="1"/>
  <c r="CY67"/>
  <c r="X67" s="1"/>
  <c r="T241" i="5" s="1"/>
  <c r="AU22" i="1"/>
  <c r="F142"/>
  <c r="AU446"/>
  <c r="BB22"/>
  <c r="F136"/>
  <c r="BB446"/>
  <c r="GM169"/>
  <c r="GO169"/>
  <c r="GM102"/>
  <c r="GN102"/>
  <c r="R119"/>
  <c r="GM166"/>
  <c r="AB198"/>
  <c r="CR198"/>
  <c r="Q198" s="1"/>
  <c r="CP198" s="1"/>
  <c r="O198" s="1"/>
  <c r="J740" i="5" s="1"/>
  <c r="P740" s="1"/>
  <c r="V182" i="1"/>
  <c r="GM197"/>
  <c r="GO197"/>
  <c r="AB219"/>
  <c r="GO172"/>
  <c r="S185"/>
  <c r="GM204"/>
  <c r="GN204"/>
  <c r="GM174"/>
  <c r="GO174"/>
  <c r="P182"/>
  <c r="AB228"/>
  <c r="CR228"/>
  <c r="Q228" s="1"/>
  <c r="CP228" s="1"/>
  <c r="O228" s="1"/>
  <c r="J885" i="5" s="1"/>
  <c r="P885" s="1"/>
  <c r="GM248" i="1"/>
  <c r="CZ181"/>
  <c r="Y181" s="1"/>
  <c r="AB199"/>
  <c r="GM209"/>
  <c r="GN209"/>
  <c r="AB218"/>
  <c r="GM221"/>
  <c r="GN221"/>
  <c r="P243"/>
  <c r="AO160"/>
  <c r="F329"/>
  <c r="GM312"/>
  <c r="GN312"/>
  <c r="GM322"/>
  <c r="AQ160"/>
  <c r="F335"/>
  <c r="F421"/>
  <c r="AQ362"/>
  <c r="GM323"/>
  <c r="CP400"/>
  <c r="O400" s="1"/>
  <c r="CP404"/>
  <c r="O404" s="1"/>
  <c r="J1547" i="5" s="1"/>
  <c r="P1547" s="1"/>
  <c r="GO365" i="1"/>
  <c r="GN380"/>
  <c r="GM389"/>
  <c r="AF362"/>
  <c r="S411"/>
  <c r="GN382"/>
  <c r="GM382"/>
  <c r="T601" i="5" l="1"/>
  <c r="G1306"/>
  <c r="O1306" s="1"/>
  <c r="K1305"/>
  <c r="J1306" s="1"/>
  <c r="P1306" s="1"/>
  <c r="GM315" i="1"/>
  <c r="GM271"/>
  <c r="GM114"/>
  <c r="GM220"/>
  <c r="GN188"/>
  <c r="CZ107"/>
  <c r="Y107" s="1"/>
  <c r="GN99"/>
  <c r="CP97"/>
  <c r="O97" s="1"/>
  <c r="CY299"/>
  <c r="X299" s="1"/>
  <c r="T1197" i="5" s="1"/>
  <c r="GM259" i="1"/>
  <c r="GM37"/>
  <c r="CZ165"/>
  <c r="Y165" s="1"/>
  <c r="V601" i="5" s="1"/>
  <c r="CP369" i="1"/>
  <c r="O369" s="1"/>
  <c r="GM365"/>
  <c r="GM310"/>
  <c r="GN78"/>
  <c r="F334"/>
  <c r="GM249"/>
  <c r="GN285"/>
  <c r="GN114"/>
  <c r="GO377"/>
  <c r="GM392"/>
  <c r="AP160"/>
  <c r="GM188"/>
  <c r="GN205"/>
  <c r="GM245"/>
  <c r="GN77"/>
  <c r="GN283"/>
  <c r="CP109"/>
  <c r="O109" s="1"/>
  <c r="CP30"/>
  <c r="O30" s="1"/>
  <c r="W312" i="5"/>
  <c r="CP304" i="1"/>
  <c r="O304" s="1"/>
  <c r="GM121"/>
  <c r="CP258"/>
  <c r="O258" s="1"/>
  <c r="J767" i="5"/>
  <c r="P767" s="1"/>
  <c r="CZ211" i="1"/>
  <c r="Y211" s="1"/>
  <c r="V805" i="5" s="1"/>
  <c r="J1269"/>
  <c r="P1269" s="1"/>
  <c r="K1308"/>
  <c r="J1309" s="1"/>
  <c r="P1309" s="1"/>
  <c r="G1309"/>
  <c r="O1309" s="1"/>
  <c r="W804"/>
  <c r="W359"/>
  <c r="W669"/>
  <c r="J937"/>
  <c r="P937" s="1"/>
  <c r="W1196"/>
  <c r="J821"/>
  <c r="P821" s="1"/>
  <c r="J1384"/>
  <c r="P1384" s="1"/>
  <c r="O477"/>
  <c r="W391"/>
  <c r="O42"/>
  <c r="O426"/>
  <c r="O130"/>
  <c r="W857"/>
  <c r="O332"/>
  <c r="W212"/>
  <c r="J1303"/>
  <c r="P1303" s="1"/>
  <c r="W368"/>
  <c r="W615"/>
  <c r="G1242"/>
  <c r="W1242" s="1"/>
  <c r="W349"/>
  <c r="J1531"/>
  <c r="P1531" s="1"/>
  <c r="O706"/>
  <c r="O184"/>
  <c r="O534"/>
  <c r="O954"/>
  <c r="G281"/>
  <c r="W281" s="1"/>
  <c r="O893"/>
  <c r="O731"/>
  <c r="O379"/>
  <c r="W198"/>
  <c r="O722"/>
  <c r="W400"/>
  <c r="O172"/>
  <c r="W341"/>
  <c r="J172"/>
  <c r="P172" s="1"/>
  <c r="O495"/>
  <c r="W289"/>
  <c r="W271"/>
  <c r="W260"/>
  <c r="O630"/>
  <c r="J74"/>
  <c r="P74" s="1"/>
  <c r="J451"/>
  <c r="P451" s="1"/>
  <c r="O600"/>
  <c r="W1017"/>
  <c r="O927"/>
  <c r="W992"/>
  <c r="O1417"/>
  <c r="O469"/>
  <c r="X1395"/>
  <c r="O1554"/>
  <c r="W98"/>
  <c r="O998"/>
  <c r="O915"/>
  <c r="W297"/>
  <c r="O1146"/>
  <c r="W782"/>
  <c r="W1280"/>
  <c r="K109"/>
  <c r="J137"/>
  <c r="P137" s="1"/>
  <c r="GN201" i="1"/>
  <c r="CP62"/>
  <c r="O62" s="1"/>
  <c r="GM62" s="1"/>
  <c r="J954" i="5"/>
  <c r="P954" s="1"/>
  <c r="GM179" i="1"/>
  <c r="O321" i="5"/>
  <c r="O230"/>
  <c r="W412"/>
  <c r="O412"/>
  <c r="GM279" i="1"/>
  <c r="GN116"/>
  <c r="GM66"/>
  <c r="W1043" i="5"/>
  <c r="J1467"/>
  <c r="P1467" s="1"/>
  <c r="GN323" i="1"/>
  <c r="GM285"/>
  <c r="GO279"/>
  <c r="GM268"/>
  <c r="GN215"/>
  <c r="GM172"/>
  <c r="GM116"/>
  <c r="GO390"/>
  <c r="GN68"/>
  <c r="GO173"/>
  <c r="GM99"/>
  <c r="GN66"/>
  <c r="CP207"/>
  <c r="O207" s="1"/>
  <c r="J791" i="5" s="1"/>
  <c r="P791" s="1"/>
  <c r="G122"/>
  <c r="W122" s="1"/>
  <c r="CP100" i="1"/>
  <c r="O100" s="1"/>
  <c r="J415" i="5" s="1"/>
  <c r="P415" s="1"/>
  <c r="J240"/>
  <c r="P240" s="1"/>
  <c r="J706"/>
  <c r="P706" s="1"/>
  <c r="J184"/>
  <c r="P184" s="1"/>
  <c r="GM390" i="1"/>
  <c r="K968" i="5"/>
  <c r="CP246" i="1"/>
  <c r="O246" s="1"/>
  <c r="GN246" s="1"/>
  <c r="GN268"/>
  <c r="GM71"/>
  <c r="AI325"/>
  <c r="GM383"/>
  <c r="GM241"/>
  <c r="GN244"/>
  <c r="GM201"/>
  <c r="G66" i="5"/>
  <c r="W66" s="1"/>
  <c r="CZ242" i="1"/>
  <c r="Y242" s="1"/>
  <c r="V955" i="5" s="1"/>
  <c r="G57"/>
  <c r="O57" s="1"/>
  <c r="X1387"/>
  <c r="AH362" i="1"/>
  <c r="GM380"/>
  <c r="GN315"/>
  <c r="GO271"/>
  <c r="GN248"/>
  <c r="GO166"/>
  <c r="CP67"/>
  <c r="O67" s="1"/>
  <c r="J243" i="5" s="1"/>
  <c r="P243" s="1"/>
  <c r="GM54" i="1"/>
  <c r="CP27"/>
  <c r="O27" s="1"/>
  <c r="J50" i="5" s="1"/>
  <c r="P50" s="1"/>
  <c r="GN252" i="1"/>
  <c r="GM196"/>
  <c r="GN203"/>
  <c r="GN108"/>
  <c r="GO386"/>
  <c r="GN250"/>
  <c r="GM244"/>
  <c r="GN251"/>
  <c r="GN220"/>
  <c r="GN109"/>
  <c r="GM68"/>
  <c r="GO398"/>
  <c r="AK411"/>
  <c r="GM210"/>
  <c r="GM173"/>
  <c r="GM88"/>
  <c r="GM59"/>
  <c r="GM112"/>
  <c r="G1303" i="5"/>
  <c r="W1303" s="1"/>
  <c r="G1052"/>
  <c r="J992"/>
  <c r="P992" s="1"/>
  <c r="J1034"/>
  <c r="P1034" s="1"/>
  <c r="J146"/>
  <c r="P146" s="1"/>
  <c r="J1062"/>
  <c r="P1062" s="1"/>
  <c r="CP387" i="1"/>
  <c r="O387" s="1"/>
  <c r="GN291"/>
  <c r="W137" i="5"/>
  <c r="O137"/>
  <c r="K1250"/>
  <c r="AB1250"/>
  <c r="J957"/>
  <c r="P957" s="1"/>
  <c r="GN242" i="1"/>
  <c r="GM242"/>
  <c r="AB221" i="5"/>
  <c r="K221"/>
  <c r="CP243" i="1"/>
  <c r="O243" s="1"/>
  <c r="J960" i="5" s="1"/>
  <c r="P960" s="1"/>
  <c r="K959"/>
  <c r="AH325" i="1"/>
  <c r="U325" s="1"/>
  <c r="L672" i="5"/>
  <c r="Q672" s="1"/>
  <c r="GM253" i="1"/>
  <c r="V999" i="5"/>
  <c r="K1004" s="1"/>
  <c r="J1006" s="1"/>
  <c r="P1006" s="1"/>
  <c r="GM191" i="1"/>
  <c r="V707" i="5"/>
  <c r="V282"/>
  <c r="K287" s="1"/>
  <c r="K921"/>
  <c r="CP235" i="1"/>
  <c r="O235" s="1"/>
  <c r="CZ307"/>
  <c r="Y307" s="1"/>
  <c r="V1232" i="5" s="1"/>
  <c r="K1230" s="1"/>
  <c r="CY307" i="1"/>
  <c r="X307" s="1"/>
  <c r="O636" i="5"/>
  <c r="X636"/>
  <c r="AB1223"/>
  <c r="J1224" s="1"/>
  <c r="P1224" s="1"/>
  <c r="K1223"/>
  <c r="AB1232"/>
  <c r="K1232"/>
  <c r="K1412"/>
  <c r="CP375" i="1"/>
  <c r="O375" s="1"/>
  <c r="K1479" i="5"/>
  <c r="CP388" i="1"/>
  <c r="O388" s="1"/>
  <c r="GM388" s="1"/>
  <c r="CZ115"/>
  <c r="Y115" s="1"/>
  <c r="V496" i="5" s="1"/>
  <c r="CY115" i="1"/>
  <c r="X115" s="1"/>
  <c r="AB1042" i="5"/>
  <c r="K1042"/>
  <c r="W755"/>
  <c r="O755"/>
  <c r="K77"/>
  <c r="CP33" i="1"/>
  <c r="O33" s="1"/>
  <c r="CP384"/>
  <c r="O384" s="1"/>
  <c r="J1455" i="5" s="1"/>
  <c r="P1455" s="1"/>
  <c r="GM181" i="1"/>
  <c r="V661" i="5"/>
  <c r="K667" s="1"/>
  <c r="J669" s="1"/>
  <c r="P669" s="1"/>
  <c r="AJ123" i="1"/>
  <c r="AJ22" s="1"/>
  <c r="GO387"/>
  <c r="V1468" i="5"/>
  <c r="K1474" s="1"/>
  <c r="J1476" s="1"/>
  <c r="P1476" s="1"/>
  <c r="GO296" i="1"/>
  <c r="V1184" i="5"/>
  <c r="GN302" i="1"/>
  <c r="GM239"/>
  <c r="V941" i="5"/>
  <c r="GM120" i="1"/>
  <c r="V517" i="5"/>
  <c r="K523" s="1"/>
  <c r="J525" s="1"/>
  <c r="P525" s="1"/>
  <c r="GN117" i="1"/>
  <c r="V213" i="5"/>
  <c r="GM386" i="1"/>
  <c r="GM295"/>
  <c r="V1181" i="5"/>
  <c r="GM251" i="1"/>
  <c r="V272" i="5"/>
  <c r="GM237" i="1"/>
  <c r="GM183"/>
  <c r="CP227"/>
  <c r="O227" s="1"/>
  <c r="J882" i="5" s="1"/>
  <c r="P882" s="1"/>
  <c r="K876"/>
  <c r="GN96" i="1"/>
  <c r="T383" i="5"/>
  <c r="K388" s="1"/>
  <c r="J391" s="1"/>
  <c r="P391" s="1"/>
  <c r="G16" i="2"/>
  <c r="F14" i="6" s="1"/>
  <c r="I25" i="5"/>
  <c r="GN190" i="1"/>
  <c r="X1476" i="5"/>
  <c r="O1476"/>
  <c r="J42"/>
  <c r="P42" s="1"/>
  <c r="GN26" i="1"/>
  <c r="GM26"/>
  <c r="CZ63"/>
  <c r="Y63" s="1"/>
  <c r="V221" i="5" s="1"/>
  <c r="CY63" i="1"/>
  <c r="X63" s="1"/>
  <c r="T221" i="5" s="1"/>
  <c r="K218" s="1"/>
  <c r="J824"/>
  <c r="P824" s="1"/>
  <c r="GM216" i="1"/>
  <c r="GN216"/>
  <c r="X606" i="5"/>
  <c r="O606"/>
  <c r="CP294" i="1"/>
  <c r="O294" s="1"/>
  <c r="J1180" i="5" s="1"/>
  <c r="P1180" s="1"/>
  <c r="CP306" i="1"/>
  <c r="O306" s="1"/>
  <c r="W835" i="5"/>
  <c r="O835"/>
  <c r="CY290" i="1"/>
  <c r="X290" s="1"/>
  <c r="CZ290"/>
  <c r="Y290" s="1"/>
  <c r="V1160" i="5" s="1"/>
  <c r="G1251"/>
  <c r="W437"/>
  <c r="O437"/>
  <c r="W187"/>
  <c r="O187"/>
  <c r="GN383" i="1"/>
  <c r="T1444" i="5"/>
  <c r="O838"/>
  <c r="W838"/>
  <c r="CY311" i="1"/>
  <c r="X311" s="1"/>
  <c r="T1250" i="5" s="1"/>
  <c r="K1247" s="1"/>
  <c r="CZ311" i="1"/>
  <c r="Y311" s="1"/>
  <c r="V1250" i="5" s="1"/>
  <c r="K1248" s="1"/>
  <c r="J615"/>
  <c r="P615" s="1"/>
  <c r="O1286"/>
  <c r="W1286"/>
  <c r="O767"/>
  <c r="W767"/>
  <c r="W513"/>
  <c r="O513"/>
  <c r="CZ75" i="1"/>
  <c r="Y75" s="1"/>
  <c r="V280" i="5" s="1"/>
  <c r="CY75" i="1"/>
  <c r="X75" s="1"/>
  <c r="T280" i="5" s="1"/>
  <c r="K277" s="1"/>
  <c r="CP105" i="1"/>
  <c r="O105" s="1"/>
  <c r="K335" i="5"/>
  <c r="CP87" i="1"/>
  <c r="O87" s="1"/>
  <c r="G18" i="2"/>
  <c r="F16" i="6" s="1"/>
  <c r="I1351" i="5"/>
  <c r="J1554"/>
  <c r="P1554" s="1"/>
  <c r="GM406" i="1"/>
  <c r="GN406"/>
  <c r="GN167"/>
  <c r="GO179"/>
  <c r="GM291"/>
  <c r="CP182"/>
  <c r="O182" s="1"/>
  <c r="J672" i="5" s="1"/>
  <c r="P672" s="1"/>
  <c r="K671"/>
  <c r="GM301" i="1"/>
  <c r="V1203" i="5"/>
  <c r="GO247" i="1"/>
  <c r="T970" i="5"/>
  <c r="GM94" i="1"/>
  <c r="T371" i="5"/>
  <c r="K376" s="1"/>
  <c r="J379" s="1"/>
  <c r="P379" s="1"/>
  <c r="O1199"/>
  <c r="W1199"/>
  <c r="O1062"/>
  <c r="W1062"/>
  <c r="O687"/>
  <c r="X687"/>
  <c r="GM283" i="1"/>
  <c r="T1123" i="5"/>
  <c r="K1128" s="1"/>
  <c r="J1131" s="1"/>
  <c r="P1131" s="1"/>
  <c r="AB280"/>
  <c r="K280"/>
  <c r="O451"/>
  <c r="W451"/>
  <c r="K116"/>
  <c r="CP41" i="1"/>
  <c r="O41" s="1"/>
  <c r="GN261"/>
  <c r="CP31"/>
  <c r="O31" s="1"/>
  <c r="V1555" i="5"/>
  <c r="K1560" s="1"/>
  <c r="V1178"/>
  <c r="GM300" i="1"/>
  <c r="V1200" i="5"/>
  <c r="GM240" i="1"/>
  <c r="V944" i="5"/>
  <c r="GM117" i="1"/>
  <c r="GM233"/>
  <c r="T401" i="5"/>
  <c r="GN70" i="1"/>
  <c r="V250" i="5"/>
  <c r="GM69" i="1"/>
  <c r="V247" i="5"/>
  <c r="GM305" i="1"/>
  <c r="G17" i="2"/>
  <c r="F15" i="6" s="1"/>
  <c r="I582" i="5"/>
  <c r="GO183" i="1"/>
  <c r="GM184"/>
  <c r="T676" i="5"/>
  <c r="K681" s="1"/>
  <c r="J684" s="1"/>
  <c r="P684" s="1"/>
  <c r="V441"/>
  <c r="GM190" i="1"/>
  <c r="X1409" i="5"/>
  <c r="O1409"/>
  <c r="W794"/>
  <c r="O794"/>
  <c r="X1180"/>
  <c r="O1180"/>
  <c r="O403"/>
  <c r="W403"/>
  <c r="O1531"/>
  <c r="X1531"/>
  <c r="O1159"/>
  <c r="W1159"/>
  <c r="W684"/>
  <c r="O684"/>
  <c r="O1455"/>
  <c r="X1455"/>
  <c r="K1509"/>
  <c r="CP396" i="1"/>
  <c r="O396" s="1"/>
  <c r="K776" i="5"/>
  <c r="CP206" i="1"/>
  <c r="O206" s="1"/>
  <c r="X1372" i="5"/>
  <c r="O1372"/>
  <c r="K149"/>
  <c r="CP48" i="1"/>
  <c r="O48" s="1"/>
  <c r="W1052" i="5"/>
  <c r="O1052"/>
  <c r="G113"/>
  <c r="O74"/>
  <c r="W74"/>
  <c r="G1026"/>
  <c r="O1562"/>
  <c r="W1562"/>
  <c r="G1349" s="1"/>
  <c r="J873"/>
  <c r="P873" s="1"/>
  <c r="GN226" i="1"/>
  <c r="GM226"/>
  <c r="GM262"/>
  <c r="GN262"/>
  <c r="J1052" i="5"/>
  <c r="P1052" s="1"/>
  <c r="O846"/>
  <c r="W846"/>
  <c r="K1190"/>
  <c r="CP298" i="1"/>
  <c r="O298" s="1"/>
  <c r="J1213" i="5"/>
  <c r="P1213" s="1"/>
  <c r="J534"/>
  <c r="P534" s="1"/>
  <c r="J1395"/>
  <c r="P1395" s="1"/>
  <c r="GO371" i="1"/>
  <c r="GM371"/>
  <c r="K1571" i="5"/>
  <c r="CP409" i="1"/>
  <c r="O409" s="1"/>
  <c r="X1494" i="5"/>
  <c r="O1494"/>
  <c r="O1162"/>
  <c r="W1162"/>
  <c r="O1224"/>
  <c r="W1224"/>
  <c r="O746"/>
  <c r="X746"/>
  <c r="GM398" i="1"/>
  <c r="CZ258"/>
  <c r="Y258" s="1"/>
  <c r="CP118"/>
  <c r="O118" s="1"/>
  <c r="J513" i="5" s="1"/>
  <c r="P513" s="1"/>
  <c r="J477"/>
  <c r="P477" s="1"/>
  <c r="O516"/>
  <c r="W516"/>
  <c r="CY208" i="1"/>
  <c r="X208" s="1"/>
  <c r="T792" i="5" s="1"/>
  <c r="GM394" i="1"/>
  <c r="V1501" i="5"/>
  <c r="GM64" i="1"/>
  <c r="V223" i="5"/>
  <c r="K228" s="1"/>
  <c r="GM101" i="1"/>
  <c r="V416" i="5"/>
  <c r="F16" i="2"/>
  <c r="E14" i="6" s="1"/>
  <c r="I24" i="5"/>
  <c r="GM299" i="1"/>
  <c r="V1197" i="5"/>
  <c r="GN254" i="1"/>
  <c r="V1007" i="5"/>
  <c r="GM247" i="1"/>
  <c r="GM100"/>
  <c r="V413" i="5"/>
  <c r="X1568"/>
  <c r="O1568"/>
  <c r="X1406"/>
  <c r="O1406"/>
  <c r="CP35" i="1"/>
  <c r="O35" s="1"/>
  <c r="K93" i="5"/>
  <c r="X1547"/>
  <c r="O1547"/>
  <c r="J230"/>
  <c r="P230" s="1"/>
  <c r="K716"/>
  <c r="CP194" i="1"/>
  <c r="O194" s="1"/>
  <c r="T461" i="5"/>
  <c r="K466" s="1"/>
  <c r="J469" s="1"/>
  <c r="P469" s="1"/>
  <c r="GN110" i="1"/>
  <c r="GM110"/>
  <c r="X672" i="5"/>
  <c r="O672"/>
  <c r="O1109"/>
  <c r="W1109"/>
  <c r="W770"/>
  <c r="O770"/>
  <c r="GO389" i="1"/>
  <c r="GM261"/>
  <c r="AG123"/>
  <c r="AG22" s="1"/>
  <c r="GM393"/>
  <c r="V1498" i="5"/>
  <c r="AD411" i="1"/>
  <c r="GN259"/>
  <c r="GM229"/>
  <c r="AJ325"/>
  <c r="AJ160" s="1"/>
  <c r="CP119"/>
  <c r="O119" s="1"/>
  <c r="J516" i="5" s="1"/>
  <c r="P516" s="1"/>
  <c r="K515"/>
  <c r="GN318" i="1"/>
  <c r="CP289"/>
  <c r="O289" s="1"/>
  <c r="J1159" i="5" s="1"/>
  <c r="P1159" s="1"/>
  <c r="K1153"/>
  <c r="GN233" i="1"/>
  <c r="GM78"/>
  <c r="AD123"/>
  <c r="AD22" s="1"/>
  <c r="GN305"/>
  <c r="CP222"/>
  <c r="O222" s="1"/>
  <c r="J857" i="5" s="1"/>
  <c r="P857" s="1"/>
  <c r="K852"/>
  <c r="V511"/>
  <c r="GN121" i="1"/>
  <c r="K110" i="5"/>
  <c r="GM77" i="1"/>
  <c r="X1384" i="5"/>
  <c r="O1384"/>
  <c r="X743"/>
  <c r="O743"/>
  <c r="O443"/>
  <c r="W443"/>
  <c r="W50"/>
  <c r="O50"/>
  <c r="G106"/>
  <c r="T1477"/>
  <c r="K1482" s="1"/>
  <c r="J915"/>
  <c r="P915" s="1"/>
  <c r="CP218" i="1"/>
  <c r="O218" s="1"/>
  <c r="K830" i="5"/>
  <c r="CP290" i="1"/>
  <c r="O290" s="1"/>
  <c r="K1161" i="5"/>
  <c r="O1485"/>
  <c r="X1485"/>
  <c r="X1366"/>
  <c r="O1366"/>
  <c r="G1233"/>
  <c r="CG160" i="1"/>
  <c r="AX325"/>
  <c r="AX446" s="1"/>
  <c r="K326" i="5"/>
  <c r="CP86" i="1"/>
  <c r="O86" s="1"/>
  <c r="K207" i="5"/>
  <c r="CP61" i="1"/>
  <c r="O61" s="1"/>
  <c r="J1369" i="5"/>
  <c r="P1369" s="1"/>
  <c r="GO366" i="1"/>
  <c r="GM366"/>
  <c r="O960" i="5"/>
  <c r="W960"/>
  <c r="O498"/>
  <c r="W498"/>
  <c r="J1283"/>
  <c r="P1283" s="1"/>
  <c r="GO317" i="1"/>
  <c r="GM317"/>
  <c r="J1134" i="5"/>
  <c r="P1134" s="1"/>
  <c r="GM284" i="1"/>
  <c r="GN284"/>
  <c r="CP260"/>
  <c r="O260" s="1"/>
  <c r="W940" i="5"/>
  <c r="O940"/>
  <c r="G222"/>
  <c r="K125"/>
  <c r="CP43" i="1"/>
  <c r="O43" s="1"/>
  <c r="CP373"/>
  <c r="O373" s="1"/>
  <c r="K1401" i="5"/>
  <c r="CP107" i="1"/>
  <c r="O107" s="1"/>
  <c r="J443" i="5" s="1"/>
  <c r="P443" s="1"/>
  <c r="CP90" i="1"/>
  <c r="O90" s="1"/>
  <c r="CP82"/>
  <c r="O82" s="1"/>
  <c r="K274" i="5"/>
  <c r="CP74" i="1"/>
  <c r="O74" s="1"/>
  <c r="GN74" s="1"/>
  <c r="CP208"/>
  <c r="O208" s="1"/>
  <c r="K793" i="5"/>
  <c r="L288"/>
  <c r="L289"/>
  <c r="Q289" s="1"/>
  <c r="CP76" i="1"/>
  <c r="O76" s="1"/>
  <c r="GM76" s="1"/>
  <c r="K285" i="5"/>
  <c r="X1534"/>
  <c r="O1534"/>
  <c r="J1372"/>
  <c r="P1372" s="1"/>
  <c r="GO367" i="1"/>
  <c r="GM367"/>
  <c r="J807" i="5"/>
  <c r="P807" s="1"/>
  <c r="G146"/>
  <c r="AB1241"/>
  <c r="J1242" s="1"/>
  <c r="P1242" s="1"/>
  <c r="K1241"/>
  <c r="CP164" i="1"/>
  <c r="O164" s="1"/>
  <c r="CP98"/>
  <c r="O98" s="1"/>
  <c r="J403" i="5" s="1"/>
  <c r="P403" s="1"/>
  <c r="K1557"/>
  <c r="CP407" i="1"/>
  <c r="O407" s="1"/>
  <c r="J870" i="5"/>
  <c r="P870" s="1"/>
  <c r="GN225" i="1"/>
  <c r="GM225"/>
  <c r="GO237"/>
  <c r="CY185"/>
  <c r="X185" s="1"/>
  <c r="T685" i="5" s="1"/>
  <c r="CZ185" i="1"/>
  <c r="Y185" s="1"/>
  <c r="V685" i="5" s="1"/>
  <c r="CY42" i="1"/>
  <c r="X42" s="1"/>
  <c r="T121" i="5" s="1"/>
  <c r="K118" s="1"/>
  <c r="CZ42" i="1"/>
  <c r="Y42" s="1"/>
  <c r="V121" i="5" s="1"/>
  <c r="K119" s="1"/>
  <c r="T362" i="1"/>
  <c r="F432"/>
  <c r="BA362"/>
  <c r="F431"/>
  <c r="I1352" i="5" s="1"/>
  <c r="AD362" i="1"/>
  <c r="Q411"/>
  <c r="GM202"/>
  <c r="GN202"/>
  <c r="GO393"/>
  <c r="AL411"/>
  <c r="AE362"/>
  <c r="R411"/>
  <c r="GM379"/>
  <c r="GN379"/>
  <c r="GN181"/>
  <c r="AO18"/>
  <c r="F450"/>
  <c r="CP38"/>
  <c r="O38" s="1"/>
  <c r="CJ123"/>
  <c r="GN299"/>
  <c r="AE325"/>
  <c r="AP18"/>
  <c r="F455"/>
  <c r="BC18"/>
  <c r="F462"/>
  <c r="GM387"/>
  <c r="GM96"/>
  <c r="GN120"/>
  <c r="GM296"/>
  <c r="GN101"/>
  <c r="GN301"/>
  <c r="GN239"/>
  <c r="GM70"/>
  <c r="GM67"/>
  <c r="GN67"/>
  <c r="CZ38"/>
  <c r="Y38" s="1"/>
  <c r="V105" i="5" s="1"/>
  <c r="K103" s="1"/>
  <c r="CY38" i="1"/>
  <c r="X38" s="1"/>
  <c r="T105" i="5" s="1"/>
  <c r="K102" s="1"/>
  <c r="GM39" i="1"/>
  <c r="GN39"/>
  <c r="GN320"/>
  <c r="GM320"/>
  <c r="AH160"/>
  <c r="AD325"/>
  <c r="CY119"/>
  <c r="X119" s="1"/>
  <c r="T514" i="5" s="1"/>
  <c r="CZ119" i="1"/>
  <c r="Y119" s="1"/>
  <c r="V514" i="5" s="1"/>
  <c r="AQ18" i="1"/>
  <c r="F456"/>
  <c r="GO401"/>
  <c r="GM401"/>
  <c r="CY95"/>
  <c r="X95" s="1"/>
  <c r="T380" i="5" s="1"/>
  <c r="CZ95" i="1"/>
  <c r="Y95" s="1"/>
  <c r="V380" i="5" s="1"/>
  <c r="CP29" i="1"/>
  <c r="O29" s="1"/>
  <c r="AC123"/>
  <c r="F435"/>
  <c r="W362"/>
  <c r="GN300"/>
  <c r="GN184"/>
  <c r="GN64"/>
  <c r="GO394"/>
  <c r="GM254"/>
  <c r="GN100"/>
  <c r="AF325"/>
  <c r="GM228"/>
  <c r="GN228"/>
  <c r="GO404"/>
  <c r="GM404"/>
  <c r="AI160"/>
  <c r="V325"/>
  <c r="BB18"/>
  <c r="F459"/>
  <c r="AU18"/>
  <c r="F465"/>
  <c r="CZ31"/>
  <c r="Y31" s="1"/>
  <c r="V65" i="5" s="1"/>
  <c r="K63" s="1"/>
  <c r="CY31" i="1"/>
  <c r="X31" s="1"/>
  <c r="AX362"/>
  <c r="F418"/>
  <c r="AZ160"/>
  <c r="F336"/>
  <c r="AC325"/>
  <c r="GO391"/>
  <c r="GM391"/>
  <c r="GN319"/>
  <c r="GM319"/>
  <c r="AZ22"/>
  <c r="F134"/>
  <c r="AZ446"/>
  <c r="AI123"/>
  <c r="AC362"/>
  <c r="CE411"/>
  <c r="CH411"/>
  <c r="P411"/>
  <c r="CF411"/>
  <c r="CY243"/>
  <c r="X243" s="1"/>
  <c r="CZ243"/>
  <c r="Y243" s="1"/>
  <c r="GN253"/>
  <c r="CJ325"/>
  <c r="GN94"/>
  <c r="AE123"/>
  <c r="CZ182"/>
  <c r="Y182" s="1"/>
  <c r="GO240"/>
  <c r="GN69"/>
  <c r="GO295"/>
  <c r="GN191"/>
  <c r="GN98"/>
  <c r="U362"/>
  <c r="F433"/>
  <c r="GO198"/>
  <c r="GM198"/>
  <c r="GO369"/>
  <c r="GM369"/>
  <c r="F426"/>
  <c r="F439" s="1"/>
  <c r="S362"/>
  <c r="GO400"/>
  <c r="GM400"/>
  <c r="GM52"/>
  <c r="GN52"/>
  <c r="GM27"/>
  <c r="GN27"/>
  <c r="GM28"/>
  <c r="GN28"/>
  <c r="AZ362"/>
  <c r="F422"/>
  <c r="GN170"/>
  <c r="GM170"/>
  <c r="GM119"/>
  <c r="CY29"/>
  <c r="X29" s="1"/>
  <c r="CZ29"/>
  <c r="Y29" s="1"/>
  <c r="GO385"/>
  <c r="GM385"/>
  <c r="CP185"/>
  <c r="O185" s="1"/>
  <c r="J687" i="5" s="1"/>
  <c r="P687" s="1"/>
  <c r="GM223" i="1"/>
  <c r="GN223"/>
  <c r="CP95"/>
  <c r="O95" s="1"/>
  <c r="J382" i="5" s="1"/>
  <c r="P382" s="1"/>
  <c r="CP40" i="1"/>
  <c r="O40" s="1"/>
  <c r="CP42"/>
  <c r="O42" s="1"/>
  <c r="AF123"/>
  <c r="GM32"/>
  <c r="GN32"/>
  <c r="AK362"/>
  <c r="X411"/>
  <c r="V362"/>
  <c r="F434"/>
  <c r="AG325"/>
  <c r="GM227"/>
  <c r="GN227"/>
  <c r="AH123"/>
  <c r="GN304" l="1"/>
  <c r="GM304"/>
  <c r="J400" i="5"/>
  <c r="P400" s="1"/>
  <c r="GN97" i="1"/>
  <c r="GM97"/>
  <c r="GN211"/>
  <c r="GN62"/>
  <c r="GM289"/>
  <c r="GM384"/>
  <c r="GN76"/>
  <c r="W325"/>
  <c r="F349" s="1"/>
  <c r="GN289"/>
  <c r="GO384"/>
  <c r="J1043" i="5"/>
  <c r="P1043" s="1"/>
  <c r="K1025"/>
  <c r="AB1025"/>
  <c r="GN30" i="1"/>
  <c r="GM30"/>
  <c r="GM165"/>
  <c r="GN107"/>
  <c r="GM74"/>
  <c r="Q123"/>
  <c r="Q22" s="1"/>
  <c r="GM211"/>
  <c r="GM75"/>
  <c r="GO165"/>
  <c r="J460" i="5"/>
  <c r="P460" s="1"/>
  <c r="GM109" i="1"/>
  <c r="O122" i="5"/>
  <c r="O281"/>
  <c r="O1242"/>
  <c r="O1303"/>
  <c r="W57"/>
  <c r="GN207" i="1"/>
  <c r="O66" i="5"/>
  <c r="H18" i="2"/>
  <c r="G16" i="6" s="1"/>
  <c r="GN222" i="1"/>
  <c r="T123"/>
  <c r="F144" s="1"/>
  <c r="GM207"/>
  <c r="K278" i="5"/>
  <c r="J281" s="1"/>
  <c r="P281" s="1"/>
  <c r="J969"/>
  <c r="P969" s="1"/>
  <c r="GM246" i="1"/>
  <c r="G20" i="2"/>
  <c r="GM222" i="1"/>
  <c r="GM98"/>
  <c r="GM294"/>
  <c r="GM63"/>
  <c r="F453"/>
  <c r="AX18"/>
  <c r="J1562" i="5"/>
  <c r="P1562" s="1"/>
  <c r="GM407" i="1"/>
  <c r="J1515" i="5"/>
  <c r="P1515" s="1"/>
  <c r="GO396" i="1"/>
  <c r="GM396"/>
  <c r="GM306"/>
  <c r="GN306"/>
  <c r="I1353" i="5"/>
  <c r="G1353" s="1"/>
  <c r="AK325" i="1"/>
  <c r="AK160" s="1"/>
  <c r="T958" i="5"/>
  <c r="W123" i="1"/>
  <c r="W446" s="1"/>
  <c r="J312" i="5"/>
  <c r="P312" s="1"/>
  <c r="GM82" i="1"/>
  <c r="GN82"/>
  <c r="W222" i="5"/>
  <c r="O222"/>
  <c r="GM260" i="1"/>
  <c r="GN260"/>
  <c r="J332" i="5"/>
  <c r="P332" s="1"/>
  <c r="GM86" i="1"/>
  <c r="GN86"/>
  <c r="O1233" i="5"/>
  <c r="W1233"/>
  <c r="J835"/>
  <c r="P835" s="1"/>
  <c r="GN218" i="1"/>
  <c r="GM218"/>
  <c r="O106" i="5"/>
  <c r="W106"/>
  <c r="J722"/>
  <c r="P722" s="1"/>
  <c r="GM194" i="1"/>
  <c r="GN194"/>
  <c r="V1025" i="5"/>
  <c r="K1023" s="1"/>
  <c r="J1026" s="1"/>
  <c r="P1026" s="1"/>
  <c r="GM258" i="1"/>
  <c r="GN258"/>
  <c r="GM41"/>
  <c r="GN41"/>
  <c r="GN75"/>
  <c r="J341" i="5"/>
  <c r="P341" s="1"/>
  <c r="GM87" i="1"/>
  <c r="GN87"/>
  <c r="O1251" i="5"/>
  <c r="W1251"/>
  <c r="J1485"/>
  <c r="P1485" s="1"/>
  <c r="GO388" i="1"/>
  <c r="J927" i="5"/>
  <c r="P927" s="1"/>
  <c r="GM235" i="1"/>
  <c r="GO235"/>
  <c r="GN311"/>
  <c r="J600" i="5"/>
  <c r="P600" s="1"/>
  <c r="GN164" i="1"/>
  <c r="GM164"/>
  <c r="J82" i="5"/>
  <c r="P82" s="1"/>
  <c r="GN33" i="1"/>
  <c r="GM33"/>
  <c r="AB123"/>
  <c r="AB22" s="1"/>
  <c r="AB112" i="5"/>
  <c r="J113" s="1"/>
  <c r="P113" s="1"/>
  <c r="K112"/>
  <c r="AK123" i="1"/>
  <c r="AK22" s="1"/>
  <c r="T56" i="5"/>
  <c r="K53" s="1"/>
  <c r="GN118" i="1"/>
  <c r="GN119"/>
  <c r="GM182"/>
  <c r="AB411"/>
  <c r="AB362" s="1"/>
  <c r="K56" i="5"/>
  <c r="AB56"/>
  <c r="GO294" i="1"/>
  <c r="J289" i="5"/>
  <c r="P289" s="1"/>
  <c r="J794"/>
  <c r="P794" s="1"/>
  <c r="GM208" i="1"/>
  <c r="GN208"/>
  <c r="GN90"/>
  <c r="GM90"/>
  <c r="J359" i="5"/>
  <c r="P359" s="1"/>
  <c r="J1406"/>
  <c r="P1406" s="1"/>
  <c r="GO373" i="1"/>
  <c r="GM373"/>
  <c r="G1348" i="5"/>
  <c r="J154"/>
  <c r="P154" s="1"/>
  <c r="GN48" i="1"/>
  <c r="GM48"/>
  <c r="J782" i="5"/>
  <c r="P782" s="1"/>
  <c r="GM206" i="1"/>
  <c r="GN206"/>
  <c r="GM107"/>
  <c r="GN407"/>
  <c r="J1251" i="5"/>
  <c r="P1251" s="1"/>
  <c r="K219"/>
  <c r="J222" s="1"/>
  <c r="P222" s="1"/>
  <c r="GM311" i="1"/>
  <c r="K121" i="5"/>
  <c r="AB121"/>
  <c r="J122" s="1"/>
  <c r="P122" s="1"/>
  <c r="AL123" i="1"/>
  <c r="AL22" s="1"/>
  <c r="V56" i="5"/>
  <c r="K54" s="1"/>
  <c r="J1580"/>
  <c r="GM243" i="1"/>
  <c r="V958" i="5"/>
  <c r="GN31" i="1"/>
  <c r="T65" i="5"/>
  <c r="K62" s="1"/>
  <c r="K105"/>
  <c r="AB105"/>
  <c r="J106" s="1"/>
  <c r="P106" s="1"/>
  <c r="GN243" i="1"/>
  <c r="AL325"/>
  <c r="Y325" s="1"/>
  <c r="V670" i="5"/>
  <c r="CB411" i="1"/>
  <c r="CB362" s="1"/>
  <c r="W146" i="5"/>
  <c r="O146"/>
  <c r="J130"/>
  <c r="P130" s="1"/>
  <c r="GM43" i="1"/>
  <c r="GN43"/>
  <c r="J212" i="5"/>
  <c r="P212" s="1"/>
  <c r="GM61" i="1"/>
  <c r="GN61"/>
  <c r="F332"/>
  <c r="AX160"/>
  <c r="G1350" i="5"/>
  <c r="J1162"/>
  <c r="P1162" s="1"/>
  <c r="GN290" i="1"/>
  <c r="GM307"/>
  <c r="GM118"/>
  <c r="J98" i="5"/>
  <c r="P98" s="1"/>
  <c r="GN35" i="1"/>
  <c r="GM35"/>
  <c r="J1576" i="5"/>
  <c r="P1576" s="1"/>
  <c r="GM409" i="1"/>
  <c r="GO409"/>
  <c r="J1196" i="5"/>
  <c r="P1196" s="1"/>
  <c r="GM298" i="1"/>
  <c r="GN298"/>
  <c r="O1026" i="5"/>
  <c r="W1026"/>
  <c r="O113"/>
  <c r="W113"/>
  <c r="AB65"/>
  <c r="K65"/>
  <c r="J437"/>
  <c r="P437" s="1"/>
  <c r="GN105" i="1"/>
  <c r="GM105"/>
  <c r="GM290"/>
  <c r="T1160" i="5"/>
  <c r="F17" i="6"/>
  <c r="T496" i="5"/>
  <c r="GM115" i="1"/>
  <c r="GN115"/>
  <c r="J1417" i="5"/>
  <c r="P1417" s="1"/>
  <c r="GO375" i="1"/>
  <c r="GM375"/>
  <c r="T1232" i="5"/>
  <c r="K1229" s="1"/>
  <c r="J1233" s="1"/>
  <c r="P1233" s="1"/>
  <c r="GN307" i="1"/>
  <c r="GN63"/>
  <c r="O123"/>
  <c r="GO185"/>
  <c r="GM185"/>
  <c r="CA325" s="1"/>
  <c r="AE22"/>
  <c r="R123"/>
  <c r="CH362"/>
  <c r="AY411"/>
  <c r="AZ18"/>
  <c r="F457"/>
  <c r="GM95"/>
  <c r="GN95"/>
  <c r="GO182"/>
  <c r="AV411"/>
  <c r="CE362"/>
  <c r="AF160"/>
  <c r="S325"/>
  <c r="GM31"/>
  <c r="GN38"/>
  <c r="GM38"/>
  <c r="X362"/>
  <c r="F436"/>
  <c r="F442" s="1"/>
  <c r="J1583" i="5" s="1"/>
  <c r="CJ160" i="1"/>
  <c r="BA325"/>
  <c r="CF362"/>
  <c r="AW411"/>
  <c r="AC22"/>
  <c r="CE123"/>
  <c r="P123"/>
  <c r="CF123"/>
  <c r="CH123"/>
  <c r="AD160"/>
  <c r="Q325"/>
  <c r="R362"/>
  <c r="F425"/>
  <c r="I1354" i="5" s="1"/>
  <c r="F135" i="1"/>
  <c r="Q446"/>
  <c r="AG160"/>
  <c r="T325"/>
  <c r="AH22"/>
  <c r="U123"/>
  <c r="GM42"/>
  <c r="GN42"/>
  <c r="P362"/>
  <c r="F414"/>
  <c r="F441" s="1"/>
  <c r="J1582" i="5" s="1"/>
  <c r="AI22" i="1"/>
  <c r="V123"/>
  <c r="V160"/>
  <c r="F348"/>
  <c r="GM29"/>
  <c r="GN29"/>
  <c r="U160"/>
  <c r="F347"/>
  <c r="I584" i="5" s="1"/>
  <c r="G584" s="1"/>
  <c r="CJ22" i="1"/>
  <c r="BA123"/>
  <c r="AB325"/>
  <c r="F147"/>
  <c r="AF22"/>
  <c r="S123"/>
  <c r="GM40"/>
  <c r="GN40"/>
  <c r="J18" i="2"/>
  <c r="AC160" i="1"/>
  <c r="P325"/>
  <c r="CF325"/>
  <c r="CH325"/>
  <c r="CE325"/>
  <c r="W160"/>
  <c r="AE160"/>
  <c r="R325"/>
  <c r="AL362"/>
  <c r="Y411"/>
  <c r="Q362"/>
  <c r="F423"/>
  <c r="F440" s="1"/>
  <c r="J1581" i="5" s="1"/>
  <c r="T22" i="1"/>
  <c r="O411" l="1"/>
  <c r="X123"/>
  <c r="AL160"/>
  <c r="W22"/>
  <c r="F152"/>
  <c r="J545" i="5" s="1"/>
  <c r="T446" i="1"/>
  <c r="G579" i="5"/>
  <c r="G580" s="1"/>
  <c r="CC411" i="1"/>
  <c r="AS411"/>
  <c r="X325"/>
  <c r="X160" s="1"/>
  <c r="Y123"/>
  <c r="F149" s="1"/>
  <c r="F155" s="1"/>
  <c r="J548" i="5" s="1"/>
  <c r="CA123" i="1"/>
  <c r="CC325"/>
  <c r="CA411"/>
  <c r="CA362" s="1"/>
  <c r="CB325"/>
  <c r="CB160" s="1"/>
  <c r="CC362"/>
  <c r="AT411"/>
  <c r="F429" s="1"/>
  <c r="J57" i="5"/>
  <c r="P57" s="1"/>
  <c r="G22"/>
  <c r="G23" s="1"/>
  <c r="CB123" i="1"/>
  <c r="AS123" s="1"/>
  <c r="J66" i="5"/>
  <c r="P66" s="1"/>
  <c r="CA160" i="1"/>
  <c r="AR325"/>
  <c r="CB22"/>
  <c r="CA22"/>
  <c r="AR123"/>
  <c r="S22"/>
  <c r="F138"/>
  <c r="F151" s="1"/>
  <c r="S446"/>
  <c r="S160"/>
  <c r="F340"/>
  <c r="F353" s="1"/>
  <c r="Y362"/>
  <c r="F437"/>
  <c r="F443" s="1"/>
  <c r="R160"/>
  <c r="F339"/>
  <c r="CE160"/>
  <c r="AV325"/>
  <c r="T160"/>
  <c r="F346"/>
  <c r="CE22"/>
  <c r="AV123"/>
  <c r="BA160"/>
  <c r="F345"/>
  <c r="AV362"/>
  <c r="F416"/>
  <c r="R22"/>
  <c r="F137"/>
  <c r="R446"/>
  <c r="Y22"/>
  <c r="AS362"/>
  <c r="F428"/>
  <c r="CC160"/>
  <c r="AT325"/>
  <c r="X22"/>
  <c r="F148"/>
  <c r="F154" s="1"/>
  <c r="J547" i="5" s="1"/>
  <c r="AB160" i="1"/>
  <c r="O325"/>
  <c r="O446" s="1"/>
  <c r="U22"/>
  <c r="F145"/>
  <c r="U446"/>
  <c r="Q18"/>
  <c r="F458"/>
  <c r="F475" s="1"/>
  <c r="CF22"/>
  <c r="AW123"/>
  <c r="AW362"/>
  <c r="F417"/>
  <c r="F413"/>
  <c r="O362"/>
  <c r="AY362"/>
  <c r="F419"/>
  <c r="O22"/>
  <c r="F125"/>
  <c r="Y160"/>
  <c r="F351"/>
  <c r="F357" s="1"/>
  <c r="J1317" i="5" s="1"/>
  <c r="T18" i="1"/>
  <c r="F467"/>
  <c r="CH160"/>
  <c r="AY325"/>
  <c r="CH22"/>
  <c r="AY123"/>
  <c r="CF160"/>
  <c r="AW325"/>
  <c r="P160"/>
  <c r="F328"/>
  <c r="F355" s="1"/>
  <c r="J1315" i="5" s="1"/>
  <c r="W18" i="1"/>
  <c r="F470"/>
  <c r="BA22"/>
  <c r="F143"/>
  <c r="BA446"/>
  <c r="V22"/>
  <c r="F146"/>
  <c r="V446"/>
  <c r="Q160"/>
  <c r="F337"/>
  <c r="P22"/>
  <c r="F126"/>
  <c r="F153" s="1"/>
  <c r="J546" i="5" s="1"/>
  <c r="P446" i="1"/>
  <c r="AT362" l="1"/>
  <c r="AS325"/>
  <c r="F354"/>
  <c r="AM1318" i="5" s="1"/>
  <c r="Y446" i="1"/>
  <c r="AR411"/>
  <c r="X446"/>
  <c r="X18" s="1"/>
  <c r="F350"/>
  <c r="F356" s="1"/>
  <c r="J1316" i="5" s="1"/>
  <c r="F444" i="1"/>
  <c r="J1584" i="5"/>
  <c r="I27"/>
  <c r="G27" s="1"/>
  <c r="J544"/>
  <c r="AM549"/>
  <c r="I28"/>
  <c r="AM1585"/>
  <c r="H16" i="2"/>
  <c r="I26" i="5"/>
  <c r="F18" i="2"/>
  <c r="E16" i="6" s="1"/>
  <c r="I1350" i="5"/>
  <c r="E18" i="2"/>
  <c r="D16" i="6" s="1"/>
  <c r="D17" s="1"/>
  <c r="D13" i="7" s="1"/>
  <c r="I1349" i="5"/>
  <c r="H17" i="2"/>
  <c r="G15" i="6" s="1"/>
  <c r="I583" i="5"/>
  <c r="I585"/>
  <c r="J1313"/>
  <c r="BA18" i="1"/>
  <c r="F466"/>
  <c r="J17" i="2"/>
  <c r="P18" i="1"/>
  <c r="F449"/>
  <c r="F476" s="1"/>
  <c r="AY22"/>
  <c r="F131"/>
  <c r="AY446"/>
  <c r="O18"/>
  <c r="F448"/>
  <c r="O160"/>
  <c r="F327"/>
  <c r="AR22"/>
  <c r="F150"/>
  <c r="AR446"/>
  <c r="U18"/>
  <c r="F468"/>
  <c r="AT160"/>
  <c r="F343"/>
  <c r="AT446"/>
  <c r="Y18"/>
  <c r="F472"/>
  <c r="F478" s="1"/>
  <c r="AV22"/>
  <c r="F128"/>
  <c r="AV446"/>
  <c r="AV160"/>
  <c r="F330"/>
  <c r="S18"/>
  <c r="F461"/>
  <c r="F474" s="1"/>
  <c r="AR160"/>
  <c r="F352"/>
  <c r="V18"/>
  <c r="F469"/>
  <c r="AW22"/>
  <c r="F129"/>
  <c r="AW446"/>
  <c r="AW160"/>
  <c r="F331"/>
  <c r="AY160"/>
  <c r="F333"/>
  <c r="R18"/>
  <c r="F460"/>
  <c r="F156"/>
  <c r="J16" i="2"/>
  <c r="AS22" i="1"/>
  <c r="F140"/>
  <c r="AS446"/>
  <c r="F342" l="1"/>
  <c r="E17" i="2" s="1"/>
  <c r="AS160" i="1"/>
  <c r="J1314" i="5"/>
  <c r="F471" i="1"/>
  <c r="F477" s="1"/>
  <c r="F479" s="1"/>
  <c r="F358"/>
  <c r="H13" i="7"/>
  <c r="D14"/>
  <c r="F438" i="1"/>
  <c r="AR362"/>
  <c r="J20" i="2"/>
  <c r="I14" i="6"/>
  <c r="I17" s="1"/>
  <c r="I22" i="5"/>
  <c r="I23" s="1"/>
  <c r="J549"/>
  <c r="E16" i="2"/>
  <c r="I18"/>
  <c r="H16" i="6" s="1"/>
  <c r="J16" s="1"/>
  <c r="I1348" i="5"/>
  <c r="J1585"/>
  <c r="I579"/>
  <c r="I580" s="1"/>
  <c r="J1318"/>
  <c r="F17" i="2"/>
  <c r="E15" i="6" s="1"/>
  <c r="I581" i="5"/>
  <c r="H20" i="2"/>
  <c r="G14" i="6"/>
  <c r="AV18" i="1"/>
  <c r="F451"/>
  <c r="AW18"/>
  <c r="F452"/>
  <c r="AT18"/>
  <c r="F464"/>
  <c r="AY18"/>
  <c r="F454"/>
  <c r="AS18"/>
  <c r="F463"/>
  <c r="AR18"/>
  <c r="F473"/>
  <c r="H17" i="7" l="1"/>
  <c r="H14"/>
  <c r="H15" i="6"/>
  <c r="H17" s="1"/>
  <c r="E17"/>
  <c r="F20" i="2"/>
  <c r="E17" i="7"/>
  <c r="E18" s="1"/>
  <c r="E22" s="1"/>
  <c r="I17" i="2"/>
  <c r="E20"/>
  <c r="D17" i="7"/>
  <c r="D18" s="1"/>
  <c r="D22" s="1"/>
  <c r="D24" s="1"/>
  <c r="D25" s="1"/>
  <c r="I16" i="2"/>
  <c r="D26" i="7" l="1"/>
  <c r="D27" s="1"/>
  <c r="J15" i="6"/>
  <c r="E24" i="7"/>
  <c r="H18"/>
  <c r="I20" i="2"/>
  <c r="E25" i="7" l="1"/>
  <c r="H20"/>
  <c r="G20" s="1"/>
  <c r="J14" i="6"/>
  <c r="I10"/>
  <c r="E26" i="7" l="1"/>
  <c r="E27" s="1"/>
  <c r="H21"/>
  <c r="G21" s="1"/>
  <c r="G22" s="1"/>
  <c r="H22"/>
  <c r="H24" s="1"/>
  <c r="G24" l="1"/>
  <c r="G25" s="1"/>
  <c r="H25" l="1"/>
  <c r="G26"/>
  <c r="G27"/>
  <c r="H26"/>
  <c r="G8" l="1"/>
</calcChain>
</file>

<file path=xl/sharedStrings.xml><?xml version="1.0" encoding="utf-8"?>
<sst xmlns="http://schemas.openxmlformats.org/spreadsheetml/2006/main" count="24056" uniqueCount="1755">
  <si>
    <t>Smeta.RU  (495) 974-1589</t>
  </si>
  <si>
    <t>_PS_</t>
  </si>
  <si>
    <t>Smeta.RU</t>
  </si>
  <si>
    <t/>
  </si>
  <si>
    <t>Новый объект</t>
  </si>
  <si>
    <t>текущий ремонт части помещений Дворца культуры тракторостроителей" расположенного по адресу:, чувашская Республика, г. Чебоксары, Эгерский бульвар, д.36</t>
  </si>
  <si>
    <t>Сметные нормы списания</t>
  </si>
  <si>
    <t>Коды ценников</t>
  </si>
  <si>
    <t>Чувашская Республика (редакция 2014)</t>
  </si>
  <si>
    <t>ТР для Версии 10: Центральные регионы (с уч. п-ма 2536-ИП/12/ГС от 27.11.12, 01/57049-ЮЛ от 27.04.2018) от 30.08.2018 г</t>
  </si>
  <si>
    <t>Поправки  для НБ 2014 года от 10.12.2014</t>
  </si>
  <si>
    <t>02-01-01</t>
  </si>
  <si>
    <t>Общестроительные работы</t>
  </si>
  <si>
    <t>Демонтажные работы</t>
  </si>
  <si>
    <t>Помещение №1, №2,№15 (мужской и женский санузел, коридор 1 этаж)</t>
  </si>
  <si>
    <t>1</t>
  </si>
  <si>
    <t>46-04-001-4</t>
  </si>
  <si>
    <t>Разборка кирпичных стен</t>
  </si>
  <si>
    <t>1 м3</t>
  </si>
  <si>
    <t>ТЕР Чувашская республика (редакция 2014), 46-04-001-4, Приказ Минстроя России от 05.05.2015 № 337/пр</t>
  </si>
  <si>
    <t>Реконструкция зданий и сооружений</t>
  </si>
  <si>
    <t>ФЕР-46</t>
  </si>
  <si>
    <t>*0,9</t>
  </si>
  <si>
    <t>*0,85</t>
  </si>
  <si>
    <t>2</t>
  </si>
  <si>
    <t>46-04-011-2</t>
  </si>
  <si>
    <t>Разборка в зданиях и сооружения с агрессивными средами покрытий полов из плиток, уложенных на растворе</t>
  </si>
  <si>
    <t>100 м2 покрытия</t>
  </si>
  <si>
    <t>ТЕР Чувашская республика (редакция 2014), 46-04-011-2, Приказ Минстроя России от 05.05.2015 № 337/пр</t>
  </si>
  <si>
    <t>4</t>
  </si>
  <si>
    <t>56-10-1</t>
  </si>
  <si>
    <t>Снятие дверных полотен</t>
  </si>
  <si>
    <t>100 М2 ДВЕРНЫХ ПОЛОТЕН</t>
  </si>
  <si>
    <t>ТЕРр Чувашская республика (редакция 2014), 56-10-1, Приказ Минстроя России от 05.05.2015 № 337/пр</t>
  </si>
  <si>
    <t>Ремонтно-строительные работы</t>
  </si>
  <si>
    <t>Проемы</t>
  </si>
  <si>
    <t>рФЕР-56</t>
  </si>
  <si>
    <t>4,1</t>
  </si>
  <si>
    <t>509-9900</t>
  </si>
  <si>
    <t>Строительный мусор</t>
  </si>
  <si>
    <t>т</t>
  </si>
  <si>
    <t>ТССЦ Чувашская республика (редакция 2014), 509-9900, Приказ Минстроя России от 05.05.2015 № 337/пр</t>
  </si>
  <si>
    <t>5</t>
  </si>
  <si>
    <t>56-9-1</t>
  </si>
  <si>
    <t>Демонтаж дверных коробок в каменных стенах с отбивкой штукатурки в откосах</t>
  </si>
  <si>
    <t>100 КОРОБОК</t>
  </si>
  <si>
    <t>ТЕРр Чувашская республика (редакция 2014), 56-9-1, Приказ Минстроя России от 05.05.2015 № 337/пр</t>
  </si>
  <si>
    <t>5,1</t>
  </si>
  <si>
    <t>6</t>
  </si>
  <si>
    <t>7</t>
  </si>
  <si>
    <t>63-10-1</t>
  </si>
  <si>
    <t>Разборка облицовки из гипсокартонных листов стен и перегородок</t>
  </si>
  <si>
    <t>100 М2 ОБЛИЦОВКИ</t>
  </si>
  <si>
    <t>ТЕРр Чувашская респ.-И3, Приказ Госстроя от 07.11.2013 № 418/ГС, 63-10-1</t>
  </si>
  <si>
    <t>Стекольные, обойные, облицовочные работы</t>
  </si>
  <si>
    <t>рФЕР-63</t>
  </si>
  <si>
    <t>8</t>
  </si>
  <si>
    <t>63-7-5</t>
  </si>
  <si>
    <t>Разборка облицовки стен из керамических глазурованных плиток</t>
  </si>
  <si>
    <t>100 М2 ПОВЕРХНОСТИ ОБЛИЦОВКИ</t>
  </si>
  <si>
    <t>ТЕРр Чувашская респ.-И3, Приказ Госстроя от 07.11.2013 № 418/ГС, 63-7-5</t>
  </si>
  <si>
    <t>9</t>
  </si>
  <si>
    <t>63-10-2</t>
  </si>
  <si>
    <t>Разборка облицовки из гипсокартонных листов потолков</t>
  </si>
  <si>
    <t>ТЕРр Чувашская республика (редакция 2014), 63-10-2, Приказ Минстроя России от 05.05.2015 № 337/пр</t>
  </si>
  <si>
    <t>Помещения №№7-10 (коридор служебный, лестничная клетка, санузел)</t>
  </si>
  <si>
    <t>10</t>
  </si>
  <si>
    <t>57-3-1</t>
  </si>
  <si>
    <t>Разборка плинтусов деревянных и из пластмассовых материалов</t>
  </si>
  <si>
    <t>100 М ПЛИНТУСА</t>
  </si>
  <si>
    <t>ТЕРр Чувашская республика (редакция 2014), 57-3-1, Приказ Минстроя России от 05.05.2015 № 337/пр</t>
  </si>
  <si>
    <t>Полы</t>
  </si>
  <si>
    <t>рФЕР-57</t>
  </si>
  <si>
    <t>10,1</t>
  </si>
  <si>
    <t>11</t>
  </si>
  <si>
    <t>57-3-2</t>
  </si>
  <si>
    <t>Разборка плинтусов цементных и из керамической плитки</t>
  </si>
  <si>
    <t>ТЕРр Чувашская республика (редакция 2014), 57-3-2, Приказ Минстроя России от 05.05.2015 № 337/пр</t>
  </si>
  <si>
    <t>11,1</t>
  </si>
  <si>
    <t>12</t>
  </si>
  <si>
    <t>57-2-1</t>
  </si>
  <si>
    <t>Разборка покрытий полов из линолеума и релина</t>
  </si>
  <si>
    <t>ТЕРр Чувашская республика (редакция 2014), 57-2-1, Приказ Минстроя России от 05.05.2015 № 337/пр</t>
  </si>
  <si>
    <t>12,1</t>
  </si>
  <si>
    <t>13</t>
  </si>
  <si>
    <t>14</t>
  </si>
  <si>
    <t>14,1</t>
  </si>
  <si>
    <t>15</t>
  </si>
  <si>
    <t>15,1</t>
  </si>
  <si>
    <t>17</t>
  </si>
  <si>
    <t>Помещение №13</t>
  </si>
  <si>
    <t>20</t>
  </si>
  <si>
    <t>46-04-010-2</t>
  </si>
  <si>
    <t>Разборка покрытий полов дощатых</t>
  </si>
  <si>
    <t>ТЕР Чувашская республика (редакция 2014), 46-04-010-2, Приказ Минстроя России от 05.05.2015 № 337/пр</t>
  </si>
  <si>
    <t>21</t>
  </si>
  <si>
    <t>10-01-015-1</t>
  </si>
  <si>
    <t>Устройство перегородок каркасно-филенчатых в санузлах</t>
  </si>
  <si>
    <t>100 м2 перегородок и барьеров</t>
  </si>
  <si>
    <t>ТЕР Чувашская республика (редакция 2014), 10-01-015-1, Приказ Минстроя России от 05.05.2015 № 337/пр</t>
  </si>
  <si>
    <t>Деревянные конструкции</t>
  </si>
  <si>
    <t>ФЕР-10</t>
  </si>
  <si>
    <t>22</t>
  </si>
  <si>
    <t>прайс</t>
  </si>
  <si>
    <t>Сантехническая перегородка</t>
  </si>
  <si>
    <t>м2</t>
  </si>
  <si>
    <t>Материалы строительные</t>
  </si>
  <si>
    <t>Материалы и конструкции ( строительные ) по ценникам и каталогом</t>
  </si>
  <si>
    <t>ФССЦст</t>
  </si>
  <si>
    <t>23</t>
  </si>
  <si>
    <t>10-01-059-1</t>
  </si>
  <si>
    <t>Установка столов, шкафов под мойки, холодильных шкафов и др.</t>
  </si>
  <si>
    <t>100 шт. изделий</t>
  </si>
  <si>
    <t>ТЕР Чувашская республика (редакция 2014), 10-01-059-1, Приказ Минстроя России от 05.05.2015 № 337/пр</t>
  </si>
  <si>
    <t>24</t>
  </si>
  <si>
    <t>Столешница</t>
  </si>
  <si>
    <t>м</t>
  </si>
  <si>
    <t>25</t>
  </si>
  <si>
    <t>10-01-039-1</t>
  </si>
  <si>
    <t>Установка блоков в наружных и внутренних дверных проемах в каменных стенах, площадь проема до 3 м2</t>
  </si>
  <si>
    <t>100 М2 ПРОЕМОВ</t>
  </si>
  <si>
    <t>ТЕР Чувашская республика (редакция 2014), 10-01-039-1, Приказ Минстроя России от 05.05.2015 № 337/пр</t>
  </si>
  <si>
    <t>27</t>
  </si>
  <si>
    <t>203-0223</t>
  </si>
  <si>
    <t>Блоки дверные с рамочными полотнами однопольные ДН 21-10, площадь 2,05 м2; ДН 24-10, площадь 2,35 м2</t>
  </si>
  <si>
    <t>ТССЦ Чувашская республика (редакция 2014), 203-0223, Приказ Минстроя России от 05.05.2015 № 337/пр</t>
  </si>
  <si>
    <t>29</t>
  </si>
  <si>
    <t>203-0598</t>
  </si>
  <si>
    <t>Блок дверной, одностворчатый, 3-х филёнчатый, глухой сосновый, лакированный, модель FF OKSAMANTY 3P, размер дверного полотна 790x2090 мм</t>
  </si>
  <si>
    <t>компл.</t>
  </si>
  <si>
    <t>ТССЦ Чувашская республика (редакция 2014), 203-0598, Приказ Минстроя России от 05.05.2015 № 337/пр</t>
  </si>
  <si>
    <t>30</t>
  </si>
  <si>
    <t>10-01-060-1</t>
  </si>
  <si>
    <t>Установка и крепление наличников</t>
  </si>
  <si>
    <t>100 м коробок блоков</t>
  </si>
  <si>
    <t>ТЕР Чувашская республика (редакция 2014), 10-01-060-1, Приказ Минстроя России от 05.05.2015 № 337/пр</t>
  </si>
  <si>
    <t>31</t>
  </si>
  <si>
    <t>61-7-1</t>
  </si>
  <si>
    <t>Ремонт штукатурки откосов внутри здания по камню и бетону цементно-известковым раствором прямолинейных</t>
  </si>
  <si>
    <t>100 М2 ОТРЕМОНТИРОВАННОЙ ПОВЕРХНОСТИ</t>
  </si>
  <si>
    <t>ТЕРр Чувашская республика (редакция 2014), 61-7-1, Приказ Минстроя России от 05.05.2015 № 337/пр</t>
  </si>
  <si>
    <t>Штукатрурные работы</t>
  </si>
  <si>
    <t>рФЕР-61</t>
  </si>
  <si>
    <t>31,1</t>
  </si>
  <si>
    <t>32</t>
  </si>
  <si>
    <t>15-04-005-3</t>
  </si>
  <si>
    <t>Окраска поливинилацетатными водоэмульсионными составами улучшенная по штукатурке стен</t>
  </si>
  <si>
    <t>100 м2 окрашиваемой поверхности</t>
  </si>
  <si>
    <t>ТЕР Чувашская республика (редакция 2014), 15-04-005-3, Приказ Минстроя России от 05.05.2015 № 337/пр</t>
  </si>
  <si>
    <t>Отделочные работы</t>
  </si>
  <si>
    <t>ФЕР-15</t>
  </si>
  <si>
    <t>33</t>
  </si>
  <si>
    <t>34</t>
  </si>
  <si>
    <t>36</t>
  </si>
  <si>
    <t>37</t>
  </si>
  <si>
    <t>203-0597</t>
  </si>
  <si>
    <t>Блок дверной, одностворчатый, 3-х филёнчатый, глухой сосновый, лакированный, модель FF OKSAMANTY 3P, размер дверного полотна 690x2090 мм 9приминительно 590*2090 мм)</t>
  </si>
  <si>
    <t>ТССЦ Чувашская республика (редакция 2014), 203-0597, Приказ Минстроя России от 05.05.2015 № 337/пр</t>
  </si>
  <si>
    <t>38</t>
  </si>
  <si>
    <t>Блок дверной, одностворчатый, 3-х филёнчатый, глухой сосновый, лакированный, модель FF OKSAMANTY 3P, размер дверного полотна 690x2090 мм</t>
  </si>
  <si>
    <t>39</t>
  </si>
  <si>
    <t>09-04-012-2</t>
  </si>
  <si>
    <t>Установка дверного доводчика к металлическим дверям</t>
  </si>
  <si>
    <t>1  ШТ.</t>
  </si>
  <si>
    <t>ТЕР Чувашская республика (редакция 2014), 09-04-012-2, Приказ Минстроя России от 05.05.2015 № 337/пр</t>
  </si>
  <si>
    <t>Металлические конструкции</t>
  </si>
  <si>
    <t>ФЕР-09</t>
  </si>
  <si>
    <t>40</t>
  </si>
  <si>
    <t>101-6899</t>
  </si>
  <si>
    <t>Доводчик дверной гидравлический TS-68 с зубчатым приводом (нагрузка до 90 кг)</t>
  </si>
  <si>
    <t>шт.</t>
  </si>
  <si>
    <t>ТССЦ Чувашская республика (редакция 2014), 101-6899, Приказ Минстроя России от 05.05.2015 № 337/пр</t>
  </si>
  <si>
    <t>41</t>
  </si>
  <si>
    <t>42</t>
  </si>
  <si>
    <t>42,1</t>
  </si>
  <si>
    <t>43</t>
  </si>
  <si>
    <t>44</t>
  </si>
  <si>
    <t>09-04-013-1</t>
  </si>
  <si>
    <t>Установка противопожарных дверей однопольных глухих</t>
  </si>
  <si>
    <t>1 м2 проема</t>
  </si>
  <si>
    <t>ТЕР Чувашская республика (редакция 2014), 09-04-013-1, Приказ Минстроя России от 05.05.2015 № 337/пр</t>
  </si>
  <si>
    <t>46</t>
  </si>
  <si>
    <t>203-8122</t>
  </si>
  <si>
    <t>Дверь противопожарная металлическая однопольная ДПМ-01/60, размером 900х2100 мм</t>
  </si>
  <si>
    <t>ТССЦ Чувашская республика (редакция 2014), 203-8122, Приказ Минстроя России от 05.05.2015 № 337/пр</t>
  </si>
  <si>
    <t>Тип пола 1</t>
  </si>
  <si>
    <t>48</t>
  </si>
  <si>
    <t>11-01-011-1</t>
  </si>
  <si>
    <t>Устройство стяжек цементных толщиной 20 мм</t>
  </si>
  <si>
    <t>100 м2 стяжки</t>
  </si>
  <si>
    <t>ТЕР Чувашская республика (редакция 2014), 11-01-011-1, Приказ Минстроя России от 05.05.2015 № 337/пр</t>
  </si>
  <si>
    <t>ФЕР-11</t>
  </si>
  <si>
    <t>51</t>
  </si>
  <si>
    <t>11-01-027-5</t>
  </si>
  <si>
    <t>Устройство покрытий на растворе их сухой смеси с приготовлением раствора в построечных условиях из плиток рельефных глазурованных керамических для полов многоцветных</t>
  </si>
  <si>
    <t>ТЕР Чувашская республика (редакция 2014), 11-01-027-5, Приказ Минстроя России от 05.05.2015 № 337/пр</t>
  </si>
  <si>
    <t>Тип пола 2</t>
  </si>
  <si>
    <t>56</t>
  </si>
  <si>
    <t>57</t>
  </si>
  <si>
    <t>11-01-047-1</t>
  </si>
  <si>
    <t>Устройство покрытий из плит керамогранитных размером 40х40 см</t>
  </si>
  <si>
    <t>ТЕР Чувашская республика (редакция 2014), 11-01-047-1, Приказ Минстроя России от 05.05.2015 № 337/пр</t>
  </si>
  <si>
    <t>62</t>
  </si>
  <si>
    <t>11-01-039-4</t>
  </si>
  <si>
    <t>Устройство плинтусов из плиток керамических</t>
  </si>
  <si>
    <t>ТЕР Чувашская республика (редакция 2014), 11-01-039-4, Приказ Минстроя России от 05.05.2015 № 337/пр</t>
  </si>
  <si>
    <t>Тип пола 3</t>
  </si>
  <si>
    <t>63</t>
  </si>
  <si>
    <t>64</t>
  </si>
  <si>
    <t>Тип пола 4</t>
  </si>
  <si>
    <t>69</t>
  </si>
  <si>
    <t>26-02-018-1</t>
  </si>
  <si>
    <t>Огнебиозащитное покрытие деревянных конструкций составом "Пирилакс" любой модификации при помощи аэрозольно-капельного распыления для обеспечивания первой группы огнезащитной эффективности по НПБ 251</t>
  </si>
  <si>
    <t>100 м2 обрабатываемой поверхности</t>
  </si>
  <si>
    <t>ТЕР Чувашская республика (редакция 2014), 26-02-018-1, Приказ Минстроя России от 05.05.2015 № 337/пр</t>
  </si>
  <si>
    <t>Теплоизоляционные работы</t>
  </si>
  <si>
    <t>ФЕР-26</t>
  </si>
  <si>
    <t>70</t>
  </si>
  <si>
    <t>113-8072</t>
  </si>
  <si>
    <t>Антисептик-антипирен «ПИРИЛАКС-ЛЮКС» для древесины</t>
  </si>
  <si>
    <t>кг</t>
  </si>
  <si>
    <t>ТССЦ Чувашская республика (редакция 2014), 113-8072, Приказ Минстроя России от 05.05.2015 № 337/пр</t>
  </si>
  <si>
    <t>71</t>
  </si>
  <si>
    <t>11-01-033-3</t>
  </si>
  <si>
    <t>Устройство покрытий из брусков</t>
  </si>
  <si>
    <t>ТЕР Чувашская республика (редакция 2014), 11-01-033-3, Приказ Минстроя России от 05.05.2015 № 337/пр</t>
  </si>
  <si>
    <t>72</t>
  </si>
  <si>
    <t>73</t>
  </si>
  <si>
    <t>74</t>
  </si>
  <si>
    <t>11-01-036-1</t>
  </si>
  <si>
    <t>Устройство покрытий из линолеума на клее «Бустилат»</t>
  </si>
  <si>
    <t>ТЕР Чувашская республика (редакция 2014), 11-01-036-1, Приказ Минстроя России от 05.05.2015 № 337/пр</t>
  </si>
  <si>
    <t>75</t>
  </si>
  <si>
    <t>101-0562</t>
  </si>
  <si>
    <t>Линолеум поливинилхлоридный на теплоизолирующей подоснове марок ПР-ВТ, ВК-ВТ, ЭК-ВТ</t>
  </si>
  <si>
    <t>ТССЦ Чувашская республика (редакция 2014), 101-0562, Приказ Минстроя России от 05.05.2015 № 337/пр</t>
  </si>
  <si>
    <t>76</t>
  </si>
  <si>
    <t>101-4198</t>
  </si>
  <si>
    <t>Линолеум коммерческий гомогенный "ТАРКЕТТ iQ MONOLIT" (толщина 2 мм, класс 34/43, пож. безопасность Г1, В2, РП1, Д2, Т2)</t>
  </si>
  <si>
    <t>ТССЦ Чувашская республика (редакция 2014), 101-4198, Приказ Минстроя России от 05.05.2015 № 337/пр</t>
  </si>
  <si>
    <t>77</t>
  </si>
  <si>
    <t>11-01-039-1</t>
  </si>
  <si>
    <t>Устройство плинтусов деревянных</t>
  </si>
  <si>
    <t>ТЕР Чувашская республика (редакция 2014), 11-01-039-1, Приказ Минстроя России от 05.05.2015 № 337/пр</t>
  </si>
  <si>
    <t>Отделка помещений</t>
  </si>
  <si>
    <t>82</t>
  </si>
  <si>
    <t>15-01-047-15</t>
  </si>
  <si>
    <t>Устройство подвесных потолков типа &lt;Армстронг&gt; по каркасу из оцинкованного профиля</t>
  </si>
  <si>
    <t>ТЕР Чувашская республика (редакция 2014), 15-01-047-15, Приказ Минстроя России от 05.05.2015 № 337/пр</t>
  </si>
  <si>
    <t>83</t>
  </si>
  <si>
    <t>101-2414</t>
  </si>
  <si>
    <t>Панели потолочные с комплектующими «Армстронг»</t>
  </si>
  <si>
    <t>ТССЦ Чувашская республика (редакция 2014), 101-2414, Приказ Минстроя России от 05.05.2015 № 337/пр</t>
  </si>
  <si>
    <t>84</t>
  </si>
  <si>
    <t>101-4192</t>
  </si>
  <si>
    <t>Панели потолочные с комплектующими ARMSTRONG OASIS</t>
  </si>
  <si>
    <t>ТССЦ Чувашская республика (редакция 2014), 101-4192, Приказ Минстроя России от 05.05.2015 № 337/пр</t>
  </si>
  <si>
    <t>85</t>
  </si>
  <si>
    <t>10-05-008-3</t>
  </si>
  <si>
    <t>Облицовка стен по системе «КНАУФ» по одинарному металлическому каркасу из потолочного профиля гипсокартонными листами (С 623) одним слоем с дверным проемом</t>
  </si>
  <si>
    <t>100 м2 стен (за вычетом проемов)</t>
  </si>
  <si>
    <t>ТЕР Чувашская республика (редакция 2014), 10-05-008-3, Приказ Минстроя России от 05.05.2015 № 337/пр</t>
  </si>
  <si>
    <t>86</t>
  </si>
  <si>
    <t>61-1-1</t>
  </si>
  <si>
    <t>Сплошное выравнивание штукатурки стен цементно-известковым раствором при толщине намета до 5 мм</t>
  </si>
  <si>
    <t>100 м2 поверхности</t>
  </si>
  <si>
    <t>ТЕРр Чувашская республика (редакция 2014), 61-1-1, Приказ Минстроя России от 05.05.2015 № 337/пр</t>
  </si>
  <si>
    <t>87</t>
  </si>
  <si>
    <t>15-01-019-5</t>
  </si>
  <si>
    <t>Гладкая облицовка стен, столбов, пилястр и откосов (без карнизных, плинтусных и угловых плиток) без установки плиток туалетного гарнитура на клее из сухих смесей по кирпичу и бетону</t>
  </si>
  <si>
    <t>ТЕР Чувашская республика (редакция 2014), 15-01-019-5, Приказ Минстроя России от 05.05.2015 № 337/пр</t>
  </si>
  <si>
    <t>88</t>
  </si>
  <si>
    <t>89</t>
  </si>
  <si>
    <t>90</t>
  </si>
  <si>
    <t>62-17-4</t>
  </si>
  <si>
    <t>Окрашивание водоэмульсионными составами поверхностей потолков, ранее окрашенных водоэмульсионной краской, с расчисткой старой краски более 35%</t>
  </si>
  <si>
    <t>ТЕРр Чувашская республика (редакция 2014), 62-17-4, Приказ Минстроя России от 05.05.2015 № 337/пр</t>
  </si>
  <si>
    <t>Малярные работы</t>
  </si>
  <si>
    <t>рФЕР-62</t>
  </si>
  <si>
    <t>92</t>
  </si>
  <si>
    <t>101-1959</t>
  </si>
  <si>
    <t>Краска водоэмульсионная ВЭАК-1180</t>
  </si>
  <si>
    <t>ТССЦ Чувашская республика (редакция 2014), 101-1959, Приказ Минстроя России от 05.05.2015 № 337/пр</t>
  </si>
  <si>
    <t>93</t>
  </si>
  <si>
    <t>101-3532</t>
  </si>
  <si>
    <t>Краска LUJA, ТИККУРИЛА</t>
  </si>
  <si>
    <t>л</t>
  </si>
  <si>
    <t>ТССЦ Чувашская республика (редакция 2014), 101-3532, Приказ Минстроя России от 05.05.2015 № 337/пр</t>
  </si>
  <si>
    <t>95</t>
  </si>
  <si>
    <t>62-16-4</t>
  </si>
  <si>
    <t>Окрашивание водоэмульсионными составами поверхностей стен, ранее окрашенных водоэмульсионной краской с расчисткой старой краски более 35%</t>
  </si>
  <si>
    <t>ТЕРр Чувашская республика (редакция 2014), 62-16-4, Приказ Минстроя России от 05.05.2015 № 337/пр</t>
  </si>
  <si>
    <t>96</t>
  </si>
  <si>
    <t>97</t>
  </si>
  <si>
    <t>98</t>
  </si>
  <si>
    <t>99</t>
  </si>
  <si>
    <t>ПЗ</t>
  </si>
  <si>
    <t>Прямые затраты</t>
  </si>
  <si>
    <t>СтМатОб</t>
  </si>
  <si>
    <t>Стоимость материальных ресурсов (всего)</t>
  </si>
  <si>
    <t>СтМатОбЗак</t>
  </si>
  <si>
    <t>Стоимость материалов и оборудования заказчика</t>
  </si>
  <si>
    <t>СтМатОбПод</t>
  </si>
  <si>
    <t>Стоимость материалов и оборудования подрядчика</t>
  </si>
  <si>
    <t>СтМат</t>
  </si>
  <si>
    <t>Стоимость материалов (всего)</t>
  </si>
  <si>
    <t>СтМатЗак</t>
  </si>
  <si>
    <t>Стоимость материалов заказчика</t>
  </si>
  <si>
    <t>СтМатПод</t>
  </si>
  <si>
    <t>Стоимость материалов подрядчика</t>
  </si>
  <si>
    <t>Оборуд</t>
  </si>
  <si>
    <t>Стоимость оборудования (всего)</t>
  </si>
  <si>
    <t>ОборудЗак</t>
  </si>
  <si>
    <t>Стоимость оборудования заказчика</t>
  </si>
  <si>
    <t>ОборудПод</t>
  </si>
  <si>
    <t>Стоимость оборудования подрядчика</t>
  </si>
  <si>
    <t>ЭММ</t>
  </si>
  <si>
    <t>Эксплуатация машин</t>
  </si>
  <si>
    <t>ЭММсНРиСП</t>
  </si>
  <si>
    <t>Эксплуатация машин по ТСН-2001.16</t>
  </si>
  <si>
    <t>ЗПМ</t>
  </si>
  <si>
    <t>ЗП машинистов</t>
  </si>
  <si>
    <t>ОЗП</t>
  </si>
  <si>
    <t>Основная ЗП рабочих</t>
  </si>
  <si>
    <t>ОЗПсНРиСП</t>
  </si>
  <si>
    <t>Основная ЗП рабочих по ТСН-2001.16</t>
  </si>
  <si>
    <t>Строит</t>
  </si>
  <si>
    <t>Строительные работы с НР и СП</t>
  </si>
  <si>
    <t>Монтаж</t>
  </si>
  <si>
    <t>Монтажные работы с НР и СП</t>
  </si>
  <si>
    <t>Прочие</t>
  </si>
  <si>
    <t>Прочие работы с НР и СП</t>
  </si>
  <si>
    <t>ПрочиеЗатр</t>
  </si>
  <si>
    <t>Прочие затраты по ТСН-2001.16</t>
  </si>
  <si>
    <t>ВозврМат</t>
  </si>
  <si>
    <t>Возврат материалов</t>
  </si>
  <si>
    <t>ТрудСтр</t>
  </si>
  <si>
    <t>Трудозатраты строителей</t>
  </si>
  <si>
    <t>ТрудМаш</t>
  </si>
  <si>
    <t>Трудозатраты машинистов</t>
  </si>
  <si>
    <t>ТранспМат</t>
  </si>
  <si>
    <t>Транспорт материалов</t>
  </si>
  <si>
    <t>НР</t>
  </si>
  <si>
    <t>Накладные расходы</t>
  </si>
  <si>
    <t>СмПриб</t>
  </si>
  <si>
    <t>Сметная прибыль</t>
  </si>
  <si>
    <t>Всего</t>
  </si>
  <si>
    <t>Всего с НР и СП</t>
  </si>
  <si>
    <t>ЭММ, в т.ч. ЗПМ</t>
  </si>
  <si>
    <t>3</t>
  </si>
  <si>
    <t>Стоимость материалов</t>
  </si>
  <si>
    <t>СП</t>
  </si>
  <si>
    <t>Итого</t>
  </si>
  <si>
    <t>02-01-02</t>
  </si>
  <si>
    <t>Водопровод, канализация, вентиляция и отопленние</t>
  </si>
  <si>
    <t>Мужской и женский санузел 2 этажа (в осях 35-38)</t>
  </si>
  <si>
    <t>В1,Т3</t>
  </si>
  <si>
    <t>16-04-002-1</t>
  </si>
  <si>
    <t>Прокладка трубопроводов водоснабжения из напорных полиэтиленовых труб низкого давления среднего типа наружным диаметром 20 мм</t>
  </si>
  <si>
    <t>100 м трубопровода</t>
  </si>
  <si>
    <t>ТЕР Чувашская республика (редакция 2014), 16-04-002-1, Приказ Минстроя России от 05.05.2015 № 337/пр</t>
  </si>
  <si>
    <t>Трубопроводы внутренние</t>
  </si>
  <si>
    <t>ФЕР-16</t>
  </si>
  <si>
    <t>507-0622</t>
  </si>
  <si>
    <t>Трубы напорные из полиэтилена низкого давления тяжелого типа, наружным диаметром 20 мм</t>
  </si>
  <si>
    <t>10 м</t>
  </si>
  <si>
    <t>ТССЦ Чувашская республика (редакция 2014), 507-0622, Приказ Минстроя России от 05.05.2015 № 337/пр</t>
  </si>
  <si>
    <t>Материалы монтажные</t>
  </si>
  <si>
    <t>Материалы и конструкции ( монтажные )  по ценникам и каталогам</t>
  </si>
  <si>
    <t>ФССЦм</t>
  </si>
  <si>
    <t>507-3354</t>
  </si>
  <si>
    <t>Труба из полипропилена PN 20/20</t>
  </si>
  <si>
    <t>ТССЦ Чувашская республика (редакция 2014), 507-3354, Приказ Минстроя России от 05.05.2015 № 337/пр</t>
  </si>
  <si>
    <t>16-04-002-2</t>
  </si>
  <si>
    <t>Прокладка трубопроводов водоснабжения из напорных полиэтиленовых труб низкого давления среднего типа наружным диаметром 25 мм</t>
  </si>
  <si>
    <t>ТЕР Чувашская республика (редакция 2014), 16-04-002-2, Приказ Минстроя России от 05.05.2015 № 337/пр</t>
  </si>
  <si>
    <t>507-0588</t>
  </si>
  <si>
    <t>Трубы напорные из полиэтилена низкого давления среднего типа, наружным диаметром 25 мм</t>
  </si>
  <si>
    <t>ТССЦ Чувашская республика (редакция 2014), 507-0588, Приказ Минстроя России от 05.05.2015 № 337/пр</t>
  </si>
  <si>
    <t>507-3355</t>
  </si>
  <si>
    <t>Труба из полипропилена PN 20/25</t>
  </si>
  <si>
    <t>ТССЦ Чувашская республика (редакция 2014), 507-3355, Приказ Минстроя России от 05.05.2015 № 337/пр</t>
  </si>
  <si>
    <t>16-04-002-3</t>
  </si>
  <si>
    <t>Прокладка трубопроводов водоснабжения из напорных полиэтиленовых труб низкого давления среднего типа наружным диаметром 32 мм</t>
  </si>
  <si>
    <t>ТЕР Чувашская республика (редакция 2014), 16-04-002-3, Приказ Минстроя России от 05.05.2015 № 337/пр</t>
  </si>
  <si>
    <t>507-0589</t>
  </si>
  <si>
    <t>Трубы напорные из полиэтилена низкого давления среднего типа, наружным диаметром 32 мм</t>
  </si>
  <si>
    <t>ТССЦ Чувашская республика (редакция 2014), 507-0589, Приказ Минстроя России от 05.05.2015 № 337/пр</t>
  </si>
  <si>
    <t>507-3356</t>
  </si>
  <si>
    <t>Труба из полипропилена PN 20/32</t>
  </si>
  <si>
    <t>ТССЦ Чувашская республика (редакция 2014), 507-3356, Приказ Минстроя России от 05.05.2015 № 337/пр</t>
  </si>
  <si>
    <t>507-3174</t>
  </si>
  <si>
    <t>Угольник 90 град. полипропиленовый диаметром 25 мм</t>
  </si>
  <si>
    <t>ТССЦ Чувашская республика (редакция 2014), 507-3174, Приказ Минстроя России от 05.05.2015 № 337/пр</t>
  </si>
  <si>
    <t>507-5056</t>
  </si>
  <si>
    <t>Муфта полипропиленовая переходная диаметром 25х20 мм</t>
  </si>
  <si>
    <t>ТССЦ Чувашская республика (редакция 2014), 507-5056, Приказ Минстроя России от 05.05.2015 № 337/пр</t>
  </si>
  <si>
    <t>507-5058</t>
  </si>
  <si>
    <t>Муфта полипропиленовая переходная диаметром 32х25 мм</t>
  </si>
  <si>
    <t>ТССЦ Чувашская республика (редакция 2014), 507-5058, Приказ Минстроя России от 05.05.2015 № 337/пр</t>
  </si>
  <si>
    <t>507-3296</t>
  </si>
  <si>
    <t>Тройник полипропиленовый переходной диаметром 25х20х25 мм</t>
  </si>
  <si>
    <t>ТССЦ Чувашская республика (редакция 2014), 507-3296, Приказ Минстроя России от 05.05.2015 № 337/пр</t>
  </si>
  <si>
    <t>507-3286</t>
  </si>
  <si>
    <t>Тройник полипропиленовый соединительный диаметром 20 мм</t>
  </si>
  <si>
    <t>ТССЦ Чувашская республика (редакция 2014), 507-3286, Приказ Минстроя России от 05.05.2015 № 337/пр</t>
  </si>
  <si>
    <t>507-3287</t>
  </si>
  <si>
    <t>Тройник полипропиленовый соединительный диаметром 25 мм</t>
  </si>
  <si>
    <t>ТССЦ Чувашская республика (редакция 2014), 507-3287, Приказ Минстроя России от 05.05.2015 № 337/пр</t>
  </si>
  <si>
    <t>16</t>
  </si>
  <si>
    <t>507-3288</t>
  </si>
  <si>
    <t>Тройник полипропиленовый соединительный диаметром 32 мм</t>
  </si>
  <si>
    <t>ТССЦ Чувашская республика (редакция 2014), 507-3288, Приказ Минстроя России от 05.05.2015 № 337/пр</t>
  </si>
  <si>
    <t>507-5028</t>
  </si>
  <si>
    <t>Муфта полипропиленовая комбинированная, с наружной резьбой диаметром 20х1/2"</t>
  </si>
  <si>
    <t>ТССЦ Чувашская республика (редакция 2014), 507-5028, Приказ Минстроя России от 05.05.2015 № 337/пр</t>
  </si>
  <si>
    <t>18</t>
  </si>
  <si>
    <t>19</t>
  </si>
  <si>
    <t>507-3366</t>
  </si>
  <si>
    <t>Труба из полипропилена PN 25/20</t>
  </si>
  <si>
    <t>ТССЦ Чувашская республика (редакция 2014), 507-3366, Приказ Минстроя России от 05.05.2015 № 337/пр</t>
  </si>
  <si>
    <t>507-3367</t>
  </si>
  <si>
    <t>Труба из полипропилена PN 25/25</t>
  </si>
  <si>
    <t>ТССЦ Чувашская республика (редакция 2014), 507-3367, Приказ Минстроя России от 05.05.2015 № 337/пр</t>
  </si>
  <si>
    <t>26</t>
  </si>
  <si>
    <t>302-1831</t>
  </si>
  <si>
    <t>Кран шаровой муфтовый 11Б27П1, диаметром 15 мм</t>
  </si>
  <si>
    <t>ТССЦ Чувашская республика (редакция 2014), 302-1831, Приказ Минстроя России от 05.05.2015 № 337/пр</t>
  </si>
  <si>
    <t>28</t>
  </si>
  <si>
    <t>302-1833</t>
  </si>
  <si>
    <t>Кран шаровой муфтовый 11Б27П1, диаметром 25 мм</t>
  </si>
  <si>
    <t>ТССЦ Чувашская республика (редакция 2014), 302-1833, Приказ Минстроя России от 05.05.2015 № 337/пр</t>
  </si>
  <si>
    <t>302-1832</t>
  </si>
  <si>
    <t>Кран шаровой муфтовый 11Б27П1, диаметром 20 мм</t>
  </si>
  <si>
    <t>ТССЦ Чувашская республика (редакция 2014), 302-1832, Приказ Минстроя России от 05.05.2015 № 337/пр</t>
  </si>
  <si>
    <t>16-07-001-2</t>
  </si>
  <si>
    <t>Установка кранов поливочных диаметром 25 мм</t>
  </si>
  <si>
    <t>1 кран</t>
  </si>
  <si>
    <t>ТЕР Чувашская республика (редакция 2014), 16-07-001-2, Приказ Минстроя России от 05.05.2015 № 337/пр</t>
  </si>
  <si>
    <t>301-3329</t>
  </si>
  <si>
    <t>Рукава поливочные диаметром 25 мм</t>
  </si>
  <si>
    <t>ТССЦ Чувашская республика (редакция 2014), 301-3329, Приказ Минстроя России от 05.05.2015 № 337/пр</t>
  </si>
  <si>
    <t>301-3366</t>
  </si>
  <si>
    <t>Рукав резинотканевый диаметром 16 мм</t>
  </si>
  <si>
    <t>ТССЦ Чувашская республика (редакция 2014), 301-3366, Приказ Минстроя России от 05.05.2015 № 337/пр</t>
  </si>
  <si>
    <t>Канализация</t>
  </si>
  <si>
    <t>35</t>
  </si>
  <si>
    <t>16-04-004-2</t>
  </si>
  <si>
    <t>Прокладка внутренних трубопроводов канализации из полипропиленовых труб диаметром 110 мм</t>
  </si>
  <si>
    <t>ТЕР Чувашская республика (редакция 2014), 16-04-004-2, Приказ Минстроя России от 05.05.2015 № 337/пр</t>
  </si>
  <si>
    <t>16-04-004-1</t>
  </si>
  <si>
    <t>Прокладка внутренних трубопроводов канализации из полипропиленовых труб диаметром 50 мм</t>
  </si>
  <si>
    <t>ТЕР Чувашская республика (редакция 2014), 16-04-004-1, Приказ Минстроя России от 05.05.2015 № 337/пр</t>
  </si>
  <si>
    <t>507-4361</t>
  </si>
  <si>
    <t>Отвод полиэтиленовый канализационный диаметром 100 мм</t>
  </si>
  <si>
    <t>ТССЦ Чувашская республика (редакция 2014), 507-4361, Приказ Минстроя России от 05.05.2015 № 337/пр</t>
  </si>
  <si>
    <t>507-4360</t>
  </si>
  <si>
    <t>Отвод полиэтиленовый канализационный диаметром 50 мм</t>
  </si>
  <si>
    <t>ТССЦ Чувашская республика (редакция 2014), 507-4360, Приказ Минстроя России от 05.05.2015 № 337/пр</t>
  </si>
  <si>
    <t>507-4469</t>
  </si>
  <si>
    <t>Тройник канализационный полипропиленовый 90° диаметром 110 мм</t>
  </si>
  <si>
    <t>ТССЦ Чувашская республика (редакция 2014), 507-4469, Приказ Минстроя России от 05.05.2015 № 337/пр</t>
  </si>
  <si>
    <t>507-4468</t>
  </si>
  <si>
    <t>Тройник канализационный полипропиленовый 90° диаметром 50 мм</t>
  </si>
  <si>
    <t>ТССЦ Чувашская республика (редакция 2014), 507-4468, Приказ Минстроя России от 05.05.2015 № 337/пр</t>
  </si>
  <si>
    <t>507-4366</t>
  </si>
  <si>
    <t>Ревизия полипропиленовая с крышкой диаметром 100 мм</t>
  </si>
  <si>
    <t>ТССЦ Чувашская республика (редакция 2014), 507-4366, Приказ Минстроя России от 05.05.2015 № 337/пр</t>
  </si>
  <si>
    <t>45</t>
  </si>
  <si>
    <t>17-01-001-22</t>
  </si>
  <si>
    <t>Установка трапов диаметром 50 мм</t>
  </si>
  <si>
    <t>10 компл.</t>
  </si>
  <si>
    <t>ТЕР Чувашская республика (редакция 2014), 17-01-001-22, Приказ Минстроя России от 05.05.2015 № 337/пр</t>
  </si>
  <si>
    <t>Водопровод и канализация - внутренние устройства</t>
  </si>
  <si>
    <t>ФЕР-17</t>
  </si>
  <si>
    <t>47</t>
  </si>
  <si>
    <t>301-0040</t>
  </si>
  <si>
    <t>Хомуты для крепления труб</t>
  </si>
  <si>
    <t>ТССЦ Чувашская республика (редакция 2014), 301-0040, Приказ Минстроя России от 05.05.2015 № 337/пр</t>
  </si>
  <si>
    <t>17-01-003-1</t>
  </si>
  <si>
    <t>Установка унитазов с бачком непосредственно присоединенным</t>
  </si>
  <si>
    <t>ТЕР Чувашская республика (редакция 2014), 17-01-003-1, Приказ Минстроя России от 05.05.2015 № 337/пр</t>
  </si>
  <si>
    <t>49</t>
  </si>
  <si>
    <t>101-5072</t>
  </si>
  <si>
    <t>Манжета резиновая канализационная для унитаза диаметром 110 мм</t>
  </si>
  <si>
    <t>ТССЦ Чувашская республика (редакция 2014), 101-5072, Приказ Минстроя России от 05.05.2015 № 337/пр</t>
  </si>
  <si>
    <t>50</t>
  </si>
  <si>
    <t>301-1211</t>
  </si>
  <si>
    <t>Подводка гибкая армированная резиновая 300 мм</t>
  </si>
  <si>
    <t>ТССЦ Чувашская республика (редакция 2014), 301-1211, Приказ Минстроя России от 05.05.2015 № 337/пр</t>
  </si>
  <si>
    <t>17-01-004-1</t>
  </si>
  <si>
    <t>Установка писсуаров настенных</t>
  </si>
  <si>
    <t>ТЕР Чувашская республика (редакция 2014), 17-01-004-1, Приказ Минстроя России от 05.05.2015 № 337/пр</t>
  </si>
  <si>
    <t>52</t>
  </si>
  <si>
    <t>17-01-005-4</t>
  </si>
  <si>
    <t>Установка раковин</t>
  </si>
  <si>
    <t>ТЕР Чувашская республика (редакция 2014), 17-01-005-4, Приказ Минстроя России от 05.05.2015 № 337/пр</t>
  </si>
  <si>
    <t>53</t>
  </si>
  <si>
    <t>301-0572</t>
  </si>
  <si>
    <t>Раковины стальные эмалированные</t>
  </si>
  <si>
    <t>ТССЦ Чувашская республика (редакция 2014), 301-0572, Приказ Минстроя России от 05.05.2015 № 337/пр</t>
  </si>
  <si>
    <t>301-0577</t>
  </si>
  <si>
    <t>Раковины РСВ стальные эмалированные с отъемной спинкой деталями крепления, размером 500х400х410 мм</t>
  </si>
  <si>
    <t>ТССЦ Чувашская республика (редакция 2014), 301-0577, Приказ Минстроя России от 05.05.2015 № 337/пр</t>
  </si>
  <si>
    <t>17-01-002-3</t>
  </si>
  <si>
    <t>Установка смесителей</t>
  </si>
  <si>
    <t>10 шт.</t>
  </si>
  <si>
    <t>ТЕР Чувашская республика (редакция 2014), 17-01-002-3, Приказ Минстроя России от 05.05.2015 № 337/пр</t>
  </si>
  <si>
    <t>58</t>
  </si>
  <si>
    <t>301-1527</t>
  </si>
  <si>
    <t>Смеситель латунный с гальванопокрытием для мойки настольный, с верхней камерой смешения</t>
  </si>
  <si>
    <t>ТССЦ Чувашская республика (редакция 2014), 301-1527, Приказ Минстроя России от 05.05.2015 № 337/пр</t>
  </si>
  <si>
    <t>59</t>
  </si>
  <si>
    <t>301-0616</t>
  </si>
  <si>
    <t>Смесители для умывальников СМ-УМ-ОРА с поворотным корпусом, одной рукояткой, с аэратором</t>
  </si>
  <si>
    <t>ТССЦ Чувашская республика (редакция 2014), 301-0616, Приказ Минстроя России от 05.05.2015 № 337/пр</t>
  </si>
  <si>
    <t>Вентиляция</t>
  </si>
  <si>
    <t>В-1</t>
  </si>
  <si>
    <t>60</t>
  </si>
  <si>
    <t>20-01-001-1</t>
  </si>
  <si>
    <t>Прокладка воздуховодов из листовой, оцинкованной стали и алюминия класса Н (нормальные) толщиной 0,5 мм, диаметром до 200 мм</t>
  </si>
  <si>
    <t>100 М2 ПОВЕРХНОСТИ ВОЗДУХОВОДОВ</t>
  </si>
  <si>
    <t>ТЕР Чувашская республика (редакция 2014), 20-01-001-1, Приказ Минстроя России от 05.05.2015 № 337/пр</t>
  </si>
  <si>
    <t>Вентиляция и кондиционирование</t>
  </si>
  <si>
    <t>ФЕР-20</t>
  </si>
  <si>
    <t>61</t>
  </si>
  <si>
    <t>301-1771</t>
  </si>
  <si>
    <t>Воздуховоды из листовой стали толщиной 0,5 мм, диаметром до 200 мм</t>
  </si>
  <si>
    <t>ТССЦ Чувашская республика (редакция 2014), 301-1771, Приказ Минстроя России от 05.05.2015 № 337/пр</t>
  </si>
  <si>
    <t>301-0158</t>
  </si>
  <si>
    <t>Воздуховоды алюминиевые гибкие гофрированные класса Н, типа ВАГГ, диаметром 100 мм</t>
  </si>
  <si>
    <t>ТССЦ Чувашская республика (редакция 2014), 301-0158, Приказ Минстроя России от 05.05.2015 № 337/пр</t>
  </si>
  <si>
    <t>20-02-001-1</t>
  </si>
  <si>
    <t>Установка воздухораспределителей, предназначенных для подачи воздуха в рабочую зону, массой до 20 кг</t>
  </si>
  <si>
    <t>1 воздухораспределитель</t>
  </si>
  <si>
    <t>ТЕР Чувашская республика (редакция 2014), 20-02-001-1, Приказ Минстроя России от 05.05.2015 № 337/пр</t>
  </si>
  <si>
    <t>301-1069</t>
  </si>
  <si>
    <t>Диффузоры потолочные металлические "DEC" марки DVS приточные DVS-Р, диаметр 100 мм</t>
  </si>
  <si>
    <t>ТССЦ Чувашская республика (редакция 2014), 301-1069, Приказ Минстроя России от 05.05.2015 № 337/пр</t>
  </si>
  <si>
    <t>65</t>
  </si>
  <si>
    <t>20-02-014-1</t>
  </si>
  <si>
    <t>Установка шумоглушителей вентиляционных трубчатых круглого сечения типа ГТК 1-1, диаметр обечайки 125 мм</t>
  </si>
  <si>
    <t>ТЕР Чувашская республика (редакция 2014), 20-02-014-1, Приказ Минстроя России от 05.05.2015 № 337/пр</t>
  </si>
  <si>
    <t>67</t>
  </si>
  <si>
    <t>301-6695</t>
  </si>
  <si>
    <t>Шумоглушители для круглых воздуховодов марки CSA-100/600 АРКТОС</t>
  </si>
  <si>
    <t>ТССЦ Чувашская республика (редакция 2014), 301-6695, Приказ Минстроя России от 05.05.2015 № 337/пр</t>
  </si>
  <si>
    <t>68</t>
  </si>
  <si>
    <t>20-02-004-1</t>
  </si>
  <si>
    <t>Установка клапанов обратных диаметром до 355 мм</t>
  </si>
  <si>
    <t>1 клапан</t>
  </si>
  <si>
    <t>ТЕР Чувашская республика (редакция 2014), 20-02-004-1, Приказ Минстроя России от 05.05.2015 № 337/пр</t>
  </si>
  <si>
    <t>301-8632</t>
  </si>
  <si>
    <t>Клапаны обратные "Systemair" RSK диаметром 160 мм</t>
  </si>
  <si>
    <t>ТССЦ Чувашская республика (редакция 2014), 301-8632, Приказ Минстроя России от 05.05.2015 № 337/пр</t>
  </si>
  <si>
    <t>П-1</t>
  </si>
  <si>
    <t>20-03-001-1</t>
  </si>
  <si>
    <t>Установка вентиляторов радиальных массой до 0,05 т</t>
  </si>
  <si>
    <t>1 вентилятор</t>
  </si>
  <si>
    <t>ТЕР Чувашская республика (редакция 2014), 20-03-001-1, Приказ Минстроя России от 05.05.2015 № 337/пр</t>
  </si>
  <si>
    <t>301-7676</t>
  </si>
  <si>
    <t>Вентиляторы канальные "Systemair" для круглых воздуховодов K 160 XL, производительность 770 м3/час</t>
  </si>
  <si>
    <t>ТССЦ Чувашская республика (редакция 2014), 301-7676, Приказ Минстроя России от 05.05.2015 № 337/пр</t>
  </si>
  <si>
    <t>20-06-008-1</t>
  </si>
  <si>
    <t>Установка воздухонагревателей однорядных без обводного канала производительностью до 31,5 тыс.м3/час</t>
  </si>
  <si>
    <t>1 воздухонагреватель</t>
  </si>
  <si>
    <t>ТЕР Чувашская республика (редакция 2014), 20-06-008-1, Приказ Минстроя России от 05.05.2015 № 337/пр</t>
  </si>
  <si>
    <t>301-2156</t>
  </si>
  <si>
    <t>Воздухонагреватели водяные для круглых воздуховодов марки CWW 160-2-2.5 VEAB</t>
  </si>
  <si>
    <t>ТССЦ Чувашская республика (редакция 2014), 301-2156, Приказ Минстроя России от 05.05.2015 № 337/пр</t>
  </si>
  <si>
    <t>20-05-001-1</t>
  </si>
  <si>
    <t>Установка фильтров ячейковых</t>
  </si>
  <si>
    <t>1 м2 поверхности в свету</t>
  </si>
  <si>
    <t>ТЕР Чувашская республика (редакция 2014), 20-05-001-1, Приказ Минстроя России от 05.05.2015 № 337/пр</t>
  </si>
  <si>
    <t>301-5220</t>
  </si>
  <si>
    <t>Кассета фильтрующая класса EU3 для фильтра ФВ-160</t>
  </si>
  <si>
    <t>ТССЦ Чувашская республика (редакция 2014), 301-5220, Приказ Минстроя России от 05.05.2015 № 337/пр</t>
  </si>
  <si>
    <t>78</t>
  </si>
  <si>
    <t>20-02-005-1</t>
  </si>
  <si>
    <t>Установка заслонок воздушных и клапанов воздушных КВР с ручным приводом диаметром до 250 мм</t>
  </si>
  <si>
    <t>ТЕР Чувашская республика (редакция 2014), 20-02-005-1, Приказ Минстроя России от 05.05.2015 № 337/пр</t>
  </si>
  <si>
    <t>79</t>
  </si>
  <si>
    <t>301-0272</t>
  </si>
  <si>
    <t>Заслонки воздушные круглого сечения СТД с ручным управлением диаметром 200 мм</t>
  </si>
  <si>
    <t>ТССЦ Чувашская республика (редакция 2014), 301-0272, Приказ Минстроя России от 05.05.2015 № 337/пр</t>
  </si>
  <si>
    <t>80</t>
  </si>
  <si>
    <t>20-02-014-2</t>
  </si>
  <si>
    <t>Установка шумоглушителей вентиляционных трубчатых круглого сечения типа ГТК 1-2, диаметр обечайки 200 мм</t>
  </si>
  <si>
    <t>ТЕР Чувашская республика (редакция 2014), 20-02-014-2, Приказ Минстроя России от 05.05.2015 № 337/пр</t>
  </si>
  <si>
    <t>81</t>
  </si>
  <si>
    <t>м08-03-572-1</t>
  </si>
  <si>
    <t>Блок управления открытого исполнения высотой и шириной до 1000х800 мм, устанавливаемый на стене</t>
  </si>
  <si>
    <t>ТЕРм Чувашская республика (редакция 2014), м08-03-572-1, Приказ Минстроя России от 05.05.2015 № 337/пр</t>
  </si>
  <si>
    <t>Монтажные работы</t>
  </si>
  <si>
    <t>Электромонтажные работы ,  отдел 01-03 : ( на АЭС  НР = 110% ) - (работы по упр. авиа.- движением:  СП=55% (  {АВИА}=1; обычные работы : СП=65 - {AВИА}=0), при работе на АЭС СП= 68% )</t>
  </si>
  <si>
    <t>мФЕР-08</t>
  </si>
  <si>
    <t>Блок управления CHUT-E9-10</t>
  </si>
  <si>
    <t>ТССЦ Чувашская республика (редакция 2014), 509-8305, Приказ Минстроя России от 05.05.2015 № 337/пр</t>
  </si>
  <si>
    <t>509-8305</t>
  </si>
  <si>
    <t>м11-02-001-1</t>
  </si>
  <si>
    <t>Прибор, устанавливаемый на резьбовых соединениях, масса до 1,5 кг</t>
  </si>
  <si>
    <t>ТЕРм Чувашская республика (редакция 2014), м11-02-001-1, Приказ Минстроя России от 05.05.2015 № 337/пр</t>
  </si>
  <si>
    <t>Автоматика  ( кроме микропроцессорной техники ) -  (при устройстве средств посадки самолетов : НР=95%, СП=55% - {АВИА}=1)</t>
  </si>
  <si>
    <t>мФЕР-11</t>
  </si>
  <si>
    <t>Датчик перепада давления 20-200 Ра DPD - 2 с контактором</t>
  </si>
  <si>
    <t>ТССЦ Чувашская республика (редакция 2014), 301-7776, Приказ Минстроя России от 05.05.2015 № 337/пр</t>
  </si>
  <si>
    <t>301-7776</t>
  </si>
  <si>
    <t>301-7539</t>
  </si>
  <si>
    <t>Датчик температуры в помещении ESM-10</t>
  </si>
  <si>
    <t>ТССЦ Чувашская республика (редакция 2014), 301-7539, Приказ Минстроя России от 05.05.2015 № 337/пр</t>
  </si>
  <si>
    <t>509-8313</t>
  </si>
  <si>
    <t>Регулятор скорости вентилятора однофазный RE 1,5</t>
  </si>
  <si>
    <t>ТССЦ Чувашская республика (редакция 2014), 509-8313, Приказ Минстроя России от 05.05.2015 № 337/пр</t>
  </si>
  <si>
    <t>26-01-018-1</t>
  </si>
  <si>
    <t>Изоляция плоских и криволинейных поверхностей пластинами (плитами) из вспененного каучука («Армофлекс»), вспененного полиэтилена («Термофлекс»)</t>
  </si>
  <si>
    <t>10 м2 изолируемой поверхности</t>
  </si>
  <si>
    <t>ТЕР Чувашская республика (редакция 2014), 26-01-018-1, Приказ Минстроя России от 05.05.2015 № 337/пр</t>
  </si>
  <si>
    <t>113-0394</t>
  </si>
  <si>
    <t>Очиститель для клея «Армофлекс»</t>
  </si>
  <si>
    <t>ТССЦ Чувашская республика (редакция 2014), 113-0394, Приказ Минстроя России от 05.05.2015 № 337/пр</t>
  </si>
  <si>
    <t>113-0393</t>
  </si>
  <si>
    <t>Клей «Армофлекс» 520</t>
  </si>
  <si>
    <t>ТССЦ Чувашская республика (редакция 2014), 113-0393, Приказ Минстроя России от 05.05.2015 № 337/пр</t>
  </si>
  <si>
    <t>91</t>
  </si>
  <si>
    <t>104-0163</t>
  </si>
  <si>
    <t>Плиты (пластины) из вспененного полиэтилена (пенополиэтилен) «Термафлекс» толщиной 60 мм</t>
  </si>
  <si>
    <t>ТССЦ Чувашская республика (редакция 2014), 104-0163, Приказ Минстроя России от 05.05.2015 № 337/пр</t>
  </si>
  <si>
    <t>101-2481</t>
  </si>
  <si>
    <t>Лента самоклеящаяся «Армофлекс» 3х50 мм</t>
  </si>
  <si>
    <t>ТССЦ Чувашская республика (редакция 2014), 101-2481, Приказ Минстроя России от 05.05.2015 № 337/пр</t>
  </si>
  <si>
    <t>101-2466</t>
  </si>
  <si>
    <t>Краска «Армофиниш»</t>
  </si>
  <si>
    <t>ТССЦ Чувашская республика (редакция 2014), 101-2466, Приказ Минстроя России от 05.05.2015 № 337/пр</t>
  </si>
  <si>
    <t>94</t>
  </si>
  <si>
    <t>Теплоизоляция  ЭНЕРГОФЛЕКС БЛЭК СТАР ДАКТ (ENERGOFLEX BLACK STAR DACT)  толщиной 20 мм</t>
  </si>
  <si>
    <t>20-02-002-1</t>
  </si>
  <si>
    <t>Установка решеток жалюзийных площадью в свету до 0,5 м2</t>
  </si>
  <si>
    <t>1 решетка</t>
  </si>
  <si>
    <t>ТЕР Чувашская республика (редакция 2014), 20-02-002-1, Приказ Минстроя России от 05.05.2015 № 337/пр</t>
  </si>
  <si>
    <t>301-3386</t>
  </si>
  <si>
    <t>Решетка жалюзийная наружная из оцинкованной стали круглого сечения марки IGC 160 (SYSTEMAIR), диаметром 160 мм</t>
  </si>
  <si>
    <t>ТССЦ Чувашская республика (редакция 2014), 301-3386, Приказ Минстроя России от 05.05.2015 № 337/пр</t>
  </si>
  <si>
    <t>100</t>
  </si>
  <si>
    <t>101</t>
  </si>
  <si>
    <t>102</t>
  </si>
  <si>
    <t>301-1070</t>
  </si>
  <si>
    <t>Диффузоры потолочные металлические "DEC" марки DVS приточные DVS-Р, диаметр 125 мм</t>
  </si>
  <si>
    <t>ТССЦ Чувашская республика (редакция 2014), 301-1070, Приказ Минстроя России от 05.05.2015 № 337/пр</t>
  </si>
  <si>
    <t>Демонтажгные работы</t>
  </si>
  <si>
    <t>104</t>
  </si>
  <si>
    <t>Прокладка внутренних трубопроводов канализации из полипропиленовых труб диаметром 50 мм (разборка)</t>
  </si>
  <si>
    <t>Поправка: МДС 81-38.2004, п.3.3.1.в  Наименование: При разборке внутренних санитарно-технических устройств (водопровода, канализации, водостоков, отопления, вентиляции)</t>
  </si>
  <si>
    <t>)*0</t>
  </si>
  <si>
    <t>)*0,4</t>
  </si>
  <si>
    <t>Поправка: МДС 81-38.2004, п.3.3.1.в</t>
  </si>
  <si>
    <t>105</t>
  </si>
  <si>
    <t>65-2-2</t>
  </si>
  <si>
    <t>Разборка трубопроводов из чугунных канализационных труб диаметром 100 мм</t>
  </si>
  <si>
    <t>100 М ТРУБОПРОВОДА С ФАСОННЫМИ ЧАСТЯМИ</t>
  </si>
  <si>
    <t>ТЕРр Чувашская республика (редакция 2014), 65-2-2, Приказ Минстроя России от 05.05.2015 № 337/пр</t>
  </si>
  <si>
    <t>Внтуренниие с/техработы:  демонтаж, разборка, промывка</t>
  </si>
  <si>
    <t>рФЕР-65</t>
  </si>
  <si>
    <t>105,1</t>
  </si>
  <si>
    <t>509-9899</t>
  </si>
  <si>
    <t>Строительный мусор и масса возвратных материалов</t>
  </si>
  <si>
    <t>ТССЦ Чувашская республика (редакция 2014), 509-9899, Приказ Минстроя России от 05.05.2015 № 337/пр</t>
  </si>
  <si>
    <t>106</t>
  </si>
  <si>
    <t>Прокладка внутренних трубопроводов канализации из полипропиленовых труб диаметром 110 мм (разборка)</t>
  </si>
  <si>
    <t>108</t>
  </si>
  <si>
    <t>65-4-2</t>
  </si>
  <si>
    <t>Демонтаж унитазов и писсуаров</t>
  </si>
  <si>
    <t>100 приборов</t>
  </si>
  <si>
    <t>ТЕРр Чувашская республика (редакция 2014), 65-4-2, Приказ Минстроя России от 05.05.2015 № 337/пр</t>
  </si>
  <si>
    <t>108,1</t>
  </si>
  <si>
    <t>109</t>
  </si>
  <si>
    <t>65-4-1</t>
  </si>
  <si>
    <t>Демонтаж умывальников и раковин</t>
  </si>
  <si>
    <t>ТЕРр Чувашская республика (редакция 2014), 65-4-1, Приказ Минстроя России от 05.05.2015 № 337/пр</t>
  </si>
  <si>
    <t>109,1</t>
  </si>
  <si>
    <t>110</t>
  </si>
  <si>
    <t>65-1-1</t>
  </si>
  <si>
    <t>Разборка трубопроводов из водогазопроводных труб диаметром до 32 мм</t>
  </si>
  <si>
    <t>ТЕРр Чувашская республика (редакция 2014), 65-1-1, Приказ Минстроя России от 05.05.2015 № 337/пр</t>
  </si>
  <si>
    <t>110,1</t>
  </si>
  <si>
    <t>Санузел (в осях Б2-В2)</t>
  </si>
  <si>
    <t>В1</t>
  </si>
  <si>
    <t>111</t>
  </si>
  <si>
    <t>112</t>
  </si>
  <si>
    <t>113</t>
  </si>
  <si>
    <t>114</t>
  </si>
  <si>
    <t>507-3173</t>
  </si>
  <si>
    <t>Угольник 90 град. полипропиленовый диаметром 20 мм</t>
  </si>
  <si>
    <t>ТССЦ Чувашская республика (редакция 2014), 507-3173, Приказ Минстроя России от 05.05.2015 № 337/пр</t>
  </si>
  <si>
    <t>115</t>
  </si>
  <si>
    <t>116</t>
  </si>
  <si>
    <t>117</t>
  </si>
  <si>
    <t>119</t>
  </si>
  <si>
    <t>120</t>
  </si>
  <si>
    <t>121</t>
  </si>
  <si>
    <t>122</t>
  </si>
  <si>
    <t>123</t>
  </si>
  <si>
    <t>125</t>
  </si>
  <si>
    <t>Оборудование</t>
  </si>
  <si>
    <t>126</t>
  </si>
  <si>
    <t>127</t>
  </si>
  <si>
    <t>128</t>
  </si>
  <si>
    <t>130</t>
  </si>
  <si>
    <t>17-01-001-14</t>
  </si>
  <si>
    <t>Установка умывальников одиночных с подводкой холодной и горячей воды</t>
  </si>
  <si>
    <t>ТЕР Чувашская республика (редакция 2014), 17-01-001-14, Приказ Минстроя России от 05.05.2015 № 337/пр</t>
  </si>
  <si>
    <t>131</t>
  </si>
  <si>
    <t>Отопление</t>
  </si>
  <si>
    <t>133</t>
  </si>
  <si>
    <t>18-03-001-2</t>
  </si>
  <si>
    <t>Установка радиаторов стальных</t>
  </si>
  <si>
    <t>100 кВт радиаторов и конвекторов</t>
  </si>
  <si>
    <t>ТЕР Чувашская республика (редакция 2014), 18-03-001-2, Приказ Минстроя России от 05.05.2015 № 337/пр</t>
  </si>
  <si>
    <t>Отопление - внутренние устройства</t>
  </si>
  <si>
    <t>ФЕР-18</t>
  </si>
  <si>
    <t>134</t>
  </si>
  <si>
    <t>301-0559</t>
  </si>
  <si>
    <t>Радиаторы стальные панельные РСВ2-1, РСВ2-6 однорядные</t>
  </si>
  <si>
    <t>квт</t>
  </si>
  <si>
    <t>ТССЦ Чувашская республика (редакция 2014), 301-0559, Приказ Минстроя России от 05.05.2015 № 337/пр</t>
  </si>
  <si>
    <t>135</t>
  </si>
  <si>
    <t>301-1010</t>
  </si>
  <si>
    <t>Радиаторы биметаллические, марка «Rifar-A 500», количество секций 1, мощность 165 Вт</t>
  </si>
  <si>
    <t>ТССЦ Чувашская республика (редакция 2014), 301-1010, Приказ Минстроя России от 05.05.2015 № 337/пр</t>
  </si>
  <si>
    <t>137</t>
  </si>
  <si>
    <t>302-1837</t>
  </si>
  <si>
    <t>Кран шаровой латунный, резьбовой марки "Danfoss", диаметром 15 мм</t>
  </si>
  <si>
    <t>ТССЦ Чувашская республика (редакция 2014), 302-1837, Приказ Минстроя России от 05.05.2015 № 337/пр</t>
  </si>
  <si>
    <t>138</t>
  </si>
  <si>
    <t>139</t>
  </si>
  <si>
    <t>140</t>
  </si>
  <si>
    <t>141</t>
  </si>
  <si>
    <t>Коридор (в осях Б2-Л2)</t>
  </si>
  <si>
    <t>142</t>
  </si>
  <si>
    <t>18-03-001-3</t>
  </si>
  <si>
    <t>Установка конвекторов</t>
  </si>
  <si>
    <t>ТЕР Чувашская республика (редакция 2014), 18-03-001-3, Приказ Минстроя России от 05.05.2015 № 337/пр</t>
  </si>
  <si>
    <t>143</t>
  </si>
  <si>
    <t>301-0420</t>
  </si>
  <si>
    <t>Конвекторы отопительные типа АККОРД с креплениями без кожуха</t>
  </si>
  <si>
    <t>ТССЦ Чувашская республика (редакция 2014), 301-0420, Приказ Минстроя России от 05.05.2015 № 337/пр</t>
  </si>
  <si>
    <t>144</t>
  </si>
  <si>
    <t>301-8208</t>
  </si>
  <si>
    <t>Конвекторы отопительные стальные настенные со встроенными терморегуляторами, с кожухом и креплениями типа «Универсал» КСК-20С (мощность 1,348 кВт) концевые</t>
  </si>
  <si>
    <t>ТССЦ Чувашская республика (редакция 2014), 301-8208, Приказ Минстроя России от 05.05.2015 № 337/пр</t>
  </si>
  <si>
    <t>145</t>
  </si>
  <si>
    <t>147</t>
  </si>
  <si>
    <t>26-02-008-1</t>
  </si>
  <si>
    <t>Огнезащитное покрытие металлоконструкций воздуховодов приточно-вытяжных систем составом «Файрекс-300» с пределом огнестойкости 0,5 часа</t>
  </si>
  <si>
    <t>ТЕР Чувашская республика (редакция 2014), 26-02-008-1, Приказ Минстроя России от 05.05.2015 № 337/пр</t>
  </si>
  <si>
    <t>Демонтажные работы (В осях Б2-Л2)</t>
  </si>
  <si>
    <t>148</t>
  </si>
  <si>
    <t>148,1</t>
  </si>
  <si>
    <t>149</t>
  </si>
  <si>
    <t>149,1</t>
  </si>
  <si>
    <t>150</t>
  </si>
  <si>
    <t>150,1</t>
  </si>
  <si>
    <t>151</t>
  </si>
  <si>
    <t>151,1</t>
  </si>
  <si>
    <t>153</t>
  </si>
  <si>
    <t>65-19-5</t>
  </si>
  <si>
    <t>Демонтаж конвекторов</t>
  </si>
  <si>
    <t>100 экм</t>
  </si>
  <si>
    <t>ТЕРр Чувашская республика (редакция 2014), 65-19-5, Приказ Минстроя России от 05.05.2015 № 337/пр</t>
  </si>
  <si>
    <t>Подвал</t>
  </si>
  <si>
    <t>155</t>
  </si>
  <si>
    <t>16-02-005-5</t>
  </si>
  <si>
    <t>Прокладка трубопроводов отопления и водоснабжения из стальных электросварных труб диаметром 100 мм</t>
  </si>
  <si>
    <t>ТЕР Чувашская республика (редакция 2014), 16-02-005-5, Приказ Минстроя России от 05.05.2015 № 337/пр</t>
  </si>
  <si>
    <t>157</t>
  </si>
  <si>
    <t>301-1224</t>
  </si>
  <si>
    <t>Крепления для трубопроводов: кронштейны, планки, хомуты</t>
  </si>
  <si>
    <t>ТССЦ Чувашская республика (редакция 2014), 301-1224, Приказ Минстроя России от 05.05.2015 № 337/пр</t>
  </si>
  <si>
    <t>158</t>
  </si>
  <si>
    <t>26-01-017-1</t>
  </si>
  <si>
    <t>Изоляция трубопроводов диаметром 180 мм изделиями из вспененного каучука («Армофлекс»), вспененного полиэтилена («Термофлекс») трубками</t>
  </si>
  <si>
    <t>10 м трубопровода</t>
  </si>
  <si>
    <t>ТЕР Чувашская республика (редакция 2014), 26-01-017-1, Приказ Минстроя России от 05.05.2015 № 337/пр</t>
  </si>
  <si>
    <t>159</t>
  </si>
  <si>
    <t>506-0879</t>
  </si>
  <si>
    <t>Листы алюминиевые марки АД1Н, толщиной 0,5 мм</t>
  </si>
  <si>
    <t>ТССЦ Чувашская республика (редакция 2014), 506-0879, Приказ Минстроя России от 05.05.2015 № 337/пр</t>
  </si>
  <si>
    <t>160</t>
  </si>
  <si>
    <t>161</t>
  </si>
  <si>
    <t>104-0162</t>
  </si>
  <si>
    <t>Трубки из вспененного полиэтилена (пенополиэтилен) «Термофлекс» диаметром 108х13 мм</t>
  </si>
  <si>
    <t>ТССЦ Чувашская республика (редакция 2014), 104-0162, Приказ Минстроя России от 05.05.2015 № 337/пр</t>
  </si>
  <si>
    <t>163</t>
  </si>
  <si>
    <t>104-0987</t>
  </si>
  <si>
    <t>Трубки высокотемпературные из вспененного каучука К-FLEX SOLAR НT, толщиной 32 мм диаметром 89 мм</t>
  </si>
  <si>
    <t>ТССЦ Чувашская республика (редакция 2014), 104-0987, Приказ Минстроя России от 05.05.2015 № 337/пр</t>
  </si>
  <si>
    <t>Демонтаж (подвал)</t>
  </si>
  <si>
    <t>164</t>
  </si>
  <si>
    <t>65-1-3</t>
  </si>
  <si>
    <t>Разборка трубопроводов из водогазопроводных труб диаметром до 100 мм</t>
  </si>
  <si>
    <t>ТЕРр Чувашская республика (редакция 2014), 65-1-3, Приказ Минстроя России от 05.05.2015 № 337/пр</t>
  </si>
  <si>
    <t>164,1</t>
  </si>
  <si>
    <t>02-01-03</t>
  </si>
  <si>
    <t>Электромонтажные работы</t>
  </si>
  <si>
    <t>м08-03-575-1</t>
  </si>
  <si>
    <t>Прибор или аппарат</t>
  </si>
  <si>
    <t>ТЕРм Чувашская республика (редакция 2014), м08-03-575-1, Приказ Минстроя России от 05.05.2015 № 337/пр</t>
  </si>
  <si>
    <t>509-2244</t>
  </si>
  <si>
    <t>Выключатели автоматические «IEK» ВА47-29 3Р 40А, характеристика С (приминительно АВДТ32)</t>
  </si>
  <si>
    <t>ТССЦ Чувашская республика (редакция 2014), 509-2244, Приказ Минстроя России от 05.05.2015 № 337/пр</t>
  </si>
  <si>
    <t>509-2233</t>
  </si>
  <si>
    <t>Выключатели автоматические «IEK» ВА47-29М 1Р 16А, характеристика С</t>
  </si>
  <si>
    <t>ТССЦ Чувашская республика (редакция 2014), 509-2233, Приказ Минстроя России от 05.05.2015 № 337/пр</t>
  </si>
  <si>
    <t>509-2234</t>
  </si>
  <si>
    <t>Выключатели автоматические «IEK» ВА47-29М 1Р 25А, характеристика С</t>
  </si>
  <si>
    <t>ТССЦ Чувашская республика (редакция 2014), 509-2234, Приказ Минстроя России от 05.05.2015 № 337/пр</t>
  </si>
  <si>
    <t>м08-03-593-6</t>
  </si>
  <si>
    <t>Светильник потолочный или настенный с креплением винтами или болтами для помещений с нормальными условиями среды, одноламповый</t>
  </si>
  <si>
    <t>100 шт.</t>
  </si>
  <si>
    <t>ТЕРм Чувашская республика (редакция 2014), м08-03-593-6, Приказ Минстроя России от 05.05.2015 № 337/пр</t>
  </si>
  <si>
    <t>Светильник Navigator LED 61 004 DSP-02-36-6.5K-IP65-LED 36Вт 6500К IP65</t>
  </si>
  <si>
    <t>ТССЦ Чувашская республика (редакция 2014), 509-1383, Приказ Минстроя России от 05.05.2015 № 337/пр</t>
  </si>
  <si>
    <t>509-1383</t>
  </si>
  <si>
    <t>м08-03-532-4</t>
  </si>
  <si>
    <t>Пост управления кнопочный общего назначения, устанавливаемый на конструкции на стене или колонне, количество элементов поста до 3</t>
  </si>
  <si>
    <t>ТЕРм Чувашская республика (редакция 2014), м08-03-532-4, Приказ Минстроя России от 05.05.2015 № 337/пр</t>
  </si>
  <si>
    <t>509-0557</t>
  </si>
  <si>
    <t>Посты управления кнопочные ПКЕ212-2 У3</t>
  </si>
  <si>
    <t>ТССЦ Чувашская республика (редакция 2014), 509-0557, Приказ Минстроя России от 05.05.2015 № 337/пр</t>
  </si>
  <si>
    <t>м08-03-591-2</t>
  </si>
  <si>
    <t>Выключатель одноклавишный утопленного типа при скрытой проводке</t>
  </si>
  <si>
    <t>ТЕРм Чувашская республика (редакция 2014), м08-03-591-2, Приказ Минстроя России от 05.05.2015 № 337/пр</t>
  </si>
  <si>
    <t>509-1201</t>
  </si>
  <si>
    <t>Выключатель одноклавишный для скрытой проводки</t>
  </si>
  <si>
    <t>ТССЦ Чувашская республика (редакция 2014), 509-1201, Приказ Минстроя России от 05.05.2015 № 337/пр</t>
  </si>
  <si>
    <t>м08-03-591-10</t>
  </si>
  <si>
    <t>Розетка штепсельная полугерметическая и герметическая</t>
  </si>
  <si>
    <t>ТЕРм Чувашская республика (редакция 2014), м08-03-591-10, Приказ Минстроя России от 05.05.2015 № 337/пр</t>
  </si>
  <si>
    <t>503-0710</t>
  </si>
  <si>
    <t>Розетка 250В/16А, IP44 для наружного монтажа с заземляющими контактами и с защитной шторкой</t>
  </si>
  <si>
    <t>ТССЦ Чувашская республика (редакция 2014), 503-0710, Приказ Минстроя России от 05.05.2015 № 337/пр</t>
  </si>
  <si>
    <t>м08-10-010-1</t>
  </si>
  <si>
    <t>Прокладка труб гофрированных ПВХ для защиты проводов и кабелей</t>
  </si>
  <si>
    <t>100 м</t>
  </si>
  <si>
    <t>ТЕРм Чувашская республика (редакция 2014), м08-10-010-1, Приказ Минстроя России от 05.05.2015 № 337/пр</t>
  </si>
  <si>
    <t>Электромонтажные работы для горонорудных выработок ( отдел 05, сб. ФЕРм-08 )</t>
  </si>
  <si>
    <t>103-2412</t>
  </si>
  <si>
    <t>Трубы гибкие гофрированные легкие из самозатухающего ПВХ (IP55) серии FL, с зондом, диаметром 16 мм</t>
  </si>
  <si>
    <t>ТССЦ Чувашская республика (редакция 2014), 103-2412, Приказ Минстроя России от 05.05.2015 № 337/пр</t>
  </si>
  <si>
    <t>103-2414</t>
  </si>
  <si>
    <t>Трубы гибкие гофрированные легкие из самозатухающего ПВХ (IP55) серии FL, с зондом, диаметром 25 мм</t>
  </si>
  <si>
    <t>ТССЦ Чувашская республика (редакция 2014), 103-2414, Приказ Минстроя России от 05.05.2015 № 337/пр</t>
  </si>
  <si>
    <t>103-2415</t>
  </si>
  <si>
    <t>Трубы гибкие гофрированные легкие из самозатухающего ПВХ (IP55) серии FL, с зондом, диаметром 32 мм</t>
  </si>
  <si>
    <t>ТССЦ Чувашская республика (редакция 2014), 103-2415, Приказ Минстроя России от 05.05.2015 № 337/пр</t>
  </si>
  <si>
    <t>103-1178</t>
  </si>
  <si>
    <t>Клипса для крепежа гофротрубы, диаметром 32 мм</t>
  </si>
  <si>
    <t>ТССЦ Чувашская республика (редакция 2014), 103-1178, Приказ Минстроя России от 05.05.2015 № 337/пр</t>
  </si>
  <si>
    <t>103-2600</t>
  </si>
  <si>
    <t>Клипса для крепежа гофротрубы, диаметром 20 мм</t>
  </si>
  <si>
    <t>ТССЦ Чувашская республика (редакция 2014), 103-2600, Приказ Минстроя России от 05.05.2015 № 337/пр</t>
  </si>
  <si>
    <t>103-1177</t>
  </si>
  <si>
    <t>Клипса для крепежа гофротрубы, диаметром 16 мм</t>
  </si>
  <si>
    <t>ТССЦ Чувашская республика (редакция 2014), 103-1177, Приказ Минстроя России от 05.05.2015 № 337/пр</t>
  </si>
  <si>
    <t>м08-02-390-1</t>
  </si>
  <si>
    <t>Короба пластмассовые шириной до 40 мм</t>
  </si>
  <si>
    <t>ТЕРм Чувашская республика (редакция 2014), м08-02-390-1, Приказ Минстроя России от 05.05.2015 № 337/пр</t>
  </si>
  <si>
    <t>509-1833</t>
  </si>
  <si>
    <t>Кабель-канал (короб) "Электропласт" 40x16 мм (приминительно 30х10)</t>
  </si>
  <si>
    <t>ТССЦ Чувашская республика (редакция 2014), 509-1833, Приказ Минстроя России от 05.05.2015 № 337/пр</t>
  </si>
  <si>
    <t>м08-02-412-2</t>
  </si>
  <si>
    <t>Затягивание провода в проложенные трубы и металлические рукава первого одножильного или многожильного в общей оплетке, суммарное сечение до 6 мм2</t>
  </si>
  <si>
    <t>ТЕРм Чувашская республика (редакция 2014), м08-02-412-2, Приказ Минстроя России от 05.05.2015 № 337/пр</t>
  </si>
  <si>
    <t>м08-02-412-3</t>
  </si>
  <si>
    <t>Затягивание провода в проложенные трубы и металлические рукава первого одножильного или многожильного в общей оплетке, суммарное сечение до 16 мм2</t>
  </si>
  <si>
    <t>ТЕРм Чувашская республика (редакция 2014), м08-02-412-3, Приказ Минстроя России от 05.05.2015 № 337/пр</t>
  </si>
  <si>
    <t>м08-02-399-1</t>
  </si>
  <si>
    <t>Провод в коробах, сечением до 6 мм2</t>
  </si>
  <si>
    <t>ТЕРм Чувашская республика (редакция 2014), м08-02-399-1, Приказ Минстроя России от 05.05.2015 № 337/пр</t>
  </si>
  <si>
    <t>501-8604</t>
  </si>
  <si>
    <t>Кабель силовой с медными жилами с изоляцией и оболочкой из ПВХ, не распространяющий горение, с низким дымо- и газовыделением, напряжением 1,0 кВ (ГОСТ Р 53769-2010), марки ВВГнг(A)-LS 3х1,5ок(N,PE)</t>
  </si>
  <si>
    <t>1000 м</t>
  </si>
  <si>
    <t>ТССЦ Чувашская республика (редакция 2014), 501-8604, Приказ Минстроя России от 05.05.2015 № 337/пр</t>
  </si>
  <si>
    <t>1000 М</t>
  </si>
  <si>
    <t>501-8605</t>
  </si>
  <si>
    <t>Кабель силовой с медными жилами с изоляцией и оболочкой из ПВХ, не распространяющий горение, с низким дымо- и газовыделением, напряжением 1,0 кВ (ГОСТ Р 53769-2010), марки ВВГнг(A)-LS 3х2,5oк</t>
  </si>
  <si>
    <t>ТССЦ Чувашская республика (редакция 2014), 501-8605, Приказ Минстроя России от 05.05.2015 № 337/пр</t>
  </si>
  <si>
    <t>501-8615</t>
  </si>
  <si>
    <t>Кабель силовой с медными жилами с изоляцией и оболочкой из ПВХ, не распространяющий горение, с низким дымо- и газовыделением, напряжением 1,0 кВ (ГОСТ Р 53769-2010), марки ВВГнг(A)-LS 5х1,5ок(N,PE)</t>
  </si>
  <si>
    <t>ТССЦ Чувашская республика (редакция 2014), 501-8615, Приказ Минстроя России от 05.05.2015 № 337/пр</t>
  </si>
  <si>
    <t>501-8616</t>
  </si>
  <si>
    <t>Кабель силовой с медными жилами с изоляцией и оболочкой из ПВХ, не распространяющий горение, с низким дымо- и газовыделением, напряжением 1,0 кВ (ГОСТ Р 53769-2010), марки ВВГнг(A)-LS 5х2,5ок(N,PE)</t>
  </si>
  <si>
    <t>ТССЦ Чувашская республика (редакция 2014), 501-8616, Приказ Минстроя России от 05.05.2015 № 337/пр</t>
  </si>
  <si>
    <t>Кабель силовой с медными жилами с изоляцией и оболочкой из ПВХ, не распространяющий горение, с низким дымо- и газовыделением, напряжением 1,0 кВ (ГОСТ Р 53769-2010), марки ВВГнг(A)-LS 5х1,5ок(N,PE) (приминительно 7х1,5)</t>
  </si>
  <si>
    <t>503-0599</t>
  </si>
  <si>
    <t>Коробка ответвительная КОР-73У3</t>
  </si>
  <si>
    <t>ТССЦ Чувашская республика (редакция 2014), 503-0599, Приказ Минстроя России от 05.05.2015 № 337/пр</t>
  </si>
  <si>
    <t>503-0606</t>
  </si>
  <si>
    <t>Коробка для установки розеток и выключателей скрытой проводки</t>
  </si>
  <si>
    <t>1000 шт.</t>
  </si>
  <si>
    <t>ТССЦ Чувашская республика (редакция 2014), 503-0606, Приказ Минстроя России от 05.05.2015 № 337/пр</t>
  </si>
  <si>
    <t>м08-03-602-1</t>
  </si>
  <si>
    <t>Электрополотенце</t>
  </si>
  <si>
    <t>ТЕРм Чувашская республика (редакция 2014), м08-03-602-1, Приказ Минстроя России от 05.05.2015 № 337/пр</t>
  </si>
  <si>
    <t>301-7118</t>
  </si>
  <si>
    <t>Сушилка для рук в металлическом ударопрочном корпусе с инфракрасным датчиком, мощностью 2,5 кВт</t>
  </si>
  <si>
    <t>ТССЦ Чувашская республика (редакция 2014), 301-7118, Приказ Минстроя России от 05.05.2015 № 337/пр</t>
  </si>
  <si>
    <t>509-5625</t>
  </si>
  <si>
    <t>Клеммник для распаячных коробок</t>
  </si>
  <si>
    <t>ТССЦ Чувашская республика (редакция 2014), 509-5625, Приказ Минстроя России от 05.05.2015 № 337/пр</t>
  </si>
  <si>
    <t>67-4-1</t>
  </si>
  <si>
    <t>Демонтаж выключателей, розеток</t>
  </si>
  <si>
    <t>ТЕРр Чувашская республика (редакция 2014), 67-4-1, Приказ Минстроя России от 05.05.2015 № 337/пр</t>
  </si>
  <si>
    <t>рФЕР-67</t>
  </si>
  <si>
    <t>67-4-5</t>
  </si>
  <si>
    <t>Демонтаж светильников для люминесцентных ламп</t>
  </si>
  <si>
    <t>ТЕРр Чувашская республика (редакция 2014), 67-4-5, Приказ Минстроя России от 05.05.2015 № 337/пр</t>
  </si>
  <si>
    <t>м08-03-532-1</t>
  </si>
  <si>
    <t>Пост управления кнопочный общего назначения, устанавливаемый на конструкции на полу, количество элементов поста до 3</t>
  </si>
  <si>
    <t>ТЕРм Чувашская республика (редакция 2014), м08-03-532-1, Приказ Минстроя России от 05.05.2015 № 337/пр</t>
  </si>
  <si>
    <t>)*0,3</t>
  </si>
  <si>
    <t>Поправка: МДС 81-37.2004, п.3.2.1.4</t>
  </si>
  <si>
    <t>м08-03-530-1</t>
  </si>
  <si>
    <t>Пускатель магнитный общего назначения отдельно стоящий, устанавливаемый на конструкции на полу, на ток до 40 А</t>
  </si>
  <si>
    <t>ТЕРм Чувашская республика (редакция 2014), м08-03-530-1, Приказ Минстроя России от 05.05.2015 № 337/пр</t>
  </si>
  <si>
    <t>СТР_РЕК</t>
  </si>
  <si>
    <t>СТРОИТЕЛЬСТВО и РЕКОНСТРУКЦИЯ  зданий и сооружений всех назначений</t>
  </si>
  <si>
    <t>РЕМ_ЖИЛ</t>
  </si>
  <si>
    <t>КАП. РЕМ. ЖИЛЫХ И ОБЩЕСТВЕННЫХ ЗДАНИЙ</t>
  </si>
  <si>
    <t>РЕМ_ПР</t>
  </si>
  <si>
    <t>КАП. РЕМ. ПРОИЗВОДСТВЕННЫХ ЗД, и СООРУЖЕНИЙ,  НАРУЖНЫХ ИНЖЕНЕРНЫХ СЕТЕЙ, УЛИЦ И ДОРОГ МЕСТНОГО ЗНАЧЕНИЯ, МОСТОВ И ПУТЕПРОВОДОВ</t>
  </si>
  <si>
    <t>УПР</t>
  </si>
  <si>
    <t>{вкл} - УПРОЩЕННОЕ НАЛОГООБЛОЖЕНИЕ</t>
  </si>
  <si>
    <t>Для всех  расценок. (  при применении упрощенной системы налогообложения)  · {УПР} - ( вкл.)    -  при упрощенной системе   ;  к = 0,9 к СП ( к= 0,7 к НР отменен с 1.01.11)  · {УПР} - ( выкл.) -  при  обычной системе налогообложения</t>
  </si>
  <si>
    <t>ХОЗ</t>
  </si>
  <si>
    <t>{вкл} - ХОЗЯЙСТВЕННЫЙ СПОСОБ</t>
  </si>
  <si>
    <t>Для всех  расценок. (  при хозяйственном способе производства работ):  · {ХОЗ} - ( вкл.)    -  при  хоз. способе (к=0,6 к НР )  · {ХОЗ} - ( выкл.) -  при обычном способе производства работ</t>
  </si>
  <si>
    <t>СЛЖ</t>
  </si>
  <si>
    <t>{вкл} -  При  РЕКОНСТРУКЦИИ сложных объектов, РЕКОНСТРУКЦИИ и КАП. РЕМОНТЕ объектов с дейст. яд. реакторами</t>
  </si>
  <si>
    <t>Для сборников ФЕР ( при производстве работ на технически сложных объектах ):  ·  { СЛЖ } - (вкл.)    - работа на сложных объектах  (к=1,2 к НР)           ·  { СЛЖ } - (выкл.) - работа на обычных объектах</t>
  </si>
  <si>
    <t>ТЕК_М/Т/Я</t>
  </si>
  <si>
    <t>При работе в тек. уровне цен с 27.04.2018 г. (письмо № 01/57049-ЮЛ от 27.04.2018 Минюст РФ), коэффициенты к НР =0,85 и к СП-0,8 не назначаются. До 27.04.2018 г. только для мостов, тоннелей, метро, АЭС, объектов с ядерным топливом (см. прим.)</t>
  </si>
  <si>
    <t>ОПТ/В</t>
  </si>
  <si>
    <t>{вкл}    - Прокладка  МЕЖДУГОРОДНИХ  ВОЛОКОННО-ОПТИЧЕСКИХ ЛИНИЙ (для ФЕРм10, отд. 6 разд.3)  {выкл} - Прокладка  ГОРОДСКИХ               ВОЛОКОННО-ОПТИТЕСКИХ ЛИНИЙ  (для ФЕРм10, отд. 6 разд.3)</t>
  </si>
  <si>
    <t>Для сборников ФЕРм-10  ( волоконно-оптические линии связи ): ·  {М_ГОР_опт} -  ( вкл.)  - междугородные сети связи ( НР=120% , СП=70% )           ·  {М_ГОР_опт} - ( выкл.) - городские сети связи  ( НР=100%; СП=65%)</t>
  </si>
  <si>
    <t>ЗАКР</t>
  </si>
  <si>
    <t>{вкл}   -  Обслуживающие и сопутстующие работы в тоннелях при  производве работ ЗАКРЫТЫМ СПОСОБОМ   {выкл} - Обслуживающие и сопутстующие работы в тоннелях при  производве работ  ОТКРЫТЫМ                       (ФЕР-29, разд.04 )</t>
  </si>
  <si>
    <t>Для сборника ФЕР -29 ( сопутствующие работы в тоннелях и метро. ): ·  {ЗАКР} - (вкл.)     -  при выполнении работ в тоннелях  и метро закрытым способом  (НР=145% , СП=75%); ·                {ЗАКР} - (выкл.) -   при выполнении работ в тоннелях и метро  отк</t>
  </si>
  <si>
    <t>АВИ</t>
  </si>
  <si>
    <t>(вкл)   -  При работах по ДИСПЕТЧЕРЕЗАЦИИ управления движением АВИАТРАНСПОРТОМ {вкл}  (монтажные работы )</t>
  </si>
  <si>
    <t>Для сборников ФЕРм 08;10;11 :    · {мАВИА} -  (вкл.)     -  производство монтажных  работы по диспетчеризации управления  движением авиатранспортном (НР=95%, СП=55%) ;    ·            {мАВИА} -  (выкл. ) -  при производстве работ на прочих объектах , кром</t>
  </si>
  <si>
    <t>АЭС</t>
  </si>
  <si>
    <t>(вкл)  -  Производство эл./монт. работ на АЭС ( ФЕРм -08 , отдел 01-03 ),  и контроль свар. швов  на АЭС {вкл}  (ФЕРм-39, отд. 02 и 03 )  (вык) -  Произовдство эл./монт. работ  и и контроль свар. швов на ОБЫЧНЫХ СООРУЖ,</t>
  </si>
  <si>
    <t>Для сборника ФЕРм -39  и ФЕРМ-08  ( при работах по контролю сварных соединений) :    {мАЭС} - ( вкл.)  -     при выполнении работ по на АЭС  (HР=101%; СП= 68%;             {мАЭС} - (выкл.) -  при выполнении работ  на обычных объектах</t>
  </si>
  <si>
    <t>Инд_исп.Сводный</t>
  </si>
  <si>
    <t>Используется Индекс "по сводному"</t>
  </si>
  <si>
    <t>К_НР_РЕМ</t>
  </si>
  <si>
    <t>при ремонте жилых и общественных зданий если  ( если {РЕМ_ЖИЛ}= [вкл.]</t>
  </si>
  <si>
    <t>Для сборников  ФЕР и  ФЕРмр :  · Значение {_МДСрем_НР}= 0,90 -  при ремонте зданий жилого и гражданского назначений ( 0,90 к НР) ;  · Значение {_МДСрем_НР}= 1,00  - при строительстве  и реконструкции  объектов всех назначений</t>
  </si>
  <si>
    <t>К_СП_РЕМ</t>
  </si>
  <si>
    <t>к нормам СП при капитальном ремонте зданий и сооружений всех назначений ( если или {РЕМ_ЖИЛ}=[вкл] , или (РЕМ_ПР}=[вкл] )</t>
  </si>
  <si>
    <t>Для сборников  ФЕР и  ФЕРмр :   · Значение {_МДСрем_СП} = 0.85  -  при ремонте зданий всех назначений ( 0,85 к СП);   · Значение {_МДСрем_СП} = 1,00 -  при строительстве  и реконструкции  объектов всех назначений</t>
  </si>
  <si>
    <t>К_НР_05</t>
  </si>
  <si>
    <t>К нормам НР  с 1.01.2005 по 1.01.2011</t>
  </si>
  <si>
    <t>Для норм НР с 1.01.2011 года:  · {_ТЕК_НР} = 0.85  -  Коэффициент   учитывающий изменение нормы страховых взносов с  1.01.1 - (при расчете в текущем уровне цен  индексами по статьям затрат )  · {_ТЕК_НР} = 1,00  -  при расчет в текущем уровне цен и при уп</t>
  </si>
  <si>
    <t>К_НР_11</t>
  </si>
  <si>
    <t>Коэфф.  к НР для текущего уровня цен с 01.01.2011  при обычном и упрощенном налогообложении  при постатейной индексации</t>
  </si>
  <si>
    <t>К_СП_11</t>
  </si>
  <si>
    <t>Коэф. к  СП в текущем уровне цен  с 01.01.2011</t>
  </si>
  <si>
    <t>Для норм СП с 1.01.2011 года:  · {_ТЕК_СП} = 0.80  -  Коэффициент   учитывающий изменение нормы страховых взносов с  1.01.11 - (при расчете в текущем уровне цен  индексами по статьям затрат )  · {_ТЕК_СП} = 1,00  -  без учета</t>
  </si>
  <si>
    <t>К_НР_12</t>
  </si>
  <si>
    <t>Корректировка НР с 03.12.12 до 27.04.18 если (ТЕК_М/Т/Я) = {выкл.}</t>
  </si>
  <si>
    <t>К_СП_12</t>
  </si>
  <si>
    <t>Корректировка СП с 03.12.12 до 27.04.18 в текущем уровне цен по письму  2536-ИП/12/ГС от 27.11.12  ( если (ТЕК_М/Т/Я) = {выкл.} )</t>
  </si>
  <si>
    <t>К_НР_УПР</t>
  </si>
  <si>
    <t>Коэф. к  НР при упрощенном налогообложении    ( если {УПР} = [вкл] )</t>
  </si>
  <si>
    <t>К_СП_УПР</t>
  </si>
  <si>
    <t>Коэф. к СП при упрощенном налогообложении    ( если {УПР} = [вкл] )</t>
  </si>
  <si>
    <t>К_НР_ХОЗ</t>
  </si>
  <si>
    <t>Коэф. к НР при хозяйственном способе производства работ   ( если {ХОЗ}= {вкл} )</t>
  </si>
  <si>
    <t>К_НР_СЛЖ</t>
  </si>
  <si>
    <t>Коэф.  при реконструкции сложных объектов (мосты, метро, путепроводы)  и  кап. ремонте АЭС, объектов с яд. реакторами   ( если {СЛЖ} = [вкл] )</t>
  </si>
  <si>
    <t>Р_ОКР</t>
  </si>
  <si>
    <t>Разрядность округления результата расчета НР и СП  ( с 01.01.2011 - до целых )</t>
  </si>
  <si>
    <t>К_НР_УПР_ПУ</t>
  </si>
  <si>
    <t>Коэф. к НР при упрощенном налогообложении ( если {УПР} = [вкл] ) для расценок на изготовление материалов, полуфабрикатов, а также металлических и трубопроводных заготовок, изготовляемых в построечных условиях</t>
  </si>
  <si>
    <t>Уровень цен</t>
  </si>
  <si>
    <t>Сборник индексов</t>
  </si>
  <si>
    <t>ТСН Чувашской республики (редакция 2014 г)</t>
  </si>
  <si>
    <t>_OBSM_</t>
  </si>
  <si>
    <t>1-1033-21</t>
  </si>
  <si>
    <t>Рабочий строитель среднего разряда 3,3</t>
  </si>
  <si>
    <t>чел.-ч</t>
  </si>
  <si>
    <t>Затраты труда машинистов</t>
  </si>
  <si>
    <t>чел.час</t>
  </si>
  <si>
    <t>050101</t>
  </si>
  <si>
    <t>ТСЭМ Чувашская республика (редакция 2014), 050101, Приказ Минстроя России от 05.05.2015 № 337/пр</t>
  </si>
  <si>
    <t>Компрессоры передвижные с двигателем внутреннего сгорания давлением до 686 кПа (7 ат), производительность  до 5 м3/мин</t>
  </si>
  <si>
    <t>маш.-ч</t>
  </si>
  <si>
    <t>330804</t>
  </si>
  <si>
    <t>ТСЭМ Чувашская республика (редакция 2014), 330804, Приказ Минстроя России от 05.05.2015 № 337/пр</t>
  </si>
  <si>
    <t>Молотки при работе от передвижных компрессорных станций отбойные пневматические</t>
  </si>
  <si>
    <t>1-1034-21</t>
  </si>
  <si>
    <t>Рабочий строитель среднего разряда 3,4</t>
  </si>
  <si>
    <t>1-1022-21</t>
  </si>
  <si>
    <t>Рабочий строитель среднего разряда 2,2</t>
  </si>
  <si>
    <t>1-1023-21</t>
  </si>
  <si>
    <t>Рабочий строитель среднего разряда 2,3</t>
  </si>
  <si>
    <t>1-1031-21</t>
  </si>
  <si>
    <t>Рабочий строитель среднего разряда 3,1</t>
  </si>
  <si>
    <t>030954</t>
  </si>
  <si>
    <t>ТСЭМ Чувашская респ.-И3, Приказ Госстроя от 07.11.2013 № 418/ГС, 030954</t>
  </si>
  <si>
    <t>Подъемники грузоподъемностью до 500 кг одномачтовые, высота подъема 45 м</t>
  </si>
  <si>
    <t>1-1021-21</t>
  </si>
  <si>
    <t>Рабочий строитель среднего разряда 2,1</t>
  </si>
  <si>
    <t>ТСЭМ Чувашская респ.-И3, Приказ Госстроя от 07.11.2013 № 418/ГС, 050101</t>
  </si>
  <si>
    <t>Компрессоры передвижные с двигателем внутреннего сгорания давлением до 686 кПа (7 ат), производительность 2,2 м3/мин</t>
  </si>
  <si>
    <t>ТСЭМ Чувашская респ.-И3, Приказ Госстроя от 07.11.2013 № 418/ГС, 330804</t>
  </si>
  <si>
    <t>ТСЭМ Чувашская республика (редакция 2014), 030954, Приказ Минстроя России от 05.05.2015 № 337/пр</t>
  </si>
  <si>
    <t>1-1020-21</t>
  </si>
  <si>
    <t>Рабочий строитель среднего разряда 2</t>
  </si>
  <si>
    <t>1-1032-21</t>
  </si>
  <si>
    <t>Рабочий строитель среднего разряда 3,2</t>
  </si>
  <si>
    <t>331441</t>
  </si>
  <si>
    <t>ТСЭМ Чувашская республика (редакция 2014), 331441, Приказ Минстроя России от 05.05.2015 № 337/пр</t>
  </si>
  <si>
    <t>Рубанок электрический</t>
  </si>
  <si>
    <t>331531</t>
  </si>
  <si>
    <t>ТСЭМ Чувашская республика (редакция 2014), 331531, Приказ Минстроя России от 05.05.2015 № 337/пр</t>
  </si>
  <si>
    <t>Пила дисковая электрическая</t>
  </si>
  <si>
    <t>400001</t>
  </si>
  <si>
    <t>ТСЭМ Чувашская республика (редакция 2014), 400001, Приказ Минстроя России от 05.05.2015 № 337/пр</t>
  </si>
  <si>
    <t>Автомобили бортовые, грузоподъемность до 5 т</t>
  </si>
  <si>
    <t>101-0181</t>
  </si>
  <si>
    <t>ТССЦ Чувашская республика (редакция 2014), 101-0181, Приказ Минстроя России от 05.05.2015 № 337/пр</t>
  </si>
  <si>
    <t>Гвозди строительные с плоской головкой 1,8х60 мм</t>
  </si>
  <si>
    <t>101-0782</t>
  </si>
  <si>
    <t>ТССЦ Чувашская республика (редакция 2014), 101-0782, Приказ Минстроя России от 05.05.2015 № 337/пр</t>
  </si>
  <si>
    <t>Поковки из квадратных заготовок, масса 1,8 кг</t>
  </si>
  <si>
    <t>102-0024</t>
  </si>
  <si>
    <t>ТССЦ Чувашская республика (редакция 2014), 102-0024, Приказ Минстроя России от 05.05.2015 № 337/пр</t>
  </si>
  <si>
    <t>Бруски обрезные хвойных пород длиной 4-6,5 м, шириной 75-150 мм, толщиной 40-75 мм, II сорта</t>
  </si>
  <si>
    <t>м3</t>
  </si>
  <si>
    <t>101-1805</t>
  </si>
  <si>
    <t>ТССЦ Чувашская республика (редакция 2014), 101-1805, Приказ Минстроя России от 05.05.2015 № 337/пр</t>
  </si>
  <si>
    <t>Гвозди строительные</t>
  </si>
  <si>
    <t>203-0499</t>
  </si>
  <si>
    <t>ТССЦ Чувашская республика (редакция 2014), 203-0499, Приказ Минстроя России от 05.05.2015 № 337/пр</t>
  </si>
  <si>
    <t>Штапик (раскладка), размер 19х19 мм</t>
  </si>
  <si>
    <t>1-1036-21</t>
  </si>
  <si>
    <t>Рабочий строитель среднего разряда 3,6</t>
  </si>
  <si>
    <t>020129</t>
  </si>
  <si>
    <t>ТСЭМ Чувашская республика (редакция 2014), 020129, Приказ Минстроя России от 05.05.2015 № 337/пр</t>
  </si>
  <si>
    <t>Краны башенные при работе на других видах строительства 8 т</t>
  </si>
  <si>
    <t>021141</t>
  </si>
  <si>
    <t>ТСЭМ Чувашская республика (редакция 2014), 021141, Приказ Минстроя России от 05.05.2015 № 337/пр</t>
  </si>
  <si>
    <t>Краны на автомобильном ходу при работе на других видах строительства 10 т</t>
  </si>
  <si>
    <t>121011</t>
  </si>
  <si>
    <t>ТСЭМ Чувашская республика (редакция 2014), 121011, Приказ Минстроя России от 05.05.2015 № 337/пр</t>
  </si>
  <si>
    <t>Котлы битумные передвижные 400 л</t>
  </si>
  <si>
    <t>101-0195</t>
  </si>
  <si>
    <t>ТССЦ Чувашская республика (редакция 2014), 101-0195, Приказ Минстроя России от 05.05.2015 № 337/пр</t>
  </si>
  <si>
    <t>Гвозди толевые круглые 3,0х40 мм</t>
  </si>
  <si>
    <t>101-1591</t>
  </si>
  <si>
    <t>ТССЦ Чувашская республика (редакция 2014), 101-1591, Приказ Минстроя России от 05.05.2015 № 337/пр</t>
  </si>
  <si>
    <t>Смола каменноугольная для дорожного строительства</t>
  </si>
  <si>
    <t>101-1742</t>
  </si>
  <si>
    <t>ТССЦ Чувашская республика (редакция 2014), 101-1742, Приказ Минстроя России от 05.05.2015 № 337/пр</t>
  </si>
  <si>
    <t>Толь с крупнозернистой посыпкой гидроизоляционный марки ТГ-350</t>
  </si>
  <si>
    <t>101-1789</t>
  </si>
  <si>
    <t>ТССЦ Чувашская республика (редакция 2014), 101-1789, Приказ Минстроя России от 05.05.2015 № 337/пр</t>
  </si>
  <si>
    <t>Ерши металлические строительные</t>
  </si>
  <si>
    <t>101-8052</t>
  </si>
  <si>
    <t>ТССЦ Чувашская республика (редакция 2014), 101-8052, Приказ Минстроя России от 05.05.2015 № 337/пр</t>
  </si>
  <si>
    <t>Пена монтажная</t>
  </si>
  <si>
    <t>102-0053</t>
  </si>
  <si>
    <t>ТССЦ Чувашская республика (редакция 2014), 102-0053, Приказ Минстроя России от 05.05.2015 № 337/пр</t>
  </si>
  <si>
    <t>Доски обрезные хвойных пород длиной 4-6,5 м, шириной 75-150 мм, толщиной 25 мм, III сорта</t>
  </si>
  <si>
    <t>402-0087</t>
  </si>
  <si>
    <t>ТССЦ Чувашская республика (редакция 2014), 402-0087, Приказ Минстроя России от 05.05.2015 № 337/пр</t>
  </si>
  <si>
    <t>Раствор готовый отделочный тяжелый, известковый 1:2,0</t>
  </si>
  <si>
    <t>405-0219</t>
  </si>
  <si>
    <t>ТССЦ Чувашская республика (редакция 2014), 405-0219, Приказ Минстроя России от 05.05.2015 № 337/пр</t>
  </si>
  <si>
    <t>Гипсовые вяжущие, марка Г3</t>
  </si>
  <si>
    <t>1-1025-21</t>
  </si>
  <si>
    <t>Рабочий строитель среднего разряда 2,5</t>
  </si>
  <si>
    <t>203-0359</t>
  </si>
  <si>
    <t>ТССЦ Чувашская республика (редакция 2014), 203-0359, Приказ Минстроя России от 05.05.2015 № 337/пр</t>
  </si>
  <si>
    <t>Наличники из древесины типа Н-1, Н-2 размером 13х54 мм</t>
  </si>
  <si>
    <t>402-0083</t>
  </si>
  <si>
    <t>ТССЦ Чувашская республика (редакция 2014), 402-0083, Приказ Минстроя России от 05.05.2015 № 337/пр</t>
  </si>
  <si>
    <t>Раствор готовый отделочный тяжелый, цементно-известковый 1:1:6</t>
  </si>
  <si>
    <t>411-0001</t>
  </si>
  <si>
    <t>ТССЦ Чувашская республика (редакция 2014), 411-0001, Приказ Минстроя России от 05.05.2015 № 337/пр</t>
  </si>
  <si>
    <t>Вода</t>
  </si>
  <si>
    <t>101-1596</t>
  </si>
  <si>
    <t>ТССЦ Чувашская республика (редакция 2014), 101-1596, Приказ Минстроя России от 05.05.2015 № 337/пр</t>
  </si>
  <si>
    <t>Шкурка шлифовальная двухслойная с зернистостью 40-25</t>
  </si>
  <si>
    <t>101-1712</t>
  </si>
  <si>
    <t>ТССЦ Чувашская республика (редакция 2014), 101-1712, Приказ Минстроя России от 05.05.2015 № 337/пр</t>
  </si>
  <si>
    <t>Шпатлевка клеевая</t>
  </si>
  <si>
    <t>101-1757</t>
  </si>
  <si>
    <t>ТССЦ Чувашская республика (редакция 2014), 101-1757, Приказ Минстроя России от 05.05.2015 № 337/пр</t>
  </si>
  <si>
    <t>Ветошь</t>
  </si>
  <si>
    <t>1-1042-21</t>
  </si>
  <si>
    <t>Рабочий строитель среднего разряда 4,2</t>
  </si>
  <si>
    <t>040502</t>
  </si>
  <si>
    <t>ТСЭМ Чувашская республика (редакция 2014), 040502, Приказ Минстроя России от 05.05.2015 № 337/пр</t>
  </si>
  <si>
    <t>Установки для сварки ручной дуговой (постоянного тока)</t>
  </si>
  <si>
    <t>134041</t>
  </si>
  <si>
    <t>ТСЭМ Чувашская республика (редакция 2014), 134041, Приказ Минстроя России от 05.05.2015 № 337/пр</t>
  </si>
  <si>
    <t>Шуруповерт</t>
  </si>
  <si>
    <t>330206</t>
  </si>
  <si>
    <t>ТСЭМ Чувашская республика (редакция 2014), 330206, Приказ Минстроя России от 05.05.2015 № 337/пр</t>
  </si>
  <si>
    <t>Дрели электрические</t>
  </si>
  <si>
    <t>330301</t>
  </si>
  <si>
    <t>ТСЭМ Чувашская республика (редакция 2014), 330301, Приказ Минстроя России от 05.05.2015 № 337/пр</t>
  </si>
  <si>
    <t>Машины шлифовальные электрические</t>
  </si>
  <si>
    <t>101-1513</t>
  </si>
  <si>
    <t>ТССЦ Чувашская республика (редакция 2014), 101-1513, Приказ Минстроя России от 05.05.2015 № 337/пр</t>
  </si>
  <si>
    <t>Электроды диаметром 4 мм Э42</t>
  </si>
  <si>
    <t>101-1845</t>
  </si>
  <si>
    <t>ТССЦ Чувашская республика (редакция 2014), 101-1845, Приказ Минстроя России от 05.05.2015 № 337/пр</t>
  </si>
  <si>
    <t>Винты самонарезающие с уплотнительной прокладкой 4,8х35 мм</t>
  </si>
  <si>
    <t>1-1044-21</t>
  </si>
  <si>
    <t>Рабочий строитель среднего разряда 4,4</t>
  </si>
  <si>
    <t>331451</t>
  </si>
  <si>
    <t>ТСЭМ Чувашская республика (редакция 2014), 331451, Приказ Минстроя России от 05.05.2015 № 337/пр</t>
  </si>
  <si>
    <t>Перфораторы электрические</t>
  </si>
  <si>
    <t>101-1929</t>
  </si>
  <si>
    <t>ТССЦ Чувашская республика (редакция 2014), 101-1929, Приказ Минстроя России от 05.05.2015 № 337/пр</t>
  </si>
  <si>
    <t>Болты анкерные</t>
  </si>
  <si>
    <t>101-3661</t>
  </si>
  <si>
    <t>ТССЦ Чувашская республика (редакция 2014), 101-3661, Приказ Минстроя России от 05.05.2015 № 337/пр</t>
  </si>
  <si>
    <t>Пена монтажная противопожарная полиуретановая NULLIFIRE (0,88 л)</t>
  </si>
  <si>
    <t>111301</t>
  </si>
  <si>
    <t>ТСЭМ Чувашская республика (редакция 2014), 111301, Приказ Минстроя России от 05.05.2015 № 337/пр</t>
  </si>
  <si>
    <t>Вибратор поверхностный</t>
  </si>
  <si>
    <t>402-0005</t>
  </si>
  <si>
    <t>ТССЦ Чувашская республика (редакция 2014), 402-0005, Приказ Минстроя России от 05.05.2015 № 337/пр</t>
  </si>
  <si>
    <t>Раствор готовый кладочный цементный марки 150</t>
  </si>
  <si>
    <t>030101</t>
  </si>
  <si>
    <t>ТСЭМ Чувашская республика (редакция 2014), 030101, Приказ Минстроя России от 05.05.2015 № 337/пр</t>
  </si>
  <si>
    <t>Автопогрузчики 5 т</t>
  </si>
  <si>
    <t>110901</t>
  </si>
  <si>
    <t>ТСЭМ Чувашская республика (редакция 2014), 110901, Приказ Минстроя России от 05.05.2015 № 337/пр</t>
  </si>
  <si>
    <t>Растворосмесители передвижные 65 л</t>
  </si>
  <si>
    <t>101-0296</t>
  </si>
  <si>
    <t>ТССЦ Чувашская республика (редакция 2014), 101-0296, Приказ Минстроя России от 05.05.2015 № 337/пр</t>
  </si>
  <si>
    <t>Плитки керамические для полов рельефные глазурованные, декорированные методом сериографии, квадратные и прямоугольные с многоцветным рисунком толщиной 11 мм</t>
  </si>
  <si>
    <t>101-1946</t>
  </si>
  <si>
    <t>ТССЦ Чувашская республика (редакция 2014), 101-1946, Приказ Минстроя России от 05.05.2015 № 337/пр</t>
  </si>
  <si>
    <t>Клей плиточный «Старатель-стандарт»</t>
  </si>
  <si>
    <t>101-1971</t>
  </si>
  <si>
    <t>ТССЦ Чувашская республика (редакция 2014), 101-1971, Приказ Минстроя России от 05.05.2015 № 337/пр</t>
  </si>
  <si>
    <t>Затирка «Старатели» (разной цветности)</t>
  </si>
  <si>
    <t>020128</t>
  </si>
  <si>
    <t>ТСЭМ Чувашская республика (редакция 2014), 020128, Приказ Минстроя России от 05.05.2015 № 337/пр</t>
  </si>
  <si>
    <t>Краны башенные при работе на других видах строительства 5 т</t>
  </si>
  <si>
    <t>021140</t>
  </si>
  <si>
    <t>ТСЭМ Чувашская республика (редакция 2014), 021140, Приказ Минстроя России от 05.05.2015 № 337/пр</t>
  </si>
  <si>
    <t>Краны на автомобильном ходу при работе на других видах строительства 6,3 т</t>
  </si>
  <si>
    <t>339904</t>
  </si>
  <si>
    <t>ТСЭМ Чувашская республика (редакция 2014), 339904, Приказ Минстроя России от 05.05.2015 № 337/пр</t>
  </si>
  <si>
    <t>Плиткорез MAKITA RH 4101</t>
  </si>
  <si>
    <t>101-4368</t>
  </si>
  <si>
    <t>ТССЦ Чувашская республика (редакция 2014), 101-4368, Приказ Минстроя России от 05.05.2015 № 337/пр</t>
  </si>
  <si>
    <t>Клей плиточный «Юнис Гранит»</t>
  </si>
  <si>
    <t>101-4486</t>
  </si>
  <si>
    <t>ТССЦ Чувашская республика (редакция 2014), 101-4486, Приказ Минстроя России от 05.05.2015 № 337/пр</t>
  </si>
  <si>
    <t>Гранит керамический многоцветный неполированный, размером 400х400х9 мм</t>
  </si>
  <si>
    <t>1-1039-21</t>
  </si>
  <si>
    <t>Рабочий строитель среднего разряда 3,9</t>
  </si>
  <si>
    <t>101-1947</t>
  </si>
  <si>
    <t>ТССЦ Чувашская республика (редакция 2014), 101-1947, Приказ Минстроя России от 05.05.2015 № 337/пр</t>
  </si>
  <si>
    <t>Плитки керамические плинтусные прямые</t>
  </si>
  <si>
    <t>402-0006</t>
  </si>
  <si>
    <t>ТССЦ Чувашская республика (редакция 2014), 402-0006, Приказ Минстроя России от 05.05.2015 № 337/пр</t>
  </si>
  <si>
    <t>Раствор готовый кладочный цементный марки 200</t>
  </si>
  <si>
    <t>030952</t>
  </si>
  <si>
    <t>ТСЭМ Чувашская республика (редакция 2014), 030952, Приказ Минстроя России от 05.05.2015 № 337/пр</t>
  </si>
  <si>
    <t>Подъемники грузоподъемностью до 500 кг одномачтовые, высота подъема 25 м</t>
  </si>
  <si>
    <t>340101</t>
  </si>
  <si>
    <t>ТСЭМ Чувашская республика (редакция 2014), 340101, Приказ Минстроя России от 05.05.2015 № 337/пр</t>
  </si>
  <si>
    <t>Агрегаты окрасочные высокого давления для окраски поверхностей конструкций мощностью 1 кВт</t>
  </si>
  <si>
    <t>1-1030-21</t>
  </si>
  <si>
    <t>Рабочий строитель среднего разряда 3</t>
  </si>
  <si>
    <t>340311</t>
  </si>
  <si>
    <t>ТСЭМ Чувашская республика (редакция 2014), 340311, Приказ Минстроя России от 05.05.2015 № 337/пр</t>
  </si>
  <si>
    <t>Машина для острожки деревянных полов</t>
  </si>
  <si>
    <t>203-0348</t>
  </si>
  <si>
    <t>ТССЦ Чувашская республика (редакция 2014), 203-0348, Приказ Минстроя России от 05.05.2015 № 337/пр</t>
  </si>
  <si>
    <t>Бруски для покрытия полов со шпунтом и гребнем из древесины тип БП-27,толщиной 27 мм, шириной без гребня от 50 до 60 мм</t>
  </si>
  <si>
    <t>1-1027-21</t>
  </si>
  <si>
    <t>Рабочий строитель среднего разряда 2,7</t>
  </si>
  <si>
    <t>101-1743</t>
  </si>
  <si>
    <t>ТССЦ Чувашская республика (редакция 2014), 101-1743, Приказ Минстроя России от 05.05.2015 № 337/пр</t>
  </si>
  <si>
    <t>Клей «Бустилат»</t>
  </si>
  <si>
    <t>203-0352</t>
  </si>
  <si>
    <t>ТССЦ Чувашская республика (редакция 2014), 203-0352, Приказ Минстроя России от 05.05.2015 № 337/пр</t>
  </si>
  <si>
    <t>Плинтуса из древесины тип ПЛ-2, размером 19х54 мм</t>
  </si>
  <si>
    <t>1-1038-21</t>
  </si>
  <si>
    <t>Рабочий строитель среднего разряда 3,8</t>
  </si>
  <si>
    <t>1-1035-21</t>
  </si>
  <si>
    <t>Рабочий строитель среднего разряда 3,5</t>
  </si>
  <si>
    <t>330901</t>
  </si>
  <si>
    <t>ТСЭМ Чувашская республика (редакция 2014), 330901, Приказ Минстроя России от 05.05.2015 № 337/пр</t>
  </si>
  <si>
    <t>Ножницы электрические</t>
  </si>
  <si>
    <t>101-2430</t>
  </si>
  <si>
    <t>ТССЦ Чувашская республика (редакция 2014), 101-2430, Приказ Минстроя России от 05.05.2015 № 337/пр</t>
  </si>
  <si>
    <t>Грунтовка «Тифенгрунд», КНАУФ</t>
  </si>
  <si>
    <t>101-2435</t>
  </si>
  <si>
    <t>ТССЦ Чувашская республика (редакция 2014), 101-2435, Приказ Минстроя России от 05.05.2015 № 337/пр</t>
  </si>
  <si>
    <t>Клей «Перлфикс», КНАУФ</t>
  </si>
  <si>
    <t>101-2437</t>
  </si>
  <si>
    <t>ТССЦ Чувашская республика (редакция 2014), 101-2437, Приказ Минстроя России от 05.05.2015 № 337/пр</t>
  </si>
  <si>
    <t>Шпаклевка «Унифлот», КНАУФ</t>
  </si>
  <si>
    <t>101-2438</t>
  </si>
  <si>
    <t>ТССЦ Чувашская республика (редакция 2014), 101-2438, Приказ Минстроя России от 05.05.2015 № 337/пр</t>
  </si>
  <si>
    <t>Шпаклевка «Фугенфюллер», КНАУФ</t>
  </si>
  <si>
    <t>101-2474</t>
  </si>
  <si>
    <t>ТССЦ Чувашская республика (редакция 2014), 101-2474, Приказ Минстроя России от 05.05.2015 № 337/пр</t>
  </si>
  <si>
    <t>Лента бумажная для повышения трещиностойкости стыков ГКЛ и ГВЛ</t>
  </si>
  <si>
    <t>101-2480</t>
  </si>
  <si>
    <t>ТССЦ Чувашская республика (редакция 2014), 101-2480, Приказ Минстроя России от 05.05.2015 № 337/пр</t>
  </si>
  <si>
    <t>Лента разделительная для сопряжения потолка из ЛГК со стеной</t>
  </si>
  <si>
    <t>101-2484</t>
  </si>
  <si>
    <t>ТССЦ Чувашская республика (редакция 2014), 101-2484, Приказ Минстроя России от 05.05.2015 № 337/пр</t>
  </si>
  <si>
    <t>Лента эластичная самоклеящаяся для профилей направляющих «Дихтунгсбанд» 30/30000 мм</t>
  </si>
  <si>
    <t>101-2509</t>
  </si>
  <si>
    <t>ТССЦ Чувашская республика (редакция 2014), 101-2509, Приказ Минстроя России от 05.05.2015 № 337/пр</t>
  </si>
  <si>
    <t>Листы гипсокартонные ГКЛ 12,5 мм</t>
  </si>
  <si>
    <t>101-2582</t>
  </si>
  <si>
    <t>ТССЦ Чувашская республика (редакция 2014), 101-2582, Приказ Минстроя России от 05.05.2015 № 337/пр</t>
  </si>
  <si>
    <t>Шуруп самонарезающий (LN) 3,5/9,5 мм</t>
  </si>
  <si>
    <t>101-2583</t>
  </si>
  <si>
    <t>ТССЦ Чувашская республика (редакция 2014), 101-2583, Приказ Минстроя России от 05.05.2015 № 337/пр</t>
  </si>
  <si>
    <t>Шуруп самонарезающий (TN) 3,5/25 мм</t>
  </si>
  <si>
    <t>101-2590</t>
  </si>
  <si>
    <t>ТССЦ Чувашская республика (редакция 2014), 101-2590, Приказ Минстроя России от 05.05.2015 № 337/пр</t>
  </si>
  <si>
    <t>Дюбель с шурупом 6/35 мм</t>
  </si>
  <si>
    <t>201-0797</t>
  </si>
  <si>
    <t>ТССЦ Чувашская республика (редакция 2014), 201-0797, Приказ Минстроя России от 05.05.2015 № 337/пр</t>
  </si>
  <si>
    <t>Профиль направляющий ПН 28/27/0,6</t>
  </si>
  <si>
    <t>201-0802</t>
  </si>
  <si>
    <t>ТССЦ Чувашская республика (редакция 2014), 201-0802, Приказ Минстроя России от 05.05.2015 № 337/пр</t>
  </si>
  <si>
    <t>Профиль потолочный ПП 60/27/0,6</t>
  </si>
  <si>
    <t>201-0815</t>
  </si>
  <si>
    <t>ТССЦ Чувашская республика (редакция 2014), 201-0815, Приказ Минстроя России от 05.05.2015 № 337/пр</t>
  </si>
  <si>
    <t>Подвес прямой для ПП-профиля</t>
  </si>
  <si>
    <t>201-0823</t>
  </si>
  <si>
    <t>ТССЦ Чувашская республика (редакция 2014), 201-0823, Приказ Минстроя России от 05.05.2015 № 337/пр</t>
  </si>
  <si>
    <t>Соединители профилей одноуровневые ПП</t>
  </si>
  <si>
    <t>201-0833</t>
  </si>
  <si>
    <t>ТССЦ Чувашская республика (редакция 2014), 201-0833, Приказ Минстроя России от 05.05.2015 № 337/пр</t>
  </si>
  <si>
    <t>Бруски деревянные 60*27 мм</t>
  </si>
  <si>
    <t>101-0256</t>
  </si>
  <si>
    <t>ТССЦ Чувашская республика (редакция 2014), 101-0256, Приказ Минстроя России от 05.05.2015 № 337/пр</t>
  </si>
  <si>
    <t>Плитки керамические глазурованные для внутренней облицовки стен гладкие без завала белые</t>
  </si>
  <si>
    <t>101-1776</t>
  </si>
  <si>
    <t>ТССЦ Чувашская республика (редакция 2014), 101-1776, Приказ Минстроя России от 05.05.2015 № 337/пр</t>
  </si>
  <si>
    <t>Клей для облицовочных работ водостойкий «Плюс» (сухая смесь)</t>
  </si>
  <si>
    <t>402-0071</t>
  </si>
  <si>
    <t>ТССЦ Чувашская республика (редакция 2014), 402-0071, Приказ Минстроя России от 05.05.2015 № 337/пр</t>
  </si>
  <si>
    <t>Смесь сухая (фуга) АТЛАС разных цветов для заделки швов водостойкая</t>
  </si>
  <si>
    <t>101-0620</t>
  </si>
  <si>
    <t>ТССЦ Чувашская республика (редакция 2014), 101-0620, Приказ Минстроя России от 05.05.2015 № 337/пр</t>
  </si>
  <si>
    <t>Мел природный молотый</t>
  </si>
  <si>
    <t>101-0623</t>
  </si>
  <si>
    <t>ТССЦ Чувашская республика (редакция 2014), 101-0623, Приказ Минстроя России от 05.05.2015 № 337/пр</t>
  </si>
  <si>
    <t>Мыло твердое хозяйственное 72%</t>
  </si>
  <si>
    <t>101-1840</t>
  </si>
  <si>
    <t>ТССЦ Чувашская республика (редакция 2014), 101-1840, Приказ Минстроя России от 05.05.2015 № 337/пр</t>
  </si>
  <si>
    <t>Клей малярный жидкий</t>
  </si>
  <si>
    <t>409-0639</t>
  </si>
  <si>
    <t>ТССЦ Чувашская республика (редакция 2014), 409-0639, Приказ Минстроя России от 05.05.2015 № 337/пр</t>
  </si>
  <si>
    <t>Пемза шлаковая (щебень пористый из металлургического шлака), марка 600, фракция 5-10 мм</t>
  </si>
  <si>
    <t>081600</t>
  </si>
  <si>
    <t>ТСЭМ Чувашская республика (редакция 2014), 081600, Приказ Минстроя России от 05.05.2015 № 337/пр</t>
  </si>
  <si>
    <t>Агрегаты для сварки полиэтиленовых труб</t>
  </si>
  <si>
    <t>101-0137</t>
  </si>
  <si>
    <t>ТССЦ Чувашская республика (редакция 2014), 101-0137, Приказ Минстроя России от 05.05.2015 № 337/пр</t>
  </si>
  <si>
    <t>Дюбели с калиброванной головкой (в обоймах) 3х58,5 мм</t>
  </si>
  <si>
    <t>101-0329</t>
  </si>
  <si>
    <t>ТССЦ Чувашская республика (редакция 2014), 101-0329, Приказ Минстроя России от 05.05.2015 № 337/пр</t>
  </si>
  <si>
    <t>Клей 88-СА</t>
  </si>
  <si>
    <t>101-1680</t>
  </si>
  <si>
    <t>ТССЦ Чувашская республика (редакция 2014), 101-1680, Приказ Минстроя России от 05.05.2015 № 337/пр</t>
  </si>
  <si>
    <t>Патроны для строительно-монтажного пистолета</t>
  </si>
  <si>
    <t>101-1700</t>
  </si>
  <si>
    <t>ТССЦ Чувашская республика (редакция 2014), 101-1700, Приказ Минстроя России от 05.05.2015 № 337/пр</t>
  </si>
  <si>
    <t>Наконечники для полиэтиленовых труб</t>
  </si>
  <si>
    <t>113-0473</t>
  </si>
  <si>
    <t>ТССЦ Чувашская республика (редакция 2014), 113-0473, Приказ Минстроя России от 05.05.2015 № 337/пр</t>
  </si>
  <si>
    <t>Метиленхлорид</t>
  </si>
  <si>
    <t>405-1601</t>
  </si>
  <si>
    <t>ТССЦ Чувашская республика (редакция 2014), 405-1601, Приказ Минстроя России от 05.05.2015 № 337/пр</t>
  </si>
  <si>
    <t>Известь строительная негашеная хлорная, марки А</t>
  </si>
  <si>
    <t>1-1040-21</t>
  </si>
  <si>
    <t>Рабочий строитель среднего разряда 4</t>
  </si>
  <si>
    <t>101-0388</t>
  </si>
  <si>
    <t>ТССЦ Чувашская республика (редакция 2014), 101-0388, Приказ Минстроя России от 05.05.2015 № 337/пр</t>
  </si>
  <si>
    <t>Краски масляные земляные марки МА-0115 мумия, сурик железный</t>
  </si>
  <si>
    <t>101-0628</t>
  </si>
  <si>
    <t>ТССЦ Чувашская республика (редакция 2014), 101-0628, Приказ Минстроя России от 05.05.2015 № 337/пр</t>
  </si>
  <si>
    <t>Олифа комбинированная, марки К-3</t>
  </si>
  <si>
    <t>101-1669</t>
  </si>
  <si>
    <t>ТССЦ Чувашская республика (редакция 2014), 101-1669, Приказ Минстроя России от 05.05.2015 № 337/пр</t>
  </si>
  <si>
    <t>Очес льняной</t>
  </si>
  <si>
    <t>301-3332</t>
  </si>
  <si>
    <t>ТССЦ Чувашская республика (редакция 2014), 301-3332, Приказ Минстроя России от 05.05.2015 № 337/пр</t>
  </si>
  <si>
    <t>Головки для присоединения рукавов поливочных диаметром 25 мм</t>
  </si>
  <si>
    <t>302-1136</t>
  </si>
  <si>
    <t>ТССЦ Чувашская республика (редакция 2014), 302-1136, Приказ Минстроя России от 05.05.2015 № 337/пр</t>
  </si>
  <si>
    <t>Вентили проходные муфтовые 15KЧ18Р для воды, давлением 1,6 МПа (16 кгс/см2), диаметром 25 мм</t>
  </si>
  <si>
    <t>101-2576</t>
  </si>
  <si>
    <t>ТССЦ Чувашская республика (редакция 2014), 101-2576, Приказ Минстроя России от 05.05.2015 № 337/пр</t>
  </si>
  <si>
    <t>Болты с гайками и шайбами для санитарно-технических работ диаметром 16 мм</t>
  </si>
  <si>
    <t>101-5999</t>
  </si>
  <si>
    <t>ТССЦ Чувашская республика (редакция 2014), 101-5999, Приказ Минстроя России от 05.05.2015 № 337/пр</t>
  </si>
  <si>
    <t>Кольца резиновые уплотнительные для полипропиленовых труб диаметром 110 мм</t>
  </si>
  <si>
    <t>507-4330</t>
  </si>
  <si>
    <t>ТССЦ Чувашская республика (редакция 2014), 507-4330, Приказ Минстроя России от 05.05.2015 № 337/пр</t>
  </si>
  <si>
    <t>Трубы безнапорные канализационные из полипропилена, диаметром 110 мм</t>
  </si>
  <si>
    <t>101-5998</t>
  </si>
  <si>
    <t>ТССЦ Чувашская республика (редакция 2014), 101-5998, Приказ Минстроя России от 05.05.2015 № 337/пр</t>
  </si>
  <si>
    <t>Кольца резиновые уплотнительные для полипропиленовых труб диаметром 50 мм</t>
  </si>
  <si>
    <t>507-4329</t>
  </si>
  <si>
    <t>ТССЦ Чувашская республика (редакция 2014), 507-4329, Приказ Минстроя России от 05.05.2015 № 337/пр</t>
  </si>
  <si>
    <t>Трубы безнапорные канализационные из полипропилена, диаметром 50 мм</t>
  </si>
  <si>
    <t>101-0311</t>
  </si>
  <si>
    <t>ТССЦ Чувашская республика (редакция 2014), 101-0311, Приказ Минстроя России от 05.05.2015 № 337/пр</t>
  </si>
  <si>
    <t>Каболка</t>
  </si>
  <si>
    <t>101-1355</t>
  </si>
  <si>
    <t>ТССЦ Чувашская республика (редакция 2014), 101-1355, Приказ Минстроя России от 05.05.2015 № 337/пр</t>
  </si>
  <si>
    <t>Цемент гипсоглиноземистый расширяющийся</t>
  </si>
  <si>
    <t>301-0635</t>
  </si>
  <si>
    <t>ТССЦ Чувашская республика (редакция 2014), 301-0635, Приказ Минстроя России от 05.05.2015 № 337/пр</t>
  </si>
  <si>
    <t>Трапы чугунные эмалированные с прямым отводом, с решеткой и резиновой пробкой Т-50 размером 260х140х110 мм</t>
  </si>
  <si>
    <t>101-0849</t>
  </si>
  <si>
    <t>ТССЦ Чувашская республика (редакция 2014), 101-0849, Приказ Минстроя России от 05.05.2015 № 337/пр</t>
  </si>
  <si>
    <t>Пластина резиновая рулонная вулканизированная</t>
  </si>
  <si>
    <t>101-1847</t>
  </si>
  <si>
    <t>ТССЦ Чувашская республика (редакция 2014), 101-1847, Приказ Минстроя России от 05.05.2015 № 337/пр</t>
  </si>
  <si>
    <t>Замазка защитная</t>
  </si>
  <si>
    <t>101-2184</t>
  </si>
  <si>
    <t>ТССЦ Чувашская республика (редакция 2014), 101-2184, Приказ Минстроя России от 05.05.2015 № 337/пр</t>
  </si>
  <si>
    <t>Шурупы с полукруглой головкой 6х60 мм</t>
  </si>
  <si>
    <t>101-2203</t>
  </si>
  <si>
    <t>ТССЦ Чувашская республика (редакция 2014), 101-2203, Приказ Минстроя России от 05.05.2015 № 337/пр</t>
  </si>
  <si>
    <t>Дюбели распорные полиэтиленовые 8х30 мм</t>
  </si>
  <si>
    <t>113-0074</t>
  </si>
  <si>
    <t>ТССЦ Чувашская республика (редакция 2014), 113-0074, Приказ Минстроя России от 05.05.2015 № 337/пр</t>
  </si>
  <si>
    <t>Клей фенолполивинилацетатный марки БФ-2, сорт I</t>
  </si>
  <si>
    <t>301-1521</t>
  </si>
  <si>
    <t>ТССЦ Чувашская республика (редакция 2014), 301-1521, Приказ Минстроя России от 05.05.2015 № 337/пр</t>
  </si>
  <si>
    <t>Унитаз-компакт «Комфорт»</t>
  </si>
  <si>
    <t>509-1792</t>
  </si>
  <si>
    <t>ТССЦ Чувашская республика (редакция 2014), 509-1792, Приказ Минстроя России от 05.05.2015 № 337/пр</t>
  </si>
  <si>
    <t>Скобы скрепляющие и для подвеса</t>
  </si>
  <si>
    <t>101-2187</t>
  </si>
  <si>
    <t>ТССЦ Чувашская республика (редакция 2014), 101-2187, Приказ Минстроя России от 05.05.2015 № 337/пр</t>
  </si>
  <si>
    <t>Шурупы с полукруглой головкой 8х60 мм</t>
  </si>
  <si>
    <t>101-2205</t>
  </si>
  <si>
    <t>ТССЦ Чувашская республика (редакция 2014), 101-2205, Приказ Минстроя России от 05.05.2015 № 337/пр</t>
  </si>
  <si>
    <t>Дюбели распорные полиэтиленовые 10х40 мм</t>
  </si>
  <si>
    <t>301-0529</t>
  </si>
  <si>
    <t>ТССЦ Чувашская республика (редакция 2014), 301-0529, Приказ Минстроя России от 05.05.2015 № 337/пр</t>
  </si>
  <si>
    <t>Писсуары полуфарфоровые и фарфоровые настенные с писсуарным краном без сифона</t>
  </si>
  <si>
    <t>101-2186</t>
  </si>
  <si>
    <t>ТССЦ Чувашская республика (редакция 2014), 101-2186, Приказ Минстроя России от 05.05.2015 № 337/пр</t>
  </si>
  <si>
    <t>Шурупы с полукруглой головкой 6х90 мм</t>
  </si>
  <si>
    <t>101-2204</t>
  </si>
  <si>
    <t>ТССЦ Чувашская республика (редакция 2014), 101-2204, Приказ Минстроя России от 05.05.2015 № 337/пр</t>
  </si>
  <si>
    <t>Дюбели распорные полиэтиленовые 8х40 мм</t>
  </si>
  <si>
    <t>101-2181</t>
  </si>
  <si>
    <t>ТССЦ Чувашская республика (редакция 2014), 101-2181, Приказ Минстроя России от 05.05.2015 № 337/пр</t>
  </si>
  <si>
    <t>Шурупы с полукруглой головкой 5х35 мм</t>
  </si>
  <si>
    <t>101-2201</t>
  </si>
  <si>
    <t>ТССЦ Чувашская республика (редакция 2014), 101-2201, Приказ Минстроя России от 05.05.2015 № 337/пр</t>
  </si>
  <si>
    <t>Дюбели распорные полиэтиленовые 6х30 мм</t>
  </si>
  <si>
    <t>030403</t>
  </si>
  <si>
    <t>ТСЭМ Чувашская республика (редакция 2014), 030403, Приказ Минстроя России от 05.05.2015 № 337/пр</t>
  </si>
  <si>
    <t>Лебедки электрические тяговым усилием 19,62 кН (2 т)</t>
  </si>
  <si>
    <t>101-0605</t>
  </si>
  <si>
    <t>ТССЦ Чувашская республика (редакция 2014), 101-0605, Приказ Минстроя России от 05.05.2015 № 337/пр</t>
  </si>
  <si>
    <t>Мастика герметизирующая нетвердеющая «Гэлан»</t>
  </si>
  <si>
    <t>101-1522</t>
  </si>
  <si>
    <t>ТССЦ Чувашская республика (редакция 2014), 101-1522, Приказ Минстроя России от 05.05.2015 № 337/пр</t>
  </si>
  <si>
    <t>Электроды диаметром 5 мм Э42А</t>
  </si>
  <si>
    <t>101-1703</t>
  </si>
  <si>
    <t>ТССЦ Чувашская республика (редакция 2014), 101-1703, Приказ Минстроя России от 05.05.2015 № 337/пр</t>
  </si>
  <si>
    <t>Прокладки резиновые (пластина техническая прессованная)</t>
  </si>
  <si>
    <t>101-1714</t>
  </si>
  <si>
    <t>ТССЦ Чувашская республика (редакция 2014), 101-1714, Приказ Минстроя России от 05.05.2015 № 337/пр</t>
  </si>
  <si>
    <t>Болты с гайками и шайбами строительные</t>
  </si>
  <si>
    <t>509-0989</t>
  </si>
  <si>
    <t>ТССЦ Чувашская республика (редакция 2014), 509-0989, Приказ Минстроя России от 05.05.2015 № 337/пр</t>
  </si>
  <si>
    <t>Шнур асбестовый общего назначения марки ШАОН диаметром 8-10 мм</t>
  </si>
  <si>
    <t>030305</t>
  </si>
  <si>
    <t>ТСЭМ Чувашская республика (редакция 2014), 030305, Приказ Минстроя России от 05.05.2015 № 337/пр</t>
  </si>
  <si>
    <t>Лебедки ручные и рычажные тяговым усилием 31,39 кН (3,2 т)</t>
  </si>
  <si>
    <t>402-0004</t>
  </si>
  <si>
    <t>ТССЦ Чувашская республика (редакция 2014), 402-0004, Приказ Минстроя России от 05.05.2015 № 337/пр</t>
  </si>
  <si>
    <t>Раствор готовый кладочный цементный марки 100</t>
  </si>
  <si>
    <t>507-0982</t>
  </si>
  <si>
    <t>ТССЦ Чувашская республика (редакция 2014), 507-0982, Приказ Минстроя России от 05.05.2015 № 337/пр</t>
  </si>
  <si>
    <t>Фланцы стальные плоские приварные из стали ВСт3сп2, ВСт3сп3, давлением 1,0 МПа (10 кгс/см2), диаметром 40 мм</t>
  </si>
  <si>
    <t>509-0966</t>
  </si>
  <si>
    <t>ТССЦ Чувашская республика (редакция 2014), 509-0966, Приказ Минстроя России от 05.05.2015 № 337/пр</t>
  </si>
  <si>
    <t>Прокладки из паронита марки ПМБ, толщиной 1 мм, диаметром 50 мм</t>
  </si>
  <si>
    <t>101-2297</t>
  </si>
  <si>
    <t>ТССЦ Чувашская республика (редакция 2014), 101-2297, Приказ Минстроя России от 05.05.2015 № 337/пр</t>
  </si>
  <si>
    <t>Масло веретенное</t>
  </si>
  <si>
    <t>1-2042-21</t>
  </si>
  <si>
    <t>Рабочий монтажник среднего разряда 4,2</t>
  </si>
  <si>
    <t>021102</t>
  </si>
  <si>
    <t>ТСЭМ Чувашская республика (редакция 2014), 021102, Приказ Минстроя России от 05.05.2015 № 337/пр</t>
  </si>
  <si>
    <t>Краны на автомобильном ходу при работе на монтаже технологического оборудования 10 т</t>
  </si>
  <si>
    <t>101-1924</t>
  </si>
  <si>
    <t>ТССЦ Чувашская республика (редакция 2014), 101-1924, Приказ Минстроя России от 05.05.2015 № 337/пр</t>
  </si>
  <si>
    <t>Электроды диаметром 4 мм Э42А</t>
  </si>
  <si>
    <t>101-1977</t>
  </si>
  <si>
    <t>ТССЦ Чувашская республика (редакция 2014), 101-1977, Приказ Минстроя России от 05.05.2015 № 337/пр</t>
  </si>
  <si>
    <t>101-2143</t>
  </si>
  <si>
    <t>ТССЦ Чувашская республика (редакция 2014), 101-2143, Приказ Минстроя России от 05.05.2015 № 337/пр</t>
  </si>
  <si>
    <t>Краска</t>
  </si>
  <si>
    <t>201-0843</t>
  </si>
  <si>
    <t>ТССЦ Чувашская республика (редакция 2014), 201-0843, Приказ Минстроя России от 05.05.2015 № 337/пр</t>
  </si>
  <si>
    <t>Конструкции стальные индивидуальные решетчатые сварные массой до 0,1 т</t>
  </si>
  <si>
    <t>999-9950</t>
  </si>
  <si>
    <t>ТССЦ Чувашская республика (редакция 2014), 999-9950, Приказ Минстроя России от 05.05.2015 № 337/пр</t>
  </si>
  <si>
    <t>Вспомогательные ненормируемые материалы (2% от ОЗП)</t>
  </si>
  <si>
    <t>РУБ</t>
  </si>
  <si>
    <t>509-2160</t>
  </si>
  <si>
    <t>ТССЦ Чувашская республика (редакция 2014), 509-2160, Приказ Минстроя России от 05.05.2015 № 337/пр</t>
  </si>
  <si>
    <t>Прокладки паронитовые</t>
  </si>
  <si>
    <t>204-0004</t>
  </si>
  <si>
    <t>ТССЦ Чувашская республика (редакция 2014), 204-0004, Приказ Минстроя России от 05.05.2015 № 337/пр</t>
  </si>
  <si>
    <t>Горячекатаная арматурная сталь гладкая класса А-I, диаметром 12 мм</t>
  </si>
  <si>
    <t>1-1029-21</t>
  </si>
  <si>
    <t>Рабочий строитель среднего разряда 2,9</t>
  </si>
  <si>
    <t>040504</t>
  </si>
  <si>
    <t>ТСЭМ Чувашская республика (редакция 2014), 040504, Приказ Минстроя России от 05.05.2015 № 337/пр</t>
  </si>
  <si>
    <t>Аппарат для газовой сварки и резки</t>
  </si>
  <si>
    <t>101-0324</t>
  </si>
  <si>
    <t>ТССЦ Чувашская республика (редакция 2014), 101-0324, Приказ Минстроя России от 05.05.2015 № 337/пр</t>
  </si>
  <si>
    <t>Кислород технический газообразный</t>
  </si>
  <si>
    <t>101-1602</t>
  </si>
  <si>
    <t>ТССЦ Чувашская республика (редакция 2014), 101-1602, Приказ Минстроя России от 05.05.2015 № 337/пр</t>
  </si>
  <si>
    <t>Ацетилен газообразный технический</t>
  </si>
  <si>
    <t>301-0825</t>
  </si>
  <si>
    <t>ТССЦ Чувашская республика (редакция 2014), 301-0825, Приказ Минстроя России от 05.05.2015 № 337/пр</t>
  </si>
  <si>
    <t>Умывальники полуфарфоровые и фарфоровые с кронштейнами, сифоном бутылочным латунным и выпуском, овальные со скрытыми установочными поверхностями без спинки размером 550х480х150 мм</t>
  </si>
  <si>
    <t>042900</t>
  </si>
  <si>
    <t>ТСЭМ Чувашская республика (редакция 2014), 042900, Приказ Минстроя России от 05.05.2015 № 337/пр</t>
  </si>
  <si>
    <t>Установки для гидравлических испытаний трубопроводов, давление нагнетания низкое 0,1 МПа (1 кгс/см2), высокое 10 МПа (100 кгс/см2)</t>
  </si>
  <si>
    <t>101-1488</t>
  </si>
  <si>
    <t>ТССЦ Чувашская республика (редакция 2014), 101-1488, Приказ Минстроя России от 05.05.2015 № 337/пр</t>
  </si>
  <si>
    <t>Шурупы с шестигранной головкой 12х70 мм</t>
  </si>
  <si>
    <t>301-1225</t>
  </si>
  <si>
    <t>ТССЦ Чувашская республика (редакция 2014), 301-1225, Приказ Минстроя России от 05.05.2015 № 337/пр</t>
  </si>
  <si>
    <t>Кронштейны для радиаторов стальных спаренных марки КР1-РС</t>
  </si>
  <si>
    <t>301-3361</t>
  </si>
  <si>
    <t>ТССЦ Чувашская республика (редакция 2014), 301-3361, Приказ Минстроя России от 05.05.2015 № 337/пр</t>
  </si>
  <si>
    <t>Водный раствор нитрата и карбоната</t>
  </si>
  <si>
    <t>050401</t>
  </si>
  <si>
    <t>ТСЭМ Чувашская республика (редакция 2014), 050401, Приказ Минстроя России от 05.05.2015 № 337/пр</t>
  </si>
  <si>
    <t>Компрессоры передвижные с электродвигателем давлением 600 кПа (6 ат), производительность 0,5 м3/мин</t>
  </si>
  <si>
    <t>340151</t>
  </si>
  <si>
    <t>ТСЭМ Чувашская республика (редакция 2014), 340151, Приказ Минстроя России от 05.05.2015 № 337/пр</t>
  </si>
  <si>
    <t>Агрегаты шпатлево-окрасочные</t>
  </si>
  <si>
    <t>101-2472</t>
  </si>
  <si>
    <t>ТССЦ Чувашская республика (редакция 2014), 101-2472, Приказ Минстроя России от 05.05.2015 № 337/пр</t>
  </si>
  <si>
    <t>Растворитель марки № 646</t>
  </si>
  <si>
    <t>104-0090</t>
  </si>
  <si>
    <t>ТССЦ Чувашская республика (редакция 2014), 104-0090, Приказ Минстроя России от 05.05.2015 № 337/пр</t>
  </si>
  <si>
    <t>Ткань стеклянная конструкционная марки Т-13</t>
  </si>
  <si>
    <t>1000 м2</t>
  </si>
  <si>
    <t>113-0502</t>
  </si>
  <si>
    <t>ТССЦ Чувашская республика (редакция 2014), 113-0502, Приказ Минстроя России от 05.05.2015 № 337/пр</t>
  </si>
  <si>
    <t>Состав огнезащитный «Файрекс-300»</t>
  </si>
  <si>
    <t>1-1041-21</t>
  </si>
  <si>
    <t>Рабочий строитель среднего разряда 4,1</t>
  </si>
  <si>
    <t>101-0807</t>
  </si>
  <si>
    <t>ТССЦ Чувашская республика (редакция 2014), 101-0807, Приказ Минстроя России от 05.05.2015 № 337/пр</t>
  </si>
  <si>
    <t>Проволока сварочная легированная диаметром 4 мм</t>
  </si>
  <si>
    <t>302-1320</t>
  </si>
  <si>
    <t>ТССЦ Чувашская республика (редакция 2014), 302-1320, Приказ Минстроя России от 05.05.2015 № 337/пр</t>
  </si>
  <si>
    <t>Трубопроводы из стальных электросварных труб с гильзами для отопления и водоснабжения, наружный диаметр 108 мм, толщина стенки 4 мм</t>
  </si>
  <si>
    <t>332101</t>
  </si>
  <si>
    <t>ТСЭМ Чувашская республика (редакция 2014), 332101, Приказ Минстроя России от 05.05.2015 № 337/пр</t>
  </si>
  <si>
    <t>Установки для изготовления бандажей, диафрагм, пряжек</t>
  </si>
  <si>
    <t>104-0169</t>
  </si>
  <si>
    <t>ТССЦ Чувашская республика (редакция 2014), 104-0169, Приказ Минстроя России от 05.05.2015 № 337/пр</t>
  </si>
  <si>
    <t>Клипсы (зажимы)</t>
  </si>
  <si>
    <t>101-0115</t>
  </si>
  <si>
    <t>ТССЦ Чувашская республика (редакция 2014), 101-0115, Приказ Минстроя России от 05.05.2015 № 337/пр</t>
  </si>
  <si>
    <t>Винты с полукруглой головкой длиной 50 мм</t>
  </si>
  <si>
    <t>101-2499</t>
  </si>
  <si>
    <t>ТССЦ Чувашская республика (редакция 2014), 101-2499, Приказ Минстроя России от 05.05.2015 № 337/пр</t>
  </si>
  <si>
    <t>Лента изоляционная прорезиненная односторонняя ширина 20 мм, толщина 0,25-0,35 мм</t>
  </si>
  <si>
    <t>101-3914</t>
  </si>
  <si>
    <t>ТССЦ Чувашская республика (редакция 2014), 101-3914, Приказ Минстроя России от 05.05.2015 № 337/пр</t>
  </si>
  <si>
    <t>Дюбели распорные полипропиленовые</t>
  </si>
  <si>
    <t>509-0167</t>
  </si>
  <si>
    <t>ТССЦ Чувашская республика (редакция 2014), 509-0167, Приказ Минстроя России от 05.05.2015 № 337/пр</t>
  </si>
  <si>
    <t>Сжимы соединительные</t>
  </si>
  <si>
    <t>1-2039-21</t>
  </si>
  <si>
    <t>Рабочий монтажник среднего разряда 3,9</t>
  </si>
  <si>
    <t>101-1665</t>
  </si>
  <si>
    <t>ТССЦ Чувашская республика (редакция 2014), 101-1665, Приказ Минстроя России от 05.05.2015 № 337/пр</t>
  </si>
  <si>
    <t>Лак электроизоляционный 318</t>
  </si>
  <si>
    <t>101-1964</t>
  </si>
  <si>
    <t>ТССЦ Чувашская республика (редакция 2014), 101-1964, Приказ Минстроя России от 05.05.2015 № 337/пр</t>
  </si>
  <si>
    <t>Шпагат бумажный</t>
  </si>
  <si>
    <t>101-2365</t>
  </si>
  <si>
    <t>ТССЦ Чувашская республика (редакция 2014), 101-2365, Приказ Минстроя России от 05.05.2015 № 337/пр</t>
  </si>
  <si>
    <t>Нитки швейные</t>
  </si>
  <si>
    <t>111-0087</t>
  </si>
  <si>
    <t>ТССЦ Чувашская республика (редакция 2014), 111-0087, Приказ Минстроя России от 05.05.2015 № 337/пр</t>
  </si>
  <si>
    <t>Бирки-оконцеватели</t>
  </si>
  <si>
    <t>509-0090</t>
  </si>
  <si>
    <t>ТССЦ Чувашская республика (редакция 2014), 509-0090, Приказ Минстроя России от 05.05.2015 № 337/пр</t>
  </si>
  <si>
    <t>Перемычки гибкие, тип ПГС-50</t>
  </si>
  <si>
    <t>509-1210</t>
  </si>
  <si>
    <t>ТССЦ Чувашская республика (редакция 2014), 509-1210, Приказ Минстроя России от 05.05.2015 № 337/пр</t>
  </si>
  <si>
    <t>Вазелин технический</t>
  </si>
  <si>
    <t>509-0783</t>
  </si>
  <si>
    <t>ТССЦ Чувашская республика (редакция 2014), 509-0783, Приказ Минстроя России от 05.05.2015 № 337/пр</t>
  </si>
  <si>
    <t>Втулки изолирующие</t>
  </si>
  <si>
    <t>101-1755</t>
  </si>
  <si>
    <t>ТССЦ Чувашская республика (редакция 2014), 101-1755, Приказ Минстроя России от 05.05.2015 № 337/пр</t>
  </si>
  <si>
    <t>Сталь полосовая, марка стали Ст3сп шириной 50-200 мм толщиной 4-5 мм</t>
  </si>
  <si>
    <t>113-1786</t>
  </si>
  <si>
    <t>ТССЦ Чувашская республика (редакция 2014), 113-1786, Приказ Минстроя России от 05.05.2015 № 337/пр</t>
  </si>
  <si>
    <t>Лак битумный БТ-123</t>
  </si>
  <si>
    <t>1-2036-21</t>
  </si>
  <si>
    <t>Рабочий монтажник среднего разряда 3,6</t>
  </si>
  <si>
    <t>331454</t>
  </si>
  <si>
    <t>ТСЭМ Чувашская республика (редакция 2014), 331454, Приказ Минстроя России от 05.05.2015 № 337/пр</t>
  </si>
  <si>
    <t>Перфоратор электрический мощностью 1,5 кВт, энергией удара до 18 Дж</t>
  </si>
  <si>
    <t>101-1481</t>
  </si>
  <si>
    <t>ТССЦ Чувашская республика (редакция 2014), 101-1481, Приказ Минстроя России от 05.05.2015 № 337/пр</t>
  </si>
  <si>
    <t>Шурупы с полукруглой головкой 4x40 мм</t>
  </si>
  <si>
    <t>101-2202</t>
  </si>
  <si>
    <t>ТССЦ Чувашская республика (редакция 2014), 101-2202, Приказ Минстроя России от 05.05.2015 № 337/пр</t>
  </si>
  <si>
    <t>Дюбели распорные полиэтиленовые 6х40 мм</t>
  </si>
  <si>
    <t>1-2038-21</t>
  </si>
  <si>
    <t>Рабочий монтажник среднего разряда 3,8</t>
  </si>
  <si>
    <t>101-1764</t>
  </si>
  <si>
    <t>ТССЦ Чувашская республика (редакция 2014), 101-1764, Приказ Минстроя России от 05.05.2015 № 337/пр</t>
  </si>
  <si>
    <t>Тальк молотый, сорт I</t>
  </si>
  <si>
    <t>509-0778</t>
  </si>
  <si>
    <t>ТССЦ Чувашская республика (редакция 2014), 509-0778, Приказ Минстроя России от 05.05.2015 № 337/пр</t>
  </si>
  <si>
    <t>Втулки В22</t>
  </si>
  <si>
    <t>509-1652</t>
  </si>
  <si>
    <t>ТССЦ Чувашская республика (редакция 2014), 509-1652, Приказ Минстроя России от 05.05.2015 № 337/пр</t>
  </si>
  <si>
    <t>Гильза кабельная медная ГМ 6</t>
  </si>
  <si>
    <t>509-1654</t>
  </si>
  <si>
    <t>ТССЦ Чувашская республика (редакция 2014), 509-1654, Приказ Минстроя России от 05.05.2015 № 337/пр</t>
  </si>
  <si>
    <t>Гильза кабельная медная ГМ 16</t>
  </si>
  <si>
    <t>509-1711</t>
  </si>
  <si>
    <t>ТССЦ Чувашская республика (редакция 2014), 509-1711, Приказ Минстроя России от 05.05.2015 № 337/пр</t>
  </si>
  <si>
    <t>Втулки В28</t>
  </si>
  <si>
    <t>101-2478</t>
  </si>
  <si>
    <t>ТССЦ Чувашская республика (редакция 2014), 101-2478, Приказ Минстроя России от 05.05.2015 № 337/пр</t>
  </si>
  <si>
    <t>Лента К226</t>
  </si>
  <si>
    <t>1-2037-21</t>
  </si>
  <si>
    <t>Рабочий монтажник среднего разряда 3,7</t>
  </si>
  <si>
    <t>101-9083</t>
  </si>
  <si>
    <t>ТССЦ Чувашская республика (редакция 2014), 101-9083, Приказ Минстроя России от 05.05.2015 № 337/пр</t>
  </si>
  <si>
    <t>Приборы дверные накладные</t>
  </si>
  <si>
    <t>203-9052</t>
  </si>
  <si>
    <t>ТССЦ Чувашская республика (редакция 2014), 203-9052, Приказ Минстроя России от 05.05.2015 № 337/пр</t>
  </si>
  <si>
    <t>Щиты перегородок</t>
  </si>
  <si>
    <t>203-9130</t>
  </si>
  <si>
    <t>ТССЦ Чувашская республика (редакция 2014), 203-9130, Приказ Минстроя России от 05.05.2015 № 337/пр</t>
  </si>
  <si>
    <t>Изделия штучные</t>
  </si>
  <si>
    <t>101-9411</t>
  </si>
  <si>
    <t>ТССЦ Чувашская республика (редакция 2014), 101-9411, Приказ Минстроя России от 05.05.2015 № 337/пр</t>
  </si>
  <si>
    <t>Скобяные изделия</t>
  </si>
  <si>
    <t>203-8116</t>
  </si>
  <si>
    <t>ТССЦ Чувашская республика (редакция 2014), 203-8116, Приказ Минстроя России от 05.05.2015 № 337/пр</t>
  </si>
  <si>
    <t>Дверь противопожарная металлическая однопольная ДПМ-01/30, размером 900х2100 мм</t>
  </si>
  <si>
    <t>101-9732</t>
  </si>
  <si>
    <t>ТССЦ Чувашская республика (редакция 2014), 101-9732, Приказ Минстроя России от 05.05.2015 № 337/пр</t>
  </si>
  <si>
    <t>Грунтовка</t>
  </si>
  <si>
    <t>203-9007</t>
  </si>
  <si>
    <t>ТССЦ Чувашская республика (редакция 2014), 203-9007, Приказ Минстроя России от 05.05.2015 № 337/пр</t>
  </si>
  <si>
    <t>Рейки деревянные</t>
  </si>
  <si>
    <t>113-9005</t>
  </si>
  <si>
    <t>ТССЦ Чувашская республика (редакция 2014), 113-9005, Приказ Минстроя России от 05.05.2015 № 337/пр</t>
  </si>
  <si>
    <t>Антисептик-антипирен</t>
  </si>
  <si>
    <t>103-9140</t>
  </si>
  <si>
    <t>ТССЦ Чувашская республика (редакция 2014), 103-9140, Приказ Минстроя России от 05.05.2015 № 337/пр</t>
  </si>
  <si>
    <t>Арматура муфтовая</t>
  </si>
  <si>
    <t>301-9240</t>
  </si>
  <si>
    <t>ТССЦ Чувашская республика (редакция 2014), 301-9240, Приказ Минстроя России от 05.05.2015 № 337/пр</t>
  </si>
  <si>
    <t>Крепления</t>
  </si>
  <si>
    <t>302-9911</t>
  </si>
  <si>
    <t>ТССЦ Чувашская республика (редакция 2014), 302-9911, Приказ Минстроя России от 05.05.2015 № 337/пр</t>
  </si>
  <si>
    <t>Фасонные и соединительные части к полиэтиленовым трубам</t>
  </si>
  <si>
    <t>302-9120</t>
  </si>
  <si>
    <t>ТССЦ Чувашская республика (редакция 2014), 302-9120, Приказ Минстроя России от 05.05.2015 № 337/пр</t>
  </si>
  <si>
    <t>Задвижки</t>
  </si>
  <si>
    <t>101-9430</t>
  </si>
  <si>
    <t>ТССЦ Чувашская республика (редакция 2014), 101-9430, Приказ Минстроя России от 05.05.2015 № 337/пр</t>
  </si>
  <si>
    <t>Сетки в рамках</t>
  </si>
  <si>
    <t>301-9066</t>
  </si>
  <si>
    <t>ТССЦ Чувашская республика (редакция 2014), 301-9066, Приказ Минстроя России от 05.05.2015 № 337/пр</t>
  </si>
  <si>
    <t>Воздуховоды металлические</t>
  </si>
  <si>
    <t>301-9110</t>
  </si>
  <si>
    <t>ТССЦ Чувашская республика (редакция 2014), 301-9110, Приказ Минстроя России от 05.05.2015 № 337/пр</t>
  </si>
  <si>
    <t>Дроссель-клапаны в патрубке</t>
  </si>
  <si>
    <t>301-9520</t>
  </si>
  <si>
    <t>ТССЦ Чувашская республика (редакция 2014), 301-9520, Приказ Минстроя России от 05.05.2015 № 337/пр</t>
  </si>
  <si>
    <t>Шиберы</t>
  </si>
  <si>
    <t>301-9640</t>
  </si>
  <si>
    <t>ТССЦ Чувашская республика (редакция 2014), 301-9640, Приказ Минстроя России от 05.05.2015 № 337/пр</t>
  </si>
  <si>
    <t>Заглушки питометражных лючков</t>
  </si>
  <si>
    <t>301-9074</t>
  </si>
  <si>
    <t>ТССЦ Чувашская республика (редакция 2014), 301-9074, Приказ Минстроя России от 05.05.2015 № 337/пр</t>
  </si>
  <si>
    <t>Воздухораспределители</t>
  </si>
  <si>
    <t>301-9871</t>
  </si>
  <si>
    <t>ТССЦ Чувашская республика (редакция 2014), 301-9871, Приказ Минстроя России от 05.05.2015 № 337/пр</t>
  </si>
  <si>
    <t>Шумоглушители трубчатые</t>
  </si>
  <si>
    <t>301-9170</t>
  </si>
  <si>
    <t>ТССЦ Чувашская республика (редакция 2014), 301-9170, Приказ Минстроя России от 05.05.2015 № 337/пр</t>
  </si>
  <si>
    <t>Клапаны</t>
  </si>
  <si>
    <t>301-9011</t>
  </si>
  <si>
    <t>ТССЦ Чувашская республика (редакция 2014), 301-9011, Приказ Минстроя России от 05.05.2015 № 337/пр</t>
  </si>
  <si>
    <t>Вентиляторы радиальные</t>
  </si>
  <si>
    <t>301-9070</t>
  </si>
  <si>
    <t>ТССЦ Чувашская республика (редакция 2014), 301-9070, Приказ Минстроя России от 05.05.2015 № 337/пр</t>
  </si>
  <si>
    <t>Воздухонагреватели</t>
  </si>
  <si>
    <t>301-9500</t>
  </si>
  <si>
    <t>ТССЦ Чувашская республика (редакция 2014), 301-9500, Приказ Минстроя России от 05.05.2015 № 337/пр</t>
  </si>
  <si>
    <t>Фильтры</t>
  </si>
  <si>
    <t>302-9130</t>
  </si>
  <si>
    <t>ТССЦ Чувашская республика (редакция 2014), 302-9130, Приказ Минстроя России от 05.05.2015 № 337/пр</t>
  </si>
  <si>
    <t>Заслонки унифицированные или клапаны</t>
  </si>
  <si>
    <t>301-9390</t>
  </si>
  <si>
    <t>ТССЦ Чувашская республика (редакция 2014), 301-9390, Приказ Минстроя России от 05.05.2015 № 337/пр</t>
  </si>
  <si>
    <t>Решетки жалюзийные</t>
  </si>
  <si>
    <t>101-9102</t>
  </si>
  <si>
    <t>ТССЦ Чувашская республика (редакция 2014), 101-9102, Приказ Минстроя России от 05.05.2015 № 337/пр</t>
  </si>
  <si>
    <t>Дюбели распорные полиэтиленовые</t>
  </si>
  <si>
    <t>103-9004</t>
  </si>
  <si>
    <t>ТССЦ Чувашская республика (редакция 2014), 103-9004, Приказ Минстроя России от 05.05.2015 № 337/пр</t>
  </si>
  <si>
    <t>Клипса для крепежа гофротрубы</t>
  </si>
  <si>
    <t>301-9920</t>
  </si>
  <si>
    <t>ТССЦ Чувашская республика (редакция 2014), 301-9920, Приказ Минстроя России от 05.05.2015 № 337/пр</t>
  </si>
  <si>
    <t>Трубки защитные гофрированные</t>
  </si>
  <si>
    <t>Поправка: МДС 81-37.2004, п.3.2.1.4  Наименование: Для оборудования легковесного, габаритного, поступающего на стройку в собранном виде, при монтаже которого отсутствуют работы по сварке, демонтаж при условии что оборудование не подлежит дальнейшему использованию (предназначено в лом)  без разборки и резки</t>
  </si>
  <si>
    <t>"УТВЕРЖДАЮ"</t>
  </si>
  <si>
    <t>"_____"________________ 2019 г.</t>
  </si>
  <si>
    <t>(наименование стройки)</t>
  </si>
  <si>
    <t xml:space="preserve">  на</t>
  </si>
  <si>
    <t>(наименование работ и затрат, наименование объекта)</t>
  </si>
  <si>
    <t>базовая цена</t>
  </si>
  <si>
    <t>текущая цена</t>
  </si>
  <si>
    <t>Сметная стоимость</t>
  </si>
  <si>
    <t>тыс.руб</t>
  </si>
  <si>
    <t xml:space="preserve">     Строительные работы</t>
  </si>
  <si>
    <t xml:space="preserve">     Монтажные работы</t>
  </si>
  <si>
    <t xml:space="preserve">     Оборудование</t>
  </si>
  <si>
    <t xml:space="preserve">     Прочие работы</t>
  </si>
  <si>
    <t>Нормативная трудоемкость</t>
  </si>
  <si>
    <t>Средства на оплату труда</t>
  </si>
  <si>
    <t>№ п/п</t>
  </si>
  <si>
    <t>Шифр расценки и коды ресурсов</t>
  </si>
  <si>
    <t>Наименование работ и затрат</t>
  </si>
  <si>
    <t>Единица изме-рения</t>
  </si>
  <si>
    <t>Кол-во единиц</t>
  </si>
  <si>
    <t>Цена на ед. изм. руб.</t>
  </si>
  <si>
    <t>попра-вочные коэффиц.</t>
  </si>
  <si>
    <t>Стоимость в ценах 2001г.</t>
  </si>
  <si>
    <t>Пункт коэффиц. пересчета</t>
  </si>
  <si>
    <t>Коэфф. пересчета</t>
  </si>
  <si>
    <t>Стоимость в текущих ценах</t>
  </si>
  <si>
    <t>ЗТР всего чел.-час</t>
  </si>
  <si>
    <t>Зарплата</t>
  </si>
  <si>
    <t>в т.ч. зарплата машинистов</t>
  </si>
  <si>
    <t>НР от ФОТ</t>
  </si>
  <si>
    <t>%</t>
  </si>
  <si>
    <t>СП от ФОТ</t>
  </si>
  <si>
    <t>Затраты труда</t>
  </si>
  <si>
    <t>чел-ч</t>
  </si>
  <si>
    <t>Материальные ресурсы</t>
  </si>
  <si>
    <t>Должность</t>
  </si>
  <si>
    <t>Подпись</t>
  </si>
  <si>
    <t>Ф.И.О.</t>
  </si>
  <si>
    <t>М.П.</t>
  </si>
  <si>
    <r>
      <t>16-04-004-1</t>
    </r>
    <r>
      <rPr>
        <i/>
        <sz val="10"/>
        <rFont val="Arial"/>
        <family val="2"/>
        <charset val="204"/>
      </rPr>
      <t xml:space="preserve">
Поправка: МДС 81-38.2004, п.3.3.1.в</t>
    </r>
  </si>
  <si>
    <r>
      <t>16-04-004-2</t>
    </r>
    <r>
      <rPr>
        <i/>
        <sz val="10"/>
        <rFont val="Arial"/>
        <family val="2"/>
        <charset val="204"/>
      </rPr>
      <t xml:space="preserve">
Поправка: МДС 81-38.2004, п.3.3.1.в</t>
    </r>
  </si>
  <si>
    <r>
      <t>м08-03-532-1</t>
    </r>
    <r>
      <rPr>
        <i/>
        <sz val="10"/>
        <rFont val="Arial"/>
        <family val="2"/>
        <charset val="204"/>
      </rPr>
      <t xml:space="preserve">
Поправка: МДС 81-37.2004, п.3.2.1.4</t>
    </r>
  </si>
  <si>
    <r>
      <t>м08-03-530-1</t>
    </r>
    <r>
      <rPr>
        <i/>
        <sz val="10"/>
        <rFont val="Arial"/>
        <family val="2"/>
        <charset val="204"/>
      </rPr>
      <t xml:space="preserve">
Поправка: МДС 81-37.2004, п.3.2.1.4</t>
    </r>
  </si>
  <si>
    <t xml:space="preserve">  тыс.руб.</t>
  </si>
  <si>
    <t>Номера сметных расчетов (смет)</t>
  </si>
  <si>
    <t>Сметная стоимость, тыс. руб.</t>
  </si>
  <si>
    <t>Показатели единичной стоимости</t>
  </si>
  <si>
    <t>строите-льных работ</t>
  </si>
  <si>
    <t>монтажных работ</t>
  </si>
  <si>
    <t>оборудо-вания, мебели, инвентаря</t>
  </si>
  <si>
    <t>прочих затрат</t>
  </si>
  <si>
    <t>Сметная стоимость, тыс.руб.</t>
  </si>
  <si>
    <t>Средства на оплату труда, тыс. руб.</t>
  </si>
  <si>
    <t xml:space="preserve">ИТОГО: </t>
  </si>
  <si>
    <t>Текущий ремонт части помещений "Дворца культуры тракторостроителей", расположенного по адресу: Чувашская Республика, г. Чебоксары, Эгерский бульвар, д. 36</t>
  </si>
  <si>
    <t>Основание: ДВ,ВОР</t>
  </si>
  <si>
    <t>Составлен(а) в уровне текущих (прогнозных) цен ТСН Чувашской республики (редакция 2014 г) март 2019 года</t>
  </si>
  <si>
    <t xml:space="preserve">СВОДНЫЙ СМЕТНЫЙ РАСЧЕТ </t>
  </si>
  <si>
    <t xml:space="preserve">Составлен(а) в уровне текущих (прогнозных) цен Чувашская Республика (редакция 2014г) март 2019 года </t>
  </si>
  <si>
    <t>Наименование глав, объектов, работ  и затрат</t>
  </si>
  <si>
    <t>Глава 2. Основные объекты строительства</t>
  </si>
  <si>
    <t xml:space="preserve"> 02-01</t>
  </si>
  <si>
    <t>-</t>
  </si>
  <si>
    <t>Итого по главе 2.</t>
  </si>
  <si>
    <t>Глава 8. Содержание службы заказчика. Строительный контроль</t>
  </si>
  <si>
    <t>Строительный контроль 1,1 %</t>
  </si>
  <si>
    <t xml:space="preserve">Непредвиденные затраты </t>
  </si>
  <si>
    <t>МДС 81-35.2004</t>
  </si>
  <si>
    <t>Непредвиденные затраты 2 %</t>
  </si>
  <si>
    <t>НДС 20%</t>
  </si>
  <si>
    <t>Всего с НДС 20%</t>
  </si>
  <si>
    <t>Главный инженер</t>
  </si>
  <si>
    <t>Составлена в ценах ТСН Чувашской республики (редакция 2014 г) март 2019 г.</t>
  </si>
  <si>
    <t>Составлена в ценах ТСН Чувашской республики (редакция 2014 г) март 2019г.</t>
  </si>
  <si>
    <t>Гендиректор</t>
  </si>
  <si>
    <t>ООО "ГК "Альянс-Стройпроект" ____________________________(Стожаров А.Н.)</t>
  </si>
  <si>
    <t xml:space="preserve">                                                                                            [подпись (инициалы, фамилия)]</t>
  </si>
  <si>
    <t>проекта _________________________________________________(Григорьев М.С.)</t>
  </si>
  <si>
    <t xml:space="preserve">                                                                             [подпись (инициалы, фамилия)]</t>
  </si>
  <si>
    <t>Инженер-сметчик ________________________________________(Степанова А.В.)</t>
  </si>
  <si>
    <t xml:space="preserve">                                                                            [подпись (инициалы, фамилия)]</t>
  </si>
  <si>
    <t xml:space="preserve">"УТВЕРЖДАЮ" </t>
  </si>
  <si>
    <t xml:space="preserve">Директор АУ «Республиканский центр  народного творчества 
«ДК тракторостроителей» Минкультуры Чувашии      </t>
  </si>
  <si>
    <r>
      <t xml:space="preserve">
</t>
    </r>
    <r>
      <rPr>
        <sz val="12"/>
        <rFont val="Arial"/>
        <family val="2"/>
        <charset val="204"/>
      </rPr>
      <t>______________________  Кузнецов С.В.</t>
    </r>
  </si>
  <si>
    <t>ОБЪЕКТНЫЙ СМЕТНЫЙ РАСЧЕТ  №02-01</t>
  </si>
  <si>
    <t>на текущий ремонт части помещений "Дворца культуры тракторостроителей",
 расположенного по адресу: Чувашская Республика, г. Чебоксары, Эгерский бульвар, д.36</t>
  </si>
  <si>
    <t>Составила:</t>
  </si>
  <si>
    <t>инженер-сметчик</t>
  </si>
  <si>
    <t>Степанова А.В.</t>
  </si>
  <si>
    <t>Итого по главам 1-7.</t>
  </si>
  <si>
    <t>Итого по главе 8.</t>
  </si>
  <si>
    <t>Итого по главам 1-9.</t>
  </si>
  <si>
    <t>Постановление Гос.службы ЧР по конкурентоной политеке и тарифам №83-24/в от 20.12.16 г.</t>
  </si>
  <si>
    <t>т01-01-001-41</t>
  </si>
  <si>
    <t>Погрузка при автомобильных перевозках мусора строительного с погрузкой вручную</t>
  </si>
  <si>
    <t>1 Т ГРУЗА</t>
  </si>
  <si>
    <t xml:space="preserve"> Тариф на услугу по утилизации твердых бытовых отходов филиала ЗАО «Управление отходами» в г. Новочебоксарск (1794,04*(2,1282+0,3394)) </t>
  </si>
  <si>
    <t>т03-21-001-21</t>
  </si>
  <si>
    <t>Перевозка грузов I класса автомобилями-самосвалами грузоподъемностью 10 т работающих вне карьера на расстояние до 21 км</t>
  </si>
  <si>
    <t>Глава 7. Прочие работы и затраты</t>
  </si>
  <si>
    <t>Итого по главе 7.</t>
  </si>
  <si>
    <t>ФЗ №303 от 03.08.2018г.</t>
  </si>
</sst>
</file>

<file path=xl/styles.xml><?xml version="1.0" encoding="utf-8"?>
<styleSheet xmlns="http://schemas.openxmlformats.org/spreadsheetml/2006/main">
  <numFmts count="3">
    <numFmt numFmtId="164" formatCode="#,##0.00;[Red]\-\ #,##0.00"/>
    <numFmt numFmtId="165" formatCode="#,##0;[Red]\-\ #,##0"/>
    <numFmt numFmtId="166" formatCode="#,##0.00_ ;[Red]\-#,##0.00\ "/>
  </numFmts>
  <fonts count="27">
    <font>
      <sz val="10"/>
      <name val="Arial"/>
      <charset val="204"/>
    </font>
    <font>
      <b/>
      <sz val="10"/>
      <color indexed="12"/>
      <name val="Arial"/>
      <family val="2"/>
      <charset val="204"/>
    </font>
    <font>
      <b/>
      <sz val="10"/>
      <color indexed="16"/>
      <name val="Arial"/>
      <family val="2"/>
      <charset val="204"/>
    </font>
    <font>
      <b/>
      <sz val="10"/>
      <color indexed="20"/>
      <name val="Arial"/>
      <family val="2"/>
      <charset val="204"/>
    </font>
    <font>
      <b/>
      <sz val="10"/>
      <color indexed="17"/>
      <name val="Arial"/>
      <family val="2"/>
      <charset val="204"/>
    </font>
    <font>
      <sz val="10"/>
      <color indexed="17"/>
      <name val="Arial"/>
      <family val="2"/>
      <charset val="204"/>
    </font>
    <font>
      <sz val="10"/>
      <color indexed="12"/>
      <name val="Arial"/>
      <family val="2"/>
      <charset val="204"/>
    </font>
    <font>
      <sz val="10"/>
      <color indexed="14"/>
      <name val="Arial"/>
      <family val="2"/>
      <charset val="204"/>
    </font>
    <font>
      <b/>
      <sz val="10"/>
      <color indexed="14"/>
      <name val="Arial"/>
      <family val="2"/>
      <charset val="204"/>
    </font>
    <font>
      <sz val="10"/>
      <name val="Arial"/>
      <family val="2"/>
      <charset val="204"/>
    </font>
    <font>
      <sz val="9"/>
      <name val="Arial"/>
      <family val="2"/>
      <charset val="204"/>
    </font>
    <font>
      <sz val="11"/>
      <name val="Arial"/>
      <family val="2"/>
      <charset val="204"/>
    </font>
    <font>
      <b/>
      <sz val="13"/>
      <name val="Arial"/>
      <family val="2"/>
      <charset val="204"/>
    </font>
    <font>
      <b/>
      <sz val="12"/>
      <name val="Arial"/>
      <family val="2"/>
      <charset val="204"/>
    </font>
    <font>
      <b/>
      <sz val="11"/>
      <name val="Arial"/>
      <family val="2"/>
      <charset val="204"/>
    </font>
    <font>
      <b/>
      <u/>
      <sz val="12"/>
      <name val="Arial"/>
      <family val="2"/>
      <charset val="204"/>
    </font>
    <font>
      <b/>
      <sz val="14"/>
      <name val="Arial"/>
      <family val="2"/>
      <charset val="204"/>
    </font>
    <font>
      <i/>
      <sz val="11"/>
      <name val="Arial"/>
      <family val="2"/>
      <charset val="204"/>
    </font>
    <font>
      <b/>
      <sz val="9"/>
      <name val="Arial"/>
      <family val="2"/>
      <charset val="204"/>
    </font>
    <font>
      <i/>
      <sz val="11"/>
      <color rgb="FF008000"/>
      <name val="Arial"/>
      <family val="2"/>
      <charset val="204"/>
    </font>
    <font>
      <i/>
      <sz val="11"/>
      <color rgb="FFFF0000"/>
      <name val="Arial"/>
      <family val="2"/>
      <charset val="204"/>
    </font>
    <font>
      <i/>
      <sz val="10"/>
      <name val="Arial"/>
      <family val="2"/>
      <charset val="204"/>
    </font>
    <font>
      <b/>
      <sz val="10"/>
      <name val="Arial"/>
      <family val="2"/>
      <charset val="204"/>
    </font>
    <font>
      <sz val="12"/>
      <color rgb="FF000000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sz val="9"/>
      <color rgb="FF000000"/>
      <name val="Times New Roman"/>
      <family val="1"/>
      <charset val="204"/>
    </font>
    <font>
      <sz val="12"/>
      <name val="Arial"/>
      <family val="2"/>
      <charset val="204"/>
    </font>
  </fonts>
  <fills count="2">
    <fill>
      <patternFill patternType="none"/>
    </fill>
    <fill>
      <patternFill patternType="gray125"/>
    </fill>
  </fills>
  <borders count="9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66">
    <xf numFmtId="0" fontId="0" fillId="0" borderId="0" xfId="0"/>
    <xf numFmtId="0" fontId="1" fillId="0" borderId="0" xfId="0" applyFont="1"/>
    <xf numFmtId="0" fontId="2" fillId="0" borderId="0" xfId="0" applyFont="1"/>
    <xf numFmtId="0" fontId="3" fillId="0" borderId="0" xfId="0" applyFont="1"/>
    <xf numFmtId="0" fontId="4" fillId="0" borderId="0" xfId="0" applyFont="1"/>
    <xf numFmtId="0" fontId="5" fillId="0" borderId="0" xfId="0" applyFont="1"/>
    <xf numFmtId="0" fontId="6" fillId="0" borderId="0" xfId="0" applyFont="1"/>
    <xf numFmtId="0" fontId="7" fillId="0" borderId="0" xfId="0" applyFont="1"/>
    <xf numFmtId="0" fontId="8" fillId="0" borderId="0" xfId="0" applyFont="1"/>
    <xf numFmtId="0" fontId="10" fillId="0" borderId="0" xfId="0" applyFont="1"/>
    <xf numFmtId="0" fontId="11" fillId="0" borderId="0" xfId="0" applyFont="1" applyAlignment="1">
      <alignment horizontal="right"/>
    </xf>
    <xf numFmtId="0" fontId="11" fillId="0" borderId="0" xfId="0" applyFont="1"/>
    <xf numFmtId="0" fontId="12" fillId="0" borderId="0" xfId="0" applyFont="1" applyAlignment="1"/>
    <xf numFmtId="0" fontId="11" fillId="0" borderId="0" xfId="0" applyFont="1" applyAlignment="1"/>
    <xf numFmtId="0" fontId="11" fillId="0" borderId="0" xfId="0" applyFont="1" applyBorder="1" applyAlignment="1">
      <alignment horizontal="left"/>
    </xf>
    <xf numFmtId="0" fontId="11" fillId="0" borderId="0" xfId="0" applyFont="1" applyAlignment="1">
      <alignment horizontal="left"/>
    </xf>
    <xf numFmtId="0" fontId="11" fillId="0" borderId="0" xfId="0" applyFont="1" applyBorder="1" applyAlignment="1">
      <alignment wrapText="1"/>
    </xf>
    <xf numFmtId="0" fontId="11" fillId="0" borderId="0" xfId="0" applyFont="1" applyBorder="1"/>
    <xf numFmtId="0" fontId="14" fillId="0" borderId="0" xfId="0" applyFont="1" applyAlignment="1">
      <alignment vertical="center" wrapText="1"/>
    </xf>
    <xf numFmtId="0" fontId="14" fillId="0" borderId="0" xfId="0" applyFont="1" applyBorder="1" applyAlignment="1">
      <alignment wrapText="1"/>
    </xf>
    <xf numFmtId="0" fontId="11" fillId="0" borderId="0" xfId="0" applyFont="1" applyAlignment="1">
      <alignment horizontal="center"/>
    </xf>
    <xf numFmtId="0" fontId="11" fillId="0" borderId="0" xfId="0" applyFont="1"/>
    <xf numFmtId="0" fontId="11" fillId="0" borderId="3" xfId="0" applyFont="1" applyBorder="1" applyAlignment="1">
      <alignment horizontal="center" vertical="center" wrapText="1"/>
    </xf>
    <xf numFmtId="0" fontId="11" fillId="0" borderId="4" xfId="0" applyFont="1" applyBorder="1" applyAlignment="1">
      <alignment horizontal="center"/>
    </xf>
    <xf numFmtId="0" fontId="11" fillId="0" borderId="3" xfId="0" applyFont="1" applyBorder="1" applyAlignment="1">
      <alignment horizontal="center"/>
    </xf>
    <xf numFmtId="0" fontId="15" fillId="0" borderId="0" xfId="0" applyFont="1" applyBorder="1" applyAlignment="1">
      <alignment horizontal="center" wrapText="1"/>
    </xf>
    <xf numFmtId="0" fontId="16" fillId="0" borderId="2" xfId="0" applyFont="1" applyBorder="1" applyAlignment="1">
      <alignment horizontal="center" wrapText="1"/>
    </xf>
    <xf numFmtId="0" fontId="11" fillId="0" borderId="0" xfId="0" applyFont="1" applyAlignment="1">
      <alignment horizontal="left" wrapText="1"/>
    </xf>
    <xf numFmtId="0" fontId="17" fillId="0" borderId="1" xfId="0" applyFont="1" applyBorder="1" applyAlignment="1">
      <alignment horizontal="left" wrapText="1"/>
    </xf>
    <xf numFmtId="0" fontId="17" fillId="0" borderId="0" xfId="0" applyFont="1" applyAlignment="1">
      <alignment horizontal="left" wrapText="1"/>
    </xf>
    <xf numFmtId="0" fontId="11" fillId="0" borderId="0" xfId="0" applyFont="1" applyAlignment="1">
      <alignment horizontal="left" vertical="top"/>
    </xf>
    <xf numFmtId="0" fontId="11" fillId="0" borderId="0" xfId="0" applyFont="1" applyAlignment="1">
      <alignment horizontal="left" vertical="top" wrapText="1"/>
    </xf>
    <xf numFmtId="0" fontId="17" fillId="0" borderId="0" xfId="0" applyFont="1" applyAlignment="1">
      <alignment horizontal="right" wrapText="1"/>
    </xf>
    <xf numFmtId="0" fontId="11" fillId="0" borderId="0" xfId="0" applyFont="1" applyAlignment="1">
      <alignment horizontal="right" wrapText="1"/>
    </xf>
    <xf numFmtId="164" fontId="11" fillId="0" borderId="0" xfId="0" applyNumberFormat="1" applyFont="1" applyAlignment="1">
      <alignment horizontal="right"/>
    </xf>
    <xf numFmtId="165" fontId="11" fillId="0" borderId="0" xfId="0" applyNumberFormat="1" applyFont="1" applyAlignment="1">
      <alignment horizontal="right"/>
    </xf>
    <xf numFmtId="0" fontId="10" fillId="0" borderId="0" xfId="0" applyFont="1" applyAlignment="1">
      <alignment horizontal="right"/>
    </xf>
    <xf numFmtId="0" fontId="9" fillId="0" borderId="0" xfId="0" applyFont="1" applyAlignment="1">
      <alignment horizontal="right" wrapText="1"/>
    </xf>
    <xf numFmtId="164" fontId="10" fillId="0" borderId="0" xfId="0" applyNumberFormat="1" applyFont="1" applyAlignment="1">
      <alignment horizontal="right"/>
    </xf>
    <xf numFmtId="165" fontId="0" fillId="0" borderId="0" xfId="0" applyNumberFormat="1"/>
    <xf numFmtId="164" fontId="18" fillId="0" borderId="0" xfId="0" applyNumberFormat="1" applyFont="1" applyAlignment="1">
      <alignment horizontal="right"/>
    </xf>
    <xf numFmtId="0" fontId="11" fillId="0" borderId="2" xfId="0" applyFont="1" applyBorder="1" applyAlignment="1">
      <alignment horizontal="left" vertical="top"/>
    </xf>
    <xf numFmtId="0" fontId="11" fillId="0" borderId="2" xfId="0" applyFont="1" applyBorder="1" applyAlignment="1">
      <alignment horizontal="left" vertical="top" wrapText="1"/>
    </xf>
    <xf numFmtId="0" fontId="11" fillId="0" borderId="2" xfId="0" applyFont="1" applyBorder="1" applyAlignment="1">
      <alignment horizontal="left" wrapText="1"/>
    </xf>
    <xf numFmtId="0" fontId="17" fillId="0" borderId="2" xfId="0" applyFont="1" applyBorder="1" applyAlignment="1">
      <alignment horizontal="right" wrapText="1"/>
    </xf>
    <xf numFmtId="0" fontId="11" fillId="0" borderId="2" xfId="0" applyFont="1" applyBorder="1" applyAlignment="1">
      <alignment horizontal="right"/>
    </xf>
    <xf numFmtId="164" fontId="11" fillId="0" borderId="2" xfId="0" applyNumberFormat="1" applyFont="1" applyBorder="1" applyAlignment="1">
      <alignment horizontal="right"/>
    </xf>
    <xf numFmtId="0" fontId="11" fillId="0" borderId="2" xfId="0" applyFont="1" applyBorder="1" applyAlignment="1">
      <alignment horizontal="right" wrapText="1"/>
    </xf>
    <xf numFmtId="165" fontId="11" fillId="0" borderId="2" xfId="0" applyNumberFormat="1" applyFont="1" applyBorder="1" applyAlignment="1">
      <alignment horizontal="right"/>
    </xf>
    <xf numFmtId="164" fontId="10" fillId="0" borderId="2" xfId="0" applyNumberFormat="1" applyFont="1" applyBorder="1" applyAlignment="1">
      <alignment horizontal="right"/>
    </xf>
    <xf numFmtId="164" fontId="0" fillId="0" borderId="0" xfId="0" applyNumberFormat="1"/>
    <xf numFmtId="164" fontId="9" fillId="0" borderId="0" xfId="0" applyNumberFormat="1" applyFont="1" applyAlignment="1">
      <alignment horizontal="left"/>
    </xf>
    <xf numFmtId="0" fontId="19" fillId="0" borderId="2" xfId="0" applyFont="1" applyBorder="1" applyAlignment="1">
      <alignment horizontal="left" wrapText="1"/>
    </xf>
    <xf numFmtId="0" fontId="19" fillId="0" borderId="2" xfId="0" applyFont="1" applyBorder="1" applyAlignment="1">
      <alignment horizontal="right" wrapText="1"/>
    </xf>
    <xf numFmtId="0" fontId="19" fillId="0" borderId="2" xfId="0" applyFont="1" applyBorder="1" applyAlignment="1">
      <alignment horizontal="right"/>
    </xf>
    <xf numFmtId="164" fontId="19" fillId="0" borderId="2" xfId="0" applyNumberFormat="1" applyFont="1" applyBorder="1" applyAlignment="1">
      <alignment horizontal="right"/>
    </xf>
    <xf numFmtId="0" fontId="19" fillId="0" borderId="2" xfId="0" quotePrefix="1" applyFont="1" applyBorder="1" applyAlignment="1">
      <alignment horizontal="right" wrapText="1"/>
    </xf>
    <xf numFmtId="165" fontId="19" fillId="0" borderId="2" xfId="0" applyNumberFormat="1" applyFont="1" applyBorder="1" applyAlignment="1">
      <alignment horizontal="right"/>
    </xf>
    <xf numFmtId="0" fontId="10" fillId="0" borderId="2" xfId="0" applyFont="1" applyBorder="1" applyAlignment="1">
      <alignment horizontal="right"/>
    </xf>
    <xf numFmtId="0" fontId="14" fillId="0" borderId="0" xfId="0" applyFont="1"/>
    <xf numFmtId="0" fontId="14" fillId="0" borderId="0" xfId="0" applyFont="1" applyAlignment="1">
      <alignment horizontal="left" wrapText="1"/>
    </xf>
    <xf numFmtId="164" fontId="11" fillId="0" borderId="0" xfId="0" applyNumberFormat="1" applyFont="1"/>
    <xf numFmtId="0" fontId="20" fillId="0" borderId="0" xfId="0" applyFont="1" applyAlignment="1">
      <alignment horizontal="left" wrapText="1"/>
    </xf>
    <xf numFmtId="0" fontId="11" fillId="0" borderId="2" xfId="0" applyFont="1" applyFill="1" applyBorder="1"/>
    <xf numFmtId="0" fontId="11" fillId="0" borderId="0" xfId="0" applyFont="1" applyFill="1"/>
    <xf numFmtId="0" fontId="10" fillId="0" borderId="0" xfId="0" applyFont="1" applyFill="1" applyAlignment="1">
      <alignment horizontal="center" vertical="center" wrapText="1"/>
    </xf>
    <xf numFmtId="0" fontId="11" fillId="0" borderId="0" xfId="0" applyFont="1" applyFill="1" applyAlignment="1">
      <alignment horizontal="right"/>
    </xf>
    <xf numFmtId="0" fontId="0" fillId="0" borderId="0" xfId="0" applyFill="1"/>
    <xf numFmtId="1" fontId="11" fillId="0" borderId="0" xfId="0" applyNumberFormat="1" applyFont="1"/>
    <xf numFmtId="0" fontId="11" fillId="0" borderId="0" xfId="0" applyFont="1" applyBorder="1" applyAlignment="1">
      <alignment vertical="center" wrapText="1"/>
    </xf>
    <xf numFmtId="1" fontId="11" fillId="0" borderId="5" xfId="0" applyNumberFormat="1" applyFont="1" applyBorder="1" applyAlignment="1">
      <alignment horizontal="center"/>
    </xf>
    <xf numFmtId="0" fontId="11" fillId="0" borderId="5" xfId="0" applyFont="1" applyBorder="1" applyAlignment="1">
      <alignment horizontal="center" wrapText="1"/>
    </xf>
    <xf numFmtId="0" fontId="11" fillId="0" borderId="5" xfId="0" applyFont="1" applyBorder="1" applyAlignment="1">
      <alignment horizontal="left" wrapText="1"/>
    </xf>
    <xf numFmtId="164" fontId="11" fillId="0" borderId="5" xfId="0" applyNumberFormat="1" applyFont="1" applyBorder="1" applyAlignment="1">
      <alignment horizontal="right" wrapText="1"/>
    </xf>
    <xf numFmtId="0" fontId="14" fillId="0" borderId="3" xfId="0" applyFont="1" applyBorder="1" applyAlignment="1">
      <alignment horizontal="center" wrapText="1"/>
    </xf>
    <xf numFmtId="0" fontId="14" fillId="0" borderId="3" xfId="0" applyFont="1" applyBorder="1" applyAlignment="1">
      <alignment horizontal="left" wrapText="1"/>
    </xf>
    <xf numFmtId="164" fontId="14" fillId="0" borderId="3" xfId="0" applyNumberFormat="1" applyFont="1" applyBorder="1" applyAlignment="1">
      <alignment horizontal="right" wrapText="1"/>
    </xf>
    <xf numFmtId="0" fontId="13" fillId="0" borderId="0" xfId="0" applyFont="1" applyAlignment="1"/>
    <xf numFmtId="0" fontId="22" fillId="0" borderId="0" xfId="0" applyFont="1"/>
    <xf numFmtId="0" fontId="0" fillId="0" borderId="0" xfId="0" applyBorder="1"/>
    <xf numFmtId="0" fontId="18" fillId="0" borderId="0" xfId="0" applyFont="1"/>
    <xf numFmtId="166" fontId="11" fillId="0" borderId="0" xfId="0" applyNumberFormat="1" applyFont="1" applyFill="1"/>
    <xf numFmtId="1" fontId="14" fillId="0" borderId="4" xfId="0" applyNumberFormat="1" applyFont="1" applyBorder="1" applyAlignment="1"/>
    <xf numFmtId="1" fontId="14" fillId="0" borderId="7" xfId="0" applyNumberFormat="1" applyFont="1" applyBorder="1" applyAlignment="1"/>
    <xf numFmtId="1" fontId="14" fillId="0" borderId="4" xfId="0" applyNumberFormat="1" applyFont="1" applyFill="1" applyBorder="1" applyAlignment="1"/>
    <xf numFmtId="1" fontId="14" fillId="0" borderId="7" xfId="0" applyNumberFormat="1" applyFont="1" applyFill="1" applyBorder="1" applyAlignment="1"/>
    <xf numFmtId="0" fontId="11" fillId="0" borderId="3" xfId="0" applyFont="1" applyFill="1" applyBorder="1" applyAlignment="1">
      <alignment horizontal="center" wrapText="1"/>
    </xf>
    <xf numFmtId="49" fontId="14" fillId="0" borderId="3" xfId="0" applyNumberFormat="1" applyFont="1" applyFill="1" applyBorder="1" applyAlignment="1">
      <alignment horizontal="left" wrapText="1"/>
    </xf>
    <xf numFmtId="0" fontId="11" fillId="0" borderId="3" xfId="0" applyFont="1" applyFill="1" applyBorder="1" applyAlignment="1">
      <alignment horizontal="left" wrapText="1"/>
    </xf>
    <xf numFmtId="164" fontId="14" fillId="0" borderId="3" xfId="0" applyNumberFormat="1" applyFont="1" applyFill="1" applyBorder="1" applyAlignment="1">
      <alignment horizontal="right" wrapText="1"/>
    </xf>
    <xf numFmtId="0" fontId="14" fillId="0" borderId="3" xfId="0" applyFont="1" applyFill="1" applyBorder="1" applyAlignment="1">
      <alignment horizontal="left" wrapText="1"/>
    </xf>
    <xf numFmtId="0" fontId="14" fillId="0" borderId="7" xfId="0" applyFont="1" applyFill="1" applyBorder="1" applyAlignment="1">
      <alignment wrapText="1"/>
    </xf>
    <xf numFmtId="0" fontId="14" fillId="0" borderId="8" xfId="0" applyFont="1" applyFill="1" applyBorder="1" applyAlignment="1">
      <alignment wrapText="1"/>
    </xf>
    <xf numFmtId="0" fontId="22" fillId="0" borderId="0" xfId="0" applyFont="1" applyFill="1"/>
    <xf numFmtId="164" fontId="11" fillId="0" borderId="3" xfId="0" applyNumberFormat="1" applyFont="1" applyFill="1" applyBorder="1" applyAlignment="1">
      <alignment horizontal="right" wrapText="1"/>
    </xf>
    <xf numFmtId="0" fontId="9" fillId="0" borderId="0" xfId="0" applyFont="1" applyFill="1"/>
    <xf numFmtId="0" fontId="14" fillId="0" borderId="3" xfId="0" applyFont="1" applyFill="1" applyBorder="1" applyAlignment="1">
      <alignment horizontal="center" wrapText="1"/>
    </xf>
    <xf numFmtId="0" fontId="11" fillId="0" borderId="3" xfId="0" applyFont="1" applyFill="1" applyBorder="1" applyAlignment="1">
      <alignment horizontal="center"/>
    </xf>
    <xf numFmtId="166" fontId="11" fillId="0" borderId="3" xfId="0" applyNumberFormat="1" applyFont="1" applyFill="1" applyBorder="1" applyAlignment="1">
      <alignment horizontal="right"/>
    </xf>
    <xf numFmtId="0" fontId="22" fillId="0" borderId="3" xfId="0" applyFont="1" applyFill="1" applyBorder="1"/>
    <xf numFmtId="166" fontId="14" fillId="0" borderId="3" xfId="0" applyNumberFormat="1" applyFont="1" applyFill="1" applyBorder="1" applyAlignment="1">
      <alignment horizontal="right"/>
    </xf>
    <xf numFmtId="49" fontId="11" fillId="0" borderId="0" xfId="0" applyNumberFormat="1" applyFont="1" applyBorder="1" applyAlignment="1">
      <alignment horizontal="left" vertical="top"/>
    </xf>
    <xf numFmtId="0" fontId="9" fillId="0" borderId="0" xfId="0" applyFont="1" applyBorder="1" applyAlignment="1">
      <alignment horizontal="left" vertical="top" wrapText="1"/>
    </xf>
    <xf numFmtId="0" fontId="23" fillId="0" borderId="0" xfId="0" applyFont="1" applyAlignment="1">
      <alignment vertical="center" wrapText="1"/>
    </xf>
    <xf numFmtId="0" fontId="24" fillId="0" borderId="0" xfId="0" applyFont="1" applyAlignment="1">
      <alignment vertical="center" wrapText="1"/>
    </xf>
    <xf numFmtId="0" fontId="11" fillId="0" borderId="2" xfId="0" applyFont="1" applyFill="1" applyBorder="1" applyAlignment="1">
      <alignment horizontal="center" vertical="center"/>
    </xf>
    <xf numFmtId="0" fontId="11" fillId="0" borderId="0" xfId="0" applyFont="1" applyFill="1" applyBorder="1"/>
    <xf numFmtId="0" fontId="10" fillId="0" borderId="0" xfId="0" applyFont="1" applyFill="1" applyBorder="1"/>
    <xf numFmtId="0" fontId="10" fillId="0" borderId="0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vertical="center"/>
    </xf>
    <xf numFmtId="0" fontId="11" fillId="0" borderId="0" xfId="0" applyFont="1" applyFill="1" applyBorder="1" applyAlignment="1">
      <alignment horizontal="right"/>
    </xf>
    <xf numFmtId="0" fontId="0" fillId="0" borderId="0" xfId="0" applyFill="1" applyBorder="1"/>
    <xf numFmtId="0" fontId="0" fillId="0" borderId="0" xfId="0" applyFill="1" applyBorder="1" applyAlignment="1">
      <alignment horizontal="right"/>
    </xf>
    <xf numFmtId="0" fontId="11" fillId="0" borderId="0" xfId="0" applyFont="1"/>
    <xf numFmtId="165" fontId="11" fillId="0" borderId="0" xfId="0" applyNumberFormat="1" applyFont="1" applyAlignment="1">
      <alignment horizontal="right"/>
    </xf>
    <xf numFmtId="0" fontId="11" fillId="0" borderId="0" xfId="0" applyFont="1" applyAlignment="1">
      <alignment horizontal="left" wrapText="1"/>
    </xf>
    <xf numFmtId="164" fontId="11" fillId="0" borderId="0" xfId="0" applyNumberFormat="1" applyFont="1" applyAlignment="1">
      <alignment horizontal="right"/>
    </xf>
    <xf numFmtId="0" fontId="11" fillId="0" borderId="0" xfId="0" applyFont="1" applyAlignment="1">
      <alignment horizontal="right"/>
    </xf>
    <xf numFmtId="165" fontId="11" fillId="0" borderId="2" xfId="0" applyNumberFormat="1" applyFont="1" applyBorder="1" applyAlignment="1">
      <alignment horizontal="right" wrapText="1"/>
    </xf>
    <xf numFmtId="164" fontId="14" fillId="0" borderId="5" xfId="0" applyNumberFormat="1" applyFont="1" applyBorder="1" applyAlignment="1">
      <alignment horizontal="right" wrapText="1"/>
    </xf>
    <xf numFmtId="164" fontId="11" fillId="0" borderId="5" xfId="0" applyNumberFormat="1" applyFont="1" applyFill="1" applyBorder="1" applyAlignment="1">
      <alignment horizontal="right" wrapText="1"/>
    </xf>
    <xf numFmtId="0" fontId="11" fillId="0" borderId="5" xfId="0" applyFont="1" applyFill="1" applyBorder="1" applyAlignment="1">
      <alignment horizontal="left" wrapText="1"/>
    </xf>
    <xf numFmtId="164" fontId="14" fillId="0" borderId="5" xfId="0" applyNumberFormat="1" applyFont="1" applyFill="1" applyBorder="1" applyAlignment="1">
      <alignment horizontal="right" wrapText="1"/>
    </xf>
    <xf numFmtId="0" fontId="9" fillId="0" borderId="3" xfId="0" applyFont="1" applyFill="1" applyBorder="1" applyAlignment="1">
      <alignment wrapText="1"/>
    </xf>
    <xf numFmtId="0" fontId="11" fillId="0" borderId="0" xfId="0" applyFont="1" applyFill="1" applyBorder="1" applyAlignment="1">
      <alignment horizontal="center" vertical="center" wrapText="1"/>
    </xf>
    <xf numFmtId="0" fontId="10" fillId="0" borderId="0" xfId="0" applyFont="1" applyFill="1" applyBorder="1" applyAlignment="1">
      <alignment horizontal="center" vertical="center" wrapText="1"/>
    </xf>
    <xf numFmtId="165" fontId="11" fillId="0" borderId="0" xfId="0" applyNumberFormat="1" applyFont="1" applyAlignment="1">
      <alignment horizontal="right"/>
    </xf>
    <xf numFmtId="0" fontId="20" fillId="0" borderId="0" xfId="0" applyFont="1" applyAlignment="1">
      <alignment horizontal="left" wrapText="1"/>
    </xf>
    <xf numFmtId="0" fontId="11" fillId="0" borderId="0" xfId="0" applyFont="1" applyAlignment="1">
      <alignment horizontal="left" wrapText="1"/>
    </xf>
    <xf numFmtId="0" fontId="11" fillId="0" borderId="0" xfId="0" applyFont="1" applyFill="1" applyAlignment="1">
      <alignment horizontal="center" vertical="center" wrapText="1"/>
    </xf>
    <xf numFmtId="0" fontId="11" fillId="0" borderId="2" xfId="0" applyFont="1" applyFill="1" applyBorder="1" applyAlignment="1">
      <alignment horizontal="center"/>
    </xf>
    <xf numFmtId="0" fontId="10" fillId="0" borderId="1" xfId="0" applyFont="1" applyFill="1" applyBorder="1" applyAlignment="1">
      <alignment horizontal="center" vertical="center" wrapText="1"/>
    </xf>
    <xf numFmtId="165" fontId="14" fillId="0" borderId="0" xfId="0" applyNumberFormat="1" applyFont="1" applyAlignment="1">
      <alignment horizontal="right"/>
    </xf>
    <xf numFmtId="0" fontId="14" fillId="0" borderId="0" xfId="0" applyFont="1" applyAlignment="1">
      <alignment horizontal="left" wrapText="1"/>
    </xf>
    <xf numFmtId="0" fontId="14" fillId="0" borderId="0" xfId="0" applyFont="1" applyAlignment="1">
      <alignment horizontal="right"/>
    </xf>
    <xf numFmtId="0" fontId="17" fillId="0" borderId="0" xfId="0" applyFont="1" applyAlignment="1">
      <alignment horizontal="left" wrapText="1"/>
    </xf>
    <xf numFmtId="164" fontId="11" fillId="0" borderId="0" xfId="0" applyNumberFormat="1" applyFont="1" applyAlignment="1">
      <alignment horizontal="right"/>
    </xf>
    <xf numFmtId="0" fontId="11" fillId="0" borderId="0" xfId="0" applyFont="1"/>
    <xf numFmtId="0" fontId="11" fillId="0" borderId="2" xfId="0" applyFont="1" applyBorder="1" applyAlignment="1">
      <alignment horizontal="left"/>
    </xf>
    <xf numFmtId="0" fontId="17" fillId="0" borderId="1" xfId="0" applyFont="1" applyBorder="1" applyAlignment="1">
      <alignment horizontal="left" wrapText="1"/>
    </xf>
    <xf numFmtId="0" fontId="11" fillId="0" borderId="0" xfId="0" applyFont="1" applyAlignment="1">
      <alignment horizontal="right"/>
    </xf>
    <xf numFmtId="0" fontId="15" fillId="0" borderId="0" xfId="0" applyFont="1" applyBorder="1" applyAlignment="1">
      <alignment horizontal="center" wrapText="1"/>
    </xf>
    <xf numFmtId="0" fontId="16" fillId="0" borderId="2" xfId="0" applyFont="1" applyBorder="1" applyAlignment="1">
      <alignment horizontal="center" wrapText="1"/>
    </xf>
    <xf numFmtId="0" fontId="10" fillId="0" borderId="0" xfId="0" applyFont="1" applyBorder="1" applyAlignment="1">
      <alignment horizontal="center" vertical="top" wrapText="1"/>
    </xf>
    <xf numFmtId="0" fontId="11" fillId="0" borderId="0" xfId="0" applyFont="1" applyAlignment="1">
      <alignment horizontal="center" vertical="top"/>
    </xf>
    <xf numFmtId="0" fontId="11" fillId="0" borderId="0" xfId="0" applyFont="1" applyFill="1" applyBorder="1" applyAlignment="1">
      <alignment horizontal="center"/>
    </xf>
    <xf numFmtId="0" fontId="11" fillId="0" borderId="0" xfId="0" applyFont="1" applyBorder="1" applyAlignment="1">
      <alignment horizontal="left" wrapText="1"/>
    </xf>
    <xf numFmtId="0" fontId="13" fillId="0" borderId="0" xfId="0" applyFont="1" applyBorder="1" applyAlignment="1">
      <alignment horizontal="center" wrapText="1"/>
    </xf>
    <xf numFmtId="0" fontId="10" fillId="0" borderId="1" xfId="0" applyFont="1" applyBorder="1" applyAlignment="1">
      <alignment horizontal="center" vertical="top" wrapText="1"/>
    </xf>
    <xf numFmtId="0" fontId="13" fillId="0" borderId="0" xfId="0" applyFont="1" applyAlignment="1">
      <alignment horizontal="left"/>
    </xf>
    <xf numFmtId="0" fontId="11" fillId="0" borderId="0" xfId="0" applyFont="1" applyAlignment="1">
      <alignment horizontal="left"/>
    </xf>
    <xf numFmtId="164" fontId="9" fillId="0" borderId="0" xfId="0" applyNumberFormat="1" applyFont="1" applyAlignment="1">
      <alignment horizontal="left" wrapText="1"/>
    </xf>
    <xf numFmtId="49" fontId="26" fillId="0" borderId="0" xfId="0" applyNumberFormat="1" applyFont="1" applyBorder="1" applyAlignment="1">
      <alignment horizontal="left" vertical="top" wrapText="1"/>
    </xf>
    <xf numFmtId="49" fontId="11" fillId="0" borderId="0" xfId="0" applyNumberFormat="1" applyFont="1" applyBorder="1" applyAlignment="1">
      <alignment horizontal="left" vertical="top" wrapText="1"/>
    </xf>
    <xf numFmtId="0" fontId="13" fillId="0" borderId="0" xfId="0" applyFont="1" applyBorder="1" applyAlignment="1">
      <alignment horizontal="center" vertical="center" wrapText="1"/>
    </xf>
    <xf numFmtId="1" fontId="14" fillId="0" borderId="0" xfId="0" applyNumberFormat="1" applyFont="1" applyAlignment="1">
      <alignment horizontal="center" vertical="center" wrapText="1"/>
    </xf>
    <xf numFmtId="0" fontId="11" fillId="0" borderId="3" xfId="0" applyFont="1" applyBorder="1" applyAlignment="1">
      <alignment horizontal="center" vertical="center" wrapText="1"/>
    </xf>
    <xf numFmtId="0" fontId="11" fillId="0" borderId="5" xfId="0" applyFont="1" applyBorder="1" applyAlignment="1">
      <alignment horizontal="center" vertical="center" wrapText="1"/>
    </xf>
    <xf numFmtId="0" fontId="11" fillId="0" borderId="6" xfId="0" applyFont="1" applyBorder="1" applyAlignment="1">
      <alignment horizontal="center" vertical="center" wrapText="1"/>
    </xf>
    <xf numFmtId="1" fontId="11" fillId="0" borderId="0" xfId="0" applyNumberFormat="1" applyFont="1" applyAlignment="1">
      <alignment horizontal="left" vertical="center"/>
    </xf>
    <xf numFmtId="0" fontId="24" fillId="0" borderId="0" xfId="0" applyFont="1" applyAlignment="1">
      <alignment horizontal="left" vertical="center" wrapText="1"/>
    </xf>
    <xf numFmtId="0" fontId="25" fillId="0" borderId="0" xfId="0" applyFont="1" applyAlignment="1">
      <alignment horizontal="left" vertical="center" wrapText="1"/>
    </xf>
    <xf numFmtId="0" fontId="23" fillId="0" borderId="0" xfId="0" applyFont="1" applyAlignment="1">
      <alignment horizontal="left" vertical="center" wrapText="1"/>
    </xf>
    <xf numFmtId="0" fontId="14" fillId="0" borderId="4" xfId="0" applyFont="1" applyFill="1" applyBorder="1" applyAlignment="1">
      <alignment horizontal="center" wrapText="1"/>
    </xf>
    <xf numFmtId="0" fontId="14" fillId="0" borderId="7" xfId="0" applyFont="1" applyFill="1" applyBorder="1" applyAlignment="1">
      <alignment horizontal="center" wrapText="1"/>
    </xf>
    <xf numFmtId="1" fontId="13" fillId="0" borderId="0" xfId="0" applyNumberFormat="1" applyFont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2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ownloads/&#1057;&#1084;&#1077;&#1090;&#1099;%20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4;&#1073;&#1089;&#1083;&#1077;&#1076;&#1086;&#1074;&#1072;&#1085;&#1080;&#1077;/2019/I%20&#1082;&#1074;&#1072;&#1088;&#1090;&#1072;&#1083;/&#1058;&#1077;&#1082;&#1091;&#1097;&#1080;&#1081;%20&#1088;&#1077;&#1084;&#1086;&#1085;&#1090;%20&#1044;&#1050;/&#1057;&#1084;&#1077;&#1090;&#1072;/&#1051;&#1057;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Смета для ТЕР ЧР"/>
      <sheetName val="Source"/>
      <sheetName val="SourceObSm"/>
      <sheetName val="SmtRes"/>
      <sheetName val="EtalonR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Смета для ТЕР ЧР"/>
      <sheetName val="Объектная смета"/>
      <sheetName val="ССР"/>
      <sheetName val="Source"/>
      <sheetName val="SourceObSm"/>
      <sheetName val="SmtRes"/>
      <sheetName val="EtalonRes"/>
    </sheetNames>
    <sheetDataSet>
      <sheetData sheetId="0"/>
      <sheetData sheetId="1"/>
      <sheetData sheetId="2"/>
      <sheetData sheetId="3">
        <row r="12">
          <cell r="G12" t="str">
            <v>на текущий ремонт части помещений "Дворца культуры тракторостроителей", 
расположенного по адресу: Чувашская Республика, г. Чебоксары, Эгерский бульвар, д.36</v>
          </cell>
        </row>
      </sheetData>
      <sheetData sheetId="4"/>
      <sheetData sheetId="5"/>
      <sheetData sheetId="6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M1596"/>
  <sheetViews>
    <sheetView tabSelected="1" topLeftCell="A1272" zoomScale="70" zoomScaleNormal="70" workbookViewId="0">
      <selection activeCell="L1338" sqref="A1338:L1590"/>
    </sheetView>
  </sheetViews>
  <sheetFormatPr defaultRowHeight="12.75"/>
  <cols>
    <col min="1" max="1" width="5.7109375" customWidth="1"/>
    <col min="2" max="2" width="11.7109375" customWidth="1"/>
    <col min="3" max="3" width="40.7109375" customWidth="1"/>
    <col min="4" max="5" width="10.7109375" customWidth="1"/>
    <col min="6" max="8" width="12.7109375" customWidth="1"/>
    <col min="9" max="9" width="17.7109375" customWidth="1"/>
    <col min="10" max="10" width="8.7109375" customWidth="1"/>
    <col min="11" max="11" width="12.7109375" customWidth="1"/>
    <col min="12" max="12" width="8.7109375" customWidth="1"/>
    <col min="15" max="29" width="0" hidden="1" customWidth="1"/>
    <col min="30" max="30" width="147.7109375" hidden="1" customWidth="1"/>
    <col min="31" max="31" width="160.7109375" hidden="1" customWidth="1"/>
    <col min="32" max="32" width="144.7109375" hidden="1" customWidth="1"/>
    <col min="33" max="33" width="91.7109375" hidden="1" customWidth="1"/>
    <col min="34" max="38" width="0" hidden="1" customWidth="1"/>
    <col min="39" max="39" width="76.7109375" hidden="1" customWidth="1"/>
  </cols>
  <sheetData>
    <row r="1" spans="1:30">
      <c r="A1" s="9" t="str">
        <f>Source!B1</f>
        <v>Smeta.RU  (495) 974-1589</v>
      </c>
    </row>
    <row r="2" spans="1:30" ht="14.25">
      <c r="A2" s="10"/>
      <c r="B2" s="10"/>
      <c r="C2" s="10"/>
      <c r="D2" s="10"/>
      <c r="E2" s="10"/>
      <c r="F2" s="10"/>
      <c r="G2" s="10"/>
      <c r="H2" s="10"/>
      <c r="I2" s="10"/>
      <c r="J2" s="10"/>
      <c r="K2" s="11"/>
      <c r="L2" s="11"/>
    </row>
    <row r="3" spans="1:30" ht="16.5">
      <c r="A3" s="12"/>
      <c r="B3" s="149"/>
      <c r="C3" s="149"/>
      <c r="D3" s="149"/>
      <c r="E3" s="149"/>
      <c r="F3" s="11"/>
      <c r="G3" s="11"/>
      <c r="H3" s="149" t="s">
        <v>1653</v>
      </c>
      <c r="I3" s="149"/>
      <c r="J3" s="149"/>
      <c r="K3" s="149"/>
      <c r="L3" s="149"/>
    </row>
    <row r="4" spans="1:30" ht="14.25">
      <c r="A4" s="11"/>
      <c r="B4" s="150"/>
      <c r="C4" s="150"/>
      <c r="D4" s="150"/>
      <c r="E4" s="150"/>
      <c r="F4" s="11"/>
      <c r="G4" s="11"/>
      <c r="H4" s="150"/>
      <c r="I4" s="150"/>
      <c r="J4" s="150"/>
      <c r="K4" s="150"/>
      <c r="L4" s="150"/>
    </row>
    <row r="5" spans="1:30" ht="14.25">
      <c r="A5" s="13"/>
      <c r="B5" s="13"/>
      <c r="C5" s="14"/>
      <c r="D5" s="14"/>
      <c r="E5" s="14"/>
      <c r="F5" s="11"/>
      <c r="G5" s="11"/>
      <c r="H5" s="15"/>
      <c r="I5" s="14"/>
      <c r="J5" s="14"/>
      <c r="K5" s="14"/>
      <c r="L5" s="15"/>
    </row>
    <row r="6" spans="1:30" ht="14.25">
      <c r="A6" s="15"/>
      <c r="B6" s="150"/>
      <c r="C6" s="150"/>
      <c r="D6" s="150"/>
      <c r="E6" s="150"/>
      <c r="F6" s="11"/>
      <c r="G6" s="11"/>
      <c r="H6" s="150" t="str">
        <f>CONCATENATE("______________________ ", IF(Source!AH12&lt;&gt;"", Source!AH12, ""))</f>
        <v xml:space="preserve">______________________ </v>
      </c>
      <c r="I6" s="150"/>
      <c r="J6" s="150"/>
      <c r="K6" s="150"/>
      <c r="L6" s="150"/>
    </row>
    <row r="7" spans="1:30" ht="14.25">
      <c r="A7" s="16"/>
      <c r="B7" s="146"/>
      <c r="C7" s="146"/>
      <c r="D7" s="146"/>
      <c r="E7" s="146"/>
      <c r="F7" s="11"/>
      <c r="G7" s="11"/>
      <c r="H7" s="146" t="s">
        <v>1654</v>
      </c>
      <c r="I7" s="146"/>
      <c r="J7" s="146"/>
      <c r="K7" s="146"/>
      <c r="L7" s="146"/>
    </row>
    <row r="10" spans="1:30" ht="15.75">
      <c r="A10" s="16"/>
      <c r="B10" s="147"/>
      <c r="C10" s="147"/>
      <c r="D10" s="147"/>
      <c r="E10" s="147"/>
      <c r="F10" s="147"/>
      <c r="G10" s="147"/>
      <c r="H10" s="147"/>
      <c r="I10" s="147"/>
      <c r="J10" s="147"/>
      <c r="K10" s="147"/>
      <c r="L10" s="16"/>
    </row>
    <row r="11" spans="1:30" ht="14.25">
      <c r="A11" s="17"/>
      <c r="B11" s="148" t="s">
        <v>1655</v>
      </c>
      <c r="C11" s="148"/>
      <c r="D11" s="148"/>
      <c r="E11" s="148"/>
      <c r="F11" s="148"/>
      <c r="G11" s="148"/>
      <c r="H11" s="148"/>
      <c r="I11" s="148"/>
      <c r="J11" s="148"/>
      <c r="K11" s="148"/>
      <c r="L11" s="16"/>
    </row>
    <row r="12" spans="1:30" ht="14.25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</row>
    <row r="13" spans="1:30" ht="15.75">
      <c r="A13" s="18"/>
      <c r="B13" s="141" t="str">
        <f>CONCATENATE("ЛОКАЛЬНАЯ СМЕТА № ", Source!F20)</f>
        <v>ЛОКАЛЬНАЯ СМЕТА № 02-01-01</v>
      </c>
      <c r="C13" s="141"/>
      <c r="D13" s="141"/>
      <c r="E13" s="141"/>
      <c r="F13" s="141"/>
      <c r="G13" s="141"/>
      <c r="H13" s="141"/>
      <c r="I13" s="141"/>
      <c r="J13" s="141"/>
      <c r="K13" s="141"/>
      <c r="L13" s="18"/>
    </row>
    <row r="14" spans="1:30" ht="14.25">
      <c r="A14" s="11"/>
      <c r="B14" s="11"/>
      <c r="C14" s="11"/>
      <c r="D14" s="11"/>
      <c r="E14" s="11"/>
      <c r="F14" s="11"/>
      <c r="G14" s="11"/>
      <c r="H14" s="11"/>
      <c r="I14" s="11"/>
      <c r="J14" s="11"/>
      <c r="K14" s="11"/>
      <c r="L14" s="11"/>
    </row>
    <row r="15" spans="1:30" ht="15.75">
      <c r="A15" s="11"/>
      <c r="B15" s="141" t="str">
        <f>Source!G20</f>
        <v>Общестроительные работы</v>
      </c>
      <c r="C15" s="141"/>
      <c r="D15" s="141"/>
      <c r="E15" s="141"/>
      <c r="F15" s="141"/>
      <c r="G15" s="141"/>
      <c r="H15" s="141"/>
      <c r="I15" s="141"/>
      <c r="J15" s="141"/>
      <c r="K15" s="141"/>
      <c r="L15" s="16"/>
      <c r="AD15" s="25" t="str">
        <f>Source!G20</f>
        <v>Общестроительные работы</v>
      </c>
    </row>
    <row r="16" spans="1:30" ht="14.25">
      <c r="A16" s="11"/>
      <c r="B16" s="11"/>
      <c r="C16" s="11"/>
      <c r="D16" s="11"/>
      <c r="E16" s="11"/>
      <c r="F16" s="11"/>
      <c r="G16" s="11"/>
      <c r="H16" s="11"/>
      <c r="I16" s="11"/>
      <c r="J16" s="11"/>
      <c r="K16" s="11"/>
      <c r="L16" s="11"/>
    </row>
    <row r="17" spans="1:31" ht="36">
      <c r="A17" s="11" t="s">
        <v>1656</v>
      </c>
      <c r="B17" s="142" t="str">
        <f>Source!G12</f>
        <v>Текущий ремонт части помещений "Дворца культуры тракторостроителей", расположенного по адресу: Чувашская Республика, г. Чебоксары, Эгерский бульвар, д. 36</v>
      </c>
      <c r="C17" s="142"/>
      <c r="D17" s="142"/>
      <c r="E17" s="142"/>
      <c r="F17" s="142"/>
      <c r="G17" s="142"/>
      <c r="H17" s="142"/>
      <c r="I17" s="142"/>
      <c r="J17" s="142"/>
      <c r="K17" s="142"/>
      <c r="L17" s="19"/>
      <c r="AD17" s="26" t="str">
        <f>Source!G12</f>
        <v>Текущий ремонт части помещений "Дворца культуры тракторостроителей", расположенного по адресу: Чувашская Республика, г. Чебоксары, Эгерский бульвар, д. 36</v>
      </c>
    </row>
    <row r="18" spans="1:31" ht="14.25">
      <c r="A18" s="11"/>
      <c r="B18" s="143" t="s">
        <v>1657</v>
      </c>
      <c r="C18" s="143"/>
      <c r="D18" s="143"/>
      <c r="E18" s="143"/>
      <c r="F18" s="143"/>
      <c r="G18" s="143"/>
      <c r="H18" s="143"/>
      <c r="I18" s="143"/>
      <c r="J18" s="143"/>
      <c r="K18" s="143"/>
      <c r="L18" s="16"/>
    </row>
    <row r="19" spans="1:31" ht="14.25">
      <c r="A19" s="11"/>
      <c r="B19" s="11"/>
      <c r="C19" s="11"/>
      <c r="D19" s="11"/>
      <c r="E19" s="11"/>
      <c r="F19" s="11"/>
      <c r="G19" s="11"/>
      <c r="H19" s="11"/>
      <c r="I19" s="11"/>
      <c r="J19" s="11"/>
      <c r="K19" s="11"/>
      <c r="L19" s="11"/>
    </row>
    <row r="20" spans="1:31" ht="14.25">
      <c r="A20" s="128" t="s">
        <v>1708</v>
      </c>
      <c r="B20" s="128"/>
      <c r="C20" s="128"/>
      <c r="D20" s="128"/>
      <c r="E20" s="128"/>
      <c r="F20" s="128"/>
      <c r="G20" s="128"/>
      <c r="H20" s="128"/>
      <c r="I20" s="128"/>
      <c r="J20" s="128"/>
      <c r="K20" s="128"/>
      <c r="L20" s="128"/>
      <c r="AE20" s="27" t="str">
        <f>CONCATENATE("Основание: ", Source!J20)</f>
        <v xml:space="preserve">Основание: </v>
      </c>
    </row>
    <row r="21" spans="1:31" ht="14.25">
      <c r="A21" s="11"/>
      <c r="B21" s="11"/>
      <c r="C21" s="11"/>
      <c r="D21" s="11"/>
      <c r="E21" s="20"/>
      <c r="F21" s="20"/>
      <c r="G21" s="144" t="s">
        <v>1658</v>
      </c>
      <c r="H21" s="144"/>
      <c r="I21" s="144" t="s">
        <v>1659</v>
      </c>
      <c r="J21" s="144"/>
      <c r="K21" s="11"/>
      <c r="L21" s="11"/>
    </row>
    <row r="22" spans="1:31" ht="15">
      <c r="A22" s="11"/>
      <c r="B22" s="11"/>
      <c r="C22" s="134" t="s">
        <v>1660</v>
      </c>
      <c r="D22" s="134"/>
      <c r="E22" s="134"/>
      <c r="F22" s="134"/>
      <c r="G22" s="136">
        <f>SUM(O33:O543)/1000</f>
        <v>237.04266614600002</v>
      </c>
      <c r="H22" s="136"/>
      <c r="I22" s="136">
        <f>(Source!F156/1000)</f>
        <v>1428.8889999999999</v>
      </c>
      <c r="J22" s="136"/>
      <c r="K22" s="137" t="s">
        <v>1661</v>
      </c>
      <c r="L22" s="137"/>
    </row>
    <row r="23" spans="1:31" ht="14.25">
      <c r="A23" s="11"/>
      <c r="B23" s="11"/>
      <c r="C23" s="140" t="s">
        <v>1662</v>
      </c>
      <c r="D23" s="140"/>
      <c r="E23" s="140"/>
      <c r="F23" s="140"/>
      <c r="G23" s="136">
        <f>G22</f>
        <v>237.04266614600002</v>
      </c>
      <c r="H23" s="136"/>
      <c r="I23" s="136">
        <f>I22</f>
        <v>1428.8889999999999</v>
      </c>
      <c r="J23" s="136"/>
      <c r="K23" s="137" t="s">
        <v>1661</v>
      </c>
      <c r="L23" s="137"/>
    </row>
    <row r="24" spans="1:31" ht="14.25">
      <c r="A24" s="11"/>
      <c r="B24" s="11"/>
      <c r="C24" s="140" t="s">
        <v>1663</v>
      </c>
      <c r="D24" s="140"/>
      <c r="E24" s="140"/>
      <c r="F24" s="140"/>
      <c r="G24" s="136">
        <v>0</v>
      </c>
      <c r="H24" s="136"/>
      <c r="I24" s="136">
        <f>(Source!F141)/1000</f>
        <v>0</v>
      </c>
      <c r="J24" s="136"/>
      <c r="K24" s="137" t="s">
        <v>1661</v>
      </c>
      <c r="L24" s="137"/>
    </row>
    <row r="25" spans="1:31" ht="14.25">
      <c r="A25" s="11"/>
      <c r="B25" s="11"/>
      <c r="C25" s="140" t="s">
        <v>1664</v>
      </c>
      <c r="D25" s="140"/>
      <c r="E25" s="140"/>
      <c r="F25" s="140"/>
      <c r="G25" s="136">
        <v>0</v>
      </c>
      <c r="H25" s="136"/>
      <c r="I25" s="136">
        <f>(Source!F132)/1000</f>
        <v>0</v>
      </c>
      <c r="J25" s="136"/>
      <c r="K25" s="137" t="s">
        <v>1661</v>
      </c>
      <c r="L25" s="137"/>
    </row>
    <row r="26" spans="1:31" ht="14.25">
      <c r="A26" s="11"/>
      <c r="B26" s="11"/>
      <c r="C26" s="140" t="s">
        <v>1665</v>
      </c>
      <c r="D26" s="140"/>
      <c r="E26" s="140"/>
      <c r="F26" s="140"/>
      <c r="G26" s="136">
        <v>0</v>
      </c>
      <c r="H26" s="136"/>
      <c r="I26" s="136">
        <f>(Source!F142+Source!F143)/1000</f>
        <v>0</v>
      </c>
      <c r="J26" s="136"/>
      <c r="K26" s="137" t="s">
        <v>1661</v>
      </c>
      <c r="L26" s="137"/>
    </row>
    <row r="27" spans="1:31" ht="15">
      <c r="A27" s="11"/>
      <c r="B27" s="11"/>
      <c r="C27" s="134" t="s">
        <v>1666</v>
      </c>
      <c r="D27" s="134"/>
      <c r="E27" s="134"/>
      <c r="F27" s="134"/>
      <c r="G27" s="136">
        <f>I27</f>
        <v>1554.5315619999999</v>
      </c>
      <c r="H27" s="136"/>
      <c r="I27" s="136">
        <f>(Source!F145+Source!F146)</f>
        <v>1554.5315619999999</v>
      </c>
      <c r="J27" s="136"/>
      <c r="K27" s="137" t="s">
        <v>991</v>
      </c>
      <c r="L27" s="137"/>
    </row>
    <row r="28" spans="1:31" ht="15">
      <c r="A28" s="11"/>
      <c r="B28" s="11"/>
      <c r="C28" s="134" t="s">
        <v>1667</v>
      </c>
      <c r="D28" s="134"/>
      <c r="E28" s="134"/>
      <c r="F28" s="134"/>
      <c r="G28" s="136">
        <f>SUM(R33:R543)/1000</f>
        <v>12.644</v>
      </c>
      <c r="H28" s="136"/>
      <c r="I28" s="136">
        <f>(Source!F151+ Source!F137)/1000</f>
        <v>226.91900000000001</v>
      </c>
      <c r="J28" s="136"/>
      <c r="K28" s="137" t="s">
        <v>1661</v>
      </c>
      <c r="L28" s="137"/>
    </row>
    <row r="29" spans="1:31" ht="14.25">
      <c r="A29" s="11"/>
      <c r="B29" s="11"/>
      <c r="C29" s="11"/>
      <c r="D29" s="11"/>
      <c r="E29" s="11"/>
      <c r="F29" s="11"/>
      <c r="G29" s="11"/>
      <c r="H29" s="11"/>
      <c r="I29" s="11"/>
      <c r="J29" s="11"/>
      <c r="K29" s="11"/>
      <c r="L29" s="11"/>
    </row>
    <row r="30" spans="1:31" ht="14.25">
      <c r="A30" s="138" t="s">
        <v>1725</v>
      </c>
      <c r="B30" s="138"/>
      <c r="C30" s="138"/>
      <c r="D30" s="138"/>
      <c r="E30" s="138"/>
      <c r="F30" s="138"/>
      <c r="G30" s="138"/>
      <c r="H30" s="138"/>
      <c r="I30" s="138"/>
      <c r="J30" s="138"/>
      <c r="K30" s="138"/>
      <c r="L30" s="138"/>
    </row>
    <row r="31" spans="1:31" ht="57">
      <c r="A31" s="22" t="s">
        <v>1668</v>
      </c>
      <c r="B31" s="22" t="s">
        <v>1669</v>
      </c>
      <c r="C31" s="22" t="s">
        <v>1670</v>
      </c>
      <c r="D31" s="22" t="s">
        <v>1671</v>
      </c>
      <c r="E31" s="22" t="s">
        <v>1672</v>
      </c>
      <c r="F31" s="22" t="s">
        <v>1673</v>
      </c>
      <c r="G31" s="22" t="s">
        <v>1674</v>
      </c>
      <c r="H31" s="22" t="s">
        <v>1675</v>
      </c>
      <c r="I31" s="22" t="s">
        <v>1676</v>
      </c>
      <c r="J31" s="22" t="s">
        <v>1677</v>
      </c>
      <c r="K31" s="22" t="s">
        <v>1678</v>
      </c>
      <c r="L31" s="22" t="s">
        <v>1679</v>
      </c>
    </row>
    <row r="32" spans="1:31" ht="14.25">
      <c r="A32" s="23">
        <v>1</v>
      </c>
      <c r="B32" s="23">
        <v>2</v>
      </c>
      <c r="C32" s="23">
        <v>3</v>
      </c>
      <c r="D32" s="23">
        <v>4</v>
      </c>
      <c r="E32" s="23">
        <v>5</v>
      </c>
      <c r="F32" s="23">
        <v>6</v>
      </c>
      <c r="G32" s="23">
        <v>7</v>
      </c>
      <c r="H32" s="23">
        <v>8</v>
      </c>
      <c r="I32" s="23">
        <v>9</v>
      </c>
      <c r="J32" s="23">
        <v>10</v>
      </c>
      <c r="K32" s="23">
        <v>11</v>
      </c>
      <c r="L32" s="24">
        <v>12</v>
      </c>
    </row>
    <row r="33" spans="1:32" ht="14.25">
      <c r="C33" s="139" t="str">
        <f>Source!G24</f>
        <v>Демонтажные работы</v>
      </c>
      <c r="D33" s="139"/>
      <c r="E33" s="139"/>
      <c r="F33" s="139"/>
      <c r="G33" s="139"/>
      <c r="H33" s="139"/>
      <c r="I33" s="139"/>
      <c r="J33" s="139"/>
      <c r="K33" s="139"/>
      <c r="L33" s="139"/>
      <c r="AF33" s="28" t="str">
        <f>Source!G24</f>
        <v>Демонтажные работы</v>
      </c>
    </row>
    <row r="34" spans="1:32" ht="14.25">
      <c r="C34" s="135" t="str">
        <f>Source!G25</f>
        <v>Помещение №1, №2,№15 (мужской и женский санузел, коридор 1 этаж)</v>
      </c>
      <c r="D34" s="135"/>
      <c r="E34" s="135"/>
      <c r="F34" s="135"/>
      <c r="G34" s="135"/>
      <c r="H34" s="135"/>
      <c r="I34" s="135"/>
      <c r="J34" s="135"/>
      <c r="K34" s="135"/>
      <c r="L34" s="135"/>
      <c r="AF34" s="29" t="str">
        <f>Source!G25</f>
        <v>Помещение №1, №2,№15 (мужской и женский санузел, коридор 1 этаж)</v>
      </c>
    </row>
    <row r="35" spans="1:32" ht="28.5">
      <c r="A35" s="30" t="str">
        <f>Source!E26</f>
        <v>1</v>
      </c>
      <c r="B35" s="31" t="str">
        <f>Source!F26</f>
        <v>46-04-001-4</v>
      </c>
      <c r="C35" s="27" t="str">
        <f>Source!G26</f>
        <v>Разборка кирпичных стен</v>
      </c>
      <c r="D35" s="32" t="str">
        <f>Source!H26</f>
        <v>1 м3</v>
      </c>
      <c r="E35" s="10">
        <f>Source!I26</f>
        <v>2.2000000000000002</v>
      </c>
      <c r="F35" s="34">
        <f>IF(Source!AK26&lt;&gt; 0, Source!AK26,Source!AL26 + Source!AM26 + Source!AO26)</f>
        <v>140.4</v>
      </c>
      <c r="G35" s="33"/>
      <c r="H35" s="35"/>
      <c r="I35" s="33" t="str">
        <f>Source!BO26</f>
        <v>46-04-001-4</v>
      </c>
      <c r="J35" s="33"/>
      <c r="K35" s="35"/>
      <c r="L35" s="36"/>
      <c r="S35">
        <f>ROUND((Source!FX26/100)*((ROUND(Source!AF26*Source!I26, 0)+ROUND(Source!AE26*Source!I26, 0))), 0)</f>
        <v>171</v>
      </c>
      <c r="T35">
        <f>Source!X26</f>
        <v>3072</v>
      </c>
      <c r="U35">
        <f>ROUND((Source!FY26/100)*((ROUND(Source!AF26*Source!I26, 0)+ROUND(Source!AE26*Source!I26, 0))), 0)</f>
        <v>103</v>
      </c>
      <c r="V35">
        <f>Source!Y26</f>
        <v>1862</v>
      </c>
    </row>
    <row r="36" spans="1:32" ht="14.25">
      <c r="A36" s="30"/>
      <c r="B36" s="31"/>
      <c r="C36" s="27" t="s">
        <v>1680</v>
      </c>
      <c r="D36" s="32"/>
      <c r="E36" s="10"/>
      <c r="F36" s="34">
        <f>Source!AO26</f>
        <v>68.23</v>
      </c>
      <c r="G36" s="33" t="str">
        <f>Source!DG26</f>
        <v/>
      </c>
      <c r="H36" s="35">
        <f>ROUND(Source!AF26*Source!I26, 0)</f>
        <v>150</v>
      </c>
      <c r="I36" s="33"/>
      <c r="J36" s="33">
        <f>IF(Source!BA26&lt;&gt; 0, Source!BA26, 1)</f>
        <v>17.95</v>
      </c>
      <c r="K36" s="35">
        <f>Source!S26</f>
        <v>2694</v>
      </c>
      <c r="L36" s="36"/>
      <c r="R36">
        <f>H36</f>
        <v>150</v>
      </c>
    </row>
    <row r="37" spans="1:32" ht="14.25">
      <c r="A37" s="30"/>
      <c r="B37" s="31"/>
      <c r="C37" s="27" t="s">
        <v>317</v>
      </c>
      <c r="D37" s="32"/>
      <c r="E37" s="10"/>
      <c r="F37" s="34">
        <f>Source!AM26</f>
        <v>72.17</v>
      </c>
      <c r="G37" s="33" t="str">
        <f>Source!DE26</f>
        <v/>
      </c>
      <c r="H37" s="35">
        <f>ROUND(Source!AD26*Source!I26, 0)</f>
        <v>159</v>
      </c>
      <c r="I37" s="33"/>
      <c r="J37" s="33">
        <f>IF(Source!BB26&lt;&gt; 0, Source!BB26, 1)</f>
        <v>8.1</v>
      </c>
      <c r="K37" s="35">
        <f>Source!Q26</f>
        <v>1286</v>
      </c>
      <c r="L37" s="36"/>
    </row>
    <row r="38" spans="1:32" ht="14.25">
      <c r="A38" s="30"/>
      <c r="B38" s="31"/>
      <c r="C38" s="27" t="s">
        <v>1681</v>
      </c>
      <c r="D38" s="32"/>
      <c r="E38" s="10"/>
      <c r="F38" s="34">
        <f>Source!AN26</f>
        <v>10.35</v>
      </c>
      <c r="G38" s="33" t="str">
        <f>Source!DF26</f>
        <v/>
      </c>
      <c r="H38" s="35">
        <f>ROUND(Source!AE26*Source!I26, 0)</f>
        <v>23</v>
      </c>
      <c r="I38" s="33"/>
      <c r="J38" s="33">
        <f>IF(Source!BS26&lt;&gt; 0, Source!BS26, 1)</f>
        <v>17.95</v>
      </c>
      <c r="K38" s="35">
        <f>Source!R26</f>
        <v>409</v>
      </c>
      <c r="L38" s="36"/>
      <c r="R38">
        <f>H38</f>
        <v>23</v>
      </c>
    </row>
    <row r="39" spans="1:32" ht="14.25">
      <c r="A39" s="30"/>
      <c r="B39" s="31"/>
      <c r="C39" s="27" t="s">
        <v>1682</v>
      </c>
      <c r="D39" s="32" t="s">
        <v>1683</v>
      </c>
      <c r="E39" s="10">
        <f>Source!BZ26</f>
        <v>110</v>
      </c>
      <c r="F39" s="151" t="str">
        <f>CONCATENATE(" )", Source!DL26, Source!FT26, "=", Source!FX26)</f>
        <v xml:space="preserve"> )*0,9=99</v>
      </c>
      <c r="G39" s="128"/>
      <c r="H39" s="35">
        <f>SUM(S35:S41)</f>
        <v>171</v>
      </c>
      <c r="I39" s="37"/>
      <c r="J39" s="27">
        <f>Source!AT26</f>
        <v>99</v>
      </c>
      <c r="K39" s="35">
        <f>SUM(T35:T41)</f>
        <v>3072</v>
      </c>
      <c r="L39" s="36"/>
    </row>
    <row r="40" spans="1:32" ht="14.25">
      <c r="A40" s="30"/>
      <c r="B40" s="31"/>
      <c r="C40" s="27" t="s">
        <v>1684</v>
      </c>
      <c r="D40" s="32" t="s">
        <v>1683</v>
      </c>
      <c r="E40" s="10">
        <f>Source!CA26</f>
        <v>70</v>
      </c>
      <c r="F40" s="151" t="str">
        <f>CONCATENATE(" )", Source!DM26, Source!FU26, "=", Source!FY26)</f>
        <v xml:space="preserve"> )*0,85=59,5</v>
      </c>
      <c r="G40" s="128"/>
      <c r="H40" s="35">
        <f>SUM(U35:U41)</f>
        <v>103</v>
      </c>
      <c r="I40" s="37"/>
      <c r="J40" s="27">
        <f>Source!AU26</f>
        <v>60</v>
      </c>
      <c r="K40" s="35">
        <f>SUM(V35:V41)</f>
        <v>1862</v>
      </c>
      <c r="L40" s="36"/>
    </row>
    <row r="41" spans="1:32" ht="14.25">
      <c r="A41" s="41"/>
      <c r="B41" s="42"/>
      <c r="C41" s="43" t="s">
        <v>1685</v>
      </c>
      <c r="D41" s="44" t="s">
        <v>1686</v>
      </c>
      <c r="E41" s="45">
        <f>Source!AQ26</f>
        <v>8.24</v>
      </c>
      <c r="F41" s="46"/>
      <c r="G41" s="47" t="str">
        <f>Source!DI26</f>
        <v/>
      </c>
      <c r="H41" s="48"/>
      <c r="I41" s="47"/>
      <c r="J41" s="47"/>
      <c r="K41" s="48"/>
      <c r="L41" s="49">
        <f>Source!U26</f>
        <v>18.128000000000004</v>
      </c>
    </row>
    <row r="42" spans="1:32" ht="15">
      <c r="G42" s="132">
        <f>ROUND(Source!AC26*Source!I26, 0)+ROUND(Source!AF26*Source!I26, 0)+ROUND(Source!AD26*Source!I26, 0)+SUM(H39:H40)</f>
        <v>583</v>
      </c>
      <c r="H42" s="132"/>
      <c r="J42" s="132">
        <f>Source!O26+SUM(K39:K40)</f>
        <v>8914</v>
      </c>
      <c r="K42" s="132"/>
      <c r="L42" s="40">
        <f>Source!U26</f>
        <v>18.128000000000004</v>
      </c>
      <c r="O42" s="39">
        <f>G42</f>
        <v>583</v>
      </c>
      <c r="P42" s="39">
        <f>J42</f>
        <v>8914</v>
      </c>
      <c r="Q42" s="50">
        <f>L42</f>
        <v>18.128000000000004</v>
      </c>
      <c r="W42">
        <f>IF(Source!BI26&lt;=1,G42, 0)</f>
        <v>583</v>
      </c>
      <c r="X42">
        <f>IF(Source!BI26=2,G42, 0)</f>
        <v>0</v>
      </c>
      <c r="Y42">
        <f>IF(Source!BI26=3,G42, 0)</f>
        <v>0</v>
      </c>
      <c r="Z42">
        <f>IF(Source!BI26=4,G42, 0)</f>
        <v>0</v>
      </c>
    </row>
    <row r="43" spans="1:32" ht="57">
      <c r="A43" s="30" t="str">
        <f>Source!E27</f>
        <v>2</v>
      </c>
      <c r="B43" s="31" t="str">
        <f>Source!F27</f>
        <v>46-04-011-2</v>
      </c>
      <c r="C43" s="27" t="str">
        <f>Source!G27</f>
        <v>Разборка в зданиях и сооружения с агрессивными средами покрытий полов из плиток, уложенных на растворе</v>
      </c>
      <c r="D43" s="32" t="str">
        <f>Source!H27</f>
        <v>100 м2 покрытия</v>
      </c>
      <c r="E43" s="10">
        <f>Source!I27</f>
        <v>0.34100000000000003</v>
      </c>
      <c r="F43" s="34">
        <f>IF(Source!AK27&lt;&gt; 0, Source!AK27,Source!AL27 + Source!AM27 + Source!AO27)</f>
        <v>337</v>
      </c>
      <c r="G43" s="33"/>
      <c r="H43" s="35"/>
      <c r="I43" s="33" t="str">
        <f>Source!BO27</f>
        <v>46-04-011-2</v>
      </c>
      <c r="J43" s="33"/>
      <c r="K43" s="35"/>
      <c r="L43" s="36"/>
      <c r="S43">
        <f>ROUND((Source!FX27/100)*((ROUND(Source!AF27*Source!I27, 0)+ROUND(Source!AE27*Source!I27, 0))), 0)</f>
        <v>105</v>
      </c>
      <c r="T43">
        <f>Source!X27</f>
        <v>1892</v>
      </c>
      <c r="U43">
        <f>ROUND((Source!FY27/100)*((ROUND(Source!AF27*Source!I27, 0)+ROUND(Source!AE27*Source!I27, 0))), 0)</f>
        <v>63</v>
      </c>
      <c r="V43">
        <f>Source!Y27</f>
        <v>1147</v>
      </c>
    </row>
    <row r="44" spans="1:32" ht="14.25">
      <c r="A44" s="30"/>
      <c r="B44" s="31"/>
      <c r="C44" s="27" t="s">
        <v>1680</v>
      </c>
      <c r="D44" s="32"/>
      <c r="E44" s="10"/>
      <c r="F44" s="34">
        <f>Source!AO27</f>
        <v>308.13</v>
      </c>
      <c r="G44" s="33" t="str">
        <f>Source!DG27</f>
        <v/>
      </c>
      <c r="H44" s="35">
        <f>ROUND(Source!AF27*Source!I27, 0)</f>
        <v>105</v>
      </c>
      <c r="I44" s="33"/>
      <c r="J44" s="33">
        <f>IF(Source!BA27&lt;&gt; 0, Source!BA27, 1)</f>
        <v>17.95</v>
      </c>
      <c r="K44" s="35">
        <f>Source!S27</f>
        <v>1886</v>
      </c>
      <c r="L44" s="36"/>
      <c r="R44">
        <f>H44</f>
        <v>105</v>
      </c>
    </row>
    <row r="45" spans="1:32" ht="14.25">
      <c r="A45" s="30"/>
      <c r="B45" s="31"/>
      <c r="C45" s="27" t="s">
        <v>317</v>
      </c>
      <c r="D45" s="32"/>
      <c r="E45" s="10"/>
      <c r="F45" s="34">
        <f>Source!AM27</f>
        <v>28.87</v>
      </c>
      <c r="G45" s="33" t="str">
        <f>Source!DE27</f>
        <v/>
      </c>
      <c r="H45" s="35">
        <f>ROUND(Source!AD27*Source!I27, 0)</f>
        <v>10</v>
      </c>
      <c r="I45" s="33"/>
      <c r="J45" s="33">
        <f>IF(Source!BB27&lt;&gt; 0, Source!BB27, 1)</f>
        <v>8.1</v>
      </c>
      <c r="K45" s="35">
        <f>Source!Q27</f>
        <v>80</v>
      </c>
      <c r="L45" s="36"/>
    </row>
    <row r="46" spans="1:32" ht="14.25">
      <c r="A46" s="30"/>
      <c r="B46" s="31"/>
      <c r="C46" s="27" t="s">
        <v>1681</v>
      </c>
      <c r="D46" s="32"/>
      <c r="E46" s="10"/>
      <c r="F46" s="34">
        <f>Source!AN27</f>
        <v>4.1399999999999997</v>
      </c>
      <c r="G46" s="33" t="str">
        <f>Source!DF27</f>
        <v/>
      </c>
      <c r="H46" s="35">
        <f>ROUND(Source!AE27*Source!I27, 0)</f>
        <v>1</v>
      </c>
      <c r="I46" s="33"/>
      <c r="J46" s="33">
        <f>IF(Source!BS27&lt;&gt; 0, Source!BS27, 1)</f>
        <v>17.95</v>
      </c>
      <c r="K46" s="35">
        <f>Source!R27</f>
        <v>25</v>
      </c>
      <c r="L46" s="36"/>
      <c r="R46">
        <f>H46</f>
        <v>1</v>
      </c>
    </row>
    <row r="47" spans="1:32" ht="14.25">
      <c r="A47" s="30"/>
      <c r="B47" s="31"/>
      <c r="C47" s="27" t="s">
        <v>1682</v>
      </c>
      <c r="D47" s="32" t="s">
        <v>1683</v>
      </c>
      <c r="E47" s="10">
        <f>Source!BZ27</f>
        <v>110</v>
      </c>
      <c r="F47" s="151" t="str">
        <f>CONCATENATE(" )", Source!DL27, Source!FT27, "=", Source!FX27)</f>
        <v xml:space="preserve"> )*0,9=99</v>
      </c>
      <c r="G47" s="128"/>
      <c r="H47" s="35">
        <f>SUM(S43:S49)</f>
        <v>105</v>
      </c>
      <c r="I47" s="37"/>
      <c r="J47" s="27">
        <f>Source!AT27</f>
        <v>99</v>
      </c>
      <c r="K47" s="35">
        <f>SUM(T43:T49)</f>
        <v>1892</v>
      </c>
      <c r="L47" s="36"/>
    </row>
    <row r="48" spans="1:32" ht="14.25">
      <c r="A48" s="30"/>
      <c r="B48" s="31"/>
      <c r="C48" s="27" t="s">
        <v>1684</v>
      </c>
      <c r="D48" s="32" t="s">
        <v>1683</v>
      </c>
      <c r="E48" s="10">
        <f>Source!CA27</f>
        <v>70</v>
      </c>
      <c r="F48" s="151" t="str">
        <f>CONCATENATE(" )", Source!DM27, Source!FU27, "=", Source!FY27)</f>
        <v xml:space="preserve"> )*0,85=59,5</v>
      </c>
      <c r="G48" s="128"/>
      <c r="H48" s="35">
        <f>SUM(U43:U49)</f>
        <v>63</v>
      </c>
      <c r="I48" s="37"/>
      <c r="J48" s="27">
        <f>Source!AU27</f>
        <v>60</v>
      </c>
      <c r="K48" s="35">
        <f>SUM(V43:V49)</f>
        <v>1147</v>
      </c>
      <c r="L48" s="36"/>
    </row>
    <row r="49" spans="1:28" ht="14.25">
      <c r="A49" s="41"/>
      <c r="B49" s="42"/>
      <c r="C49" s="43" t="s">
        <v>1685</v>
      </c>
      <c r="D49" s="44" t="s">
        <v>1686</v>
      </c>
      <c r="E49" s="45">
        <f>Source!AQ27</f>
        <v>36.770000000000003</v>
      </c>
      <c r="F49" s="46"/>
      <c r="G49" s="47" t="str">
        <f>Source!DI27</f>
        <v/>
      </c>
      <c r="H49" s="48"/>
      <c r="I49" s="47"/>
      <c r="J49" s="47"/>
      <c r="K49" s="48"/>
      <c r="L49" s="49">
        <f>Source!U27</f>
        <v>12.538570000000002</v>
      </c>
    </row>
    <row r="50" spans="1:28" ht="15">
      <c r="G50" s="132">
        <f>ROUND(Source!AC27*Source!I27, 0)+ROUND(Source!AF27*Source!I27, 0)+ROUND(Source!AD27*Source!I27, 0)+SUM(H47:H48)</f>
        <v>283</v>
      </c>
      <c r="H50" s="132"/>
      <c r="J50" s="132">
        <f>Source!O27+SUM(K47:K48)</f>
        <v>5005</v>
      </c>
      <c r="K50" s="132"/>
      <c r="L50" s="40">
        <f>Source!U27</f>
        <v>12.538570000000002</v>
      </c>
      <c r="O50" s="39">
        <f>G50</f>
        <v>283</v>
      </c>
      <c r="P50" s="39">
        <f>J50</f>
        <v>5005</v>
      </c>
      <c r="Q50" s="50">
        <f>L50</f>
        <v>12.538570000000002</v>
      </c>
      <c r="W50">
        <f>IF(Source!BI27&lt;=1,G50, 0)</f>
        <v>283</v>
      </c>
      <c r="X50">
        <f>IF(Source!BI27=2,G50, 0)</f>
        <v>0</v>
      </c>
      <c r="Y50">
        <f>IF(Source!BI27=3,G50, 0)</f>
        <v>0</v>
      </c>
      <c r="Z50">
        <f>IF(Source!BI27=4,G50, 0)</f>
        <v>0</v>
      </c>
    </row>
    <row r="51" spans="1:28" ht="71.25">
      <c r="A51" s="30" t="str">
        <f>Source!E28</f>
        <v>4</v>
      </c>
      <c r="B51" s="31" t="str">
        <f>Source!F28</f>
        <v>56-10-1</v>
      </c>
      <c r="C51" s="27" t="str">
        <f>Source!G28</f>
        <v>Снятие дверных полотен</v>
      </c>
      <c r="D51" s="32" t="str">
        <f>Source!H28</f>
        <v>100 М2 ДВЕРНЫХ ПОЛОТЕН</v>
      </c>
      <c r="E51" s="10">
        <f>Source!I28</f>
        <v>3.2000000000000001E-2</v>
      </c>
      <c r="F51" s="34">
        <f>IF(Source!AK28&lt;&gt; 0, Source!AK28,Source!AL28 + Source!AM28 + Source!AO28)</f>
        <v>269.56</v>
      </c>
      <c r="G51" s="33"/>
      <c r="H51" s="35"/>
      <c r="I51" s="33" t="str">
        <f>Source!BO28</f>
        <v>56-10-1</v>
      </c>
      <c r="J51" s="33"/>
      <c r="K51" s="35"/>
      <c r="L51" s="36"/>
      <c r="S51">
        <f>ROUND((Source!FX28/100)*((ROUND(Source!AF28*Source!I28, 0)+ROUND(Source!AE28*Source!I28, 0))), 0)</f>
        <v>7</v>
      </c>
      <c r="T51">
        <f>Source!X28</f>
        <v>127</v>
      </c>
      <c r="U51">
        <f>ROUND((Source!FY28/100)*((ROUND(Source!AF28*Source!I28, 0)+ROUND(Source!AE28*Source!I28, 0))), 0)</f>
        <v>6</v>
      </c>
      <c r="V51">
        <f>Source!Y28</f>
        <v>96</v>
      </c>
    </row>
    <row r="52" spans="1:28" ht="14.25">
      <c r="A52" s="30"/>
      <c r="B52" s="31"/>
      <c r="C52" s="27" t="s">
        <v>1680</v>
      </c>
      <c r="D52" s="32"/>
      <c r="E52" s="10"/>
      <c r="F52" s="34">
        <f>Source!AO28</f>
        <v>269.56</v>
      </c>
      <c r="G52" s="33" t="str">
        <f>Source!DG28</f>
        <v/>
      </c>
      <c r="H52" s="35">
        <f>ROUND(Source!AF28*Source!I28, 0)</f>
        <v>9</v>
      </c>
      <c r="I52" s="33"/>
      <c r="J52" s="33">
        <f>IF(Source!BA28&lt;&gt; 0, Source!BA28, 1)</f>
        <v>17.95</v>
      </c>
      <c r="K52" s="35">
        <f>Source!S28</f>
        <v>155</v>
      </c>
      <c r="L52" s="36"/>
      <c r="R52">
        <f>H52</f>
        <v>9</v>
      </c>
    </row>
    <row r="53" spans="1:28" ht="14.25">
      <c r="A53" s="30"/>
      <c r="B53" s="31"/>
      <c r="C53" s="27" t="s">
        <v>1682</v>
      </c>
      <c r="D53" s="32" t="s">
        <v>1683</v>
      </c>
      <c r="E53" s="10">
        <f>Source!BZ28</f>
        <v>82</v>
      </c>
      <c r="F53" s="51"/>
      <c r="G53" s="33"/>
      <c r="H53" s="35">
        <f>SUM(S51:S56)</f>
        <v>7</v>
      </c>
      <c r="I53" s="37"/>
      <c r="J53" s="27">
        <f>Source!AT28</f>
        <v>82</v>
      </c>
      <c r="K53" s="35">
        <f>SUM(T51:T56)</f>
        <v>127</v>
      </c>
      <c r="L53" s="36"/>
    </row>
    <row r="54" spans="1:28" ht="14.25">
      <c r="A54" s="30"/>
      <c r="B54" s="31"/>
      <c r="C54" s="27" t="s">
        <v>1684</v>
      </c>
      <c r="D54" s="32" t="s">
        <v>1683</v>
      </c>
      <c r="E54" s="10">
        <f>Source!CA28</f>
        <v>62</v>
      </c>
      <c r="F54" s="51"/>
      <c r="G54" s="33"/>
      <c r="H54" s="35">
        <f>SUM(U51:U56)</f>
        <v>6</v>
      </c>
      <c r="I54" s="37"/>
      <c r="J54" s="27">
        <f>Source!AU28</f>
        <v>62</v>
      </c>
      <c r="K54" s="35">
        <f>SUM(V51:V56)</f>
        <v>96</v>
      </c>
      <c r="L54" s="36"/>
    </row>
    <row r="55" spans="1:28" ht="14.25">
      <c r="A55" s="30"/>
      <c r="B55" s="31"/>
      <c r="C55" s="27" t="s">
        <v>1685</v>
      </c>
      <c r="D55" s="32" t="s">
        <v>1686</v>
      </c>
      <c r="E55" s="10">
        <f>Source!AQ28</f>
        <v>36.28</v>
      </c>
      <c r="F55" s="34"/>
      <c r="G55" s="33" t="str">
        <f>Source!DI28</f>
        <v/>
      </c>
      <c r="H55" s="35"/>
      <c r="I55" s="33"/>
      <c r="J55" s="33"/>
      <c r="K55" s="35"/>
      <c r="L55" s="38">
        <f>Source!U28</f>
        <v>1.16096</v>
      </c>
    </row>
    <row r="56" spans="1:28" ht="14.25">
      <c r="A56" s="52" t="str">
        <f>Source!E29</f>
        <v>4,1</v>
      </c>
      <c r="B56" s="52" t="str">
        <f>Source!F29</f>
        <v>509-9900</v>
      </c>
      <c r="C56" s="52" t="str">
        <f>Source!G29</f>
        <v>Строительный мусор</v>
      </c>
      <c r="D56" s="53" t="str">
        <f>Source!H29</f>
        <v>т</v>
      </c>
      <c r="E56" s="54">
        <f>Source!I29</f>
        <v>3.7760000000000002E-2</v>
      </c>
      <c r="F56" s="55">
        <f>Source!AK29</f>
        <v>0</v>
      </c>
      <c r="G56" s="56" t="s">
        <v>3</v>
      </c>
      <c r="H56" s="57">
        <f>ROUND(Source!AC29*Source!I29, 0)+ROUND(Source!AD29*Source!I29, 0)+ROUND(Source!AF29*Source!I29, 0)</f>
        <v>0</v>
      </c>
      <c r="I56" s="53"/>
      <c r="J56" s="53">
        <f>IF(Source!BC29&lt;&gt; 0, Source!BC29, 1)</f>
        <v>1</v>
      </c>
      <c r="K56" s="57">
        <f>Source!O29</f>
        <v>0</v>
      </c>
      <c r="L56" s="55"/>
      <c r="S56">
        <f>ROUND((Source!FX29/100)*((ROUND(Source!AF29*Source!I29, 0)+ROUND(Source!AE29*Source!I29, 0))), 0)</f>
        <v>0</v>
      </c>
      <c r="T56">
        <f>Source!X29</f>
        <v>0</v>
      </c>
      <c r="U56">
        <f>ROUND((Source!FY29/100)*((ROUND(Source!AF29*Source!I29, 0)+ROUND(Source!AE29*Source!I29, 0))), 0)</f>
        <v>0</v>
      </c>
      <c r="V56">
        <f>Source!Y29</f>
        <v>0</v>
      </c>
      <c r="Y56">
        <f>IF(Source!BI29=3,H56, 0)</f>
        <v>0</v>
      </c>
      <c r="AA56">
        <f>ROUND(Source!AC29*Source!I29, 0)+ROUND(Source!AD29*Source!I29, 0)+ROUND(Source!AF29*Source!I29, 0)</f>
        <v>0</v>
      </c>
      <c r="AB56">
        <f>Source!O29</f>
        <v>0</v>
      </c>
    </row>
    <row r="57" spans="1:28" ht="15">
      <c r="G57" s="132">
        <f>ROUND(Source!AC28*Source!I28, 0)+ROUND(Source!AF28*Source!I28, 0)+ROUND(Source!AD28*Source!I28, 0)+SUM(H53:H54)+SUM(AA56:AA56)</f>
        <v>22</v>
      </c>
      <c r="H57" s="132"/>
      <c r="J57" s="132">
        <f>Source!O28+SUM(K53:K54)+SUM(AB56:AB56)</f>
        <v>378</v>
      </c>
      <c r="K57" s="132"/>
      <c r="L57" s="40">
        <f>Source!U28</f>
        <v>1.16096</v>
      </c>
      <c r="O57" s="39">
        <f>G57</f>
        <v>22</v>
      </c>
      <c r="P57" s="39">
        <f>J57</f>
        <v>378</v>
      </c>
      <c r="Q57" s="50">
        <f>L57</f>
        <v>1.16096</v>
      </c>
      <c r="W57">
        <f>IF(Source!BI28&lt;=1,G57, 0)</f>
        <v>22</v>
      </c>
      <c r="X57">
        <f>IF(Source!BI28=2,G57, 0)</f>
        <v>0</v>
      </c>
      <c r="Y57">
        <f>IF(Source!BI28=3,G57, 0)</f>
        <v>0</v>
      </c>
      <c r="Z57">
        <f>IF(Source!BI28=4,G57, 0)</f>
        <v>0</v>
      </c>
    </row>
    <row r="58" spans="1:28" ht="42.75">
      <c r="A58" s="30" t="str">
        <f>Source!E30</f>
        <v>5</v>
      </c>
      <c r="B58" s="31" t="str">
        <f>Source!F30</f>
        <v>56-9-1</v>
      </c>
      <c r="C58" s="27" t="str">
        <f>Source!G30</f>
        <v>Демонтаж дверных коробок в каменных стенах с отбивкой штукатурки в откосах</v>
      </c>
      <c r="D58" s="32" t="str">
        <f>Source!H30</f>
        <v>100 КОРОБОК</v>
      </c>
      <c r="E58" s="10">
        <f>Source!I30</f>
        <v>0.02</v>
      </c>
      <c r="F58" s="34">
        <f>IF(Source!AK30&lt;&gt; 0, Source!AK30,Source!AL30 + Source!AM30 + Source!AO30)</f>
        <v>1592.1</v>
      </c>
      <c r="G58" s="33"/>
      <c r="H58" s="35"/>
      <c r="I58" s="33" t="str">
        <f>Source!BO30</f>
        <v>56-9-1</v>
      </c>
      <c r="J58" s="33"/>
      <c r="K58" s="35"/>
      <c r="L58" s="36"/>
      <c r="S58">
        <f>ROUND((Source!FX30/100)*((ROUND(Source!AF30*Source!I30, 0)+ROUND(Source!AE30*Source!I30, 0))), 0)</f>
        <v>23</v>
      </c>
      <c r="T58">
        <f>Source!X30</f>
        <v>406</v>
      </c>
      <c r="U58">
        <f>ROUND((Source!FY30/100)*((ROUND(Source!AF30*Source!I30, 0)+ROUND(Source!AE30*Source!I30, 0))), 0)</f>
        <v>17</v>
      </c>
      <c r="V58">
        <f>Source!Y30</f>
        <v>307</v>
      </c>
    </row>
    <row r="59" spans="1:28" ht="14.25">
      <c r="A59" s="30"/>
      <c r="B59" s="31"/>
      <c r="C59" s="27" t="s">
        <v>1680</v>
      </c>
      <c r="D59" s="32"/>
      <c r="E59" s="10"/>
      <c r="F59" s="34">
        <f>Source!AO30</f>
        <v>1342.96</v>
      </c>
      <c r="G59" s="33" t="str">
        <f>Source!DG30</f>
        <v/>
      </c>
      <c r="H59" s="35">
        <f>ROUND(Source!AF30*Source!I30, 0)</f>
        <v>27</v>
      </c>
      <c r="I59" s="33"/>
      <c r="J59" s="33">
        <f>IF(Source!BA30&lt;&gt; 0, Source!BA30, 1)</f>
        <v>17.95</v>
      </c>
      <c r="K59" s="35">
        <f>Source!S30</f>
        <v>482</v>
      </c>
      <c r="L59" s="36"/>
      <c r="R59">
        <f>H59</f>
        <v>27</v>
      </c>
    </row>
    <row r="60" spans="1:28" ht="14.25">
      <c r="A60" s="30"/>
      <c r="B60" s="31"/>
      <c r="C60" s="27" t="s">
        <v>317</v>
      </c>
      <c r="D60" s="32"/>
      <c r="E60" s="10"/>
      <c r="F60" s="34">
        <f>Source!AM30</f>
        <v>249.14</v>
      </c>
      <c r="G60" s="33" t="str">
        <f>Source!DE30</f>
        <v/>
      </c>
      <c r="H60" s="35">
        <f>ROUND(Source!AD30*Source!I30, 0)</f>
        <v>5</v>
      </c>
      <c r="I60" s="33"/>
      <c r="J60" s="33">
        <f>IF(Source!BB30&lt;&gt; 0, Source!BB30, 1)</f>
        <v>8.1</v>
      </c>
      <c r="K60" s="35">
        <f>Source!Q30</f>
        <v>40</v>
      </c>
      <c r="L60" s="36"/>
    </row>
    <row r="61" spans="1:28" ht="14.25">
      <c r="A61" s="30"/>
      <c r="B61" s="31"/>
      <c r="C61" s="27" t="s">
        <v>1681</v>
      </c>
      <c r="D61" s="32"/>
      <c r="E61" s="10"/>
      <c r="F61" s="34">
        <f>Source!AN30</f>
        <v>35.729999999999997</v>
      </c>
      <c r="G61" s="33" t="str">
        <f>Source!DF30</f>
        <v/>
      </c>
      <c r="H61" s="35">
        <f>ROUND(Source!AE30*Source!I30, 0)</f>
        <v>1</v>
      </c>
      <c r="I61" s="33"/>
      <c r="J61" s="33">
        <f>IF(Source!BS30&lt;&gt; 0, Source!BS30, 1)</f>
        <v>17.95</v>
      </c>
      <c r="K61" s="35">
        <f>Source!R30</f>
        <v>13</v>
      </c>
      <c r="L61" s="36"/>
      <c r="R61">
        <f>H61</f>
        <v>1</v>
      </c>
    </row>
    <row r="62" spans="1:28" ht="14.25">
      <c r="A62" s="30"/>
      <c r="B62" s="31"/>
      <c r="C62" s="27" t="s">
        <v>1682</v>
      </c>
      <c r="D62" s="32" t="s">
        <v>1683</v>
      </c>
      <c r="E62" s="10">
        <f>Source!BZ30</f>
        <v>82</v>
      </c>
      <c r="F62" s="51"/>
      <c r="G62" s="33"/>
      <c r="H62" s="35">
        <f>SUM(S58:S65)</f>
        <v>23</v>
      </c>
      <c r="I62" s="37"/>
      <c r="J62" s="27">
        <f>Source!AT30</f>
        <v>82</v>
      </c>
      <c r="K62" s="35">
        <f>SUM(T58:T65)</f>
        <v>406</v>
      </c>
      <c r="L62" s="36"/>
    </row>
    <row r="63" spans="1:28" ht="14.25">
      <c r="A63" s="30"/>
      <c r="B63" s="31"/>
      <c r="C63" s="27" t="s">
        <v>1684</v>
      </c>
      <c r="D63" s="32" t="s">
        <v>1683</v>
      </c>
      <c r="E63" s="10">
        <f>Source!CA30</f>
        <v>62</v>
      </c>
      <c r="F63" s="51"/>
      <c r="G63" s="33"/>
      <c r="H63" s="35">
        <f>SUM(U58:U65)</f>
        <v>17</v>
      </c>
      <c r="I63" s="37"/>
      <c r="J63" s="27">
        <f>Source!AU30</f>
        <v>62</v>
      </c>
      <c r="K63" s="35">
        <f>SUM(V58:V65)</f>
        <v>307</v>
      </c>
      <c r="L63" s="36"/>
    </row>
    <row r="64" spans="1:28" ht="14.25">
      <c r="A64" s="30"/>
      <c r="B64" s="31"/>
      <c r="C64" s="27" t="s">
        <v>1685</v>
      </c>
      <c r="D64" s="32" t="s">
        <v>1686</v>
      </c>
      <c r="E64" s="10">
        <f>Source!AQ30</f>
        <v>179.3</v>
      </c>
      <c r="F64" s="34"/>
      <c r="G64" s="33" t="str">
        <f>Source!DI30</f>
        <v/>
      </c>
      <c r="H64" s="35"/>
      <c r="I64" s="33"/>
      <c r="J64" s="33"/>
      <c r="K64" s="35"/>
      <c r="L64" s="38">
        <f>Source!U30</f>
        <v>3.5860000000000003</v>
      </c>
    </row>
    <row r="65" spans="1:28" ht="14.25">
      <c r="A65" s="52" t="str">
        <f>Source!E31</f>
        <v>5,1</v>
      </c>
      <c r="B65" s="52" t="str">
        <f>Source!F31</f>
        <v>509-9900</v>
      </c>
      <c r="C65" s="52" t="str">
        <f>Source!G31</f>
        <v>Строительный мусор</v>
      </c>
      <c r="D65" s="53" t="str">
        <f>Source!H31</f>
        <v>т</v>
      </c>
      <c r="E65" s="54">
        <f>Source!I31</f>
        <v>0.21</v>
      </c>
      <c r="F65" s="55">
        <f>Source!AK31</f>
        <v>0</v>
      </c>
      <c r="G65" s="56" t="s">
        <v>3</v>
      </c>
      <c r="H65" s="57">
        <f>ROUND(Source!AC31*Source!I31, 0)+ROUND(Source!AD31*Source!I31, 0)+ROUND(Source!AF31*Source!I31, 0)</f>
        <v>0</v>
      </c>
      <c r="I65" s="53"/>
      <c r="J65" s="53">
        <f>IF(Source!BC31&lt;&gt; 0, Source!BC31, 1)</f>
        <v>1</v>
      </c>
      <c r="K65" s="57">
        <f>Source!O31</f>
        <v>0</v>
      </c>
      <c r="L65" s="55"/>
      <c r="S65">
        <f>ROUND((Source!FX31/100)*((ROUND(Source!AF31*Source!I31, 0)+ROUND(Source!AE31*Source!I31, 0))), 0)</f>
        <v>0</v>
      </c>
      <c r="T65">
        <f>Source!X31</f>
        <v>0</v>
      </c>
      <c r="U65">
        <f>ROUND((Source!FY31/100)*((ROUND(Source!AF31*Source!I31, 0)+ROUND(Source!AE31*Source!I31, 0))), 0)</f>
        <v>0</v>
      </c>
      <c r="V65">
        <f>Source!Y31</f>
        <v>0</v>
      </c>
      <c r="Y65">
        <f>IF(Source!BI31=3,H65, 0)</f>
        <v>0</v>
      </c>
      <c r="AA65">
        <f>ROUND(Source!AC31*Source!I31, 0)+ROUND(Source!AD31*Source!I31, 0)+ROUND(Source!AF31*Source!I31, 0)</f>
        <v>0</v>
      </c>
      <c r="AB65">
        <f>Source!O31</f>
        <v>0</v>
      </c>
    </row>
    <row r="66" spans="1:28" ht="15">
      <c r="G66" s="132">
        <f>ROUND(Source!AC30*Source!I30, 0)+ROUND(Source!AF30*Source!I30, 0)+ROUND(Source!AD30*Source!I30, 0)+SUM(H62:H63)+SUM(AA65:AA65)</f>
        <v>72</v>
      </c>
      <c r="H66" s="132"/>
      <c r="J66" s="132">
        <f>Source!O30+SUM(K62:K63)+SUM(AB65:AB65)</f>
        <v>1235</v>
      </c>
      <c r="K66" s="132"/>
      <c r="L66" s="40">
        <f>Source!U30</f>
        <v>3.5860000000000003</v>
      </c>
      <c r="O66" s="39">
        <f>G66</f>
        <v>72</v>
      </c>
      <c r="P66" s="39">
        <f>J66</f>
        <v>1235</v>
      </c>
      <c r="Q66" s="50">
        <f>L66</f>
        <v>3.5860000000000003</v>
      </c>
      <c r="W66">
        <f>IF(Source!BI30&lt;=1,G66, 0)</f>
        <v>72</v>
      </c>
      <c r="X66">
        <f>IF(Source!BI30=2,G66, 0)</f>
        <v>0</v>
      </c>
      <c r="Y66">
        <f>IF(Source!BI30=3,G66, 0)</f>
        <v>0</v>
      </c>
      <c r="Z66">
        <f>IF(Source!BI30=4,G66, 0)</f>
        <v>0</v>
      </c>
    </row>
    <row r="67" spans="1:28" ht="28.5">
      <c r="A67" s="30" t="str">
        <f>Source!E32</f>
        <v>6</v>
      </c>
      <c r="B67" s="31" t="str">
        <f>Source!F32</f>
        <v>46-04-001-4</v>
      </c>
      <c r="C67" s="27" t="str">
        <f>Source!G32</f>
        <v>Разборка кирпичных стен</v>
      </c>
      <c r="D67" s="32" t="str">
        <f>Source!H32</f>
        <v>1 м3</v>
      </c>
      <c r="E67" s="10">
        <f>Source!I32</f>
        <v>0.3</v>
      </c>
      <c r="F67" s="34">
        <f>IF(Source!AK32&lt;&gt; 0, Source!AK32,Source!AL32 + Source!AM32 + Source!AO32)</f>
        <v>140.4</v>
      </c>
      <c r="G67" s="33"/>
      <c r="H67" s="35"/>
      <c r="I67" s="33" t="str">
        <f>Source!BO32</f>
        <v>46-04-001-4</v>
      </c>
      <c r="J67" s="33"/>
      <c r="K67" s="35"/>
      <c r="L67" s="36"/>
      <c r="S67">
        <f>ROUND((Source!FX32/100)*((ROUND(Source!AF32*Source!I32, 0)+ROUND(Source!AE32*Source!I32, 0))), 0)</f>
        <v>23</v>
      </c>
      <c r="T67">
        <f>Source!X32</f>
        <v>419</v>
      </c>
      <c r="U67">
        <f>ROUND((Source!FY32/100)*((ROUND(Source!AF32*Source!I32, 0)+ROUND(Source!AE32*Source!I32, 0))), 0)</f>
        <v>14</v>
      </c>
      <c r="V67">
        <f>Source!Y32</f>
        <v>254</v>
      </c>
    </row>
    <row r="68" spans="1:28" ht="14.25">
      <c r="A68" s="30"/>
      <c r="B68" s="31"/>
      <c r="C68" s="27" t="s">
        <v>1680</v>
      </c>
      <c r="D68" s="32"/>
      <c r="E68" s="10"/>
      <c r="F68" s="34">
        <f>Source!AO32</f>
        <v>68.23</v>
      </c>
      <c r="G68" s="33" t="str">
        <f>Source!DG32</f>
        <v/>
      </c>
      <c r="H68" s="35">
        <f>ROUND(Source!AF32*Source!I32, 0)</f>
        <v>20</v>
      </c>
      <c r="I68" s="33"/>
      <c r="J68" s="33">
        <f>IF(Source!BA32&lt;&gt; 0, Source!BA32, 1)</f>
        <v>17.95</v>
      </c>
      <c r="K68" s="35">
        <f>Source!S32</f>
        <v>367</v>
      </c>
      <c r="L68" s="36"/>
      <c r="R68">
        <f>H68</f>
        <v>20</v>
      </c>
    </row>
    <row r="69" spans="1:28" ht="14.25">
      <c r="A69" s="30"/>
      <c r="B69" s="31"/>
      <c r="C69" s="27" t="s">
        <v>317</v>
      </c>
      <c r="D69" s="32"/>
      <c r="E69" s="10"/>
      <c r="F69" s="34">
        <f>Source!AM32</f>
        <v>72.17</v>
      </c>
      <c r="G69" s="33" t="str">
        <f>Source!DE32</f>
        <v/>
      </c>
      <c r="H69" s="35">
        <f>ROUND(Source!AD32*Source!I32, 0)</f>
        <v>22</v>
      </c>
      <c r="I69" s="33"/>
      <c r="J69" s="33">
        <f>IF(Source!BB32&lt;&gt; 0, Source!BB32, 1)</f>
        <v>8.1</v>
      </c>
      <c r="K69" s="35">
        <f>Source!Q32</f>
        <v>175</v>
      </c>
      <c r="L69" s="36"/>
    </row>
    <row r="70" spans="1:28" ht="14.25">
      <c r="A70" s="30"/>
      <c r="B70" s="31"/>
      <c r="C70" s="27" t="s">
        <v>1681</v>
      </c>
      <c r="D70" s="32"/>
      <c r="E70" s="10"/>
      <c r="F70" s="34">
        <f>Source!AN32</f>
        <v>10.35</v>
      </c>
      <c r="G70" s="33" t="str">
        <f>Source!DF32</f>
        <v/>
      </c>
      <c r="H70" s="35">
        <f>ROUND(Source!AE32*Source!I32, 0)</f>
        <v>3</v>
      </c>
      <c r="I70" s="33"/>
      <c r="J70" s="33">
        <f>IF(Source!BS32&lt;&gt; 0, Source!BS32, 1)</f>
        <v>17.95</v>
      </c>
      <c r="K70" s="35">
        <f>Source!R32</f>
        <v>56</v>
      </c>
      <c r="L70" s="36"/>
      <c r="R70">
        <f>H70</f>
        <v>3</v>
      </c>
    </row>
    <row r="71" spans="1:28" ht="14.25">
      <c r="A71" s="30"/>
      <c r="B71" s="31"/>
      <c r="C71" s="27" t="s">
        <v>1682</v>
      </c>
      <c r="D71" s="32" t="s">
        <v>1683</v>
      </c>
      <c r="E71" s="10">
        <f>Source!BZ32</f>
        <v>110</v>
      </c>
      <c r="F71" s="151" t="str">
        <f>CONCATENATE(" )", Source!DL32, Source!FT32, "=", Source!FX32)</f>
        <v xml:space="preserve"> )*0,9=99</v>
      </c>
      <c r="G71" s="128"/>
      <c r="H71" s="35">
        <f>SUM(S67:S73)</f>
        <v>23</v>
      </c>
      <c r="I71" s="37"/>
      <c r="J71" s="27">
        <f>Source!AT32</f>
        <v>99</v>
      </c>
      <c r="K71" s="35">
        <f>SUM(T67:T73)</f>
        <v>419</v>
      </c>
      <c r="L71" s="36"/>
    </row>
    <row r="72" spans="1:28" ht="14.25">
      <c r="A72" s="30"/>
      <c r="B72" s="31"/>
      <c r="C72" s="27" t="s">
        <v>1684</v>
      </c>
      <c r="D72" s="32" t="s">
        <v>1683</v>
      </c>
      <c r="E72" s="10">
        <f>Source!CA32</f>
        <v>70</v>
      </c>
      <c r="F72" s="151" t="str">
        <f>CONCATENATE(" )", Source!DM32, Source!FU32, "=", Source!FY32)</f>
        <v xml:space="preserve"> )*0,85=59,5</v>
      </c>
      <c r="G72" s="128"/>
      <c r="H72" s="35">
        <f>SUM(U67:U73)</f>
        <v>14</v>
      </c>
      <c r="I72" s="37"/>
      <c r="J72" s="27">
        <f>Source!AU32</f>
        <v>60</v>
      </c>
      <c r="K72" s="35">
        <f>SUM(V67:V73)</f>
        <v>254</v>
      </c>
      <c r="L72" s="36"/>
    </row>
    <row r="73" spans="1:28" ht="14.25">
      <c r="A73" s="41"/>
      <c r="B73" s="42"/>
      <c r="C73" s="43" t="s">
        <v>1685</v>
      </c>
      <c r="D73" s="44" t="s">
        <v>1686</v>
      </c>
      <c r="E73" s="45">
        <f>Source!AQ32</f>
        <v>8.24</v>
      </c>
      <c r="F73" s="46"/>
      <c r="G73" s="47" t="str">
        <f>Source!DI32</f>
        <v/>
      </c>
      <c r="H73" s="48"/>
      <c r="I73" s="47"/>
      <c r="J73" s="47"/>
      <c r="K73" s="48"/>
      <c r="L73" s="49">
        <f>Source!U32</f>
        <v>2.472</v>
      </c>
    </row>
    <row r="74" spans="1:28" ht="15">
      <c r="G74" s="132">
        <f>ROUND(Source!AC32*Source!I32, 0)+ROUND(Source!AF32*Source!I32, 0)+ROUND(Source!AD32*Source!I32, 0)+SUM(H71:H72)</f>
        <v>79</v>
      </c>
      <c r="H74" s="132"/>
      <c r="J74" s="132">
        <f>Source!O32+SUM(K71:K72)</f>
        <v>1215</v>
      </c>
      <c r="K74" s="132"/>
      <c r="L74" s="40">
        <f>Source!U32</f>
        <v>2.472</v>
      </c>
      <c r="O74" s="39">
        <f>G74</f>
        <v>79</v>
      </c>
      <c r="P74" s="39">
        <f>J74</f>
        <v>1215</v>
      </c>
      <c r="Q74" s="50">
        <f>L74</f>
        <v>2.472</v>
      </c>
      <c r="W74">
        <f>IF(Source!BI32&lt;=1,G74, 0)</f>
        <v>79</v>
      </c>
      <c r="X74">
        <f>IF(Source!BI32=2,G74, 0)</f>
        <v>0</v>
      </c>
      <c r="Y74">
        <f>IF(Source!BI32=3,G74, 0)</f>
        <v>0</v>
      </c>
      <c r="Z74">
        <f>IF(Source!BI32=4,G74, 0)</f>
        <v>0</v>
      </c>
    </row>
    <row r="75" spans="1:28" ht="42.75">
      <c r="A75" s="30" t="str">
        <f>Source!E33</f>
        <v>7</v>
      </c>
      <c r="B75" s="31" t="str">
        <f>Source!F33</f>
        <v>63-10-1</v>
      </c>
      <c r="C75" s="27" t="str">
        <f>Source!G33</f>
        <v>Разборка облицовки из гипсокартонных листов стен и перегородок</v>
      </c>
      <c r="D75" s="32" t="str">
        <f>Source!H33</f>
        <v>100 М2 ОБЛИЦОВКИ</v>
      </c>
      <c r="E75" s="10">
        <f>Source!I33</f>
        <v>1.6E-2</v>
      </c>
      <c r="F75" s="34">
        <f>IF(Source!AK33&lt;&gt; 0, Source!AK33,Source!AL33 + Source!AM33 + Source!AO33)</f>
        <v>65.41</v>
      </c>
      <c r="G75" s="33"/>
      <c r="H75" s="35"/>
      <c r="I75" s="33" t="str">
        <f>Source!BO33</f>
        <v>63-10-1</v>
      </c>
      <c r="J75" s="33"/>
      <c r="K75" s="35"/>
      <c r="L75" s="36"/>
      <c r="S75">
        <f>ROUND((Source!FX33/100)*((ROUND(Source!AF33*Source!I33, 0)+ROUND(Source!AE33*Source!I33, 0))), 0)</f>
        <v>1</v>
      </c>
      <c r="T75">
        <f>Source!X33</f>
        <v>14</v>
      </c>
      <c r="U75">
        <f>ROUND((Source!FY33/100)*((ROUND(Source!AF33*Source!I33, 0)+ROUND(Source!AE33*Source!I33, 0))), 0)</f>
        <v>1</v>
      </c>
      <c r="V75">
        <f>Source!Y33</f>
        <v>9</v>
      </c>
    </row>
    <row r="76" spans="1:28" ht="14.25">
      <c r="A76" s="30"/>
      <c r="B76" s="31"/>
      <c r="C76" s="27" t="s">
        <v>1680</v>
      </c>
      <c r="D76" s="32"/>
      <c r="E76" s="10"/>
      <c r="F76" s="34">
        <f>Source!AO33</f>
        <v>58.99</v>
      </c>
      <c r="G76" s="33" t="str">
        <f>Source!DG33</f>
        <v/>
      </c>
      <c r="H76" s="35">
        <f>ROUND(Source!AF33*Source!I33, 0)</f>
        <v>1</v>
      </c>
      <c r="I76" s="33"/>
      <c r="J76" s="33">
        <f>IF(Source!BA33&lt;&gt; 0, Source!BA33, 1)</f>
        <v>17.95</v>
      </c>
      <c r="K76" s="35">
        <f>Source!S33</f>
        <v>17</v>
      </c>
      <c r="L76" s="36"/>
      <c r="R76">
        <f>H76</f>
        <v>1</v>
      </c>
    </row>
    <row r="77" spans="1:28" ht="14.25">
      <c r="A77" s="30"/>
      <c r="B77" s="31"/>
      <c r="C77" s="27" t="s">
        <v>317</v>
      </c>
      <c r="D77" s="32"/>
      <c r="E77" s="10"/>
      <c r="F77" s="34">
        <f>Source!AM33</f>
        <v>6.42</v>
      </c>
      <c r="G77" s="33" t="str">
        <f>Source!DE33</f>
        <v/>
      </c>
      <c r="H77" s="35">
        <f>ROUND(Source!AD33*Source!I33, 0)</f>
        <v>0</v>
      </c>
      <c r="I77" s="33"/>
      <c r="J77" s="33">
        <f>IF(Source!BB33&lt;&gt; 0, Source!BB33, 1)</f>
        <v>8.92</v>
      </c>
      <c r="K77" s="35">
        <f>Source!Q33</f>
        <v>1</v>
      </c>
      <c r="L77" s="36"/>
    </row>
    <row r="78" spans="1:28" ht="14.25">
      <c r="A78" s="30"/>
      <c r="B78" s="31"/>
      <c r="C78" s="27" t="s">
        <v>1681</v>
      </c>
      <c r="D78" s="32"/>
      <c r="E78" s="10"/>
      <c r="F78" s="34">
        <f>Source!AN33</f>
        <v>2.0699999999999998</v>
      </c>
      <c r="G78" s="33" t="str">
        <f>Source!DF33</f>
        <v/>
      </c>
      <c r="H78" s="35">
        <f>ROUND(Source!AE33*Source!I33, 0)</f>
        <v>0</v>
      </c>
      <c r="I78" s="33"/>
      <c r="J78" s="33">
        <f>IF(Source!BS33&lt;&gt; 0, Source!BS33, 1)</f>
        <v>17.95</v>
      </c>
      <c r="K78" s="35">
        <f>Source!R33</f>
        <v>1</v>
      </c>
      <c r="L78" s="36"/>
      <c r="R78">
        <f>H78</f>
        <v>0</v>
      </c>
    </row>
    <row r="79" spans="1:28" ht="14.25">
      <c r="A79" s="30"/>
      <c r="B79" s="31"/>
      <c r="C79" s="27" t="s">
        <v>1682</v>
      </c>
      <c r="D79" s="32" t="s">
        <v>1683</v>
      </c>
      <c r="E79" s="10">
        <f>Source!BZ33</f>
        <v>77</v>
      </c>
      <c r="F79" s="51"/>
      <c r="G79" s="33"/>
      <c r="H79" s="35">
        <f>SUM(S75:S81)</f>
        <v>1</v>
      </c>
      <c r="I79" s="37"/>
      <c r="J79" s="27">
        <f>Source!AT33</f>
        <v>77</v>
      </c>
      <c r="K79" s="35">
        <f>SUM(T75:T81)</f>
        <v>14</v>
      </c>
      <c r="L79" s="36"/>
    </row>
    <row r="80" spans="1:28" ht="14.25">
      <c r="A80" s="30"/>
      <c r="B80" s="31"/>
      <c r="C80" s="27" t="s">
        <v>1684</v>
      </c>
      <c r="D80" s="32" t="s">
        <v>1683</v>
      </c>
      <c r="E80" s="10">
        <f>Source!CA33</f>
        <v>50</v>
      </c>
      <c r="F80" s="51"/>
      <c r="G80" s="33"/>
      <c r="H80" s="35">
        <f>SUM(U75:U81)</f>
        <v>1</v>
      </c>
      <c r="I80" s="37"/>
      <c r="J80" s="27">
        <f>Source!AU33</f>
        <v>50</v>
      </c>
      <c r="K80" s="35">
        <f>SUM(V75:V81)</f>
        <v>9</v>
      </c>
      <c r="L80" s="36"/>
    </row>
    <row r="81" spans="1:26" ht="14.25">
      <c r="A81" s="41"/>
      <c r="B81" s="42"/>
      <c r="C81" s="43" t="s">
        <v>1685</v>
      </c>
      <c r="D81" s="44" t="s">
        <v>1686</v>
      </c>
      <c r="E81" s="45">
        <f>Source!AQ33</f>
        <v>7.31</v>
      </c>
      <c r="F81" s="46"/>
      <c r="G81" s="47" t="str">
        <f>Source!DI33</f>
        <v/>
      </c>
      <c r="H81" s="48"/>
      <c r="I81" s="47"/>
      <c r="J81" s="47"/>
      <c r="K81" s="48"/>
      <c r="L81" s="49">
        <f>Source!U33</f>
        <v>0.11695999999999999</v>
      </c>
    </row>
    <row r="82" spans="1:26" ht="15">
      <c r="G82" s="132">
        <f>ROUND(Source!AC33*Source!I33, 0)+ROUND(Source!AF33*Source!I33, 0)+ROUND(Source!AD33*Source!I33, 0)+SUM(H79:H80)</f>
        <v>3</v>
      </c>
      <c r="H82" s="132"/>
      <c r="J82" s="132">
        <f>Source!O33+SUM(K79:K80)</f>
        <v>41</v>
      </c>
      <c r="K82" s="132"/>
      <c r="L82" s="40">
        <f>Source!U33</f>
        <v>0.11695999999999999</v>
      </c>
      <c r="O82" s="39">
        <f>G82</f>
        <v>3</v>
      </c>
      <c r="P82" s="39">
        <f>J82</f>
        <v>41</v>
      </c>
      <c r="Q82" s="50">
        <f>L82</f>
        <v>0.11695999999999999</v>
      </c>
      <c r="W82">
        <f>IF(Source!BI33&lt;=1,G82, 0)</f>
        <v>3</v>
      </c>
      <c r="X82">
        <f>IF(Source!BI33=2,G82, 0)</f>
        <v>0</v>
      </c>
      <c r="Y82">
        <f>IF(Source!BI33=3,G82, 0)</f>
        <v>0</v>
      </c>
      <c r="Z82">
        <f>IF(Source!BI33=4,G82, 0)</f>
        <v>0</v>
      </c>
    </row>
    <row r="83" spans="1:26" ht="71.25">
      <c r="A83" s="30" t="str">
        <f>Source!E34</f>
        <v>8</v>
      </c>
      <c r="B83" s="31" t="str">
        <f>Source!F34</f>
        <v>63-7-5</v>
      </c>
      <c r="C83" s="27" t="str">
        <f>Source!G34</f>
        <v>Разборка облицовки стен из керамических глазурованных плиток</v>
      </c>
      <c r="D83" s="32" t="str">
        <f>Source!H34</f>
        <v>100 М2 ПОВЕРХНОСТИ ОБЛИЦОВКИ</v>
      </c>
      <c r="E83" s="10">
        <f>Source!I34</f>
        <v>1.01</v>
      </c>
      <c r="F83" s="34">
        <f>IF(Source!AK34&lt;&gt; 0, Source!AK34,Source!AL34 + Source!AM34 + Source!AO34)</f>
        <v>661.01</v>
      </c>
      <c r="G83" s="33"/>
      <c r="H83" s="35"/>
      <c r="I83" s="33" t="str">
        <f>Source!BO34</f>
        <v>63-7-5</v>
      </c>
      <c r="J83" s="33"/>
      <c r="K83" s="35"/>
      <c r="L83" s="36"/>
      <c r="S83">
        <f>ROUND((Source!FX34/100)*((ROUND(Source!AF34*Source!I34, 0)+ROUND(Source!AE34*Source!I34, 0))), 0)</f>
        <v>440</v>
      </c>
      <c r="T83">
        <f>Source!X34</f>
        <v>7890</v>
      </c>
      <c r="U83">
        <f>ROUND((Source!FY34/100)*((ROUND(Source!AF34*Source!I34, 0)+ROUND(Source!AE34*Source!I34, 0))), 0)</f>
        <v>286</v>
      </c>
      <c r="V83">
        <f>Source!Y34</f>
        <v>5124</v>
      </c>
    </row>
    <row r="84" spans="1:26" ht="14.25">
      <c r="A84" s="30"/>
      <c r="B84" s="31"/>
      <c r="C84" s="27" t="s">
        <v>1680</v>
      </c>
      <c r="D84" s="32"/>
      <c r="E84" s="10"/>
      <c r="F84" s="34">
        <f>Source!AO34</f>
        <v>546.85</v>
      </c>
      <c r="G84" s="33" t="str">
        <f>Source!DG34</f>
        <v/>
      </c>
      <c r="H84" s="35">
        <f>ROUND(Source!AF34*Source!I34, 0)</f>
        <v>552</v>
      </c>
      <c r="I84" s="33"/>
      <c r="J84" s="33">
        <f>IF(Source!BA34&lt;&gt; 0, Source!BA34, 1)</f>
        <v>17.95</v>
      </c>
      <c r="K84" s="35">
        <f>Source!S34</f>
        <v>9914</v>
      </c>
      <c r="L84" s="36"/>
      <c r="R84">
        <f>H84</f>
        <v>552</v>
      </c>
    </row>
    <row r="85" spans="1:26" ht="14.25">
      <c r="A85" s="30"/>
      <c r="B85" s="31"/>
      <c r="C85" s="27" t="s">
        <v>317</v>
      </c>
      <c r="D85" s="32"/>
      <c r="E85" s="10"/>
      <c r="F85" s="34">
        <f>Source!AM34</f>
        <v>114.16</v>
      </c>
      <c r="G85" s="33" t="str">
        <f>Source!DE34</f>
        <v/>
      </c>
      <c r="H85" s="35">
        <f>ROUND(Source!AD34*Source!I34, 0)</f>
        <v>115</v>
      </c>
      <c r="I85" s="33"/>
      <c r="J85" s="33">
        <f>IF(Source!BB34&lt;&gt; 0, Source!BB34, 1)</f>
        <v>8.18</v>
      </c>
      <c r="K85" s="35">
        <f>Source!Q34</f>
        <v>943</v>
      </c>
      <c r="L85" s="36"/>
    </row>
    <row r="86" spans="1:26" ht="14.25">
      <c r="A86" s="30"/>
      <c r="B86" s="31"/>
      <c r="C86" s="27" t="s">
        <v>1681</v>
      </c>
      <c r="D86" s="32"/>
      <c r="E86" s="10"/>
      <c r="F86" s="34">
        <f>Source!AN34</f>
        <v>18.39</v>
      </c>
      <c r="G86" s="33" t="str">
        <f>Source!DF34</f>
        <v/>
      </c>
      <c r="H86" s="35">
        <f>ROUND(Source!AE34*Source!I34, 0)</f>
        <v>19</v>
      </c>
      <c r="I86" s="33"/>
      <c r="J86" s="33">
        <f>IF(Source!BS34&lt;&gt; 0, Source!BS34, 1)</f>
        <v>17.95</v>
      </c>
      <c r="K86" s="35">
        <f>Source!R34</f>
        <v>333</v>
      </c>
      <c r="L86" s="36"/>
      <c r="R86">
        <f>H86</f>
        <v>19</v>
      </c>
    </row>
    <row r="87" spans="1:26" ht="14.25">
      <c r="A87" s="30"/>
      <c r="B87" s="31"/>
      <c r="C87" s="27" t="s">
        <v>1682</v>
      </c>
      <c r="D87" s="32" t="s">
        <v>1683</v>
      </c>
      <c r="E87" s="10">
        <f>Source!BZ34</f>
        <v>77</v>
      </c>
      <c r="F87" s="51"/>
      <c r="G87" s="33"/>
      <c r="H87" s="35">
        <f>SUM(S83:S89)</f>
        <v>440</v>
      </c>
      <c r="I87" s="37"/>
      <c r="J87" s="27">
        <f>Source!AT34</f>
        <v>77</v>
      </c>
      <c r="K87" s="35">
        <f>SUM(T83:T89)</f>
        <v>7890</v>
      </c>
      <c r="L87" s="36"/>
    </row>
    <row r="88" spans="1:26" ht="14.25">
      <c r="A88" s="30"/>
      <c r="B88" s="31"/>
      <c r="C88" s="27" t="s">
        <v>1684</v>
      </c>
      <c r="D88" s="32" t="s">
        <v>1683</v>
      </c>
      <c r="E88" s="10">
        <f>Source!CA34</f>
        <v>50</v>
      </c>
      <c r="F88" s="51"/>
      <c r="G88" s="33"/>
      <c r="H88" s="35">
        <f>SUM(U83:U89)</f>
        <v>286</v>
      </c>
      <c r="I88" s="37"/>
      <c r="J88" s="27">
        <f>Source!AU34</f>
        <v>50</v>
      </c>
      <c r="K88" s="35">
        <f>SUM(V83:V89)</f>
        <v>5124</v>
      </c>
      <c r="L88" s="36"/>
    </row>
    <row r="89" spans="1:26" ht="14.25">
      <c r="A89" s="41"/>
      <c r="B89" s="42"/>
      <c r="C89" s="43" t="s">
        <v>1685</v>
      </c>
      <c r="D89" s="44" t="s">
        <v>1686</v>
      </c>
      <c r="E89" s="45">
        <f>Source!AQ34</f>
        <v>74.3</v>
      </c>
      <c r="F89" s="46"/>
      <c r="G89" s="47" t="str">
        <f>Source!DI34</f>
        <v/>
      </c>
      <c r="H89" s="48"/>
      <c r="I89" s="47"/>
      <c r="J89" s="47"/>
      <c r="K89" s="48"/>
      <c r="L89" s="49">
        <f>Source!U34</f>
        <v>75.042999999999992</v>
      </c>
    </row>
    <row r="90" spans="1:26" ht="15">
      <c r="G90" s="132">
        <f>ROUND(Source!AC34*Source!I34, 0)+ROUND(Source!AF34*Source!I34, 0)+ROUND(Source!AD34*Source!I34, 0)+SUM(H87:H88)</f>
        <v>1393</v>
      </c>
      <c r="H90" s="132"/>
      <c r="J90" s="132">
        <f>Source!O34+SUM(K87:K88)</f>
        <v>23871</v>
      </c>
      <c r="K90" s="132"/>
      <c r="L90" s="40">
        <f>Source!U34</f>
        <v>75.042999999999992</v>
      </c>
      <c r="O90" s="39">
        <f>G90</f>
        <v>1393</v>
      </c>
      <c r="P90" s="39">
        <f>J90</f>
        <v>23871</v>
      </c>
      <c r="Q90" s="50">
        <f>L90</f>
        <v>75.042999999999992</v>
      </c>
      <c r="W90">
        <f>IF(Source!BI34&lt;=1,G90, 0)</f>
        <v>1393</v>
      </c>
      <c r="X90">
        <f>IF(Source!BI34=2,G90, 0)</f>
        <v>0</v>
      </c>
      <c r="Y90">
        <f>IF(Source!BI34=3,G90, 0)</f>
        <v>0</v>
      </c>
      <c r="Z90">
        <f>IF(Source!BI34=4,G90, 0)</f>
        <v>0</v>
      </c>
    </row>
    <row r="91" spans="1:26" ht="42.75">
      <c r="A91" s="30" t="str">
        <f>Source!E35</f>
        <v>9</v>
      </c>
      <c r="B91" s="31" t="str">
        <f>Source!F35</f>
        <v>63-10-2</v>
      </c>
      <c r="C91" s="27" t="str">
        <f>Source!G35</f>
        <v>Разборка облицовки из гипсокартонных листов потолков</v>
      </c>
      <c r="D91" s="32" t="str">
        <f>Source!H35</f>
        <v>100 М2 ОБЛИЦОВКИ</v>
      </c>
      <c r="E91" s="10">
        <f>Source!I35</f>
        <v>0.34100000000000003</v>
      </c>
      <c r="F91" s="34">
        <f>IF(Source!AK35&lt;&gt; 0, Source!AK35,Source!AL35 + Source!AM35 + Source!AO35)</f>
        <v>83.73</v>
      </c>
      <c r="G91" s="33"/>
      <c r="H91" s="35"/>
      <c r="I91" s="33" t="str">
        <f>Source!BO35</f>
        <v>63-10-2</v>
      </c>
      <c r="J91" s="33"/>
      <c r="K91" s="35"/>
      <c r="L91" s="36"/>
      <c r="S91">
        <f>ROUND((Source!FX35/100)*((ROUND(Source!AF35*Source!I35, 0)+ROUND(Source!AE35*Source!I35, 0))), 0)</f>
        <v>21</v>
      </c>
      <c r="T91">
        <f>Source!X35</f>
        <v>376</v>
      </c>
      <c r="U91">
        <f>ROUND((Source!FY35/100)*((ROUND(Source!AF35*Source!I35, 0)+ROUND(Source!AE35*Source!I35, 0))), 0)</f>
        <v>14</v>
      </c>
      <c r="V91">
        <f>Source!Y35</f>
        <v>244</v>
      </c>
    </row>
    <row r="92" spans="1:26" ht="14.25">
      <c r="A92" s="30"/>
      <c r="B92" s="31"/>
      <c r="C92" s="27" t="s">
        <v>1680</v>
      </c>
      <c r="D92" s="32"/>
      <c r="E92" s="10"/>
      <c r="F92" s="34">
        <f>Source!AO35</f>
        <v>77.31</v>
      </c>
      <c r="G92" s="33" t="str">
        <f>Source!DG35</f>
        <v/>
      </c>
      <c r="H92" s="35">
        <f>ROUND(Source!AF35*Source!I35, 0)</f>
        <v>26</v>
      </c>
      <c r="I92" s="33"/>
      <c r="J92" s="33">
        <f>IF(Source!BA35&lt;&gt; 0, Source!BA35, 1)</f>
        <v>17.95</v>
      </c>
      <c r="K92" s="35">
        <f>Source!S35</f>
        <v>473</v>
      </c>
      <c r="L92" s="36"/>
      <c r="R92">
        <f>H92</f>
        <v>26</v>
      </c>
    </row>
    <row r="93" spans="1:26" ht="14.25">
      <c r="A93" s="30"/>
      <c r="B93" s="31"/>
      <c r="C93" s="27" t="s">
        <v>317</v>
      </c>
      <c r="D93" s="32"/>
      <c r="E93" s="10"/>
      <c r="F93" s="34">
        <f>Source!AM35</f>
        <v>6.42</v>
      </c>
      <c r="G93" s="33" t="str">
        <f>Source!DE35</f>
        <v/>
      </c>
      <c r="H93" s="35">
        <f>ROUND(Source!AD35*Source!I35, 0)</f>
        <v>2</v>
      </c>
      <c r="I93" s="33"/>
      <c r="J93" s="33">
        <f>IF(Source!BB35&lt;&gt; 0, Source!BB35, 1)</f>
        <v>8.92</v>
      </c>
      <c r="K93" s="35">
        <f>Source!Q35</f>
        <v>20</v>
      </c>
      <c r="L93" s="36"/>
    </row>
    <row r="94" spans="1:26" ht="14.25">
      <c r="A94" s="30"/>
      <c r="B94" s="31"/>
      <c r="C94" s="27" t="s">
        <v>1681</v>
      </c>
      <c r="D94" s="32"/>
      <c r="E94" s="10"/>
      <c r="F94" s="34">
        <f>Source!AN35</f>
        <v>2.42</v>
      </c>
      <c r="G94" s="33" t="str">
        <f>Source!DF35</f>
        <v/>
      </c>
      <c r="H94" s="35">
        <f>ROUND(Source!AE35*Source!I35, 0)</f>
        <v>1</v>
      </c>
      <c r="I94" s="33"/>
      <c r="J94" s="33">
        <f>IF(Source!BS35&lt;&gt; 0, Source!BS35, 1)</f>
        <v>17.95</v>
      </c>
      <c r="K94" s="35">
        <f>Source!R35</f>
        <v>15</v>
      </c>
      <c r="L94" s="36"/>
      <c r="R94">
        <f>H94</f>
        <v>1</v>
      </c>
    </row>
    <row r="95" spans="1:26" ht="14.25">
      <c r="A95" s="30"/>
      <c r="B95" s="31"/>
      <c r="C95" s="27" t="s">
        <v>1682</v>
      </c>
      <c r="D95" s="32" t="s">
        <v>1683</v>
      </c>
      <c r="E95" s="10">
        <f>Source!BZ35</f>
        <v>77</v>
      </c>
      <c r="F95" s="51"/>
      <c r="G95" s="33"/>
      <c r="H95" s="35">
        <f>SUM(S91:S97)</f>
        <v>21</v>
      </c>
      <c r="I95" s="37"/>
      <c r="J95" s="27">
        <f>Source!AT35</f>
        <v>77</v>
      </c>
      <c r="K95" s="35">
        <f>SUM(T91:T97)</f>
        <v>376</v>
      </c>
      <c r="L95" s="36"/>
    </row>
    <row r="96" spans="1:26" ht="14.25">
      <c r="A96" s="30"/>
      <c r="B96" s="31"/>
      <c r="C96" s="27" t="s">
        <v>1684</v>
      </c>
      <c r="D96" s="32" t="s">
        <v>1683</v>
      </c>
      <c r="E96" s="10">
        <f>Source!CA35</f>
        <v>50</v>
      </c>
      <c r="F96" s="51"/>
      <c r="G96" s="33"/>
      <c r="H96" s="35">
        <f>SUM(U91:U97)</f>
        <v>14</v>
      </c>
      <c r="I96" s="37"/>
      <c r="J96" s="27">
        <f>Source!AU35</f>
        <v>50</v>
      </c>
      <c r="K96" s="35">
        <f>SUM(V91:V97)</f>
        <v>244</v>
      </c>
      <c r="L96" s="36"/>
    </row>
    <row r="97" spans="1:32" ht="14.25">
      <c r="A97" s="41"/>
      <c r="B97" s="42"/>
      <c r="C97" s="43" t="s">
        <v>1685</v>
      </c>
      <c r="D97" s="44" t="s">
        <v>1686</v>
      </c>
      <c r="E97" s="45">
        <f>Source!AQ35</f>
        <v>9.58</v>
      </c>
      <c r="F97" s="46"/>
      <c r="G97" s="47" t="str">
        <f>Source!DI35</f>
        <v/>
      </c>
      <c r="H97" s="48"/>
      <c r="I97" s="47"/>
      <c r="J97" s="47"/>
      <c r="K97" s="48"/>
      <c r="L97" s="49">
        <f>Source!U35</f>
        <v>3.2667800000000002</v>
      </c>
    </row>
    <row r="98" spans="1:32" ht="15">
      <c r="G98" s="132">
        <f>ROUND(Source!AC35*Source!I35, 0)+ROUND(Source!AF35*Source!I35, 0)+ROUND(Source!AD35*Source!I35, 0)+SUM(H95:H96)</f>
        <v>63</v>
      </c>
      <c r="H98" s="132"/>
      <c r="J98" s="132">
        <f>Source!O35+SUM(K95:K96)</f>
        <v>1113</v>
      </c>
      <c r="K98" s="132"/>
      <c r="L98" s="40">
        <f>Source!U35</f>
        <v>3.2667800000000002</v>
      </c>
      <c r="O98" s="39">
        <f>G98</f>
        <v>63</v>
      </c>
      <c r="P98" s="39">
        <f>J98</f>
        <v>1113</v>
      </c>
      <c r="Q98" s="50">
        <f>L98</f>
        <v>3.2667800000000002</v>
      </c>
      <c r="W98">
        <f>IF(Source!BI35&lt;=1,G98, 0)</f>
        <v>63</v>
      </c>
      <c r="X98">
        <f>IF(Source!BI35=2,G98, 0)</f>
        <v>0</v>
      </c>
      <c r="Y98">
        <f>IF(Source!BI35=3,G98, 0)</f>
        <v>0</v>
      </c>
      <c r="Z98">
        <f>IF(Source!BI35=4,G98, 0)</f>
        <v>0</v>
      </c>
    </row>
    <row r="99" spans="1:32" ht="14.25">
      <c r="C99" s="135" t="str">
        <f>Source!G36</f>
        <v>Помещения №№7-10 (коридор служебный, лестничная клетка, санузел)</v>
      </c>
      <c r="D99" s="135"/>
      <c r="E99" s="135"/>
      <c r="F99" s="135"/>
      <c r="G99" s="135"/>
      <c r="H99" s="135"/>
      <c r="I99" s="135"/>
      <c r="J99" s="135"/>
      <c r="K99" s="135"/>
      <c r="L99" s="135"/>
      <c r="AF99" s="29" t="str">
        <f>Source!G36</f>
        <v>Помещения №№7-10 (коридор служебный, лестничная клетка, санузел)</v>
      </c>
    </row>
    <row r="100" spans="1:32" ht="42.75">
      <c r="A100" s="30" t="str">
        <f>Source!E37</f>
        <v>10</v>
      </c>
      <c r="B100" s="31" t="str">
        <f>Source!F37</f>
        <v>57-3-1</v>
      </c>
      <c r="C100" s="27" t="str">
        <f>Source!G37</f>
        <v>Разборка плинтусов деревянных и из пластмассовых материалов</v>
      </c>
      <c r="D100" s="32" t="str">
        <f>Source!H37</f>
        <v>100 М ПЛИНТУСА</v>
      </c>
      <c r="E100" s="10">
        <f>Source!I37</f>
        <v>0.52300000000000002</v>
      </c>
      <c r="F100" s="34">
        <f>IF(Source!AK37&lt;&gt; 0, Source!AK37,Source!AL37 + Source!AM37 + Source!AO37)</f>
        <v>27.48</v>
      </c>
      <c r="G100" s="33"/>
      <c r="H100" s="35"/>
      <c r="I100" s="33" t="str">
        <f>Source!BO37</f>
        <v>57-3-1</v>
      </c>
      <c r="J100" s="33"/>
      <c r="K100" s="35"/>
      <c r="L100" s="36"/>
      <c r="S100">
        <f>ROUND((Source!FX37/100)*((ROUND(Source!AF37*Source!I37, 0)+ROUND(Source!AE37*Source!I37, 0))), 0)</f>
        <v>11</v>
      </c>
      <c r="T100">
        <f>Source!X37</f>
        <v>206</v>
      </c>
      <c r="U100">
        <f>ROUND((Source!FY37/100)*((ROUND(Source!AF37*Source!I37, 0)+ROUND(Source!AE37*Source!I37, 0))), 0)</f>
        <v>10</v>
      </c>
      <c r="V100">
        <f>Source!Y37</f>
        <v>175</v>
      </c>
    </row>
    <row r="101" spans="1:32" ht="14.25">
      <c r="A101" s="30"/>
      <c r="B101" s="31"/>
      <c r="C101" s="27" t="s">
        <v>1680</v>
      </c>
      <c r="D101" s="32"/>
      <c r="E101" s="10"/>
      <c r="F101" s="34">
        <f>Source!AO37</f>
        <v>27.48</v>
      </c>
      <c r="G101" s="33" t="str">
        <f>Source!DG37</f>
        <v/>
      </c>
      <c r="H101" s="35">
        <f>ROUND(Source!AF37*Source!I37, 0)</f>
        <v>14</v>
      </c>
      <c r="I101" s="33"/>
      <c r="J101" s="33">
        <f>IF(Source!BA37&lt;&gt; 0, Source!BA37, 1)</f>
        <v>17.95</v>
      </c>
      <c r="K101" s="35">
        <f>Source!S37</f>
        <v>258</v>
      </c>
      <c r="L101" s="36"/>
      <c r="R101">
        <f>H101</f>
        <v>14</v>
      </c>
    </row>
    <row r="102" spans="1:32" ht="14.25">
      <c r="A102" s="30"/>
      <c r="B102" s="31"/>
      <c r="C102" s="27" t="s">
        <v>1682</v>
      </c>
      <c r="D102" s="32" t="s">
        <v>1683</v>
      </c>
      <c r="E102" s="10">
        <f>Source!BZ37</f>
        <v>80</v>
      </c>
      <c r="F102" s="51"/>
      <c r="G102" s="33"/>
      <c r="H102" s="35">
        <f>SUM(S100:S105)</f>
        <v>11</v>
      </c>
      <c r="I102" s="37"/>
      <c r="J102" s="27">
        <f>Source!AT37</f>
        <v>80</v>
      </c>
      <c r="K102" s="35">
        <f>SUM(T100:T105)</f>
        <v>206</v>
      </c>
      <c r="L102" s="36"/>
    </row>
    <row r="103" spans="1:32" ht="14.25">
      <c r="A103" s="30"/>
      <c r="B103" s="31"/>
      <c r="C103" s="27" t="s">
        <v>1684</v>
      </c>
      <c r="D103" s="32" t="s">
        <v>1683</v>
      </c>
      <c r="E103" s="10">
        <f>Source!CA37</f>
        <v>68</v>
      </c>
      <c r="F103" s="51"/>
      <c r="G103" s="33"/>
      <c r="H103" s="35">
        <f>SUM(U100:U105)</f>
        <v>10</v>
      </c>
      <c r="I103" s="37"/>
      <c r="J103" s="27">
        <f>Source!AU37</f>
        <v>68</v>
      </c>
      <c r="K103" s="35">
        <f>SUM(V100:V105)</f>
        <v>175</v>
      </c>
      <c r="L103" s="36"/>
    </row>
    <row r="104" spans="1:32" ht="14.25">
      <c r="A104" s="30"/>
      <c r="B104" s="31"/>
      <c r="C104" s="27" t="s">
        <v>1685</v>
      </c>
      <c r="D104" s="32" t="s">
        <v>1686</v>
      </c>
      <c r="E104" s="10">
        <f>Source!AQ37</f>
        <v>3.77</v>
      </c>
      <c r="F104" s="34"/>
      <c r="G104" s="33" t="str">
        <f>Source!DI37</f>
        <v/>
      </c>
      <c r="H104" s="35"/>
      <c r="I104" s="33"/>
      <c r="J104" s="33"/>
      <c r="K104" s="35"/>
      <c r="L104" s="38">
        <f>Source!U37</f>
        <v>1.9717100000000001</v>
      </c>
    </row>
    <row r="105" spans="1:32" ht="14.25">
      <c r="A105" s="52" t="str">
        <f>Source!E38</f>
        <v>10,1</v>
      </c>
      <c r="B105" s="52" t="str">
        <f>Source!F38</f>
        <v>509-9900</v>
      </c>
      <c r="C105" s="52" t="str">
        <f>Source!G38</f>
        <v>Строительный мусор</v>
      </c>
      <c r="D105" s="53" t="str">
        <f>Source!H38</f>
        <v>т</v>
      </c>
      <c r="E105" s="54">
        <f>Source!I38</f>
        <v>5.7529999999999998E-2</v>
      </c>
      <c r="F105" s="55">
        <f>Source!AK38</f>
        <v>0</v>
      </c>
      <c r="G105" s="56" t="s">
        <v>3</v>
      </c>
      <c r="H105" s="57">
        <f>ROUND(Source!AC38*Source!I38, 0)+ROUND(Source!AD38*Source!I38, 0)+ROUND(Source!AF38*Source!I38, 0)</f>
        <v>0</v>
      </c>
      <c r="I105" s="53"/>
      <c r="J105" s="53">
        <f>IF(Source!BC38&lt;&gt; 0, Source!BC38, 1)</f>
        <v>1</v>
      </c>
      <c r="K105" s="57">
        <f>Source!O38</f>
        <v>0</v>
      </c>
      <c r="L105" s="55"/>
      <c r="S105">
        <f>ROUND((Source!FX38/100)*((ROUND(Source!AF38*Source!I38, 0)+ROUND(Source!AE38*Source!I38, 0))), 0)</f>
        <v>0</v>
      </c>
      <c r="T105">
        <f>Source!X38</f>
        <v>0</v>
      </c>
      <c r="U105">
        <f>ROUND((Source!FY38/100)*((ROUND(Source!AF38*Source!I38, 0)+ROUND(Source!AE38*Source!I38, 0))), 0)</f>
        <v>0</v>
      </c>
      <c r="V105">
        <f>Source!Y38</f>
        <v>0</v>
      </c>
      <c r="Y105">
        <f>IF(Source!BI38=3,H105, 0)</f>
        <v>0</v>
      </c>
      <c r="AA105">
        <f>ROUND(Source!AC38*Source!I38, 0)+ROUND(Source!AD38*Source!I38, 0)+ROUND(Source!AF38*Source!I38, 0)</f>
        <v>0</v>
      </c>
      <c r="AB105">
        <f>Source!O38</f>
        <v>0</v>
      </c>
    </row>
    <row r="106" spans="1:32" ht="15">
      <c r="G106" s="132">
        <f>ROUND(Source!AC37*Source!I37, 0)+ROUND(Source!AF37*Source!I37, 0)+ROUND(Source!AD37*Source!I37, 0)+SUM(H102:H103)+SUM(AA105:AA105)</f>
        <v>35</v>
      </c>
      <c r="H106" s="132"/>
      <c r="J106" s="132">
        <f>Source!O37+SUM(K102:K103)+SUM(AB105:AB105)</f>
        <v>639</v>
      </c>
      <c r="K106" s="132"/>
      <c r="L106" s="40">
        <f>Source!U37</f>
        <v>1.9717100000000001</v>
      </c>
      <c r="O106" s="39">
        <f>G106</f>
        <v>35</v>
      </c>
      <c r="P106" s="39">
        <f>J106</f>
        <v>639</v>
      </c>
      <c r="Q106" s="50">
        <f>L106</f>
        <v>1.9717100000000001</v>
      </c>
      <c r="W106">
        <f>IF(Source!BI37&lt;=1,G106, 0)</f>
        <v>35</v>
      </c>
      <c r="X106">
        <f>IF(Source!BI37=2,G106, 0)</f>
        <v>0</v>
      </c>
      <c r="Y106">
        <f>IF(Source!BI37=3,G106, 0)</f>
        <v>0</v>
      </c>
      <c r="Z106">
        <f>IF(Source!BI37=4,G106, 0)</f>
        <v>0</v>
      </c>
    </row>
    <row r="107" spans="1:32" ht="42.75">
      <c r="A107" s="30" t="str">
        <f>Source!E39</f>
        <v>11</v>
      </c>
      <c r="B107" s="31" t="str">
        <f>Source!F39</f>
        <v>57-3-2</v>
      </c>
      <c r="C107" s="27" t="str">
        <f>Source!G39</f>
        <v>Разборка плинтусов цементных и из керамической плитки</v>
      </c>
      <c r="D107" s="32" t="str">
        <f>Source!H39</f>
        <v>100 М ПЛИНТУСА</v>
      </c>
      <c r="E107" s="10">
        <f>Source!I39</f>
        <v>0.57399999999999995</v>
      </c>
      <c r="F107" s="34">
        <f>IF(Source!AK39&lt;&gt; 0, Source!AK39,Source!AL39 + Source!AM39 + Source!AO39)</f>
        <v>104.1</v>
      </c>
      <c r="G107" s="33"/>
      <c r="H107" s="35"/>
      <c r="I107" s="33" t="str">
        <f>Source!BO39</f>
        <v>57-3-2</v>
      </c>
      <c r="J107" s="33"/>
      <c r="K107" s="35"/>
      <c r="L107" s="36"/>
      <c r="S107">
        <f>ROUND((Source!FX39/100)*((ROUND(Source!AF39*Source!I39, 0)+ROUND(Source!AE39*Source!I39, 0))), 0)</f>
        <v>48</v>
      </c>
      <c r="T107">
        <f>Source!X39</f>
        <v>858</v>
      </c>
      <c r="U107">
        <f>ROUND((Source!FY39/100)*((ROUND(Source!AF39*Source!I39, 0)+ROUND(Source!AE39*Source!I39, 0))), 0)</f>
        <v>41</v>
      </c>
      <c r="V107">
        <f>Source!Y39</f>
        <v>730</v>
      </c>
    </row>
    <row r="108" spans="1:32" ht="14.25">
      <c r="A108" s="30"/>
      <c r="B108" s="31"/>
      <c r="C108" s="27" t="s">
        <v>1680</v>
      </c>
      <c r="D108" s="32"/>
      <c r="E108" s="10"/>
      <c r="F108" s="34">
        <f>Source!AO39</f>
        <v>104.1</v>
      </c>
      <c r="G108" s="33" t="str">
        <f>Source!DG39</f>
        <v/>
      </c>
      <c r="H108" s="35">
        <f>ROUND(Source!AF39*Source!I39, 0)</f>
        <v>60</v>
      </c>
      <c r="I108" s="33"/>
      <c r="J108" s="33">
        <f>IF(Source!BA39&lt;&gt; 0, Source!BA39, 1)</f>
        <v>17.95</v>
      </c>
      <c r="K108" s="35">
        <f>Source!S39</f>
        <v>1073</v>
      </c>
      <c r="L108" s="36"/>
      <c r="R108">
        <f>H108</f>
        <v>60</v>
      </c>
    </row>
    <row r="109" spans="1:32" ht="14.25">
      <c r="A109" s="30"/>
      <c r="B109" s="31"/>
      <c r="C109" s="27" t="s">
        <v>1682</v>
      </c>
      <c r="D109" s="32" t="s">
        <v>1683</v>
      </c>
      <c r="E109" s="10">
        <f>Source!BZ39</f>
        <v>80</v>
      </c>
      <c r="F109" s="51"/>
      <c r="G109" s="33"/>
      <c r="H109" s="35">
        <f>SUM(S107:S112)</f>
        <v>48</v>
      </c>
      <c r="I109" s="37"/>
      <c r="J109" s="27">
        <f>Source!AT39</f>
        <v>80</v>
      </c>
      <c r="K109" s="35">
        <f>SUM(T107:T112)</f>
        <v>858</v>
      </c>
      <c r="L109" s="36"/>
    </row>
    <row r="110" spans="1:32" ht="14.25">
      <c r="A110" s="30"/>
      <c r="B110" s="31"/>
      <c r="C110" s="27" t="s">
        <v>1684</v>
      </c>
      <c r="D110" s="32" t="s">
        <v>1683</v>
      </c>
      <c r="E110" s="10">
        <f>Source!CA39</f>
        <v>68</v>
      </c>
      <c r="F110" s="51"/>
      <c r="G110" s="33"/>
      <c r="H110" s="35">
        <f>SUM(U107:U112)</f>
        <v>41</v>
      </c>
      <c r="I110" s="37"/>
      <c r="J110" s="27">
        <f>Source!AU39</f>
        <v>68</v>
      </c>
      <c r="K110" s="35">
        <f>SUM(V107:V112)</f>
        <v>730</v>
      </c>
      <c r="L110" s="36"/>
    </row>
    <row r="111" spans="1:32" ht="14.25">
      <c r="A111" s="30"/>
      <c r="B111" s="31"/>
      <c r="C111" s="27" t="s">
        <v>1685</v>
      </c>
      <c r="D111" s="32" t="s">
        <v>1686</v>
      </c>
      <c r="E111" s="10">
        <f>Source!AQ39</f>
        <v>14.28</v>
      </c>
      <c r="F111" s="34"/>
      <c r="G111" s="33" t="str">
        <f>Source!DI39</f>
        <v/>
      </c>
      <c r="H111" s="35"/>
      <c r="I111" s="33"/>
      <c r="J111" s="33"/>
      <c r="K111" s="35"/>
      <c r="L111" s="38">
        <f>Source!U39</f>
        <v>8.1967199999999991</v>
      </c>
    </row>
    <row r="112" spans="1:32" ht="14.25">
      <c r="A112" s="52" t="str">
        <f>Source!E40</f>
        <v>11,1</v>
      </c>
      <c r="B112" s="52" t="str">
        <f>Source!F40</f>
        <v>509-9900</v>
      </c>
      <c r="C112" s="52" t="str">
        <f>Source!G40</f>
        <v>Строительный мусор</v>
      </c>
      <c r="D112" s="53" t="str">
        <f>Source!H40</f>
        <v>т</v>
      </c>
      <c r="E112" s="54">
        <f>Source!I40</f>
        <v>0.35587999999999997</v>
      </c>
      <c r="F112" s="55">
        <f>Source!AK40</f>
        <v>0</v>
      </c>
      <c r="G112" s="56" t="s">
        <v>3</v>
      </c>
      <c r="H112" s="57">
        <f>ROUND(Source!AC40*Source!I40, 0)+ROUND(Source!AD40*Source!I40, 0)+ROUND(Source!AF40*Source!I40, 0)</f>
        <v>0</v>
      </c>
      <c r="I112" s="53"/>
      <c r="J112" s="53">
        <f>IF(Source!BC40&lt;&gt; 0, Source!BC40, 1)</f>
        <v>1</v>
      </c>
      <c r="K112" s="57">
        <f>Source!O40</f>
        <v>0</v>
      </c>
      <c r="L112" s="55"/>
      <c r="S112">
        <f>ROUND((Source!FX40/100)*((ROUND(Source!AF40*Source!I40, 0)+ROUND(Source!AE40*Source!I40, 0))), 0)</f>
        <v>0</v>
      </c>
      <c r="T112">
        <f>Source!X40</f>
        <v>0</v>
      </c>
      <c r="U112">
        <f>ROUND((Source!FY40/100)*((ROUND(Source!AF40*Source!I40, 0)+ROUND(Source!AE40*Source!I40, 0))), 0)</f>
        <v>0</v>
      </c>
      <c r="V112">
        <f>Source!Y40</f>
        <v>0</v>
      </c>
      <c r="Y112">
        <f>IF(Source!BI40=3,H112, 0)</f>
        <v>0</v>
      </c>
      <c r="AA112">
        <f>ROUND(Source!AC40*Source!I40, 0)+ROUND(Source!AD40*Source!I40, 0)+ROUND(Source!AF40*Source!I40, 0)</f>
        <v>0</v>
      </c>
      <c r="AB112">
        <f>Source!O40</f>
        <v>0</v>
      </c>
    </row>
    <row r="113" spans="1:28" ht="15">
      <c r="G113" s="132">
        <f>ROUND(Source!AC39*Source!I39, 0)+ROUND(Source!AF39*Source!I39, 0)+ROUND(Source!AD39*Source!I39, 0)+SUM(H109:H110)+SUM(AA112:AA112)</f>
        <v>149</v>
      </c>
      <c r="H113" s="132"/>
      <c r="J113" s="132">
        <f>Source!O39+SUM(K109:K110)+SUM(AB112:AB112)</f>
        <v>2661</v>
      </c>
      <c r="K113" s="132"/>
      <c r="L113" s="40">
        <f>Source!U39</f>
        <v>8.1967199999999991</v>
      </c>
      <c r="O113" s="39">
        <f>G113</f>
        <v>149</v>
      </c>
      <c r="P113" s="39">
        <f>J113</f>
        <v>2661</v>
      </c>
      <c r="Q113" s="50">
        <f>L113</f>
        <v>8.1967199999999991</v>
      </c>
      <c r="W113">
        <f>IF(Source!BI39&lt;=1,G113, 0)</f>
        <v>149</v>
      </c>
      <c r="X113">
        <f>IF(Source!BI39=2,G113, 0)</f>
        <v>0</v>
      </c>
      <c r="Y113">
        <f>IF(Source!BI39=3,G113, 0)</f>
        <v>0</v>
      </c>
      <c r="Z113">
        <f>IF(Source!BI39=4,G113, 0)</f>
        <v>0</v>
      </c>
    </row>
    <row r="114" spans="1:28" ht="42.75">
      <c r="A114" s="30" t="str">
        <f>Source!E41</f>
        <v>12</v>
      </c>
      <c r="B114" s="31" t="str">
        <f>Source!F41</f>
        <v>57-2-1</v>
      </c>
      <c r="C114" s="27" t="str">
        <f>Source!G41</f>
        <v>Разборка покрытий полов из линолеума и релина</v>
      </c>
      <c r="D114" s="32" t="str">
        <f>Source!H41</f>
        <v>100 м2 покрытия</v>
      </c>
      <c r="E114" s="10">
        <f>Source!I41</f>
        <v>0.34499999999999997</v>
      </c>
      <c r="F114" s="34">
        <f>IF(Source!AK41&lt;&gt; 0, Source!AK41,Source!AL41 + Source!AM41 + Source!AO41)</f>
        <v>87.2</v>
      </c>
      <c r="G114" s="33"/>
      <c r="H114" s="35"/>
      <c r="I114" s="33" t="str">
        <f>Source!BO41</f>
        <v>57-2-1</v>
      </c>
      <c r="J114" s="33"/>
      <c r="K114" s="35"/>
      <c r="L114" s="36"/>
      <c r="S114">
        <f>ROUND((Source!FX41/100)*((ROUND(Source!AF41*Source!I41, 0)+ROUND(Source!AE41*Source!I41, 0))), 0)</f>
        <v>24</v>
      </c>
      <c r="T114">
        <f>Source!X41</f>
        <v>419</v>
      </c>
      <c r="U114">
        <f>ROUND((Source!FY41/100)*((ROUND(Source!AF41*Source!I41, 0)+ROUND(Source!AE41*Source!I41, 0))), 0)</f>
        <v>20</v>
      </c>
      <c r="V114">
        <f>Source!Y41</f>
        <v>356</v>
      </c>
    </row>
    <row r="115" spans="1:28" ht="14.25">
      <c r="A115" s="30"/>
      <c r="B115" s="31"/>
      <c r="C115" s="27" t="s">
        <v>1680</v>
      </c>
      <c r="D115" s="32"/>
      <c r="E115" s="10"/>
      <c r="F115" s="34">
        <f>Source!AO41</f>
        <v>83.03</v>
      </c>
      <c r="G115" s="33" t="str">
        <f>Source!DG41</f>
        <v/>
      </c>
      <c r="H115" s="35">
        <f>ROUND(Source!AF41*Source!I41, 0)</f>
        <v>29</v>
      </c>
      <c r="I115" s="33"/>
      <c r="J115" s="33">
        <f>IF(Source!BA41&lt;&gt; 0, Source!BA41, 1)</f>
        <v>17.95</v>
      </c>
      <c r="K115" s="35">
        <f>Source!S41</f>
        <v>514</v>
      </c>
      <c r="L115" s="36"/>
      <c r="R115">
        <f>H115</f>
        <v>29</v>
      </c>
    </row>
    <row r="116" spans="1:28" ht="14.25">
      <c r="A116" s="30"/>
      <c r="B116" s="31"/>
      <c r="C116" s="27" t="s">
        <v>317</v>
      </c>
      <c r="D116" s="32"/>
      <c r="E116" s="10"/>
      <c r="F116" s="34">
        <f>Source!AM41</f>
        <v>4.17</v>
      </c>
      <c r="G116" s="33" t="str">
        <f>Source!DE41</f>
        <v/>
      </c>
      <c r="H116" s="35">
        <f>ROUND(Source!AD41*Source!I41, 0)</f>
        <v>1</v>
      </c>
      <c r="I116" s="33"/>
      <c r="J116" s="33">
        <f>IF(Source!BB41&lt;&gt; 0, Source!BB41, 1)</f>
        <v>8.93</v>
      </c>
      <c r="K116" s="35">
        <f>Source!Q41</f>
        <v>13</v>
      </c>
      <c r="L116" s="36"/>
    </row>
    <row r="117" spans="1:28" ht="14.25">
      <c r="A117" s="30"/>
      <c r="B117" s="31"/>
      <c r="C117" s="27" t="s">
        <v>1681</v>
      </c>
      <c r="D117" s="32"/>
      <c r="E117" s="10"/>
      <c r="F117" s="34">
        <f>Source!AN41</f>
        <v>1.57</v>
      </c>
      <c r="G117" s="33" t="str">
        <f>Source!DF41</f>
        <v/>
      </c>
      <c r="H117" s="35">
        <f>ROUND(Source!AE41*Source!I41, 0)</f>
        <v>1</v>
      </c>
      <c r="I117" s="33"/>
      <c r="J117" s="33">
        <f>IF(Source!BS41&lt;&gt; 0, Source!BS41, 1)</f>
        <v>17.95</v>
      </c>
      <c r="K117" s="35">
        <f>Source!R41</f>
        <v>10</v>
      </c>
      <c r="L117" s="36"/>
      <c r="R117">
        <f>H117</f>
        <v>1</v>
      </c>
    </row>
    <row r="118" spans="1:28" ht="14.25">
      <c r="A118" s="30"/>
      <c r="B118" s="31"/>
      <c r="C118" s="27" t="s">
        <v>1682</v>
      </c>
      <c r="D118" s="32" t="s">
        <v>1683</v>
      </c>
      <c r="E118" s="10">
        <f>Source!BZ41</f>
        <v>80</v>
      </c>
      <c r="F118" s="51"/>
      <c r="G118" s="33"/>
      <c r="H118" s="35">
        <f>SUM(S114:S121)</f>
        <v>24</v>
      </c>
      <c r="I118" s="37"/>
      <c r="J118" s="27">
        <f>Source!AT41</f>
        <v>80</v>
      </c>
      <c r="K118" s="35">
        <f>SUM(T114:T121)</f>
        <v>419</v>
      </c>
      <c r="L118" s="36"/>
    </row>
    <row r="119" spans="1:28" ht="14.25">
      <c r="A119" s="30"/>
      <c r="B119" s="31"/>
      <c r="C119" s="27" t="s">
        <v>1684</v>
      </c>
      <c r="D119" s="32" t="s">
        <v>1683</v>
      </c>
      <c r="E119" s="10">
        <f>Source!CA41</f>
        <v>68</v>
      </c>
      <c r="F119" s="51"/>
      <c r="G119" s="33"/>
      <c r="H119" s="35">
        <f>SUM(U114:U121)</f>
        <v>20</v>
      </c>
      <c r="I119" s="37"/>
      <c r="J119" s="27">
        <f>Source!AU41</f>
        <v>68</v>
      </c>
      <c r="K119" s="35">
        <f>SUM(V114:V121)</f>
        <v>356</v>
      </c>
      <c r="L119" s="36"/>
    </row>
    <row r="120" spans="1:28" ht="14.25">
      <c r="A120" s="30"/>
      <c r="B120" s="31"/>
      <c r="C120" s="27" t="s">
        <v>1685</v>
      </c>
      <c r="D120" s="32" t="s">
        <v>1686</v>
      </c>
      <c r="E120" s="10">
        <f>Source!AQ41</f>
        <v>11.39</v>
      </c>
      <c r="F120" s="34"/>
      <c r="G120" s="33" t="str">
        <f>Source!DI41</f>
        <v/>
      </c>
      <c r="H120" s="35"/>
      <c r="I120" s="33"/>
      <c r="J120" s="33"/>
      <c r="K120" s="35"/>
      <c r="L120" s="38">
        <f>Source!U41</f>
        <v>3.9295499999999999</v>
      </c>
    </row>
    <row r="121" spans="1:28" ht="14.25">
      <c r="A121" s="52" t="str">
        <f>Source!E42</f>
        <v>12,1</v>
      </c>
      <c r="B121" s="52" t="str">
        <f>Source!F42</f>
        <v>509-9900</v>
      </c>
      <c r="C121" s="52" t="str">
        <f>Source!G42</f>
        <v>Строительный мусор</v>
      </c>
      <c r="D121" s="53" t="str">
        <f>Source!H42</f>
        <v>т</v>
      </c>
      <c r="E121" s="54">
        <f>Source!I42</f>
        <v>0.16214999999999999</v>
      </c>
      <c r="F121" s="55">
        <f>Source!AK42</f>
        <v>0</v>
      </c>
      <c r="G121" s="56" t="s">
        <v>3</v>
      </c>
      <c r="H121" s="57">
        <f>ROUND(Source!AC42*Source!I42, 0)+ROUND(Source!AD42*Source!I42, 0)+ROUND(Source!AF42*Source!I42, 0)</f>
        <v>0</v>
      </c>
      <c r="I121" s="53"/>
      <c r="J121" s="53">
        <f>IF(Source!BC42&lt;&gt; 0, Source!BC42, 1)</f>
        <v>1</v>
      </c>
      <c r="K121" s="57">
        <f>Source!O42</f>
        <v>0</v>
      </c>
      <c r="L121" s="55"/>
      <c r="S121">
        <f>ROUND((Source!FX42/100)*((ROUND(Source!AF42*Source!I42, 0)+ROUND(Source!AE42*Source!I42, 0))), 0)</f>
        <v>0</v>
      </c>
      <c r="T121">
        <f>Source!X42</f>
        <v>0</v>
      </c>
      <c r="U121">
        <f>ROUND((Source!FY42/100)*((ROUND(Source!AF42*Source!I42, 0)+ROUND(Source!AE42*Source!I42, 0))), 0)</f>
        <v>0</v>
      </c>
      <c r="V121">
        <f>Source!Y42</f>
        <v>0</v>
      </c>
      <c r="Y121">
        <f>IF(Source!BI42=3,H121, 0)</f>
        <v>0</v>
      </c>
      <c r="AA121">
        <f>ROUND(Source!AC42*Source!I42, 0)+ROUND(Source!AD42*Source!I42, 0)+ROUND(Source!AF42*Source!I42, 0)</f>
        <v>0</v>
      </c>
      <c r="AB121">
        <f>Source!O42</f>
        <v>0</v>
      </c>
    </row>
    <row r="122" spans="1:28" ht="15">
      <c r="G122" s="132">
        <f>ROUND(Source!AC41*Source!I41, 0)+ROUND(Source!AF41*Source!I41, 0)+ROUND(Source!AD41*Source!I41, 0)+SUM(H118:H119)+SUM(AA121:AA121)</f>
        <v>74</v>
      </c>
      <c r="H122" s="132"/>
      <c r="J122" s="132">
        <f>Source!O41+SUM(K118:K119)+SUM(AB121:AB121)</f>
        <v>1302</v>
      </c>
      <c r="K122" s="132"/>
      <c r="L122" s="40">
        <f>Source!U41</f>
        <v>3.9295499999999999</v>
      </c>
      <c r="O122" s="39">
        <f>G122</f>
        <v>74</v>
      </c>
      <c r="P122" s="39">
        <f>J122</f>
        <v>1302</v>
      </c>
      <c r="Q122" s="50">
        <f>L122</f>
        <v>3.9295499999999999</v>
      </c>
      <c r="W122">
        <f>IF(Source!BI41&lt;=1,G122, 0)</f>
        <v>74</v>
      </c>
      <c r="X122">
        <f>IF(Source!BI41=2,G122, 0)</f>
        <v>0</v>
      </c>
      <c r="Y122">
        <f>IF(Source!BI41=3,G122, 0)</f>
        <v>0</v>
      </c>
      <c r="Z122">
        <f>IF(Source!BI41=4,G122, 0)</f>
        <v>0</v>
      </c>
    </row>
    <row r="123" spans="1:28" ht="57">
      <c r="A123" s="30" t="str">
        <f>Source!E43</f>
        <v>13</v>
      </c>
      <c r="B123" s="31" t="str">
        <f>Source!F43</f>
        <v>46-04-011-2</v>
      </c>
      <c r="C123" s="27" t="str">
        <f>Source!G43</f>
        <v>Разборка в зданиях и сооружения с агрессивными средами покрытий полов из плиток, уложенных на растворе</v>
      </c>
      <c r="D123" s="32" t="str">
        <f>Source!H43</f>
        <v>100 м2 покрытия</v>
      </c>
      <c r="E123" s="10">
        <f>Source!I43</f>
        <v>0.378</v>
      </c>
      <c r="F123" s="34">
        <f>IF(Source!AK43&lt;&gt; 0, Source!AK43,Source!AL43 + Source!AM43 + Source!AO43)</f>
        <v>337</v>
      </c>
      <c r="G123" s="33"/>
      <c r="H123" s="35"/>
      <c r="I123" s="33" t="str">
        <f>Source!BO43</f>
        <v>46-04-011-2</v>
      </c>
      <c r="J123" s="33"/>
      <c r="K123" s="35"/>
      <c r="L123" s="36"/>
      <c r="S123">
        <f>ROUND((Source!FX43/100)*((ROUND(Source!AF43*Source!I43, 0)+ROUND(Source!AE43*Source!I43, 0))), 0)</f>
        <v>117</v>
      </c>
      <c r="T123">
        <f>Source!X43</f>
        <v>2098</v>
      </c>
      <c r="U123">
        <f>ROUND((Source!FY43/100)*((ROUND(Source!AF43*Source!I43, 0)+ROUND(Source!AE43*Source!I43, 0))), 0)</f>
        <v>70</v>
      </c>
      <c r="V123">
        <f>Source!Y43</f>
        <v>1271</v>
      </c>
    </row>
    <row r="124" spans="1:28" ht="14.25">
      <c r="A124" s="30"/>
      <c r="B124" s="31"/>
      <c r="C124" s="27" t="s">
        <v>1680</v>
      </c>
      <c r="D124" s="32"/>
      <c r="E124" s="10"/>
      <c r="F124" s="34">
        <f>Source!AO43</f>
        <v>308.13</v>
      </c>
      <c r="G124" s="33" t="str">
        <f>Source!DG43</f>
        <v/>
      </c>
      <c r="H124" s="35">
        <f>ROUND(Source!AF43*Source!I43, 0)</f>
        <v>116</v>
      </c>
      <c r="I124" s="33"/>
      <c r="J124" s="33">
        <f>IF(Source!BA43&lt;&gt; 0, Source!BA43, 1)</f>
        <v>17.95</v>
      </c>
      <c r="K124" s="35">
        <f>Source!S43</f>
        <v>2091</v>
      </c>
      <c r="L124" s="36"/>
      <c r="R124">
        <f>H124</f>
        <v>116</v>
      </c>
    </row>
    <row r="125" spans="1:28" ht="14.25">
      <c r="A125" s="30"/>
      <c r="B125" s="31"/>
      <c r="C125" s="27" t="s">
        <v>317</v>
      </c>
      <c r="D125" s="32"/>
      <c r="E125" s="10"/>
      <c r="F125" s="34">
        <f>Source!AM43</f>
        <v>28.87</v>
      </c>
      <c r="G125" s="33" t="str">
        <f>Source!DE43</f>
        <v/>
      </c>
      <c r="H125" s="35">
        <f>ROUND(Source!AD43*Source!I43, 0)</f>
        <v>11</v>
      </c>
      <c r="I125" s="33"/>
      <c r="J125" s="33">
        <f>IF(Source!BB43&lt;&gt; 0, Source!BB43, 1)</f>
        <v>8.1</v>
      </c>
      <c r="K125" s="35">
        <f>Source!Q43</f>
        <v>88</v>
      </c>
      <c r="L125" s="36"/>
    </row>
    <row r="126" spans="1:28" ht="14.25">
      <c r="A126" s="30"/>
      <c r="B126" s="31"/>
      <c r="C126" s="27" t="s">
        <v>1681</v>
      </c>
      <c r="D126" s="32"/>
      <c r="E126" s="10"/>
      <c r="F126" s="34">
        <f>Source!AN43</f>
        <v>4.1399999999999997</v>
      </c>
      <c r="G126" s="33" t="str">
        <f>Source!DF43</f>
        <v/>
      </c>
      <c r="H126" s="35">
        <f>ROUND(Source!AE43*Source!I43, 0)</f>
        <v>2</v>
      </c>
      <c r="I126" s="33"/>
      <c r="J126" s="33">
        <f>IF(Source!BS43&lt;&gt; 0, Source!BS43, 1)</f>
        <v>17.95</v>
      </c>
      <c r="K126" s="35">
        <f>Source!R43</f>
        <v>28</v>
      </c>
      <c r="L126" s="36"/>
      <c r="R126">
        <f>H126</f>
        <v>2</v>
      </c>
    </row>
    <row r="127" spans="1:28" ht="14.25">
      <c r="A127" s="30"/>
      <c r="B127" s="31"/>
      <c r="C127" s="27" t="s">
        <v>1682</v>
      </c>
      <c r="D127" s="32" t="s">
        <v>1683</v>
      </c>
      <c r="E127" s="10">
        <f>Source!BZ43</f>
        <v>110</v>
      </c>
      <c r="F127" s="151" t="str">
        <f>CONCATENATE(" )", Source!DL43, Source!FT43, "=", Source!FX43)</f>
        <v xml:space="preserve"> )*0,9=99</v>
      </c>
      <c r="G127" s="128"/>
      <c r="H127" s="35">
        <f>SUM(S123:S129)</f>
        <v>117</v>
      </c>
      <c r="I127" s="37"/>
      <c r="J127" s="27">
        <f>Source!AT43</f>
        <v>99</v>
      </c>
      <c r="K127" s="35">
        <f>SUM(T123:T129)</f>
        <v>2098</v>
      </c>
      <c r="L127" s="36"/>
    </row>
    <row r="128" spans="1:28" ht="14.25">
      <c r="A128" s="30"/>
      <c r="B128" s="31"/>
      <c r="C128" s="27" t="s">
        <v>1684</v>
      </c>
      <c r="D128" s="32" t="s">
        <v>1683</v>
      </c>
      <c r="E128" s="10">
        <f>Source!CA43</f>
        <v>70</v>
      </c>
      <c r="F128" s="151" t="str">
        <f>CONCATENATE(" )", Source!DM43, Source!FU43, "=", Source!FY43)</f>
        <v xml:space="preserve"> )*0,85=59,5</v>
      </c>
      <c r="G128" s="128"/>
      <c r="H128" s="35">
        <f>SUM(U123:U129)</f>
        <v>70</v>
      </c>
      <c r="I128" s="37"/>
      <c r="J128" s="27">
        <f>Source!AU43</f>
        <v>60</v>
      </c>
      <c r="K128" s="35">
        <f>SUM(V123:V129)</f>
        <v>1271</v>
      </c>
      <c r="L128" s="36"/>
    </row>
    <row r="129" spans="1:28" ht="14.25">
      <c r="A129" s="41"/>
      <c r="B129" s="42"/>
      <c r="C129" s="43" t="s">
        <v>1685</v>
      </c>
      <c r="D129" s="44" t="s">
        <v>1686</v>
      </c>
      <c r="E129" s="45">
        <f>Source!AQ43</f>
        <v>36.770000000000003</v>
      </c>
      <c r="F129" s="46"/>
      <c r="G129" s="47" t="str">
        <f>Source!DI43</f>
        <v/>
      </c>
      <c r="H129" s="48"/>
      <c r="I129" s="47"/>
      <c r="J129" s="47"/>
      <c r="K129" s="48"/>
      <c r="L129" s="49">
        <f>Source!U43</f>
        <v>13.89906</v>
      </c>
    </row>
    <row r="130" spans="1:28" ht="15">
      <c r="G130" s="132">
        <f>ROUND(Source!AC43*Source!I43, 0)+ROUND(Source!AF43*Source!I43, 0)+ROUND(Source!AD43*Source!I43, 0)+SUM(H127:H128)</f>
        <v>314</v>
      </c>
      <c r="H130" s="132"/>
      <c r="J130" s="132">
        <f>Source!O43+SUM(K127:K128)</f>
        <v>5548</v>
      </c>
      <c r="K130" s="132"/>
      <c r="L130" s="40">
        <f>Source!U43</f>
        <v>13.89906</v>
      </c>
      <c r="O130" s="39">
        <f>G130</f>
        <v>314</v>
      </c>
      <c r="P130" s="39">
        <f>J130</f>
        <v>5548</v>
      </c>
      <c r="Q130" s="50">
        <f>L130</f>
        <v>13.89906</v>
      </c>
      <c r="W130">
        <f>IF(Source!BI43&lt;=1,G130, 0)</f>
        <v>314</v>
      </c>
      <c r="X130">
        <f>IF(Source!BI43=2,G130, 0)</f>
        <v>0</v>
      </c>
      <c r="Y130">
        <f>IF(Source!BI43=3,G130, 0)</f>
        <v>0</v>
      </c>
      <c r="Z130">
        <f>IF(Source!BI43=4,G130, 0)</f>
        <v>0</v>
      </c>
    </row>
    <row r="131" spans="1:28" ht="71.25">
      <c r="A131" s="30" t="str">
        <f>Source!E44</f>
        <v>14</v>
      </c>
      <c r="B131" s="31" t="str">
        <f>Source!F44</f>
        <v>56-10-1</v>
      </c>
      <c r="C131" s="27" t="str">
        <f>Source!G44</f>
        <v>Снятие дверных полотен</v>
      </c>
      <c r="D131" s="32" t="str">
        <f>Source!H44</f>
        <v>100 М2 ДВЕРНЫХ ПОЛОТЕН</v>
      </c>
      <c r="E131" s="10">
        <f>Source!I44</f>
        <v>5.6599999999999998E-2</v>
      </c>
      <c r="F131" s="34">
        <f>IF(Source!AK44&lt;&gt; 0, Source!AK44,Source!AL44 + Source!AM44 + Source!AO44)</f>
        <v>269.56</v>
      </c>
      <c r="G131" s="33"/>
      <c r="H131" s="35"/>
      <c r="I131" s="33" t="str">
        <f>Source!BO44</f>
        <v>56-10-1</v>
      </c>
      <c r="J131" s="33"/>
      <c r="K131" s="35"/>
      <c r="L131" s="36"/>
      <c r="S131">
        <f>ROUND((Source!FX44/100)*((ROUND(Source!AF44*Source!I44, 0)+ROUND(Source!AE44*Source!I44, 0))), 0)</f>
        <v>12</v>
      </c>
      <c r="T131">
        <f>Source!X44</f>
        <v>225</v>
      </c>
      <c r="U131">
        <f>ROUND((Source!FY44/100)*((ROUND(Source!AF44*Source!I44, 0)+ROUND(Source!AE44*Source!I44, 0))), 0)</f>
        <v>9</v>
      </c>
      <c r="V131">
        <f>Source!Y44</f>
        <v>170</v>
      </c>
    </row>
    <row r="132" spans="1:28" ht="14.25">
      <c r="A132" s="30"/>
      <c r="B132" s="31"/>
      <c r="C132" s="27" t="s">
        <v>1680</v>
      </c>
      <c r="D132" s="32"/>
      <c r="E132" s="10"/>
      <c r="F132" s="34">
        <f>Source!AO44</f>
        <v>269.56</v>
      </c>
      <c r="G132" s="33" t="str">
        <f>Source!DG44</f>
        <v/>
      </c>
      <c r="H132" s="35">
        <f>ROUND(Source!AF44*Source!I44, 0)</f>
        <v>15</v>
      </c>
      <c r="I132" s="33"/>
      <c r="J132" s="33">
        <f>IF(Source!BA44&lt;&gt; 0, Source!BA44, 1)</f>
        <v>17.95</v>
      </c>
      <c r="K132" s="35">
        <f>Source!S44</f>
        <v>274</v>
      </c>
      <c r="L132" s="36"/>
      <c r="R132">
        <f>H132</f>
        <v>15</v>
      </c>
    </row>
    <row r="133" spans="1:28" ht="14.25">
      <c r="A133" s="30"/>
      <c r="B133" s="31"/>
      <c r="C133" s="27" t="s">
        <v>1682</v>
      </c>
      <c r="D133" s="32" t="s">
        <v>1683</v>
      </c>
      <c r="E133" s="10">
        <f>Source!BZ44</f>
        <v>82</v>
      </c>
      <c r="F133" s="51"/>
      <c r="G133" s="33"/>
      <c r="H133" s="35">
        <f>SUM(S131:S136)</f>
        <v>12</v>
      </c>
      <c r="I133" s="37"/>
      <c r="J133" s="27">
        <f>Source!AT44</f>
        <v>82</v>
      </c>
      <c r="K133" s="35">
        <f>SUM(T131:T136)</f>
        <v>225</v>
      </c>
      <c r="L133" s="36"/>
    </row>
    <row r="134" spans="1:28" ht="14.25">
      <c r="A134" s="30"/>
      <c r="B134" s="31"/>
      <c r="C134" s="27" t="s">
        <v>1684</v>
      </c>
      <c r="D134" s="32" t="s">
        <v>1683</v>
      </c>
      <c r="E134" s="10">
        <f>Source!CA44</f>
        <v>62</v>
      </c>
      <c r="F134" s="51"/>
      <c r="G134" s="33"/>
      <c r="H134" s="35">
        <f>SUM(U131:U136)</f>
        <v>9</v>
      </c>
      <c r="I134" s="37"/>
      <c r="J134" s="27">
        <f>Source!AU44</f>
        <v>62</v>
      </c>
      <c r="K134" s="35">
        <f>SUM(V131:V136)</f>
        <v>170</v>
      </c>
      <c r="L134" s="36"/>
    </row>
    <row r="135" spans="1:28" ht="14.25">
      <c r="A135" s="30"/>
      <c r="B135" s="31"/>
      <c r="C135" s="27" t="s">
        <v>1685</v>
      </c>
      <c r="D135" s="32" t="s">
        <v>1686</v>
      </c>
      <c r="E135" s="10">
        <f>Source!AQ44</f>
        <v>36.28</v>
      </c>
      <c r="F135" s="34"/>
      <c r="G135" s="33" t="str">
        <f>Source!DI44</f>
        <v/>
      </c>
      <c r="H135" s="35"/>
      <c r="I135" s="33"/>
      <c r="J135" s="33"/>
      <c r="K135" s="35"/>
      <c r="L135" s="38">
        <f>Source!U44</f>
        <v>2.0534479999999999</v>
      </c>
    </row>
    <row r="136" spans="1:28" ht="14.25">
      <c r="A136" s="52" t="str">
        <f>Source!E45</f>
        <v>14,1</v>
      </c>
      <c r="B136" s="52" t="str">
        <f>Source!F45</f>
        <v>509-9900</v>
      </c>
      <c r="C136" s="52" t="str">
        <f>Source!G45</f>
        <v>Строительный мусор</v>
      </c>
      <c r="D136" s="53" t="str">
        <f>Source!H45</f>
        <v>т</v>
      </c>
      <c r="E136" s="54">
        <f>Source!I45</f>
        <v>6.6788E-2</v>
      </c>
      <c r="F136" s="55">
        <f>Source!AK45</f>
        <v>0</v>
      </c>
      <c r="G136" s="56" t="s">
        <v>3</v>
      </c>
      <c r="H136" s="57">
        <f>ROUND(Source!AC45*Source!I45, 0)+ROUND(Source!AD45*Source!I45, 0)+ROUND(Source!AF45*Source!I45, 0)</f>
        <v>0</v>
      </c>
      <c r="I136" s="53"/>
      <c r="J136" s="53">
        <f>IF(Source!BC45&lt;&gt; 0, Source!BC45, 1)</f>
        <v>1</v>
      </c>
      <c r="K136" s="57">
        <f>Source!O45</f>
        <v>0</v>
      </c>
      <c r="L136" s="55"/>
      <c r="S136">
        <f>ROUND((Source!FX45/100)*((ROUND(Source!AF45*Source!I45, 0)+ROUND(Source!AE45*Source!I45, 0))), 0)</f>
        <v>0</v>
      </c>
      <c r="T136">
        <f>Source!X45</f>
        <v>0</v>
      </c>
      <c r="U136">
        <f>ROUND((Source!FY45/100)*((ROUND(Source!AF45*Source!I45, 0)+ROUND(Source!AE45*Source!I45, 0))), 0)</f>
        <v>0</v>
      </c>
      <c r="V136">
        <f>Source!Y45</f>
        <v>0</v>
      </c>
      <c r="Y136">
        <f>IF(Source!BI45=3,H136, 0)</f>
        <v>0</v>
      </c>
      <c r="AA136">
        <f>ROUND(Source!AC45*Source!I45, 0)+ROUND(Source!AD45*Source!I45, 0)+ROUND(Source!AF45*Source!I45, 0)</f>
        <v>0</v>
      </c>
      <c r="AB136">
        <f>Source!O45</f>
        <v>0</v>
      </c>
    </row>
    <row r="137" spans="1:28" ht="15">
      <c r="G137" s="132">
        <f>ROUND(Source!AC44*Source!I44, 0)+ROUND(Source!AF44*Source!I44, 0)+ROUND(Source!AD44*Source!I44, 0)+SUM(H133:H134)+SUM(AA136:AA136)</f>
        <v>36</v>
      </c>
      <c r="H137" s="132"/>
      <c r="J137" s="132">
        <f>Source!O44+SUM(K133:K134)+SUM(AB136:AB136)</f>
        <v>669</v>
      </c>
      <c r="K137" s="132"/>
      <c r="L137" s="40">
        <f>Source!U44</f>
        <v>2.0534479999999999</v>
      </c>
      <c r="O137" s="39">
        <f>G137</f>
        <v>36</v>
      </c>
      <c r="P137" s="39">
        <f>J137</f>
        <v>669</v>
      </c>
      <c r="Q137" s="50">
        <f>L137</f>
        <v>2.0534479999999999</v>
      </c>
      <c r="W137">
        <f>IF(Source!BI44&lt;=1,G137, 0)</f>
        <v>36</v>
      </c>
      <c r="X137">
        <f>IF(Source!BI44=2,G137, 0)</f>
        <v>0</v>
      </c>
      <c r="Y137">
        <f>IF(Source!BI44=3,G137, 0)</f>
        <v>0</v>
      </c>
      <c r="Z137">
        <f>IF(Source!BI44=4,G137, 0)</f>
        <v>0</v>
      </c>
    </row>
    <row r="138" spans="1:28" ht="42.75">
      <c r="A138" s="30" t="str">
        <f>Source!E46</f>
        <v>15</v>
      </c>
      <c r="B138" s="31" t="str">
        <f>Source!F46</f>
        <v>56-9-1</v>
      </c>
      <c r="C138" s="27" t="str">
        <f>Source!G46</f>
        <v>Демонтаж дверных коробок в каменных стенах с отбивкой штукатурки в откосах</v>
      </c>
      <c r="D138" s="32" t="str">
        <f>Source!H46</f>
        <v>100 КОРОБОК</v>
      </c>
      <c r="E138" s="10">
        <f>Source!I46</f>
        <v>0.04</v>
      </c>
      <c r="F138" s="34">
        <f>IF(Source!AK46&lt;&gt; 0, Source!AK46,Source!AL46 + Source!AM46 + Source!AO46)</f>
        <v>1592.1</v>
      </c>
      <c r="G138" s="33"/>
      <c r="H138" s="35"/>
      <c r="I138" s="33" t="str">
        <f>Source!BO46</f>
        <v>56-9-1</v>
      </c>
      <c r="J138" s="33"/>
      <c r="K138" s="35"/>
      <c r="L138" s="36"/>
      <c r="S138">
        <f>ROUND((Source!FX46/100)*((ROUND(Source!AF46*Source!I46, 0)+ROUND(Source!AE46*Source!I46, 0))), 0)</f>
        <v>45</v>
      </c>
      <c r="T138">
        <f>Source!X46</f>
        <v>812</v>
      </c>
      <c r="U138">
        <f>ROUND((Source!FY46/100)*((ROUND(Source!AF46*Source!I46, 0)+ROUND(Source!AE46*Source!I46, 0))), 0)</f>
        <v>34</v>
      </c>
      <c r="V138">
        <f>Source!Y46</f>
        <v>614</v>
      </c>
    </row>
    <row r="139" spans="1:28" ht="14.25">
      <c r="A139" s="30"/>
      <c r="B139" s="31"/>
      <c r="C139" s="27" t="s">
        <v>1680</v>
      </c>
      <c r="D139" s="32"/>
      <c r="E139" s="10"/>
      <c r="F139" s="34">
        <f>Source!AO46</f>
        <v>1342.96</v>
      </c>
      <c r="G139" s="33" t="str">
        <f>Source!DG46</f>
        <v/>
      </c>
      <c r="H139" s="35">
        <f>ROUND(Source!AF46*Source!I46, 0)</f>
        <v>54</v>
      </c>
      <c r="I139" s="33"/>
      <c r="J139" s="33">
        <f>IF(Source!BA46&lt;&gt; 0, Source!BA46, 1)</f>
        <v>17.95</v>
      </c>
      <c r="K139" s="35">
        <f>Source!S46</f>
        <v>964</v>
      </c>
      <c r="L139" s="36"/>
      <c r="R139">
        <f>H139</f>
        <v>54</v>
      </c>
    </row>
    <row r="140" spans="1:28" ht="14.25">
      <c r="A140" s="30"/>
      <c r="B140" s="31"/>
      <c r="C140" s="27" t="s">
        <v>317</v>
      </c>
      <c r="D140" s="32"/>
      <c r="E140" s="10"/>
      <c r="F140" s="34">
        <f>Source!AM46</f>
        <v>249.14</v>
      </c>
      <c r="G140" s="33" t="str">
        <f>Source!DE46</f>
        <v/>
      </c>
      <c r="H140" s="35">
        <f>ROUND(Source!AD46*Source!I46, 0)</f>
        <v>10</v>
      </c>
      <c r="I140" s="33"/>
      <c r="J140" s="33">
        <f>IF(Source!BB46&lt;&gt; 0, Source!BB46, 1)</f>
        <v>8.1</v>
      </c>
      <c r="K140" s="35">
        <f>Source!Q46</f>
        <v>81</v>
      </c>
      <c r="L140" s="36"/>
    </row>
    <row r="141" spans="1:28" ht="14.25">
      <c r="A141" s="30"/>
      <c r="B141" s="31"/>
      <c r="C141" s="27" t="s">
        <v>1681</v>
      </c>
      <c r="D141" s="32"/>
      <c r="E141" s="10"/>
      <c r="F141" s="34">
        <f>Source!AN46</f>
        <v>35.729999999999997</v>
      </c>
      <c r="G141" s="33" t="str">
        <f>Source!DF46</f>
        <v/>
      </c>
      <c r="H141" s="35">
        <f>ROUND(Source!AE46*Source!I46, 0)</f>
        <v>1</v>
      </c>
      <c r="I141" s="33"/>
      <c r="J141" s="33">
        <f>IF(Source!BS46&lt;&gt; 0, Source!BS46, 1)</f>
        <v>17.95</v>
      </c>
      <c r="K141" s="35">
        <f>Source!R46</f>
        <v>26</v>
      </c>
      <c r="L141" s="36"/>
      <c r="R141">
        <f>H141</f>
        <v>1</v>
      </c>
    </row>
    <row r="142" spans="1:28" ht="14.25">
      <c r="A142" s="30"/>
      <c r="B142" s="31"/>
      <c r="C142" s="27" t="s">
        <v>1682</v>
      </c>
      <c r="D142" s="32" t="s">
        <v>1683</v>
      </c>
      <c r="E142" s="10">
        <f>Source!BZ46</f>
        <v>82</v>
      </c>
      <c r="F142" s="51"/>
      <c r="G142" s="33"/>
      <c r="H142" s="35">
        <f>SUM(S138:S145)</f>
        <v>45</v>
      </c>
      <c r="I142" s="37"/>
      <c r="J142" s="27">
        <f>Source!AT46</f>
        <v>82</v>
      </c>
      <c r="K142" s="35">
        <f>SUM(T138:T145)</f>
        <v>812</v>
      </c>
      <c r="L142" s="36"/>
    </row>
    <row r="143" spans="1:28" ht="14.25">
      <c r="A143" s="30"/>
      <c r="B143" s="31"/>
      <c r="C143" s="27" t="s">
        <v>1684</v>
      </c>
      <c r="D143" s="32" t="s">
        <v>1683</v>
      </c>
      <c r="E143" s="10">
        <f>Source!CA46</f>
        <v>62</v>
      </c>
      <c r="F143" s="51"/>
      <c r="G143" s="33"/>
      <c r="H143" s="35">
        <f>SUM(U138:U145)</f>
        <v>34</v>
      </c>
      <c r="I143" s="37"/>
      <c r="J143" s="27">
        <f>Source!AU46</f>
        <v>62</v>
      </c>
      <c r="K143" s="35">
        <f>SUM(V138:V145)</f>
        <v>614</v>
      </c>
      <c r="L143" s="36"/>
    </row>
    <row r="144" spans="1:28" ht="14.25">
      <c r="A144" s="30"/>
      <c r="B144" s="31"/>
      <c r="C144" s="27" t="s">
        <v>1685</v>
      </c>
      <c r="D144" s="32" t="s">
        <v>1686</v>
      </c>
      <c r="E144" s="10">
        <f>Source!AQ46</f>
        <v>179.3</v>
      </c>
      <c r="F144" s="34"/>
      <c r="G144" s="33" t="str">
        <f>Source!DI46</f>
        <v/>
      </c>
      <c r="H144" s="35"/>
      <c r="I144" s="33"/>
      <c r="J144" s="33"/>
      <c r="K144" s="35"/>
      <c r="L144" s="38">
        <f>Source!U46</f>
        <v>7.1720000000000006</v>
      </c>
    </row>
    <row r="145" spans="1:32" ht="14.25">
      <c r="A145" s="52" t="str">
        <f>Source!E47</f>
        <v>15,1</v>
      </c>
      <c r="B145" s="52" t="str">
        <f>Source!F47</f>
        <v>509-9900</v>
      </c>
      <c r="C145" s="52" t="str">
        <f>Source!G47</f>
        <v>Строительный мусор</v>
      </c>
      <c r="D145" s="53" t="str">
        <f>Source!H47</f>
        <v>т</v>
      </c>
      <c r="E145" s="54">
        <f>Source!I47</f>
        <v>0.42</v>
      </c>
      <c r="F145" s="55">
        <f>Source!AK47</f>
        <v>0</v>
      </c>
      <c r="G145" s="56" t="s">
        <v>3</v>
      </c>
      <c r="H145" s="57">
        <f>ROUND(Source!AC47*Source!I47, 0)+ROUND(Source!AD47*Source!I47, 0)+ROUND(Source!AF47*Source!I47, 0)</f>
        <v>0</v>
      </c>
      <c r="I145" s="53"/>
      <c r="J145" s="53">
        <f>IF(Source!BC47&lt;&gt; 0, Source!BC47, 1)</f>
        <v>1</v>
      </c>
      <c r="K145" s="57">
        <f>Source!O47</f>
        <v>0</v>
      </c>
      <c r="L145" s="55"/>
      <c r="S145">
        <f>ROUND((Source!FX47/100)*((ROUND(Source!AF47*Source!I47, 0)+ROUND(Source!AE47*Source!I47, 0))), 0)</f>
        <v>0</v>
      </c>
      <c r="T145">
        <f>Source!X47</f>
        <v>0</v>
      </c>
      <c r="U145">
        <f>ROUND((Source!FY47/100)*((ROUND(Source!AF47*Source!I47, 0)+ROUND(Source!AE47*Source!I47, 0))), 0)</f>
        <v>0</v>
      </c>
      <c r="V145">
        <f>Source!Y47</f>
        <v>0</v>
      </c>
      <c r="Y145">
        <f>IF(Source!BI47=3,H145, 0)</f>
        <v>0</v>
      </c>
      <c r="AA145">
        <f>ROUND(Source!AC47*Source!I47, 0)+ROUND(Source!AD47*Source!I47, 0)+ROUND(Source!AF47*Source!I47, 0)</f>
        <v>0</v>
      </c>
      <c r="AB145">
        <f>Source!O47</f>
        <v>0</v>
      </c>
    </row>
    <row r="146" spans="1:32" ht="15">
      <c r="G146" s="132">
        <f>ROUND(Source!AC46*Source!I46, 0)+ROUND(Source!AF46*Source!I46, 0)+ROUND(Source!AD46*Source!I46, 0)+SUM(H142:H143)+SUM(AA145:AA145)</f>
        <v>143</v>
      </c>
      <c r="H146" s="132"/>
      <c r="J146" s="132">
        <f>Source!O46+SUM(K142:K143)+SUM(AB145:AB145)</f>
        <v>2471</v>
      </c>
      <c r="K146" s="132"/>
      <c r="L146" s="40">
        <f>Source!U46</f>
        <v>7.1720000000000006</v>
      </c>
      <c r="O146" s="39">
        <f>G146</f>
        <v>143</v>
      </c>
      <c r="P146" s="39">
        <f>J146</f>
        <v>2471</v>
      </c>
      <c r="Q146" s="50">
        <f>L146</f>
        <v>7.1720000000000006</v>
      </c>
      <c r="W146">
        <f>IF(Source!BI46&lt;=1,G146, 0)</f>
        <v>143</v>
      </c>
      <c r="X146">
        <f>IF(Source!BI46=2,G146, 0)</f>
        <v>0</v>
      </c>
      <c r="Y146">
        <f>IF(Source!BI46=3,G146, 0)</f>
        <v>0</v>
      </c>
      <c r="Z146">
        <f>IF(Source!BI46=4,G146, 0)</f>
        <v>0</v>
      </c>
    </row>
    <row r="147" spans="1:32" ht="71.25">
      <c r="A147" s="30" t="str">
        <f>Source!E48</f>
        <v>17</v>
      </c>
      <c r="B147" s="31" t="str">
        <f>Source!F48</f>
        <v>63-7-5</v>
      </c>
      <c r="C147" s="27" t="str">
        <f>Source!G48</f>
        <v>Разборка облицовки стен из керамических глазурованных плиток</v>
      </c>
      <c r="D147" s="32" t="str">
        <f>Source!H48</f>
        <v>100 М2 ПОВЕРХНОСТИ ОБЛИЦОВКИ</v>
      </c>
      <c r="E147" s="10">
        <f>Source!I48</f>
        <v>0.156</v>
      </c>
      <c r="F147" s="34">
        <f>IF(Source!AK48&lt;&gt; 0, Source!AK48,Source!AL48 + Source!AM48 + Source!AO48)</f>
        <v>661.01</v>
      </c>
      <c r="G147" s="33"/>
      <c r="H147" s="35"/>
      <c r="I147" s="33" t="str">
        <f>Source!BO48</f>
        <v>63-7-5</v>
      </c>
      <c r="J147" s="33"/>
      <c r="K147" s="35"/>
      <c r="L147" s="36"/>
      <c r="S147">
        <f>ROUND((Source!FX48/100)*((ROUND(Source!AF48*Source!I48, 0)+ROUND(Source!AE48*Source!I48, 0))), 0)</f>
        <v>68</v>
      </c>
      <c r="T147">
        <f>Source!X48</f>
        <v>1218</v>
      </c>
      <c r="U147">
        <f>ROUND((Source!FY48/100)*((ROUND(Source!AF48*Source!I48, 0)+ROUND(Source!AE48*Source!I48, 0))), 0)</f>
        <v>44</v>
      </c>
      <c r="V147">
        <f>Source!Y48</f>
        <v>791</v>
      </c>
    </row>
    <row r="148" spans="1:32" ht="14.25">
      <c r="A148" s="30"/>
      <c r="B148" s="31"/>
      <c r="C148" s="27" t="s">
        <v>1680</v>
      </c>
      <c r="D148" s="32"/>
      <c r="E148" s="10"/>
      <c r="F148" s="34">
        <f>Source!AO48</f>
        <v>546.85</v>
      </c>
      <c r="G148" s="33" t="str">
        <f>Source!DG48</f>
        <v/>
      </c>
      <c r="H148" s="35">
        <f>ROUND(Source!AF48*Source!I48, 0)</f>
        <v>85</v>
      </c>
      <c r="I148" s="33"/>
      <c r="J148" s="33">
        <f>IF(Source!BA48&lt;&gt; 0, Source!BA48, 1)</f>
        <v>17.95</v>
      </c>
      <c r="K148" s="35">
        <f>Source!S48</f>
        <v>1531</v>
      </c>
      <c r="L148" s="36"/>
      <c r="R148">
        <f>H148</f>
        <v>85</v>
      </c>
    </row>
    <row r="149" spans="1:32" ht="14.25">
      <c r="A149" s="30"/>
      <c r="B149" s="31"/>
      <c r="C149" s="27" t="s">
        <v>317</v>
      </c>
      <c r="D149" s="32"/>
      <c r="E149" s="10"/>
      <c r="F149" s="34">
        <f>Source!AM48</f>
        <v>114.16</v>
      </c>
      <c r="G149" s="33" t="str">
        <f>Source!DE48</f>
        <v/>
      </c>
      <c r="H149" s="35">
        <f>ROUND(Source!AD48*Source!I48, 0)</f>
        <v>18</v>
      </c>
      <c r="I149" s="33"/>
      <c r="J149" s="33">
        <f>IF(Source!BB48&lt;&gt; 0, Source!BB48, 1)</f>
        <v>8.18</v>
      </c>
      <c r="K149" s="35">
        <f>Source!Q48</f>
        <v>146</v>
      </c>
      <c r="L149" s="36"/>
    </row>
    <row r="150" spans="1:32" ht="14.25">
      <c r="A150" s="30"/>
      <c r="B150" s="31"/>
      <c r="C150" s="27" t="s">
        <v>1681</v>
      </c>
      <c r="D150" s="32"/>
      <c r="E150" s="10"/>
      <c r="F150" s="34">
        <f>Source!AN48</f>
        <v>18.39</v>
      </c>
      <c r="G150" s="33" t="str">
        <f>Source!DF48</f>
        <v/>
      </c>
      <c r="H150" s="35">
        <f>ROUND(Source!AE48*Source!I48, 0)</f>
        <v>3</v>
      </c>
      <c r="I150" s="33"/>
      <c r="J150" s="33">
        <f>IF(Source!BS48&lt;&gt; 0, Source!BS48, 1)</f>
        <v>17.95</v>
      </c>
      <c r="K150" s="35">
        <f>Source!R48</f>
        <v>51</v>
      </c>
      <c r="L150" s="36"/>
      <c r="R150">
        <f>H150</f>
        <v>3</v>
      </c>
    </row>
    <row r="151" spans="1:32" ht="14.25">
      <c r="A151" s="30"/>
      <c r="B151" s="31"/>
      <c r="C151" s="27" t="s">
        <v>1682</v>
      </c>
      <c r="D151" s="32" t="s">
        <v>1683</v>
      </c>
      <c r="E151" s="10">
        <f>Source!BZ48</f>
        <v>77</v>
      </c>
      <c r="F151" s="51"/>
      <c r="G151" s="33"/>
      <c r="H151" s="35">
        <f>SUM(S147:S153)</f>
        <v>68</v>
      </c>
      <c r="I151" s="37"/>
      <c r="J151" s="27">
        <f>Source!AT48</f>
        <v>77</v>
      </c>
      <c r="K151" s="35">
        <f>SUM(T147:T153)</f>
        <v>1218</v>
      </c>
      <c r="L151" s="36"/>
    </row>
    <row r="152" spans="1:32" ht="14.25">
      <c r="A152" s="30"/>
      <c r="B152" s="31"/>
      <c r="C152" s="27" t="s">
        <v>1684</v>
      </c>
      <c r="D152" s="32" t="s">
        <v>1683</v>
      </c>
      <c r="E152" s="10">
        <f>Source!CA48</f>
        <v>50</v>
      </c>
      <c r="F152" s="51"/>
      <c r="G152" s="33"/>
      <c r="H152" s="35">
        <f>SUM(U147:U153)</f>
        <v>44</v>
      </c>
      <c r="I152" s="37"/>
      <c r="J152" s="27">
        <f>Source!AU48</f>
        <v>50</v>
      </c>
      <c r="K152" s="35">
        <f>SUM(V147:V153)</f>
        <v>791</v>
      </c>
      <c r="L152" s="36"/>
    </row>
    <row r="153" spans="1:32" ht="14.25">
      <c r="A153" s="41"/>
      <c r="B153" s="42"/>
      <c r="C153" s="43" t="s">
        <v>1685</v>
      </c>
      <c r="D153" s="44" t="s">
        <v>1686</v>
      </c>
      <c r="E153" s="45">
        <f>Source!AQ48</f>
        <v>74.3</v>
      </c>
      <c r="F153" s="46"/>
      <c r="G153" s="47" t="str">
        <f>Source!DI48</f>
        <v/>
      </c>
      <c r="H153" s="48"/>
      <c r="I153" s="47"/>
      <c r="J153" s="47"/>
      <c r="K153" s="48"/>
      <c r="L153" s="49">
        <f>Source!U48</f>
        <v>11.5908</v>
      </c>
    </row>
    <row r="154" spans="1:32" ht="15">
      <c r="G154" s="132">
        <f>ROUND(Source!AC48*Source!I48, 0)+ROUND(Source!AF48*Source!I48, 0)+ROUND(Source!AD48*Source!I48, 0)+SUM(H151:H152)</f>
        <v>215</v>
      </c>
      <c r="H154" s="132"/>
      <c r="J154" s="132">
        <f>Source!O48+SUM(K151:K152)</f>
        <v>3686</v>
      </c>
      <c r="K154" s="132"/>
      <c r="L154" s="40">
        <f>Source!U48</f>
        <v>11.5908</v>
      </c>
      <c r="O154" s="39">
        <f>G154</f>
        <v>215</v>
      </c>
      <c r="P154" s="39">
        <f>J154</f>
        <v>3686</v>
      </c>
      <c r="Q154" s="50">
        <f>L154</f>
        <v>11.5908</v>
      </c>
      <c r="W154">
        <f>IF(Source!BI48&lt;=1,G154, 0)</f>
        <v>215</v>
      </c>
      <c r="X154">
        <f>IF(Source!BI48=2,G154, 0)</f>
        <v>0</v>
      </c>
      <c r="Y154">
        <f>IF(Source!BI48=3,G154, 0)</f>
        <v>0</v>
      </c>
      <c r="Z154">
        <f>IF(Source!BI48=4,G154, 0)</f>
        <v>0</v>
      </c>
    </row>
    <row r="155" spans="1:32" ht="14.25">
      <c r="C155" s="135" t="str">
        <f>Source!G49</f>
        <v>Помещение №13</v>
      </c>
      <c r="D155" s="135"/>
      <c r="E155" s="135"/>
      <c r="F155" s="135"/>
      <c r="G155" s="135"/>
      <c r="H155" s="135"/>
      <c r="I155" s="135"/>
      <c r="J155" s="135"/>
      <c r="K155" s="135"/>
      <c r="L155" s="135"/>
      <c r="AF155" s="29" t="str">
        <f>Source!G49</f>
        <v>Помещение №13</v>
      </c>
    </row>
    <row r="156" spans="1:32" ht="42.75">
      <c r="A156" s="30" t="str">
        <f>Source!E50</f>
        <v>20</v>
      </c>
      <c r="B156" s="31" t="str">
        <f>Source!F50</f>
        <v>46-04-010-2</v>
      </c>
      <c r="C156" s="27" t="str">
        <f>Source!G50</f>
        <v>Разборка покрытий полов дощатых</v>
      </c>
      <c r="D156" s="32" t="str">
        <f>Source!H50</f>
        <v>100 м2 покрытия</v>
      </c>
      <c r="E156" s="10">
        <f>Source!I50</f>
        <v>3.371</v>
      </c>
      <c r="F156" s="34">
        <f>IF(Source!AK50&lt;&gt; 0, Source!AK50,Source!AL50 + Source!AM50 + Source!AO50)</f>
        <v>339.69</v>
      </c>
      <c r="G156" s="33"/>
      <c r="H156" s="35"/>
      <c r="I156" s="33" t="str">
        <f>Source!BO50</f>
        <v>46-04-010-2</v>
      </c>
      <c r="J156" s="33"/>
      <c r="K156" s="35"/>
      <c r="L156" s="36"/>
      <c r="S156">
        <f>ROUND((Source!FX50/100)*((ROUND(Source!AF50*Source!I50, 0)+ROUND(Source!AE50*Source!I50, 0))), 0)</f>
        <v>890</v>
      </c>
      <c r="T156">
        <f>Source!X50</f>
        <v>15979</v>
      </c>
      <c r="U156">
        <f>ROUND((Source!FY50/100)*((ROUND(Source!AF50*Source!I50, 0)+ROUND(Source!AE50*Source!I50, 0))), 0)</f>
        <v>535</v>
      </c>
      <c r="V156">
        <f>Source!Y50</f>
        <v>9684</v>
      </c>
    </row>
    <row r="157" spans="1:32" ht="14.25">
      <c r="A157" s="30"/>
      <c r="B157" s="31"/>
      <c r="C157" s="27" t="s">
        <v>1680</v>
      </c>
      <c r="D157" s="32"/>
      <c r="E157" s="10"/>
      <c r="F157" s="34">
        <f>Source!AO50</f>
        <v>222.56</v>
      </c>
      <c r="G157" s="33" t="str">
        <f>Source!DG50</f>
        <v/>
      </c>
      <c r="H157" s="35">
        <f>ROUND(Source!AF50*Source!I50, 0)</f>
        <v>750</v>
      </c>
      <c r="I157" s="33"/>
      <c r="J157" s="33">
        <f>IF(Source!BA50&lt;&gt; 0, Source!BA50, 1)</f>
        <v>17.95</v>
      </c>
      <c r="K157" s="35">
        <f>Source!S50</f>
        <v>13467</v>
      </c>
      <c r="L157" s="36"/>
      <c r="R157">
        <f>H157</f>
        <v>750</v>
      </c>
    </row>
    <row r="158" spans="1:32" ht="14.25">
      <c r="A158" s="30"/>
      <c r="B158" s="31"/>
      <c r="C158" s="27" t="s">
        <v>317</v>
      </c>
      <c r="D158" s="32"/>
      <c r="E158" s="10"/>
      <c r="F158" s="34">
        <f>Source!AM50</f>
        <v>117.13</v>
      </c>
      <c r="G158" s="33" t="str">
        <f>Source!DE50</f>
        <v/>
      </c>
      <c r="H158" s="35">
        <f>ROUND(Source!AD50*Source!I50, 0)</f>
        <v>395</v>
      </c>
      <c r="I158" s="33"/>
      <c r="J158" s="33">
        <f>IF(Source!BB50&lt;&gt; 0, Source!BB50, 1)</f>
        <v>8.92</v>
      </c>
      <c r="K158" s="35">
        <f>Source!Q50</f>
        <v>3522</v>
      </c>
      <c r="L158" s="36"/>
    </row>
    <row r="159" spans="1:32" ht="14.25">
      <c r="A159" s="30"/>
      <c r="B159" s="31"/>
      <c r="C159" s="27" t="s">
        <v>1681</v>
      </c>
      <c r="D159" s="32"/>
      <c r="E159" s="10"/>
      <c r="F159" s="34">
        <f>Source!AN50</f>
        <v>44.17</v>
      </c>
      <c r="G159" s="33" t="str">
        <f>Source!DF50</f>
        <v/>
      </c>
      <c r="H159" s="35">
        <f>ROUND(Source!AE50*Source!I50, 0)</f>
        <v>149</v>
      </c>
      <c r="I159" s="33"/>
      <c r="J159" s="33">
        <f>IF(Source!BS50&lt;&gt; 0, Source!BS50, 1)</f>
        <v>17.95</v>
      </c>
      <c r="K159" s="35">
        <f>Source!R50</f>
        <v>2673</v>
      </c>
      <c r="L159" s="36"/>
      <c r="R159">
        <f>H159</f>
        <v>149</v>
      </c>
    </row>
    <row r="160" spans="1:32" ht="14.25">
      <c r="A160" s="30"/>
      <c r="B160" s="31"/>
      <c r="C160" s="27" t="s">
        <v>1682</v>
      </c>
      <c r="D160" s="32" t="s">
        <v>1683</v>
      </c>
      <c r="E160" s="10">
        <f>Source!BZ50</f>
        <v>110</v>
      </c>
      <c r="F160" s="151" t="str">
        <f>CONCATENATE(" )", Source!DL50, Source!FT50, "=", Source!FX50)</f>
        <v xml:space="preserve"> )*0,9=99</v>
      </c>
      <c r="G160" s="128"/>
      <c r="H160" s="35">
        <f>SUM(S156:S162)</f>
        <v>890</v>
      </c>
      <c r="I160" s="37"/>
      <c r="J160" s="27">
        <f>Source!AT50</f>
        <v>99</v>
      </c>
      <c r="K160" s="35">
        <f>SUM(T156:T162)</f>
        <v>15979</v>
      </c>
      <c r="L160" s="36"/>
    </row>
    <row r="161" spans="1:32" ht="14.25">
      <c r="A161" s="30"/>
      <c r="B161" s="31"/>
      <c r="C161" s="27" t="s">
        <v>1684</v>
      </c>
      <c r="D161" s="32" t="s">
        <v>1683</v>
      </c>
      <c r="E161" s="10">
        <f>Source!CA50</f>
        <v>70</v>
      </c>
      <c r="F161" s="151" t="str">
        <f>CONCATENATE(" )", Source!DM50, Source!FU50, "=", Source!FY50)</f>
        <v xml:space="preserve"> )*0,85=59,5</v>
      </c>
      <c r="G161" s="128"/>
      <c r="H161" s="35">
        <f>SUM(U156:U162)</f>
        <v>535</v>
      </c>
      <c r="I161" s="37"/>
      <c r="J161" s="27">
        <f>Source!AU50</f>
        <v>60</v>
      </c>
      <c r="K161" s="35">
        <f>SUM(V156:V162)</f>
        <v>9684</v>
      </c>
      <c r="L161" s="36"/>
    </row>
    <row r="162" spans="1:32" ht="14.25">
      <c r="A162" s="41"/>
      <c r="B162" s="42"/>
      <c r="C162" s="43" t="s">
        <v>1685</v>
      </c>
      <c r="D162" s="44" t="s">
        <v>1686</v>
      </c>
      <c r="E162" s="45">
        <f>Source!AQ50</f>
        <v>30.53</v>
      </c>
      <c r="F162" s="46"/>
      <c r="G162" s="47" t="str">
        <f>Source!DI50</f>
        <v/>
      </c>
      <c r="H162" s="48"/>
      <c r="I162" s="47"/>
      <c r="J162" s="47"/>
      <c r="K162" s="48"/>
      <c r="L162" s="49">
        <f>Source!U50</f>
        <v>102.91663</v>
      </c>
    </row>
    <row r="163" spans="1:32" ht="15">
      <c r="G163" s="132">
        <f>ROUND(Source!AC50*Source!I50, 0)+ROUND(Source!AF50*Source!I50, 0)+ROUND(Source!AD50*Source!I50, 0)+SUM(H160:H161)</f>
        <v>2570</v>
      </c>
      <c r="H163" s="132"/>
      <c r="J163" s="132">
        <f>Source!O50+SUM(K160:K161)</f>
        <v>42652</v>
      </c>
      <c r="K163" s="132"/>
      <c r="L163" s="40">
        <f>Source!U50</f>
        <v>102.91663</v>
      </c>
      <c r="O163" s="39">
        <f>G163</f>
        <v>2570</v>
      </c>
      <c r="P163" s="39">
        <f>J163</f>
        <v>42652</v>
      </c>
      <c r="Q163" s="50">
        <f>L163</f>
        <v>102.91663</v>
      </c>
      <c r="W163">
        <f>IF(Source!BI50&lt;=1,G163, 0)</f>
        <v>2570</v>
      </c>
      <c r="X163">
        <f>IF(Source!BI50=2,G163, 0)</f>
        <v>0</v>
      </c>
      <c r="Y163">
        <f>IF(Source!BI50=3,G163, 0)</f>
        <v>0</v>
      </c>
      <c r="Z163">
        <f>IF(Source!BI50=4,G163, 0)</f>
        <v>0</v>
      </c>
    </row>
    <row r="164" spans="1:32" ht="14.25">
      <c r="C164" s="135" t="str">
        <f>Source!G51</f>
        <v>Помещение №1, №2,№15 (мужской и женский санузел, коридор 1 этаж)</v>
      </c>
      <c r="D164" s="135"/>
      <c r="E164" s="135"/>
      <c r="F164" s="135"/>
      <c r="G164" s="135"/>
      <c r="H164" s="135"/>
      <c r="I164" s="135"/>
      <c r="J164" s="135"/>
      <c r="K164" s="135"/>
      <c r="L164" s="135"/>
      <c r="AF164" s="29" t="str">
        <f>Source!G51</f>
        <v>Помещение №1, №2,№15 (мужской и женский санузел, коридор 1 этаж)</v>
      </c>
    </row>
    <row r="165" spans="1:32" ht="57">
      <c r="A165" s="30" t="str">
        <f>Source!E52</f>
        <v>21</v>
      </c>
      <c r="B165" s="31" t="str">
        <f>Source!F52</f>
        <v>10-01-015-1</v>
      </c>
      <c r="C165" s="27" t="str">
        <f>Source!G52</f>
        <v>Устройство перегородок каркасно-филенчатых в санузлах</v>
      </c>
      <c r="D165" s="32" t="str">
        <f>Source!H52</f>
        <v>100 м2 перегородок и барьеров</v>
      </c>
      <c r="E165" s="10">
        <f>Source!I52</f>
        <v>0.1595</v>
      </c>
      <c r="F165" s="34">
        <f>IF(Source!AK52&lt;&gt; 0, Source!AK52,Source!AL52 + Source!AM52 + Source!AO52)</f>
        <v>2224.4899999999998</v>
      </c>
      <c r="G165" s="33"/>
      <c r="H165" s="35"/>
      <c r="I165" s="33" t="str">
        <f>Source!BO52</f>
        <v>10-01-015-1</v>
      </c>
      <c r="J165" s="33"/>
      <c r="K165" s="35"/>
      <c r="L165" s="36"/>
      <c r="S165">
        <f>ROUND((Source!FX52/100)*((ROUND(Source!AF52*Source!I52, 0)+ROUND(Source!AE52*Source!I52, 0))), 0)</f>
        <v>123</v>
      </c>
      <c r="T165">
        <f>Source!X52</f>
        <v>2204</v>
      </c>
      <c r="U165">
        <f>ROUND((Source!FY52/100)*((ROUND(Source!AF52*Source!I52, 0)+ROUND(Source!AE52*Source!I52, 0))), 0)</f>
        <v>62</v>
      </c>
      <c r="V165">
        <f>Source!Y52</f>
        <v>1123</v>
      </c>
    </row>
    <row r="166" spans="1:32" ht="14.25">
      <c r="A166" s="30"/>
      <c r="B166" s="31"/>
      <c r="C166" s="27" t="s">
        <v>1680</v>
      </c>
      <c r="D166" s="32"/>
      <c r="E166" s="10"/>
      <c r="F166" s="34">
        <f>Source!AO52</f>
        <v>726.31</v>
      </c>
      <c r="G166" s="33" t="str">
        <f>Source!DG52</f>
        <v/>
      </c>
      <c r="H166" s="35">
        <f>ROUND(Source!AF52*Source!I52, 0)</f>
        <v>116</v>
      </c>
      <c r="I166" s="33"/>
      <c r="J166" s="33">
        <f>IF(Source!BA52&lt;&gt; 0, Source!BA52, 1)</f>
        <v>17.95</v>
      </c>
      <c r="K166" s="35">
        <f>Source!S52</f>
        <v>2079</v>
      </c>
      <c r="L166" s="36"/>
      <c r="R166">
        <f>H166</f>
        <v>116</v>
      </c>
    </row>
    <row r="167" spans="1:32" ht="14.25">
      <c r="A167" s="30"/>
      <c r="B167" s="31"/>
      <c r="C167" s="27" t="s">
        <v>317</v>
      </c>
      <c r="D167" s="32"/>
      <c r="E167" s="10"/>
      <c r="F167" s="34">
        <f>Source!AM52</f>
        <v>358.13</v>
      </c>
      <c r="G167" s="33" t="str">
        <f>Source!DE52</f>
        <v/>
      </c>
      <c r="H167" s="35">
        <f>ROUND(Source!AD52*Source!I52, 0)</f>
        <v>57</v>
      </c>
      <c r="I167" s="33"/>
      <c r="J167" s="33">
        <f>IF(Source!BB52&lt;&gt; 0, Source!BB52, 1)</f>
        <v>7.98</v>
      </c>
      <c r="K167" s="35">
        <f>Source!Q52</f>
        <v>456</v>
      </c>
      <c r="L167" s="36"/>
    </row>
    <row r="168" spans="1:32" ht="14.25">
      <c r="A168" s="30"/>
      <c r="B168" s="31"/>
      <c r="C168" s="27" t="s">
        <v>1687</v>
      </c>
      <c r="D168" s="32"/>
      <c r="E168" s="10"/>
      <c r="F168" s="34">
        <f>Source!AL52</f>
        <v>1140.05</v>
      </c>
      <c r="G168" s="33" t="str">
        <f>Source!DD52</f>
        <v/>
      </c>
      <c r="H168" s="35">
        <f>ROUND(Source!AC52*Source!I52, 0)</f>
        <v>182</v>
      </c>
      <c r="I168" s="33"/>
      <c r="J168" s="33">
        <f>IF(Source!BC52&lt;&gt; 0, Source!BC52, 1)</f>
        <v>5.1100000000000003</v>
      </c>
      <c r="K168" s="35">
        <f>Source!P52</f>
        <v>929</v>
      </c>
      <c r="L168" s="36"/>
    </row>
    <row r="169" spans="1:32" ht="14.25">
      <c r="A169" s="30"/>
      <c r="B169" s="31"/>
      <c r="C169" s="27" t="s">
        <v>1682</v>
      </c>
      <c r="D169" s="32" t="s">
        <v>1683</v>
      </c>
      <c r="E169" s="10">
        <f>Source!BZ52</f>
        <v>118</v>
      </c>
      <c r="F169" s="151" t="str">
        <f>CONCATENATE(" )", Source!DL52, Source!FT52, "=", Source!FX52)</f>
        <v xml:space="preserve"> )*0,9=106,2</v>
      </c>
      <c r="G169" s="128"/>
      <c r="H169" s="35">
        <f>SUM(S165:S171)</f>
        <v>123</v>
      </c>
      <c r="I169" s="37"/>
      <c r="J169" s="27">
        <f>Source!AT52</f>
        <v>106</v>
      </c>
      <c r="K169" s="35">
        <f>SUM(T165:T171)</f>
        <v>2204</v>
      </c>
      <c r="L169" s="36"/>
    </row>
    <row r="170" spans="1:32" ht="14.25">
      <c r="A170" s="30"/>
      <c r="B170" s="31"/>
      <c r="C170" s="27" t="s">
        <v>1684</v>
      </c>
      <c r="D170" s="32" t="s">
        <v>1683</v>
      </c>
      <c r="E170" s="10">
        <f>Source!CA52</f>
        <v>63</v>
      </c>
      <c r="F170" s="151" t="str">
        <f>CONCATENATE(" )", Source!DM52, Source!FU52, "=", Source!FY52)</f>
        <v xml:space="preserve"> )*0,85=53,55</v>
      </c>
      <c r="G170" s="128"/>
      <c r="H170" s="35">
        <f>SUM(U165:U171)</f>
        <v>62</v>
      </c>
      <c r="I170" s="37"/>
      <c r="J170" s="27">
        <f>Source!AU52</f>
        <v>54</v>
      </c>
      <c r="K170" s="35">
        <f>SUM(V165:V171)</f>
        <v>1123</v>
      </c>
      <c r="L170" s="36"/>
    </row>
    <row r="171" spans="1:32" ht="14.25">
      <c r="A171" s="41"/>
      <c r="B171" s="42"/>
      <c r="C171" s="43" t="s">
        <v>1685</v>
      </c>
      <c r="D171" s="44" t="s">
        <v>1686</v>
      </c>
      <c r="E171" s="45">
        <f>Source!AQ52</f>
        <v>88.9</v>
      </c>
      <c r="F171" s="46"/>
      <c r="G171" s="47" t="str">
        <f>Source!DI52</f>
        <v/>
      </c>
      <c r="H171" s="48"/>
      <c r="I171" s="47"/>
      <c r="J171" s="47"/>
      <c r="K171" s="48"/>
      <c r="L171" s="49">
        <f>Source!U52</f>
        <v>14.179550000000001</v>
      </c>
    </row>
    <row r="172" spans="1:32" ht="15">
      <c r="G172" s="132">
        <f>ROUND(Source!AC52*Source!I52, 0)+ROUND(Source!AF52*Source!I52, 0)+ROUND(Source!AD52*Source!I52, 0)+SUM(H169:H170)</f>
        <v>540</v>
      </c>
      <c r="H172" s="132"/>
      <c r="J172" s="132">
        <f>Source!O52+SUM(K169:K170)</f>
        <v>6791</v>
      </c>
      <c r="K172" s="132"/>
      <c r="L172" s="40">
        <f>Source!U52</f>
        <v>14.179550000000001</v>
      </c>
      <c r="O172" s="39">
        <f>G172</f>
        <v>540</v>
      </c>
      <c r="P172" s="39">
        <f>J172</f>
        <v>6791</v>
      </c>
      <c r="Q172" s="50">
        <f>L172</f>
        <v>14.179550000000001</v>
      </c>
      <c r="W172">
        <f>IF(Source!BI52&lt;=1,G172, 0)</f>
        <v>540</v>
      </c>
      <c r="X172">
        <f>IF(Source!BI52=2,G172, 0)</f>
        <v>0</v>
      </c>
      <c r="Y172">
        <f>IF(Source!BI52=3,G172, 0)</f>
        <v>0</v>
      </c>
      <c r="Z172">
        <f>IF(Source!BI52=4,G172, 0)</f>
        <v>0</v>
      </c>
    </row>
    <row r="173" spans="1:32" ht="14.25">
      <c r="A173" s="30" t="str">
        <f>Source!E53</f>
        <v>22</v>
      </c>
      <c r="B173" s="31" t="str">
        <f>Source!F53</f>
        <v>прайс</v>
      </c>
      <c r="C173" s="27" t="str">
        <f>Source!G53</f>
        <v>Сантехническая перегородка</v>
      </c>
      <c r="D173" s="32" t="str">
        <f>Source!H53</f>
        <v>м2</v>
      </c>
      <c r="E173" s="10">
        <f>Source!I53</f>
        <v>15.95</v>
      </c>
      <c r="F173" s="34">
        <f>IF(Source!AK53&lt;&gt; 0, Source!AK53,Source!AL53 + Source!AM53 + Source!AO53)</f>
        <v>1084.81</v>
      </c>
      <c r="G173" s="33"/>
      <c r="H173" s="35"/>
      <c r="I173" s="33" t="str">
        <f>Source!BO53</f>
        <v/>
      </c>
      <c r="J173" s="33"/>
      <c r="K173" s="35"/>
      <c r="L173" s="36"/>
      <c r="S173">
        <f>ROUND((Source!FX53/100)*((ROUND(Source!AF53*Source!I53, 0)+ROUND(Source!AE53*Source!I53, 0))), 0)</f>
        <v>0</v>
      </c>
      <c r="T173">
        <f>Source!X53</f>
        <v>0</v>
      </c>
      <c r="U173">
        <f>ROUND((Source!FY53/100)*((ROUND(Source!AF53*Source!I53, 0)+ROUND(Source!AE53*Source!I53, 0))), 0)</f>
        <v>0</v>
      </c>
      <c r="V173">
        <f>Source!Y53</f>
        <v>0</v>
      </c>
    </row>
    <row r="174" spans="1:32" ht="14.25">
      <c r="A174" s="41"/>
      <c r="B174" s="42"/>
      <c r="C174" s="43" t="s">
        <v>1687</v>
      </c>
      <c r="D174" s="44"/>
      <c r="E174" s="45"/>
      <c r="F174" s="46">
        <f>Source!AL53</f>
        <v>1084.81</v>
      </c>
      <c r="G174" s="47" t="str">
        <f>Source!DD53</f>
        <v/>
      </c>
      <c r="H174" s="48">
        <f>ROUND(Source!AC53*Source!I53, 0)</f>
        <v>17303</v>
      </c>
      <c r="I174" s="47"/>
      <c r="J174" s="47">
        <f>IF(Source!BC53&lt;&gt; 0, Source!BC53, 1)</f>
        <v>5.07</v>
      </c>
      <c r="K174" s="48">
        <f>Source!P53</f>
        <v>87725</v>
      </c>
      <c r="L174" s="58"/>
    </row>
    <row r="175" spans="1:32" ht="15">
      <c r="G175" s="132">
        <f>ROUND(Source!AC53*Source!I53, 0)+ROUND(Source!AF53*Source!I53, 0)+ROUND(Source!AD53*Source!I53, 0)</f>
        <v>17303</v>
      </c>
      <c r="H175" s="132"/>
      <c r="J175" s="132">
        <f>Source!O53</f>
        <v>87725</v>
      </c>
      <c r="K175" s="132"/>
      <c r="L175" s="40">
        <f>Source!U53</f>
        <v>0</v>
      </c>
      <c r="O175" s="39">
        <f>G175</f>
        <v>17303</v>
      </c>
      <c r="P175" s="39">
        <f>J175</f>
        <v>87725</v>
      </c>
      <c r="Q175" s="50">
        <f>L175</f>
        <v>0</v>
      </c>
      <c r="W175">
        <f>IF(Source!BI53&lt;=1,G175, 0)</f>
        <v>17303</v>
      </c>
      <c r="X175">
        <f>IF(Source!BI53=2,G175, 0)</f>
        <v>0</v>
      </c>
      <c r="Y175">
        <f>IF(Source!BI53=3,G175, 0)</f>
        <v>0</v>
      </c>
      <c r="Z175">
        <f>IF(Source!BI53=4,G175, 0)</f>
        <v>0</v>
      </c>
    </row>
    <row r="176" spans="1:32" ht="28.5">
      <c r="A176" s="30" t="str">
        <f>Source!E54</f>
        <v>23</v>
      </c>
      <c r="B176" s="31" t="str">
        <f>Source!F54</f>
        <v>10-01-059-1</v>
      </c>
      <c r="C176" s="27" t="str">
        <f>Source!G54</f>
        <v>Установка столов, шкафов под мойки, холодильных шкафов и др.</v>
      </c>
      <c r="D176" s="32" t="str">
        <f>Source!H54</f>
        <v>100 шт. изделий</v>
      </c>
      <c r="E176" s="10">
        <f>Source!I54</f>
        <v>0.01</v>
      </c>
      <c r="F176" s="34">
        <f>IF(Source!AK54&lt;&gt; 0, Source!AK54,Source!AL54 + Source!AM54 + Source!AO54)</f>
        <v>2489.88</v>
      </c>
      <c r="G176" s="33"/>
      <c r="H176" s="35"/>
      <c r="I176" s="33" t="str">
        <f>Source!BO54</f>
        <v>10-01-059-1</v>
      </c>
      <c r="J176" s="33"/>
      <c r="K176" s="35"/>
      <c r="L176" s="36"/>
      <c r="S176">
        <f>ROUND((Source!FX54/100)*((ROUND(Source!AF54*Source!I54, 0)+ROUND(Source!AE54*Source!I54, 0))), 0)</f>
        <v>6</v>
      </c>
      <c r="T176">
        <f>Source!X54</f>
        <v>111</v>
      </c>
      <c r="U176">
        <f>ROUND((Source!FY54/100)*((ROUND(Source!AF54*Source!I54, 0)+ROUND(Source!AE54*Source!I54, 0))), 0)</f>
        <v>3</v>
      </c>
      <c r="V176">
        <f>Source!Y54</f>
        <v>57</v>
      </c>
    </row>
    <row r="177" spans="1:32" ht="14.25">
      <c r="A177" s="30"/>
      <c r="B177" s="31"/>
      <c r="C177" s="27" t="s">
        <v>1680</v>
      </c>
      <c r="D177" s="32"/>
      <c r="E177" s="10"/>
      <c r="F177" s="34">
        <f>Source!AO54</f>
        <v>562.87</v>
      </c>
      <c r="G177" s="33" t="str">
        <f>Source!DG54</f>
        <v/>
      </c>
      <c r="H177" s="35">
        <f>ROUND(Source!AF54*Source!I54, 0)</f>
        <v>6</v>
      </c>
      <c r="I177" s="33"/>
      <c r="J177" s="33">
        <f>IF(Source!BA54&lt;&gt; 0, Source!BA54, 1)</f>
        <v>17.95</v>
      </c>
      <c r="K177" s="35">
        <f>Source!S54</f>
        <v>101</v>
      </c>
      <c r="L177" s="36"/>
      <c r="R177">
        <f>H177</f>
        <v>6</v>
      </c>
    </row>
    <row r="178" spans="1:32" ht="14.25">
      <c r="A178" s="30"/>
      <c r="B178" s="31"/>
      <c r="C178" s="27" t="s">
        <v>317</v>
      </c>
      <c r="D178" s="32"/>
      <c r="E178" s="10"/>
      <c r="F178" s="34">
        <f>Source!AM54</f>
        <v>282.16000000000003</v>
      </c>
      <c r="G178" s="33" t="str">
        <f>Source!DE54</f>
        <v/>
      </c>
      <c r="H178" s="35">
        <f>ROUND(Source!AD54*Source!I54, 0)</f>
        <v>3</v>
      </c>
      <c r="I178" s="33"/>
      <c r="J178" s="33">
        <f>IF(Source!BB54&lt;&gt; 0, Source!BB54, 1)</f>
        <v>8.24</v>
      </c>
      <c r="K178" s="35">
        <f>Source!Q54</f>
        <v>23</v>
      </c>
      <c r="L178" s="36"/>
    </row>
    <row r="179" spans="1:32" ht="14.25">
      <c r="A179" s="30"/>
      <c r="B179" s="31"/>
      <c r="C179" s="27" t="s">
        <v>1681</v>
      </c>
      <c r="D179" s="32"/>
      <c r="E179" s="10"/>
      <c r="F179" s="34">
        <f>Source!AN54</f>
        <v>20.93</v>
      </c>
      <c r="G179" s="33" t="str">
        <f>Source!DF54</f>
        <v/>
      </c>
      <c r="H179" s="35">
        <f>ROUND(Source!AE54*Source!I54, 0)</f>
        <v>0</v>
      </c>
      <c r="I179" s="33"/>
      <c r="J179" s="33">
        <f>IF(Source!BS54&lt;&gt; 0, Source!BS54, 1)</f>
        <v>17.95</v>
      </c>
      <c r="K179" s="35">
        <f>Source!R54</f>
        <v>4</v>
      </c>
      <c r="L179" s="36"/>
      <c r="R179">
        <f>H179</f>
        <v>0</v>
      </c>
    </row>
    <row r="180" spans="1:32" ht="14.25">
      <c r="A180" s="30"/>
      <c r="B180" s="31"/>
      <c r="C180" s="27" t="s">
        <v>1687</v>
      </c>
      <c r="D180" s="32"/>
      <c r="E180" s="10"/>
      <c r="F180" s="34">
        <f>Source!AL54</f>
        <v>1644.85</v>
      </c>
      <c r="G180" s="33" t="str">
        <f>Source!DD54</f>
        <v/>
      </c>
      <c r="H180" s="35">
        <f>ROUND(Source!AC54*Source!I54, 0)</f>
        <v>16</v>
      </c>
      <c r="I180" s="33"/>
      <c r="J180" s="33">
        <f>IF(Source!BC54&lt;&gt; 0, Source!BC54, 1)</f>
        <v>3.45</v>
      </c>
      <c r="K180" s="35">
        <f>Source!P54</f>
        <v>57</v>
      </c>
      <c r="L180" s="36"/>
    </row>
    <row r="181" spans="1:32" ht="14.25">
      <c r="A181" s="30"/>
      <c r="B181" s="31"/>
      <c r="C181" s="27" t="s">
        <v>1682</v>
      </c>
      <c r="D181" s="32" t="s">
        <v>1683</v>
      </c>
      <c r="E181" s="10">
        <f>Source!BZ54</f>
        <v>118</v>
      </c>
      <c r="F181" s="151" t="str">
        <f>CONCATENATE(" )", Source!DL54, Source!FT54, "=", Source!FX54)</f>
        <v xml:space="preserve"> )*0,9=106,2</v>
      </c>
      <c r="G181" s="128"/>
      <c r="H181" s="35">
        <f>SUM(S176:S183)</f>
        <v>6</v>
      </c>
      <c r="I181" s="37"/>
      <c r="J181" s="27">
        <f>Source!AT54</f>
        <v>106</v>
      </c>
      <c r="K181" s="35">
        <f>SUM(T176:T183)</f>
        <v>111</v>
      </c>
      <c r="L181" s="36"/>
    </row>
    <row r="182" spans="1:32" ht="14.25">
      <c r="A182" s="30"/>
      <c r="B182" s="31"/>
      <c r="C182" s="27" t="s">
        <v>1684</v>
      </c>
      <c r="D182" s="32" t="s">
        <v>1683</v>
      </c>
      <c r="E182" s="10">
        <f>Source!CA54</f>
        <v>63</v>
      </c>
      <c r="F182" s="151" t="str">
        <f>CONCATENATE(" )", Source!DM54, Source!FU54, "=", Source!FY54)</f>
        <v xml:space="preserve"> )*0,85=53,55</v>
      </c>
      <c r="G182" s="128"/>
      <c r="H182" s="35">
        <f>SUM(U176:U183)</f>
        <v>3</v>
      </c>
      <c r="I182" s="37"/>
      <c r="J182" s="27">
        <f>Source!AU54</f>
        <v>54</v>
      </c>
      <c r="K182" s="35">
        <f>SUM(V176:V183)</f>
        <v>57</v>
      </c>
      <c r="L182" s="36"/>
    </row>
    <row r="183" spans="1:32" ht="14.25">
      <c r="A183" s="41"/>
      <c r="B183" s="42"/>
      <c r="C183" s="43" t="s">
        <v>1685</v>
      </c>
      <c r="D183" s="44" t="s">
        <v>1686</v>
      </c>
      <c r="E183" s="45">
        <f>Source!AQ54</f>
        <v>75.150000000000006</v>
      </c>
      <c r="F183" s="46"/>
      <c r="G183" s="47" t="str">
        <f>Source!DI54</f>
        <v/>
      </c>
      <c r="H183" s="48"/>
      <c r="I183" s="47"/>
      <c r="J183" s="47"/>
      <c r="K183" s="48"/>
      <c r="L183" s="49">
        <f>Source!U54</f>
        <v>0.75150000000000006</v>
      </c>
    </row>
    <row r="184" spans="1:32" ht="15">
      <c r="G184" s="132">
        <f>ROUND(Source!AC54*Source!I54, 0)+ROUND(Source!AF54*Source!I54, 0)+ROUND(Source!AD54*Source!I54, 0)+SUM(H181:H182)</f>
        <v>34</v>
      </c>
      <c r="H184" s="132"/>
      <c r="J184" s="132">
        <f>Source!O54+SUM(K181:K182)</f>
        <v>349</v>
      </c>
      <c r="K184" s="132"/>
      <c r="L184" s="40">
        <f>Source!U54</f>
        <v>0.75150000000000006</v>
      </c>
      <c r="O184" s="39">
        <f>G184</f>
        <v>34</v>
      </c>
      <c r="P184" s="39">
        <f>J184</f>
        <v>349</v>
      </c>
      <c r="Q184" s="50">
        <f>L184</f>
        <v>0.75150000000000006</v>
      </c>
      <c r="W184">
        <f>IF(Source!BI54&lt;=1,G184, 0)</f>
        <v>34</v>
      </c>
      <c r="X184">
        <f>IF(Source!BI54=2,G184, 0)</f>
        <v>0</v>
      </c>
      <c r="Y184">
        <f>IF(Source!BI54=3,G184, 0)</f>
        <v>0</v>
      </c>
      <c r="Z184">
        <f>IF(Source!BI54=4,G184, 0)</f>
        <v>0</v>
      </c>
    </row>
    <row r="185" spans="1:32" ht="14.25">
      <c r="A185" s="30" t="str">
        <f>Source!E55</f>
        <v>24</v>
      </c>
      <c r="B185" s="31" t="str">
        <f>Source!F55</f>
        <v>прайс</v>
      </c>
      <c r="C185" s="27" t="str">
        <f>Source!G55</f>
        <v>Столешница</v>
      </c>
      <c r="D185" s="32" t="str">
        <f>Source!H55</f>
        <v>м</v>
      </c>
      <c r="E185" s="10">
        <f>Source!I55</f>
        <v>4.8</v>
      </c>
      <c r="F185" s="34">
        <f>IF(Source!AK55&lt;&gt; 0, Source!AK55,Source!AL55 + Source!AM55 + Source!AO55)</f>
        <v>2071</v>
      </c>
      <c r="G185" s="33"/>
      <c r="H185" s="35"/>
      <c r="I185" s="33" t="str">
        <f>Source!BO55</f>
        <v/>
      </c>
      <c r="J185" s="33"/>
      <c r="K185" s="35"/>
      <c r="L185" s="36"/>
      <c r="S185">
        <f>ROUND((Source!FX55/100)*((ROUND(Source!AF55*Source!I55, 0)+ROUND(Source!AE55*Source!I55, 0))), 0)</f>
        <v>0</v>
      </c>
      <c r="T185">
        <f>Source!X55</f>
        <v>0</v>
      </c>
      <c r="U185">
        <f>ROUND((Source!FY55/100)*((ROUND(Source!AF55*Source!I55, 0)+ROUND(Source!AE55*Source!I55, 0))), 0)</f>
        <v>0</v>
      </c>
      <c r="V185">
        <f>Source!Y55</f>
        <v>0</v>
      </c>
    </row>
    <row r="186" spans="1:32" ht="14.25">
      <c r="A186" s="41"/>
      <c r="B186" s="42"/>
      <c r="C186" s="43" t="s">
        <v>1687</v>
      </c>
      <c r="D186" s="44"/>
      <c r="E186" s="45"/>
      <c r="F186" s="46">
        <f>Source!AL55</f>
        <v>2071</v>
      </c>
      <c r="G186" s="47" t="str">
        <f>Source!DD55</f>
        <v/>
      </c>
      <c r="H186" s="48">
        <f>ROUND(Source!AC55*Source!I55, 0)</f>
        <v>9941</v>
      </c>
      <c r="I186" s="47"/>
      <c r="J186" s="47">
        <f>IF(Source!BC55&lt;&gt; 0, Source!BC55, 1)</f>
        <v>3.38</v>
      </c>
      <c r="K186" s="48">
        <f>Source!P55</f>
        <v>33600</v>
      </c>
      <c r="L186" s="58"/>
    </row>
    <row r="187" spans="1:32" ht="15">
      <c r="G187" s="132">
        <f>ROUND(Source!AC55*Source!I55, 0)+ROUND(Source!AF55*Source!I55, 0)+ROUND(Source!AD55*Source!I55, 0)</f>
        <v>9941</v>
      </c>
      <c r="H187" s="132"/>
      <c r="J187" s="132">
        <f>Source!O55</f>
        <v>33600</v>
      </c>
      <c r="K187" s="132"/>
      <c r="L187" s="40">
        <f>Source!U55</f>
        <v>0</v>
      </c>
      <c r="O187" s="39">
        <f>G187</f>
        <v>9941</v>
      </c>
      <c r="P187" s="39">
        <f>J187</f>
        <v>33600</v>
      </c>
      <c r="Q187" s="50">
        <f>L187</f>
        <v>0</v>
      </c>
      <c r="W187">
        <f>IF(Source!BI55&lt;=1,G187, 0)</f>
        <v>9941</v>
      </c>
      <c r="X187">
        <f>IF(Source!BI55=2,G187, 0)</f>
        <v>0</v>
      </c>
      <c r="Y187">
        <f>IF(Source!BI55=3,G187, 0)</f>
        <v>0</v>
      </c>
      <c r="Z187">
        <f>IF(Source!BI55=4,G187, 0)</f>
        <v>0</v>
      </c>
    </row>
    <row r="188" spans="1:32" ht="14.25">
      <c r="C188" s="135" t="str">
        <f>Source!G56</f>
        <v>Проемы</v>
      </c>
      <c r="D188" s="135"/>
      <c r="E188" s="135"/>
      <c r="F188" s="135"/>
      <c r="G188" s="135"/>
      <c r="H188" s="135"/>
      <c r="I188" s="135"/>
      <c r="J188" s="135"/>
      <c r="K188" s="135"/>
      <c r="L188" s="135"/>
      <c r="AF188" s="29" t="str">
        <f>Source!G56</f>
        <v>Проемы</v>
      </c>
    </row>
    <row r="189" spans="1:32" ht="14.25">
      <c r="C189" s="135" t="str">
        <f>Source!G57</f>
        <v>Помещение №1, №2,№15 (мужской и женский санузел, коридор 1 этаж)</v>
      </c>
      <c r="D189" s="135"/>
      <c r="E189" s="135"/>
      <c r="F189" s="135"/>
      <c r="G189" s="135"/>
      <c r="H189" s="135"/>
      <c r="I189" s="135"/>
      <c r="J189" s="135"/>
      <c r="K189" s="135"/>
      <c r="L189" s="135"/>
      <c r="AF189" s="29" t="str">
        <f>Source!G57</f>
        <v>Помещение №1, №2,№15 (мужской и женский санузел, коридор 1 этаж)</v>
      </c>
    </row>
    <row r="190" spans="1:32" ht="57">
      <c r="A190" s="30" t="str">
        <f>Source!E58</f>
        <v>25</v>
      </c>
      <c r="B190" s="31" t="str">
        <f>Source!F58</f>
        <v>10-01-039-1</v>
      </c>
      <c r="C190" s="27" t="str">
        <f>Source!G58</f>
        <v>Установка блоков в наружных и внутренних дверных проемах в каменных стенах, площадь проема до 3 м2</v>
      </c>
      <c r="D190" s="32" t="str">
        <f>Source!H58</f>
        <v>100 М2 ПРОЕМОВ</v>
      </c>
      <c r="E190" s="10">
        <f>Source!I58</f>
        <v>3.78E-2</v>
      </c>
      <c r="F190" s="34">
        <f>IF(Source!AK58&lt;&gt; 0, Source!AK58,Source!AL58 + Source!AM58 + Source!AO58)</f>
        <v>25859.68</v>
      </c>
      <c r="G190" s="33"/>
      <c r="H190" s="35"/>
      <c r="I190" s="33" t="str">
        <f>Source!BO58</f>
        <v>10-01-039-1</v>
      </c>
      <c r="J190" s="33"/>
      <c r="K190" s="35"/>
      <c r="L190" s="36"/>
      <c r="S190">
        <f>ROUND((Source!FX58/100)*((ROUND(Source!AF58*Source!I58, 0)+ROUND(Source!AE58*Source!I58, 0))), 0)</f>
        <v>41</v>
      </c>
      <c r="T190">
        <f>Source!X58</f>
        <v>742</v>
      </c>
      <c r="U190">
        <f>ROUND((Source!FY58/100)*((ROUND(Source!AF58*Source!I58, 0)+ROUND(Source!AE58*Source!I58, 0))), 0)</f>
        <v>21</v>
      </c>
      <c r="V190">
        <f>Source!Y58</f>
        <v>378</v>
      </c>
    </row>
    <row r="191" spans="1:32" ht="14.25">
      <c r="A191" s="30"/>
      <c r="B191" s="31"/>
      <c r="C191" s="27" t="s">
        <v>1680</v>
      </c>
      <c r="D191" s="32"/>
      <c r="E191" s="10"/>
      <c r="F191" s="34">
        <f>Source!AO58</f>
        <v>894.72</v>
      </c>
      <c r="G191" s="33" t="str">
        <f>Source!DG58</f>
        <v/>
      </c>
      <c r="H191" s="35">
        <f>ROUND(Source!AF58*Source!I58, 0)</f>
        <v>34</v>
      </c>
      <c r="I191" s="33"/>
      <c r="J191" s="33">
        <f>IF(Source!BA58&lt;&gt; 0, Source!BA58, 1)</f>
        <v>17.95</v>
      </c>
      <c r="K191" s="35">
        <f>Source!S58</f>
        <v>607</v>
      </c>
      <c r="L191" s="36"/>
      <c r="R191">
        <f>H191</f>
        <v>34</v>
      </c>
    </row>
    <row r="192" spans="1:32" ht="14.25">
      <c r="A192" s="30"/>
      <c r="B192" s="31"/>
      <c r="C192" s="27" t="s">
        <v>317</v>
      </c>
      <c r="D192" s="32"/>
      <c r="E192" s="10"/>
      <c r="F192" s="34">
        <f>Source!AM58</f>
        <v>1450.9</v>
      </c>
      <c r="G192" s="33" t="str">
        <f>Source!DE58</f>
        <v/>
      </c>
      <c r="H192" s="35">
        <f>ROUND(Source!AD58*Source!I58, 0)</f>
        <v>55</v>
      </c>
      <c r="I192" s="33"/>
      <c r="J192" s="33">
        <f>IF(Source!BB58&lt;&gt; 0, Source!BB58, 1)</f>
        <v>6.46</v>
      </c>
      <c r="K192" s="35">
        <f>Source!Q58</f>
        <v>354</v>
      </c>
      <c r="L192" s="36"/>
    </row>
    <row r="193" spans="1:26" ht="14.25">
      <c r="A193" s="30"/>
      <c r="B193" s="31"/>
      <c r="C193" s="27" t="s">
        <v>1681</v>
      </c>
      <c r="D193" s="32"/>
      <c r="E193" s="10"/>
      <c r="F193" s="34">
        <f>Source!AN58</f>
        <v>137.34</v>
      </c>
      <c r="G193" s="33" t="str">
        <f>Source!DF58</f>
        <v/>
      </c>
      <c r="H193" s="35">
        <f>ROUND(Source!AE58*Source!I58, 0)</f>
        <v>5</v>
      </c>
      <c r="I193" s="33"/>
      <c r="J193" s="33">
        <f>IF(Source!BS58&lt;&gt; 0, Source!BS58, 1)</f>
        <v>17.95</v>
      </c>
      <c r="K193" s="35">
        <f>Source!R58</f>
        <v>93</v>
      </c>
      <c r="L193" s="36"/>
      <c r="R193">
        <f>H193</f>
        <v>5</v>
      </c>
    </row>
    <row r="194" spans="1:26" ht="14.25">
      <c r="A194" s="30"/>
      <c r="B194" s="31"/>
      <c r="C194" s="27" t="s">
        <v>1687</v>
      </c>
      <c r="D194" s="32"/>
      <c r="E194" s="10"/>
      <c r="F194" s="34">
        <f>Source!AL58</f>
        <v>23514.06</v>
      </c>
      <c r="G194" s="33" t="str">
        <f>Source!DD58</f>
        <v/>
      </c>
      <c r="H194" s="35">
        <f>ROUND(Source!AC58*Source!I58, 0)</f>
        <v>889</v>
      </c>
      <c r="I194" s="33"/>
      <c r="J194" s="33">
        <f>IF(Source!BC58&lt;&gt; 0, Source!BC58, 1)</f>
        <v>5.67</v>
      </c>
      <c r="K194" s="35">
        <f>Source!P58</f>
        <v>5040</v>
      </c>
      <c r="L194" s="36"/>
    </row>
    <row r="195" spans="1:26" ht="14.25">
      <c r="A195" s="30"/>
      <c r="B195" s="31"/>
      <c r="C195" s="27" t="s">
        <v>1682</v>
      </c>
      <c r="D195" s="32" t="s">
        <v>1683</v>
      </c>
      <c r="E195" s="10">
        <f>Source!BZ58</f>
        <v>118</v>
      </c>
      <c r="F195" s="151" t="str">
        <f>CONCATENATE(" )", Source!DL58, Source!FT58, "=", Source!FX58)</f>
        <v xml:space="preserve"> )*0,9=106,2</v>
      </c>
      <c r="G195" s="128"/>
      <c r="H195" s="35">
        <f>SUM(S190:S197)</f>
        <v>41</v>
      </c>
      <c r="I195" s="37"/>
      <c r="J195" s="27">
        <f>Source!AT58</f>
        <v>106</v>
      </c>
      <c r="K195" s="35">
        <f>SUM(T190:T197)</f>
        <v>742</v>
      </c>
      <c r="L195" s="36"/>
    </row>
    <row r="196" spans="1:26" ht="14.25">
      <c r="A196" s="30"/>
      <c r="B196" s="31"/>
      <c r="C196" s="27" t="s">
        <v>1684</v>
      </c>
      <c r="D196" s="32" t="s">
        <v>1683</v>
      </c>
      <c r="E196" s="10">
        <f>Source!CA58</f>
        <v>63</v>
      </c>
      <c r="F196" s="151" t="str">
        <f>CONCATENATE(" )", Source!DM58, Source!FU58, "=", Source!FY58)</f>
        <v xml:space="preserve"> )*0,85=53,55</v>
      </c>
      <c r="G196" s="128"/>
      <c r="H196" s="35">
        <f>SUM(U190:U197)</f>
        <v>21</v>
      </c>
      <c r="I196" s="37"/>
      <c r="J196" s="27">
        <f>Source!AU58</f>
        <v>54</v>
      </c>
      <c r="K196" s="35">
        <f>SUM(V190:V197)</f>
        <v>378</v>
      </c>
      <c r="L196" s="36"/>
    </row>
    <row r="197" spans="1:26" ht="14.25">
      <c r="A197" s="41"/>
      <c r="B197" s="42"/>
      <c r="C197" s="43" t="s">
        <v>1685</v>
      </c>
      <c r="D197" s="44" t="s">
        <v>1686</v>
      </c>
      <c r="E197" s="45">
        <f>Source!AQ58</f>
        <v>104.28</v>
      </c>
      <c r="F197" s="46"/>
      <c r="G197" s="47" t="str">
        <f>Source!DI58</f>
        <v/>
      </c>
      <c r="H197" s="48"/>
      <c r="I197" s="47"/>
      <c r="J197" s="47"/>
      <c r="K197" s="48"/>
      <c r="L197" s="49">
        <f>Source!U58</f>
        <v>3.9417840000000002</v>
      </c>
    </row>
    <row r="198" spans="1:26" ht="15">
      <c r="G198" s="132">
        <f>ROUND(Source!AC58*Source!I58, 0)+ROUND(Source!AF58*Source!I58, 0)+ROUND(Source!AD58*Source!I58, 0)+SUM(H195:H196)</f>
        <v>1040</v>
      </c>
      <c r="H198" s="132"/>
      <c r="J198" s="132">
        <f>Source!O58+SUM(K195:K196)</f>
        <v>7121</v>
      </c>
      <c r="K198" s="132"/>
      <c r="L198" s="40">
        <f>Source!U58</f>
        <v>3.9417840000000002</v>
      </c>
      <c r="O198" s="39">
        <f>G198</f>
        <v>1040</v>
      </c>
      <c r="P198" s="39">
        <f>J198</f>
        <v>7121</v>
      </c>
      <c r="Q198" s="50">
        <f>L198</f>
        <v>3.9417840000000002</v>
      </c>
      <c r="W198">
        <f>IF(Source!BI58&lt;=1,G198, 0)</f>
        <v>1040</v>
      </c>
      <c r="X198">
        <f>IF(Source!BI58=2,G198, 0)</f>
        <v>0</v>
      </c>
      <c r="Y198">
        <f>IF(Source!BI58=3,G198, 0)</f>
        <v>0</v>
      </c>
      <c r="Z198">
        <f>IF(Source!BI58=4,G198, 0)</f>
        <v>0</v>
      </c>
    </row>
    <row r="199" spans="1:26" ht="57">
      <c r="A199" s="30" t="str">
        <f>Source!E59</f>
        <v>27</v>
      </c>
      <c r="B199" s="31" t="str">
        <f>Source!F59</f>
        <v>203-0223</v>
      </c>
      <c r="C199" s="27" t="str">
        <f>Source!G59</f>
        <v>Блоки дверные с рамочными полотнами однопольные ДН 21-10, площадь 2,05 м2; ДН 24-10, площадь 2,35 м2</v>
      </c>
      <c r="D199" s="32" t="str">
        <f>Source!H59</f>
        <v>м2</v>
      </c>
      <c r="E199" s="10">
        <f>Source!I59</f>
        <v>-3.78</v>
      </c>
      <c r="F199" s="34">
        <f>IF(Source!AK59&lt;&gt; 0, Source!AK59,Source!AL59 + Source!AM59 + Source!AO59)</f>
        <v>208.29</v>
      </c>
      <c r="G199" s="33"/>
      <c r="H199" s="35"/>
      <c r="I199" s="33" t="str">
        <f>Source!BO59</f>
        <v>203-0223</v>
      </c>
      <c r="J199" s="33"/>
      <c r="K199" s="35"/>
      <c r="L199" s="36"/>
      <c r="S199">
        <f>ROUND((Source!FX59/100)*((ROUND(Source!AF59*Source!I59, 0)+ROUND(Source!AE59*Source!I59, 0))), 0)</f>
        <v>0</v>
      </c>
      <c r="T199">
        <f>Source!X59</f>
        <v>0</v>
      </c>
      <c r="U199">
        <f>ROUND((Source!FY59/100)*((ROUND(Source!AF59*Source!I59, 0)+ROUND(Source!AE59*Source!I59, 0))), 0)</f>
        <v>0</v>
      </c>
      <c r="V199">
        <f>Source!Y59</f>
        <v>0</v>
      </c>
    </row>
    <row r="200" spans="1:26" ht="14.25">
      <c r="A200" s="41"/>
      <c r="B200" s="42"/>
      <c r="C200" s="43" t="s">
        <v>1687</v>
      </c>
      <c r="D200" s="44"/>
      <c r="E200" s="45"/>
      <c r="F200" s="46">
        <f>Source!AL59</f>
        <v>208.29</v>
      </c>
      <c r="G200" s="47" t="str">
        <f>Source!DD59</f>
        <v/>
      </c>
      <c r="H200" s="48">
        <f>ROUND(Source!AC59*Source!I59, 0)</f>
        <v>-787</v>
      </c>
      <c r="I200" s="47"/>
      <c r="J200" s="47">
        <f>IF(Source!BC59&lt;&gt; 0, Source!BC59, 1)</f>
        <v>5.82</v>
      </c>
      <c r="K200" s="48">
        <f>Source!P59</f>
        <v>-4582</v>
      </c>
      <c r="L200" s="58"/>
    </row>
    <row r="201" spans="1:26" ht="15">
      <c r="G201" s="132">
        <f>ROUND(Source!AC59*Source!I59, 0)+ROUND(Source!AF59*Source!I59, 0)+ROUND(Source!AD59*Source!I59, 0)</f>
        <v>-787</v>
      </c>
      <c r="H201" s="132"/>
      <c r="J201" s="132">
        <f>Source!O59</f>
        <v>-4582</v>
      </c>
      <c r="K201" s="132"/>
      <c r="L201" s="40">
        <f>Source!U59</f>
        <v>0</v>
      </c>
      <c r="O201" s="39">
        <f>G201</f>
        <v>-787</v>
      </c>
      <c r="P201" s="39">
        <f>J201</f>
        <v>-4582</v>
      </c>
      <c r="Q201" s="50">
        <f>L201</f>
        <v>0</v>
      </c>
      <c r="W201">
        <f>IF(Source!BI59&lt;=1,G201, 0)</f>
        <v>-787</v>
      </c>
      <c r="X201">
        <f>IF(Source!BI59=2,G201, 0)</f>
        <v>0</v>
      </c>
      <c r="Y201">
        <f>IF(Source!BI59=3,G201, 0)</f>
        <v>0</v>
      </c>
      <c r="Z201">
        <f>IF(Source!BI59=4,G201, 0)</f>
        <v>0</v>
      </c>
    </row>
    <row r="202" spans="1:26" ht="71.25">
      <c r="A202" s="30" t="str">
        <f>Source!E60</f>
        <v>29</v>
      </c>
      <c r="B202" s="31" t="str">
        <f>Source!F60</f>
        <v>203-0598</v>
      </c>
      <c r="C202" s="27" t="str">
        <f>Source!G60</f>
        <v>Блок дверной, одностворчатый, 3-х филёнчатый, глухой сосновый, лакированный, модель FF OKSAMANTY 3P, размер дверного полотна 790x2090 мм</v>
      </c>
      <c r="D202" s="32" t="str">
        <f>Source!H60</f>
        <v>компл.</v>
      </c>
      <c r="E202" s="10">
        <f>Source!I60</f>
        <v>2</v>
      </c>
      <c r="F202" s="34">
        <f>IF(Source!AK60&lt;&gt; 0, Source!AK60,Source!AL60 + Source!AM60 + Source!AO60)</f>
        <v>1602.49</v>
      </c>
      <c r="G202" s="33"/>
      <c r="H202" s="35"/>
      <c r="I202" s="33" t="str">
        <f>Source!BO60</f>
        <v>203-0598</v>
      </c>
      <c r="J202" s="33"/>
      <c r="K202" s="35"/>
      <c r="L202" s="36"/>
      <c r="S202">
        <f>ROUND((Source!FX60/100)*((ROUND(Source!AF60*Source!I60, 0)+ROUND(Source!AE60*Source!I60, 0))), 0)</f>
        <v>0</v>
      </c>
      <c r="T202">
        <f>Source!X60</f>
        <v>0</v>
      </c>
      <c r="U202">
        <f>ROUND((Source!FY60/100)*((ROUND(Source!AF60*Source!I60, 0)+ROUND(Source!AE60*Source!I60, 0))), 0)</f>
        <v>0</v>
      </c>
      <c r="V202">
        <f>Source!Y60</f>
        <v>0</v>
      </c>
    </row>
    <row r="203" spans="1:26" ht="14.25">
      <c r="A203" s="41"/>
      <c r="B203" s="42"/>
      <c r="C203" s="43" t="s">
        <v>1687</v>
      </c>
      <c r="D203" s="44"/>
      <c r="E203" s="45"/>
      <c r="F203" s="46">
        <f>Source!AL60</f>
        <v>1602.49</v>
      </c>
      <c r="G203" s="47" t="str">
        <f>Source!DD60</f>
        <v/>
      </c>
      <c r="H203" s="48">
        <f>ROUND(Source!AC60*Source!I60, 0)</f>
        <v>3205</v>
      </c>
      <c r="I203" s="47"/>
      <c r="J203" s="47">
        <f>IF(Source!BC60&lt;&gt; 0, Source!BC60, 1)</f>
        <v>4.9400000000000004</v>
      </c>
      <c r="K203" s="48">
        <f>Source!P60</f>
        <v>15833</v>
      </c>
      <c r="L203" s="58"/>
    </row>
    <row r="204" spans="1:26" ht="15">
      <c r="G204" s="132">
        <f>ROUND(Source!AC60*Source!I60, 0)+ROUND(Source!AF60*Source!I60, 0)+ROUND(Source!AD60*Source!I60, 0)</f>
        <v>3205</v>
      </c>
      <c r="H204" s="132"/>
      <c r="J204" s="132">
        <f>Source!O60</f>
        <v>15833</v>
      </c>
      <c r="K204" s="132"/>
      <c r="L204" s="40">
        <f>Source!U60</f>
        <v>0</v>
      </c>
      <c r="O204" s="39">
        <f>G204</f>
        <v>3205</v>
      </c>
      <c r="P204" s="39">
        <f>J204</f>
        <v>15833</v>
      </c>
      <c r="Q204" s="50">
        <f>L204</f>
        <v>0</v>
      </c>
      <c r="W204">
        <f>IF(Source!BI60&lt;=1,G204, 0)</f>
        <v>3205</v>
      </c>
      <c r="X204">
        <f>IF(Source!BI60=2,G204, 0)</f>
        <v>0</v>
      </c>
      <c r="Y204">
        <f>IF(Source!BI60=3,G204, 0)</f>
        <v>0</v>
      </c>
      <c r="Z204">
        <f>IF(Source!BI60=4,G204, 0)</f>
        <v>0</v>
      </c>
    </row>
    <row r="205" spans="1:26" ht="42.75">
      <c r="A205" s="30" t="str">
        <f>Source!E61</f>
        <v>30</v>
      </c>
      <c r="B205" s="31" t="str">
        <f>Source!F61</f>
        <v>10-01-060-1</v>
      </c>
      <c r="C205" s="27" t="str">
        <f>Source!G61</f>
        <v>Установка и крепление наличников</v>
      </c>
      <c r="D205" s="32" t="str">
        <f>Source!H61</f>
        <v>100 м коробок блоков</v>
      </c>
      <c r="E205" s="10">
        <f>Source!I61</f>
        <v>0.10199999999999999</v>
      </c>
      <c r="F205" s="34">
        <f>IF(Source!AK61&lt;&gt; 0, Source!AK61,Source!AL61 + Source!AM61 + Source!AO61)</f>
        <v>516.04</v>
      </c>
      <c r="G205" s="33"/>
      <c r="H205" s="35"/>
      <c r="I205" s="33" t="str">
        <f>Source!BO61</f>
        <v>10-01-060-1</v>
      </c>
      <c r="J205" s="33"/>
      <c r="K205" s="35"/>
      <c r="L205" s="36"/>
      <c r="S205">
        <f>ROUND((Source!FX61/100)*((ROUND(Source!AF61*Source!I61, 0)+ROUND(Source!AE61*Source!I61, 0))), 0)</f>
        <v>6</v>
      </c>
      <c r="T205">
        <f>Source!X61</f>
        <v>116</v>
      </c>
      <c r="U205">
        <f>ROUND((Source!FY61/100)*((ROUND(Source!AF61*Source!I61, 0)+ROUND(Source!AE61*Source!I61, 0))), 0)</f>
        <v>3</v>
      </c>
      <c r="V205">
        <f>Source!Y61</f>
        <v>59</v>
      </c>
    </row>
    <row r="206" spans="1:26" ht="14.25">
      <c r="A206" s="30"/>
      <c r="B206" s="31"/>
      <c r="C206" s="27" t="s">
        <v>1680</v>
      </c>
      <c r="D206" s="32"/>
      <c r="E206" s="10"/>
      <c r="F206" s="34">
        <f>Source!AO61</f>
        <v>59.67</v>
      </c>
      <c r="G206" s="33" t="str">
        <f>Source!DG61</f>
        <v/>
      </c>
      <c r="H206" s="35">
        <f>ROUND(Source!AF61*Source!I61, 0)</f>
        <v>6</v>
      </c>
      <c r="I206" s="33"/>
      <c r="J206" s="33">
        <f>IF(Source!BA61&lt;&gt; 0, Source!BA61, 1)</f>
        <v>17.95</v>
      </c>
      <c r="K206" s="35">
        <f>Source!S61</f>
        <v>109</v>
      </c>
      <c r="L206" s="36"/>
      <c r="R206">
        <f>H206</f>
        <v>6</v>
      </c>
    </row>
    <row r="207" spans="1:26" ht="14.25">
      <c r="A207" s="30"/>
      <c r="B207" s="31"/>
      <c r="C207" s="27" t="s">
        <v>317</v>
      </c>
      <c r="D207" s="32"/>
      <c r="E207" s="10"/>
      <c r="F207" s="34">
        <f>Source!AM61</f>
        <v>3.67</v>
      </c>
      <c r="G207" s="33" t="str">
        <f>Source!DE61</f>
        <v/>
      </c>
      <c r="H207" s="35">
        <f>ROUND(Source!AD61*Source!I61, 0)</f>
        <v>0</v>
      </c>
      <c r="I207" s="33"/>
      <c r="J207" s="33">
        <f>IF(Source!BB61&lt;&gt; 0, Source!BB61, 1)</f>
        <v>8.08</v>
      </c>
      <c r="K207" s="35">
        <f>Source!Q61</f>
        <v>3</v>
      </c>
      <c r="L207" s="36"/>
    </row>
    <row r="208" spans="1:26" ht="14.25">
      <c r="A208" s="30"/>
      <c r="B208" s="31"/>
      <c r="C208" s="27" t="s">
        <v>1687</v>
      </c>
      <c r="D208" s="32"/>
      <c r="E208" s="10"/>
      <c r="F208" s="34">
        <f>Source!AL61</f>
        <v>452.7</v>
      </c>
      <c r="G208" s="33" t="str">
        <f>Source!DD61</f>
        <v/>
      </c>
      <c r="H208" s="35">
        <f>ROUND(Source!AC61*Source!I61, 0)</f>
        <v>46</v>
      </c>
      <c r="I208" s="33"/>
      <c r="J208" s="33">
        <f>IF(Source!BC61&lt;&gt; 0, Source!BC61, 1)</f>
        <v>10.54</v>
      </c>
      <c r="K208" s="35">
        <f>Source!P61</f>
        <v>487</v>
      </c>
      <c r="L208" s="36"/>
    </row>
    <row r="209" spans="1:28" ht="14.25">
      <c r="A209" s="30"/>
      <c r="B209" s="31"/>
      <c r="C209" s="27" t="s">
        <v>1682</v>
      </c>
      <c r="D209" s="32" t="s">
        <v>1683</v>
      </c>
      <c r="E209" s="10">
        <f>Source!BZ61</f>
        <v>118</v>
      </c>
      <c r="F209" s="151" t="str">
        <f>CONCATENATE(" )", Source!DL61, Source!FT61, "=", Source!FX61)</f>
        <v xml:space="preserve"> )*0,9=106,2</v>
      </c>
      <c r="G209" s="128"/>
      <c r="H209" s="35">
        <f>SUM(S205:S211)</f>
        <v>6</v>
      </c>
      <c r="I209" s="37"/>
      <c r="J209" s="27">
        <f>Source!AT61</f>
        <v>106</v>
      </c>
      <c r="K209" s="35">
        <f>SUM(T205:T211)</f>
        <v>116</v>
      </c>
      <c r="L209" s="36"/>
    </row>
    <row r="210" spans="1:28" ht="14.25">
      <c r="A210" s="30"/>
      <c r="B210" s="31"/>
      <c r="C210" s="27" t="s">
        <v>1684</v>
      </c>
      <c r="D210" s="32" t="s">
        <v>1683</v>
      </c>
      <c r="E210" s="10">
        <f>Source!CA61</f>
        <v>63</v>
      </c>
      <c r="F210" s="151" t="str">
        <f>CONCATENATE(" )", Source!DM61, Source!FU61, "=", Source!FY61)</f>
        <v xml:space="preserve"> )*0,85=53,55</v>
      </c>
      <c r="G210" s="128"/>
      <c r="H210" s="35">
        <f>SUM(U205:U211)</f>
        <v>3</v>
      </c>
      <c r="I210" s="37"/>
      <c r="J210" s="27">
        <f>Source!AU61</f>
        <v>54</v>
      </c>
      <c r="K210" s="35">
        <f>SUM(V205:V211)</f>
        <v>59</v>
      </c>
      <c r="L210" s="36"/>
    </row>
    <row r="211" spans="1:28" ht="14.25">
      <c r="A211" s="41"/>
      <c r="B211" s="42"/>
      <c r="C211" s="43" t="s">
        <v>1685</v>
      </c>
      <c r="D211" s="44" t="s">
        <v>1686</v>
      </c>
      <c r="E211" s="45">
        <f>Source!AQ61</f>
        <v>7.82</v>
      </c>
      <c r="F211" s="46"/>
      <c r="G211" s="47" t="str">
        <f>Source!DI61</f>
        <v/>
      </c>
      <c r="H211" s="48"/>
      <c r="I211" s="47"/>
      <c r="J211" s="47"/>
      <c r="K211" s="48"/>
      <c r="L211" s="49">
        <f>Source!U61</f>
        <v>0.79764000000000002</v>
      </c>
    </row>
    <row r="212" spans="1:28" ht="15">
      <c r="G212" s="132">
        <f>ROUND(Source!AC61*Source!I61, 0)+ROUND(Source!AF61*Source!I61, 0)+ROUND(Source!AD61*Source!I61, 0)+SUM(H209:H210)</f>
        <v>61</v>
      </c>
      <c r="H212" s="132"/>
      <c r="J212" s="132">
        <f>Source!O61+SUM(K209:K210)</f>
        <v>774</v>
      </c>
      <c r="K212" s="132"/>
      <c r="L212" s="40">
        <f>Source!U61</f>
        <v>0.79764000000000002</v>
      </c>
      <c r="O212" s="39">
        <f>G212</f>
        <v>61</v>
      </c>
      <c r="P212" s="39">
        <f>J212</f>
        <v>774</v>
      </c>
      <c r="Q212" s="50">
        <f>L212</f>
        <v>0.79764000000000002</v>
      </c>
      <c r="W212">
        <f>IF(Source!BI61&lt;=1,G212, 0)</f>
        <v>61</v>
      </c>
      <c r="X212">
        <f>IF(Source!BI61=2,G212, 0)</f>
        <v>0</v>
      </c>
      <c r="Y212">
        <f>IF(Source!BI61=3,G212, 0)</f>
        <v>0</v>
      </c>
      <c r="Z212">
        <f>IF(Source!BI61=4,G212, 0)</f>
        <v>0</v>
      </c>
    </row>
    <row r="213" spans="1:28" ht="85.5">
      <c r="A213" s="30" t="str">
        <f>Source!E62</f>
        <v>31</v>
      </c>
      <c r="B213" s="31" t="str">
        <f>Source!F62</f>
        <v>61-7-1</v>
      </c>
      <c r="C213" s="27" t="str">
        <f>Source!G62</f>
        <v>Ремонт штукатурки откосов внутри здания по камню и бетону цементно-известковым раствором прямолинейных</v>
      </c>
      <c r="D213" s="32" t="str">
        <f>Source!H62</f>
        <v>100 М2 ОТРЕМОНТИРОВАННОЙ ПОВЕРХНОСТИ</v>
      </c>
      <c r="E213" s="10">
        <f>Source!I62</f>
        <v>5.0999999999999997E-2</v>
      </c>
      <c r="F213" s="34">
        <f>IF(Source!AK62&lt;&gt; 0, Source!AK62,Source!AL62 + Source!AM62 + Source!AO62)</f>
        <v>5003.72</v>
      </c>
      <c r="G213" s="33"/>
      <c r="H213" s="35"/>
      <c r="I213" s="33" t="str">
        <f>Source!BO62</f>
        <v>61-7-1</v>
      </c>
      <c r="J213" s="33"/>
      <c r="K213" s="35"/>
      <c r="L213" s="36"/>
      <c r="S213">
        <f>ROUND((Source!FX62/100)*((ROUND(Source!AF62*Source!I62, 0)+ROUND(Source!AE62*Source!I62, 0))), 0)</f>
        <v>130</v>
      </c>
      <c r="T213">
        <f>Source!X62</f>
        <v>2332</v>
      </c>
      <c r="U213">
        <f>ROUND((Source!FY62/100)*((ROUND(Source!AF62*Source!I62, 0)+ROUND(Source!AE62*Source!I62, 0))), 0)</f>
        <v>83</v>
      </c>
      <c r="V213">
        <f>Source!Y62</f>
        <v>1476</v>
      </c>
    </row>
    <row r="214" spans="1:28" ht="14.25">
      <c r="A214" s="30"/>
      <c r="B214" s="31"/>
      <c r="C214" s="27" t="s">
        <v>1680</v>
      </c>
      <c r="D214" s="32"/>
      <c r="E214" s="10"/>
      <c r="F214" s="34">
        <f>Source!AO62</f>
        <v>3210.04</v>
      </c>
      <c r="G214" s="33" t="str">
        <f>Source!DG62</f>
        <v/>
      </c>
      <c r="H214" s="35">
        <f>ROUND(Source!AF62*Source!I62, 0)</f>
        <v>164</v>
      </c>
      <c r="I214" s="33"/>
      <c r="J214" s="33">
        <f>IF(Source!BA62&lt;&gt; 0, Source!BA62, 1)</f>
        <v>17.95</v>
      </c>
      <c r="K214" s="35">
        <f>Source!S62</f>
        <v>2939</v>
      </c>
      <c r="L214" s="36"/>
      <c r="R214">
        <f>H214</f>
        <v>164</v>
      </c>
    </row>
    <row r="215" spans="1:28" ht="14.25">
      <c r="A215" s="30"/>
      <c r="B215" s="31"/>
      <c r="C215" s="27" t="s">
        <v>317</v>
      </c>
      <c r="D215" s="32"/>
      <c r="E215" s="10"/>
      <c r="F215" s="34">
        <f>Source!AM62</f>
        <v>37.22</v>
      </c>
      <c r="G215" s="33" t="str">
        <f>Source!DE62</f>
        <v/>
      </c>
      <c r="H215" s="35">
        <f>ROUND(Source!AD62*Source!I62, 0)</f>
        <v>2</v>
      </c>
      <c r="I215" s="33"/>
      <c r="J215" s="33">
        <f>IF(Source!BB62&lt;&gt; 0, Source!BB62, 1)</f>
        <v>8.93</v>
      </c>
      <c r="K215" s="35">
        <f>Source!Q62</f>
        <v>17</v>
      </c>
      <c r="L215" s="36"/>
    </row>
    <row r="216" spans="1:28" ht="14.25">
      <c r="A216" s="30"/>
      <c r="B216" s="31"/>
      <c r="C216" s="27" t="s">
        <v>1681</v>
      </c>
      <c r="D216" s="32"/>
      <c r="E216" s="10"/>
      <c r="F216" s="34">
        <f>Source!AN62</f>
        <v>14.04</v>
      </c>
      <c r="G216" s="33" t="str">
        <f>Source!DF62</f>
        <v/>
      </c>
      <c r="H216" s="35">
        <f>ROUND(Source!AE62*Source!I62, 0)</f>
        <v>1</v>
      </c>
      <c r="I216" s="33"/>
      <c r="J216" s="33">
        <f>IF(Source!BS62&lt;&gt; 0, Source!BS62, 1)</f>
        <v>17.95</v>
      </c>
      <c r="K216" s="35">
        <f>Source!R62</f>
        <v>13</v>
      </c>
      <c r="L216" s="36"/>
      <c r="R216">
        <f>H216</f>
        <v>1</v>
      </c>
    </row>
    <row r="217" spans="1:28" ht="14.25">
      <c r="A217" s="30"/>
      <c r="B217" s="31"/>
      <c r="C217" s="27" t="s">
        <v>1687</v>
      </c>
      <c r="D217" s="32"/>
      <c r="E217" s="10"/>
      <c r="F217" s="34">
        <f>Source!AL62</f>
        <v>1756.46</v>
      </c>
      <c r="G217" s="33" t="str">
        <f>Source!DD62</f>
        <v/>
      </c>
      <c r="H217" s="35">
        <f>ROUND(Source!AC62*Source!I62, 0)</f>
        <v>90</v>
      </c>
      <c r="I217" s="33"/>
      <c r="J217" s="33">
        <f>IF(Source!BC62&lt;&gt; 0, Source!BC62, 1)</f>
        <v>7.45</v>
      </c>
      <c r="K217" s="35">
        <f>Source!P62</f>
        <v>667</v>
      </c>
      <c r="L217" s="36"/>
    </row>
    <row r="218" spans="1:28" ht="14.25">
      <c r="A218" s="30"/>
      <c r="B218" s="31"/>
      <c r="C218" s="27" t="s">
        <v>1682</v>
      </c>
      <c r="D218" s="32" t="s">
        <v>1683</v>
      </c>
      <c r="E218" s="10">
        <f>Source!BZ62</f>
        <v>79</v>
      </c>
      <c r="F218" s="51"/>
      <c r="G218" s="33"/>
      <c r="H218" s="35">
        <f>SUM(S213:S221)</f>
        <v>130</v>
      </c>
      <c r="I218" s="37"/>
      <c r="J218" s="27">
        <f>Source!AT62</f>
        <v>79</v>
      </c>
      <c r="K218" s="35">
        <f>SUM(T213:T221)</f>
        <v>2332</v>
      </c>
      <c r="L218" s="36"/>
    </row>
    <row r="219" spans="1:28" ht="14.25">
      <c r="A219" s="30"/>
      <c r="B219" s="31"/>
      <c r="C219" s="27" t="s">
        <v>1684</v>
      </c>
      <c r="D219" s="32" t="s">
        <v>1683</v>
      </c>
      <c r="E219" s="10">
        <f>Source!CA62</f>
        <v>50</v>
      </c>
      <c r="F219" s="51"/>
      <c r="G219" s="33"/>
      <c r="H219" s="35">
        <f>SUM(U213:U221)</f>
        <v>83</v>
      </c>
      <c r="I219" s="37"/>
      <c r="J219" s="27">
        <f>Source!AU62</f>
        <v>50</v>
      </c>
      <c r="K219" s="35">
        <f>SUM(V213:V221)</f>
        <v>1476</v>
      </c>
      <c r="L219" s="36"/>
    </row>
    <row r="220" spans="1:28" ht="14.25">
      <c r="A220" s="30"/>
      <c r="B220" s="31"/>
      <c r="C220" s="27" t="s">
        <v>1685</v>
      </c>
      <c r="D220" s="32" t="s">
        <v>1686</v>
      </c>
      <c r="E220" s="10">
        <f>Source!AQ62</f>
        <v>383.06</v>
      </c>
      <c r="F220" s="34"/>
      <c r="G220" s="33" t="str">
        <f>Source!DI62</f>
        <v/>
      </c>
      <c r="H220" s="35"/>
      <c r="I220" s="33"/>
      <c r="J220" s="33"/>
      <c r="K220" s="35"/>
      <c r="L220" s="38">
        <f>Source!U62</f>
        <v>19.536059999999999</v>
      </c>
    </row>
    <row r="221" spans="1:28" ht="14.25">
      <c r="A221" s="52" t="str">
        <f>Source!E63</f>
        <v>31,1</v>
      </c>
      <c r="B221" s="52" t="str">
        <f>Source!F63</f>
        <v>509-9900</v>
      </c>
      <c r="C221" s="52" t="str">
        <f>Source!G63</f>
        <v>Строительный мусор</v>
      </c>
      <c r="D221" s="53" t="str">
        <f>Source!H63</f>
        <v>т</v>
      </c>
      <c r="E221" s="54">
        <f>Source!I63</f>
        <v>0.41310000000000002</v>
      </c>
      <c r="F221" s="55">
        <f>Source!AK63</f>
        <v>0</v>
      </c>
      <c r="G221" s="56" t="s">
        <v>3</v>
      </c>
      <c r="H221" s="57">
        <f>ROUND(Source!AC63*Source!I63, 0)+ROUND(Source!AD63*Source!I63, 0)+ROUND(Source!AF63*Source!I63, 0)</f>
        <v>0</v>
      </c>
      <c r="I221" s="53"/>
      <c r="J221" s="53">
        <f>IF(Source!BC63&lt;&gt; 0, Source!BC63, 1)</f>
        <v>1</v>
      </c>
      <c r="K221" s="57">
        <f>Source!O63</f>
        <v>0</v>
      </c>
      <c r="L221" s="55"/>
      <c r="S221">
        <f>ROUND((Source!FX63/100)*((ROUND(Source!AF63*Source!I63, 0)+ROUND(Source!AE63*Source!I63, 0))), 0)</f>
        <v>0</v>
      </c>
      <c r="T221">
        <f>Source!X63</f>
        <v>0</v>
      </c>
      <c r="U221">
        <f>ROUND((Source!FY63/100)*((ROUND(Source!AF63*Source!I63, 0)+ROUND(Source!AE63*Source!I63, 0))), 0)</f>
        <v>0</v>
      </c>
      <c r="V221">
        <f>Source!Y63</f>
        <v>0</v>
      </c>
      <c r="Y221">
        <f>IF(Source!BI63=3,H221, 0)</f>
        <v>0</v>
      </c>
      <c r="AA221">
        <f>ROUND(Source!AC63*Source!I63, 0)+ROUND(Source!AD63*Source!I63, 0)+ROUND(Source!AF63*Source!I63, 0)</f>
        <v>0</v>
      </c>
      <c r="AB221">
        <f>Source!O63</f>
        <v>0</v>
      </c>
    </row>
    <row r="222" spans="1:28" ht="15">
      <c r="G222" s="132">
        <f>ROUND(Source!AC62*Source!I62, 0)+ROUND(Source!AF62*Source!I62, 0)+ROUND(Source!AD62*Source!I62, 0)+SUM(H218:H219)+SUM(AA221:AA221)</f>
        <v>469</v>
      </c>
      <c r="H222" s="132"/>
      <c r="J222" s="132">
        <f>Source!O62+SUM(K218:K219)+SUM(AB221:AB221)</f>
        <v>7431</v>
      </c>
      <c r="K222" s="132"/>
      <c r="L222" s="40">
        <f>Source!U62</f>
        <v>19.536059999999999</v>
      </c>
      <c r="O222" s="39">
        <f>G222</f>
        <v>469</v>
      </c>
      <c r="P222" s="39">
        <f>J222</f>
        <v>7431</v>
      </c>
      <c r="Q222" s="50">
        <f>L222</f>
        <v>19.536059999999999</v>
      </c>
      <c r="W222">
        <f>IF(Source!BI62&lt;=1,G222, 0)</f>
        <v>469</v>
      </c>
      <c r="X222">
        <f>IF(Source!BI62=2,G222, 0)</f>
        <v>0</v>
      </c>
      <c r="Y222">
        <f>IF(Source!BI62=3,G222, 0)</f>
        <v>0</v>
      </c>
      <c r="Z222">
        <f>IF(Source!BI62=4,G222, 0)</f>
        <v>0</v>
      </c>
    </row>
    <row r="223" spans="1:28" ht="71.25">
      <c r="A223" s="30" t="str">
        <f>Source!E64</f>
        <v>32</v>
      </c>
      <c r="B223" s="31" t="str">
        <f>Source!F64</f>
        <v>15-04-005-3</v>
      </c>
      <c r="C223" s="27" t="str">
        <f>Source!G64</f>
        <v>Окраска поливинилацетатными водоэмульсионными составами улучшенная по штукатурке стен</v>
      </c>
      <c r="D223" s="32" t="str">
        <f>Source!H64</f>
        <v>100 м2 окрашиваемой поверхности</v>
      </c>
      <c r="E223" s="10">
        <f>Source!I64</f>
        <v>5.0999999999999997E-2</v>
      </c>
      <c r="F223" s="34">
        <f>IF(Source!AK64&lt;&gt; 0, Source!AK64,Source!AL64 + Source!AM64 + Source!AO64)</f>
        <v>1629.52</v>
      </c>
      <c r="G223" s="33"/>
      <c r="H223" s="35"/>
      <c r="I223" s="33" t="str">
        <f>Source!BO64</f>
        <v>15-04-005-3</v>
      </c>
      <c r="J223" s="33"/>
      <c r="K223" s="35"/>
      <c r="L223" s="36"/>
      <c r="S223">
        <f>ROUND((Source!FX64/100)*((ROUND(Source!AF64*Source!I64, 0)+ROUND(Source!AE64*Source!I64, 0))), 0)</f>
        <v>17</v>
      </c>
      <c r="T223">
        <f>Source!X64</f>
        <v>313</v>
      </c>
      <c r="U223">
        <f>ROUND((Source!FY64/100)*((ROUND(Source!AF64*Source!I64, 0)+ROUND(Source!AE64*Source!I64, 0))), 0)</f>
        <v>8</v>
      </c>
      <c r="V223">
        <f>Source!Y64</f>
        <v>155</v>
      </c>
    </row>
    <row r="224" spans="1:28" ht="14.25">
      <c r="A224" s="30"/>
      <c r="B224" s="31"/>
      <c r="C224" s="27" t="s">
        <v>1680</v>
      </c>
      <c r="D224" s="32"/>
      <c r="E224" s="10"/>
      <c r="F224" s="34">
        <f>Source!AO64</f>
        <v>359.5</v>
      </c>
      <c r="G224" s="33" t="str">
        <f>Source!DG64</f>
        <v/>
      </c>
      <c r="H224" s="35">
        <f>ROUND(Source!AF64*Source!I64, 0)</f>
        <v>18</v>
      </c>
      <c r="I224" s="33"/>
      <c r="J224" s="33">
        <f>IF(Source!BA64&lt;&gt; 0, Source!BA64, 1)</f>
        <v>17.95</v>
      </c>
      <c r="K224" s="35">
        <f>Source!S64</f>
        <v>329</v>
      </c>
      <c r="L224" s="36"/>
      <c r="R224">
        <f>H224</f>
        <v>18</v>
      </c>
    </row>
    <row r="225" spans="1:32" ht="14.25">
      <c r="A225" s="30"/>
      <c r="B225" s="31"/>
      <c r="C225" s="27" t="s">
        <v>317</v>
      </c>
      <c r="D225" s="32"/>
      <c r="E225" s="10"/>
      <c r="F225" s="34">
        <f>Source!AM64</f>
        <v>14.41</v>
      </c>
      <c r="G225" s="33" t="str">
        <f>Source!DE64</f>
        <v/>
      </c>
      <c r="H225" s="35">
        <f>ROUND(Source!AD64*Source!I64, 0)</f>
        <v>1</v>
      </c>
      <c r="I225" s="33"/>
      <c r="J225" s="33">
        <f>IF(Source!BB64&lt;&gt; 0, Source!BB64, 1)</f>
        <v>8.11</v>
      </c>
      <c r="K225" s="35">
        <f>Source!Q64</f>
        <v>6</v>
      </c>
      <c r="L225" s="36"/>
    </row>
    <row r="226" spans="1:32" ht="14.25">
      <c r="A226" s="30"/>
      <c r="B226" s="31"/>
      <c r="C226" s="27" t="s">
        <v>1687</v>
      </c>
      <c r="D226" s="32"/>
      <c r="E226" s="10"/>
      <c r="F226" s="34">
        <f>Source!AL64</f>
        <v>1255.6099999999999</v>
      </c>
      <c r="G226" s="33" t="str">
        <f>Source!DD64</f>
        <v/>
      </c>
      <c r="H226" s="35">
        <f>ROUND(Source!AC64*Source!I64, 0)</f>
        <v>64</v>
      </c>
      <c r="I226" s="33"/>
      <c r="J226" s="33">
        <f>IF(Source!BC64&lt;&gt; 0, Source!BC64, 1)</f>
        <v>3.44</v>
      </c>
      <c r="K226" s="35">
        <f>Source!P64</f>
        <v>220</v>
      </c>
      <c r="L226" s="36"/>
    </row>
    <row r="227" spans="1:32" ht="14.25">
      <c r="A227" s="30"/>
      <c r="B227" s="31"/>
      <c r="C227" s="27" t="s">
        <v>1682</v>
      </c>
      <c r="D227" s="32" t="s">
        <v>1683</v>
      </c>
      <c r="E227" s="10">
        <f>Source!BZ64</f>
        <v>105</v>
      </c>
      <c r="F227" s="151" t="str">
        <f>CONCATENATE(" )", Source!DL64, Source!FT64, "=", Source!FX64)</f>
        <v xml:space="preserve"> )*0,9=94,5</v>
      </c>
      <c r="G227" s="128"/>
      <c r="H227" s="35">
        <f>SUM(S223:S229)</f>
        <v>17</v>
      </c>
      <c r="I227" s="37"/>
      <c r="J227" s="27">
        <f>Source!AT64</f>
        <v>95</v>
      </c>
      <c r="K227" s="35">
        <f>SUM(T223:T229)</f>
        <v>313</v>
      </c>
      <c r="L227" s="36"/>
    </row>
    <row r="228" spans="1:32" ht="14.25">
      <c r="A228" s="30"/>
      <c r="B228" s="31"/>
      <c r="C228" s="27" t="s">
        <v>1684</v>
      </c>
      <c r="D228" s="32" t="s">
        <v>1683</v>
      </c>
      <c r="E228" s="10">
        <f>Source!CA64</f>
        <v>55</v>
      </c>
      <c r="F228" s="151" t="str">
        <f>CONCATENATE(" )", Source!DM64, Source!FU64, "=", Source!FY64)</f>
        <v xml:space="preserve"> )*0,85=46,75</v>
      </c>
      <c r="G228" s="128"/>
      <c r="H228" s="35">
        <f>SUM(U223:U229)</f>
        <v>8</v>
      </c>
      <c r="I228" s="37"/>
      <c r="J228" s="27">
        <f>Source!AU64</f>
        <v>47</v>
      </c>
      <c r="K228" s="35">
        <f>SUM(V223:V229)</f>
        <v>155</v>
      </c>
      <c r="L228" s="36"/>
    </row>
    <row r="229" spans="1:32" ht="14.25">
      <c r="A229" s="41"/>
      <c r="B229" s="42"/>
      <c r="C229" s="43" t="s">
        <v>1685</v>
      </c>
      <c r="D229" s="44" t="s">
        <v>1686</v>
      </c>
      <c r="E229" s="45">
        <f>Source!AQ64</f>
        <v>42.9</v>
      </c>
      <c r="F229" s="46"/>
      <c r="G229" s="47" t="str">
        <f>Source!DI64</f>
        <v/>
      </c>
      <c r="H229" s="48"/>
      <c r="I229" s="47"/>
      <c r="J229" s="47"/>
      <c r="K229" s="48"/>
      <c r="L229" s="49">
        <f>Source!U64</f>
        <v>2.1879</v>
      </c>
    </row>
    <row r="230" spans="1:32" ht="15">
      <c r="G230" s="132">
        <f>ROUND(Source!AC64*Source!I64, 0)+ROUND(Source!AF64*Source!I64, 0)+ROUND(Source!AD64*Source!I64, 0)+SUM(H227:H228)</f>
        <v>108</v>
      </c>
      <c r="H230" s="132"/>
      <c r="J230" s="132">
        <f>Source!O64+SUM(K227:K228)</f>
        <v>1023</v>
      </c>
      <c r="K230" s="132"/>
      <c r="L230" s="40">
        <f>Source!U64</f>
        <v>2.1879</v>
      </c>
      <c r="O230" s="39">
        <f>G230</f>
        <v>108</v>
      </c>
      <c r="P230" s="39">
        <f>J230</f>
        <v>1023</v>
      </c>
      <c r="Q230" s="50">
        <f>L230</f>
        <v>2.1879</v>
      </c>
      <c r="W230">
        <f>IF(Source!BI64&lt;=1,G230, 0)</f>
        <v>108</v>
      </c>
      <c r="X230">
        <f>IF(Source!BI64=2,G230, 0)</f>
        <v>0</v>
      </c>
      <c r="Y230">
        <f>IF(Source!BI64=3,G230, 0)</f>
        <v>0</v>
      </c>
      <c r="Z230">
        <f>IF(Source!BI64=4,G230, 0)</f>
        <v>0</v>
      </c>
    </row>
    <row r="231" spans="1:32" ht="14.25">
      <c r="C231" s="135" t="str">
        <f>Source!G65</f>
        <v>Помещения №№7-10 (коридор служебный, лестничная клетка, санузел)</v>
      </c>
      <c r="D231" s="135"/>
      <c r="E231" s="135"/>
      <c r="F231" s="135"/>
      <c r="G231" s="135"/>
      <c r="H231" s="135"/>
      <c r="I231" s="135"/>
      <c r="J231" s="135"/>
      <c r="K231" s="135"/>
      <c r="L231" s="135"/>
      <c r="AF231" s="29" t="str">
        <f>Source!G65</f>
        <v>Помещения №№7-10 (коридор служебный, лестничная клетка, санузел)</v>
      </c>
    </row>
    <row r="232" spans="1:32" ht="57">
      <c r="A232" s="30" t="str">
        <f>Source!E66</f>
        <v>33</v>
      </c>
      <c r="B232" s="31" t="str">
        <f>Source!F66</f>
        <v>10-01-039-1</v>
      </c>
      <c r="C232" s="27" t="str">
        <f>Source!G66</f>
        <v>Установка блоков в наружных и внутренних дверных проемах в каменных стенах, площадь проема до 3 м2</v>
      </c>
      <c r="D232" s="32" t="str">
        <f>Source!H66</f>
        <v>100 М2 ПРОЕМОВ</v>
      </c>
      <c r="E232" s="10">
        <f>Source!I66</f>
        <v>4.9000000000000002E-2</v>
      </c>
      <c r="F232" s="34">
        <f>IF(Source!AK66&lt;&gt; 0, Source!AK66,Source!AL66 + Source!AM66 + Source!AO66)</f>
        <v>25859.68</v>
      </c>
      <c r="G232" s="33"/>
      <c r="H232" s="35"/>
      <c r="I232" s="33" t="str">
        <f>Source!BO66</f>
        <v>10-01-039-1</v>
      </c>
      <c r="J232" s="33"/>
      <c r="K232" s="35"/>
      <c r="L232" s="36"/>
      <c r="S232">
        <f>ROUND((Source!FX66/100)*((ROUND(Source!AF66*Source!I66, 0)+ROUND(Source!AE66*Source!I66, 0))), 0)</f>
        <v>54</v>
      </c>
      <c r="T232">
        <f>Source!X66</f>
        <v>962</v>
      </c>
      <c r="U232">
        <f>ROUND((Source!FY66/100)*((ROUND(Source!AF66*Source!I66, 0)+ROUND(Source!AE66*Source!I66, 0))), 0)</f>
        <v>27</v>
      </c>
      <c r="V232">
        <f>Source!Y66</f>
        <v>490</v>
      </c>
    </row>
    <row r="233" spans="1:32" ht="14.25">
      <c r="A233" s="30"/>
      <c r="B233" s="31"/>
      <c r="C233" s="27" t="s">
        <v>1680</v>
      </c>
      <c r="D233" s="32"/>
      <c r="E233" s="10"/>
      <c r="F233" s="34">
        <f>Source!AO66</f>
        <v>894.72</v>
      </c>
      <c r="G233" s="33" t="str">
        <f>Source!DG66</f>
        <v/>
      </c>
      <c r="H233" s="35">
        <f>ROUND(Source!AF66*Source!I66, 0)</f>
        <v>44</v>
      </c>
      <c r="I233" s="33"/>
      <c r="J233" s="33">
        <f>IF(Source!BA66&lt;&gt; 0, Source!BA66, 1)</f>
        <v>17.95</v>
      </c>
      <c r="K233" s="35">
        <f>Source!S66</f>
        <v>787</v>
      </c>
      <c r="L233" s="36"/>
      <c r="R233">
        <f>H233</f>
        <v>44</v>
      </c>
    </row>
    <row r="234" spans="1:32" ht="14.25">
      <c r="A234" s="30"/>
      <c r="B234" s="31"/>
      <c r="C234" s="27" t="s">
        <v>317</v>
      </c>
      <c r="D234" s="32"/>
      <c r="E234" s="10"/>
      <c r="F234" s="34">
        <f>Source!AM66</f>
        <v>1450.9</v>
      </c>
      <c r="G234" s="33" t="str">
        <f>Source!DE66</f>
        <v/>
      </c>
      <c r="H234" s="35">
        <f>ROUND(Source!AD66*Source!I66, 0)</f>
        <v>71</v>
      </c>
      <c r="I234" s="33"/>
      <c r="J234" s="33">
        <f>IF(Source!BB66&lt;&gt; 0, Source!BB66, 1)</f>
        <v>6.46</v>
      </c>
      <c r="K234" s="35">
        <f>Source!Q66</f>
        <v>459</v>
      </c>
      <c r="L234" s="36"/>
    </row>
    <row r="235" spans="1:32" ht="14.25">
      <c r="A235" s="30"/>
      <c r="B235" s="31"/>
      <c r="C235" s="27" t="s">
        <v>1681</v>
      </c>
      <c r="D235" s="32"/>
      <c r="E235" s="10"/>
      <c r="F235" s="34">
        <f>Source!AN66</f>
        <v>137.34</v>
      </c>
      <c r="G235" s="33" t="str">
        <f>Source!DF66</f>
        <v/>
      </c>
      <c r="H235" s="35">
        <f>ROUND(Source!AE66*Source!I66, 0)</f>
        <v>7</v>
      </c>
      <c r="I235" s="33"/>
      <c r="J235" s="33">
        <f>IF(Source!BS66&lt;&gt; 0, Source!BS66, 1)</f>
        <v>17.95</v>
      </c>
      <c r="K235" s="35">
        <f>Source!R66</f>
        <v>121</v>
      </c>
      <c r="L235" s="36"/>
      <c r="R235">
        <f>H235</f>
        <v>7</v>
      </c>
    </row>
    <row r="236" spans="1:32" ht="14.25">
      <c r="A236" s="30"/>
      <c r="B236" s="31"/>
      <c r="C236" s="27" t="s">
        <v>1687</v>
      </c>
      <c r="D236" s="32"/>
      <c r="E236" s="10"/>
      <c r="F236" s="34">
        <f>Source!AL66</f>
        <v>23514.06</v>
      </c>
      <c r="G236" s="33" t="str">
        <f>Source!DD66</f>
        <v/>
      </c>
      <c r="H236" s="35">
        <f>ROUND(Source!AC66*Source!I66, 0)</f>
        <v>1152</v>
      </c>
      <c r="I236" s="33"/>
      <c r="J236" s="33">
        <f>IF(Source!BC66&lt;&gt; 0, Source!BC66, 1)</f>
        <v>5.67</v>
      </c>
      <c r="K236" s="35">
        <f>Source!P66</f>
        <v>6533</v>
      </c>
      <c r="L236" s="36"/>
    </row>
    <row r="237" spans="1:32" ht="14.25">
      <c r="A237" s="30"/>
      <c r="B237" s="31"/>
      <c r="C237" s="27" t="s">
        <v>1682</v>
      </c>
      <c r="D237" s="32" t="s">
        <v>1683</v>
      </c>
      <c r="E237" s="10">
        <f>Source!BZ66</f>
        <v>118</v>
      </c>
      <c r="F237" s="151" t="str">
        <f>CONCATENATE(" )", Source!DL66, Source!FT66, "=", Source!FX66)</f>
        <v xml:space="preserve"> )*0,9=106,2</v>
      </c>
      <c r="G237" s="128"/>
      <c r="H237" s="35">
        <f>SUM(S232:S239)</f>
        <v>54</v>
      </c>
      <c r="I237" s="37"/>
      <c r="J237" s="27">
        <f>Source!AT66</f>
        <v>106</v>
      </c>
      <c r="K237" s="35">
        <f>SUM(T232:T239)</f>
        <v>962</v>
      </c>
      <c r="L237" s="36"/>
    </row>
    <row r="238" spans="1:32" ht="14.25">
      <c r="A238" s="30"/>
      <c r="B238" s="31"/>
      <c r="C238" s="27" t="s">
        <v>1684</v>
      </c>
      <c r="D238" s="32" t="s">
        <v>1683</v>
      </c>
      <c r="E238" s="10">
        <f>Source!CA66</f>
        <v>63</v>
      </c>
      <c r="F238" s="151" t="str">
        <f>CONCATENATE(" )", Source!DM66, Source!FU66, "=", Source!FY66)</f>
        <v xml:space="preserve"> )*0,85=53,55</v>
      </c>
      <c r="G238" s="128"/>
      <c r="H238" s="35">
        <f>SUM(U232:U239)</f>
        <v>27</v>
      </c>
      <c r="I238" s="37"/>
      <c r="J238" s="27">
        <f>Source!AU66</f>
        <v>54</v>
      </c>
      <c r="K238" s="35">
        <f>SUM(V232:V239)</f>
        <v>490</v>
      </c>
      <c r="L238" s="36"/>
    </row>
    <row r="239" spans="1:32" ht="14.25">
      <c r="A239" s="41"/>
      <c r="B239" s="42"/>
      <c r="C239" s="43" t="s">
        <v>1685</v>
      </c>
      <c r="D239" s="44" t="s">
        <v>1686</v>
      </c>
      <c r="E239" s="45">
        <f>Source!AQ66</f>
        <v>104.28</v>
      </c>
      <c r="F239" s="46"/>
      <c r="G239" s="47" t="str">
        <f>Source!DI66</f>
        <v/>
      </c>
      <c r="H239" s="48"/>
      <c r="I239" s="47"/>
      <c r="J239" s="47"/>
      <c r="K239" s="48"/>
      <c r="L239" s="49">
        <f>Source!U66</f>
        <v>5.1097200000000003</v>
      </c>
    </row>
    <row r="240" spans="1:32" ht="15">
      <c r="G240" s="132">
        <f>ROUND(Source!AC66*Source!I66, 0)+ROUND(Source!AF66*Source!I66, 0)+ROUND(Source!AD66*Source!I66, 0)+SUM(H237:H238)</f>
        <v>1348</v>
      </c>
      <c r="H240" s="132"/>
      <c r="J240" s="132">
        <f>Source!O66+SUM(K237:K238)</f>
        <v>9231</v>
      </c>
      <c r="K240" s="132"/>
      <c r="L240" s="40">
        <f>Source!U66</f>
        <v>5.1097200000000003</v>
      </c>
      <c r="O240" s="39">
        <f>G240</f>
        <v>1348</v>
      </c>
      <c r="P240" s="39">
        <f>J240</f>
        <v>9231</v>
      </c>
      <c r="Q240" s="50">
        <f>L240</f>
        <v>5.1097200000000003</v>
      </c>
      <c r="W240">
        <f>IF(Source!BI66&lt;=1,G240, 0)</f>
        <v>1348</v>
      </c>
      <c r="X240">
        <f>IF(Source!BI66=2,G240, 0)</f>
        <v>0</v>
      </c>
      <c r="Y240">
        <f>IF(Source!BI66=3,G240, 0)</f>
        <v>0</v>
      </c>
      <c r="Z240">
        <f>IF(Source!BI66=4,G240, 0)</f>
        <v>0</v>
      </c>
    </row>
    <row r="241" spans="1:26" ht="57">
      <c r="A241" s="30" t="str">
        <f>Source!E67</f>
        <v>34</v>
      </c>
      <c r="B241" s="31" t="str">
        <f>Source!F67</f>
        <v>203-0223</v>
      </c>
      <c r="C241" s="27" t="str">
        <f>Source!G67</f>
        <v>Блоки дверные с рамочными полотнами однопольные ДН 21-10, площадь 2,05 м2; ДН 24-10, площадь 2,35 м2</v>
      </c>
      <c r="D241" s="32" t="str">
        <f>Source!H67</f>
        <v>м2</v>
      </c>
      <c r="E241" s="10">
        <f>Source!I67</f>
        <v>-4.9000000000000004</v>
      </c>
      <c r="F241" s="34">
        <f>IF(Source!AK67&lt;&gt; 0, Source!AK67,Source!AL67 + Source!AM67 + Source!AO67)</f>
        <v>208.29</v>
      </c>
      <c r="G241" s="33"/>
      <c r="H241" s="35"/>
      <c r="I241" s="33" t="str">
        <f>Source!BO67</f>
        <v>203-0223</v>
      </c>
      <c r="J241" s="33"/>
      <c r="K241" s="35"/>
      <c r="L241" s="36"/>
      <c r="S241">
        <f>ROUND((Source!FX67/100)*((ROUND(Source!AF67*Source!I67, 0)+ROUND(Source!AE67*Source!I67, 0))), 0)</f>
        <v>0</v>
      </c>
      <c r="T241">
        <f>Source!X67</f>
        <v>0</v>
      </c>
      <c r="U241">
        <f>ROUND((Source!FY67/100)*((ROUND(Source!AF67*Source!I67, 0)+ROUND(Source!AE67*Source!I67, 0))), 0)</f>
        <v>0</v>
      </c>
      <c r="V241">
        <f>Source!Y67</f>
        <v>0</v>
      </c>
    </row>
    <row r="242" spans="1:26" ht="14.25">
      <c r="A242" s="41"/>
      <c r="B242" s="42"/>
      <c r="C242" s="43" t="s">
        <v>1687</v>
      </c>
      <c r="D242" s="44"/>
      <c r="E242" s="45"/>
      <c r="F242" s="46">
        <f>Source!AL67</f>
        <v>208.29</v>
      </c>
      <c r="G242" s="47" t="str">
        <f>Source!DD67</f>
        <v/>
      </c>
      <c r="H242" s="48">
        <f>ROUND(Source!AC67*Source!I67, 0)</f>
        <v>-1021</v>
      </c>
      <c r="I242" s="47"/>
      <c r="J242" s="47">
        <f>IF(Source!BC67&lt;&gt; 0, Source!BC67, 1)</f>
        <v>5.82</v>
      </c>
      <c r="K242" s="48">
        <f>Source!P67</f>
        <v>-5940</v>
      </c>
      <c r="L242" s="58"/>
    </row>
    <row r="243" spans="1:26" ht="15">
      <c r="G243" s="132">
        <f>ROUND(Source!AC67*Source!I67, 0)+ROUND(Source!AF67*Source!I67, 0)+ROUND(Source!AD67*Source!I67, 0)</f>
        <v>-1021</v>
      </c>
      <c r="H243" s="132"/>
      <c r="J243" s="132">
        <f>Source!O67</f>
        <v>-5940</v>
      </c>
      <c r="K243" s="132"/>
      <c r="L243" s="40">
        <f>Source!U67</f>
        <v>0</v>
      </c>
      <c r="O243" s="39">
        <f>G243</f>
        <v>-1021</v>
      </c>
      <c r="P243" s="39">
        <f>J243</f>
        <v>-5940</v>
      </c>
      <c r="Q243" s="50">
        <f>L243</f>
        <v>0</v>
      </c>
      <c r="W243">
        <f>IF(Source!BI67&lt;=1,G243, 0)</f>
        <v>-1021</v>
      </c>
      <c r="X243">
        <f>IF(Source!BI67=2,G243, 0)</f>
        <v>0</v>
      </c>
      <c r="Y243">
        <f>IF(Source!BI67=3,G243, 0)</f>
        <v>0</v>
      </c>
      <c r="Z243">
        <f>IF(Source!BI67=4,G243, 0)</f>
        <v>0</v>
      </c>
    </row>
    <row r="244" spans="1:26" ht="71.25">
      <c r="A244" s="30" t="str">
        <f>Source!E68</f>
        <v>36</v>
      </c>
      <c r="B244" s="31" t="str">
        <f>Source!F68</f>
        <v>203-0598</v>
      </c>
      <c r="C244" s="27" t="str">
        <f>Source!G68</f>
        <v>Блок дверной, одностворчатый, 3-х филёнчатый, глухой сосновый, лакированный, модель FF OKSAMANTY 3P, размер дверного полотна 790x2090 мм</v>
      </c>
      <c r="D244" s="32" t="str">
        <f>Source!H68</f>
        <v>компл.</v>
      </c>
      <c r="E244" s="10">
        <f>Source!I68</f>
        <v>1</v>
      </c>
      <c r="F244" s="34">
        <f>IF(Source!AK68&lt;&gt; 0, Source!AK68,Source!AL68 + Source!AM68 + Source!AO68)</f>
        <v>1602.49</v>
      </c>
      <c r="G244" s="33"/>
      <c r="H244" s="35"/>
      <c r="I244" s="33" t="str">
        <f>Source!BO68</f>
        <v>203-0598</v>
      </c>
      <c r="J244" s="33"/>
      <c r="K244" s="35"/>
      <c r="L244" s="36"/>
      <c r="S244">
        <f>ROUND((Source!FX68/100)*((ROUND(Source!AF68*Source!I68, 0)+ROUND(Source!AE68*Source!I68, 0))), 0)</f>
        <v>0</v>
      </c>
      <c r="T244">
        <f>Source!X68</f>
        <v>0</v>
      </c>
      <c r="U244">
        <f>ROUND((Source!FY68/100)*((ROUND(Source!AF68*Source!I68, 0)+ROUND(Source!AE68*Source!I68, 0))), 0)</f>
        <v>0</v>
      </c>
      <c r="V244">
        <f>Source!Y68</f>
        <v>0</v>
      </c>
    </row>
    <row r="245" spans="1:26" ht="14.25">
      <c r="A245" s="41"/>
      <c r="B245" s="42"/>
      <c r="C245" s="43" t="s">
        <v>1687</v>
      </c>
      <c r="D245" s="44"/>
      <c r="E245" s="45"/>
      <c r="F245" s="46">
        <f>Source!AL68</f>
        <v>1602.49</v>
      </c>
      <c r="G245" s="47" t="str">
        <f>Source!DD68</f>
        <v/>
      </c>
      <c r="H245" s="48">
        <f>ROUND(Source!AC68*Source!I68, 0)</f>
        <v>1602</v>
      </c>
      <c r="I245" s="47"/>
      <c r="J245" s="47">
        <f>IF(Source!BC68&lt;&gt; 0, Source!BC68, 1)</f>
        <v>4.9400000000000004</v>
      </c>
      <c r="K245" s="48">
        <f>Source!P68</f>
        <v>7916</v>
      </c>
      <c r="L245" s="58"/>
    </row>
    <row r="246" spans="1:26" ht="15">
      <c r="G246" s="132">
        <f>ROUND(Source!AC68*Source!I68, 0)+ROUND(Source!AF68*Source!I68, 0)+ROUND(Source!AD68*Source!I68, 0)</f>
        <v>1602</v>
      </c>
      <c r="H246" s="132"/>
      <c r="J246" s="132">
        <f>Source!O68</f>
        <v>7916</v>
      </c>
      <c r="K246" s="132"/>
      <c r="L246" s="40">
        <f>Source!U68</f>
        <v>0</v>
      </c>
      <c r="O246" s="39">
        <f>G246</f>
        <v>1602</v>
      </c>
      <c r="P246" s="39">
        <f>J246</f>
        <v>7916</v>
      </c>
      <c r="Q246" s="50">
        <f>L246</f>
        <v>0</v>
      </c>
      <c r="W246">
        <f>IF(Source!BI68&lt;=1,G246, 0)</f>
        <v>1602</v>
      </c>
      <c r="X246">
        <f>IF(Source!BI68=2,G246, 0)</f>
        <v>0</v>
      </c>
      <c r="Y246">
        <f>IF(Source!BI68=3,G246, 0)</f>
        <v>0</v>
      </c>
      <c r="Z246">
        <f>IF(Source!BI68=4,G246, 0)</f>
        <v>0</v>
      </c>
    </row>
    <row r="247" spans="1:26" ht="85.5">
      <c r="A247" s="30" t="str">
        <f>Source!E69</f>
        <v>37</v>
      </c>
      <c r="B247" s="31" t="str">
        <f>Source!F69</f>
        <v>203-0597</v>
      </c>
      <c r="C247" s="27" t="str">
        <f>Source!G69</f>
        <v>Блок дверной, одностворчатый, 3-х филёнчатый, глухой сосновый, лакированный, модель FF OKSAMANTY 3P, размер дверного полотна 690x2090 мм 9приминительно 590*2090 мм)</v>
      </c>
      <c r="D247" s="32" t="str">
        <f>Source!H69</f>
        <v>компл.</v>
      </c>
      <c r="E247" s="10">
        <f>Source!I69</f>
        <v>1</v>
      </c>
      <c r="F247" s="34">
        <f>IF(Source!AK69&lt;&gt; 0, Source!AK69,Source!AL69 + Source!AM69 + Source!AO69)</f>
        <v>1602.49</v>
      </c>
      <c r="G247" s="33"/>
      <c r="H247" s="35"/>
      <c r="I247" s="33" t="str">
        <f>Source!BO69</f>
        <v>203-0597</v>
      </c>
      <c r="J247" s="33"/>
      <c r="K247" s="35"/>
      <c r="L247" s="36"/>
      <c r="S247">
        <f>ROUND((Source!FX69/100)*((ROUND(Source!AF69*Source!I69, 0)+ROUND(Source!AE69*Source!I69, 0))), 0)</f>
        <v>0</v>
      </c>
      <c r="T247">
        <f>Source!X69</f>
        <v>0</v>
      </c>
      <c r="U247">
        <f>ROUND((Source!FY69/100)*((ROUND(Source!AF69*Source!I69, 0)+ROUND(Source!AE69*Source!I69, 0))), 0)</f>
        <v>0</v>
      </c>
      <c r="V247">
        <f>Source!Y69</f>
        <v>0</v>
      </c>
    </row>
    <row r="248" spans="1:26" ht="14.25">
      <c r="A248" s="41"/>
      <c r="B248" s="42"/>
      <c r="C248" s="43" t="s">
        <v>1687</v>
      </c>
      <c r="D248" s="44"/>
      <c r="E248" s="45"/>
      <c r="F248" s="46">
        <f>Source!AL69</f>
        <v>1602.49</v>
      </c>
      <c r="G248" s="47" t="str">
        <f>Source!DD69</f>
        <v/>
      </c>
      <c r="H248" s="48">
        <f>ROUND(Source!AC69*Source!I69, 0)</f>
        <v>1602</v>
      </c>
      <c r="I248" s="47"/>
      <c r="J248" s="47">
        <f>IF(Source!BC69&lt;&gt; 0, Source!BC69, 1)</f>
        <v>4.9400000000000004</v>
      </c>
      <c r="K248" s="48">
        <f>Source!P69</f>
        <v>7916</v>
      </c>
      <c r="L248" s="58"/>
    </row>
    <row r="249" spans="1:26" ht="15">
      <c r="G249" s="132">
        <f>ROUND(Source!AC69*Source!I69, 0)+ROUND(Source!AF69*Source!I69, 0)+ROUND(Source!AD69*Source!I69, 0)</f>
        <v>1602</v>
      </c>
      <c r="H249" s="132"/>
      <c r="J249" s="132">
        <f>Source!O69</f>
        <v>7916</v>
      </c>
      <c r="K249" s="132"/>
      <c r="L249" s="40">
        <f>Source!U69</f>
        <v>0</v>
      </c>
      <c r="O249" s="39">
        <f>G249</f>
        <v>1602</v>
      </c>
      <c r="P249" s="39">
        <f>J249</f>
        <v>7916</v>
      </c>
      <c r="Q249" s="50">
        <f>L249</f>
        <v>0</v>
      </c>
      <c r="W249">
        <f>IF(Source!BI69&lt;=1,G249, 0)</f>
        <v>1602</v>
      </c>
      <c r="X249">
        <f>IF(Source!BI69=2,G249, 0)</f>
        <v>0</v>
      </c>
      <c r="Y249">
        <f>IF(Source!BI69=3,G249, 0)</f>
        <v>0</v>
      </c>
      <c r="Z249">
        <f>IF(Source!BI69=4,G249, 0)</f>
        <v>0</v>
      </c>
    </row>
    <row r="250" spans="1:26" ht="71.25">
      <c r="A250" s="30" t="str">
        <f>Source!E70</f>
        <v>38</v>
      </c>
      <c r="B250" s="31" t="str">
        <f>Source!F70</f>
        <v>203-0597</v>
      </c>
      <c r="C250" s="27" t="str">
        <f>Source!G70</f>
        <v>Блок дверной, одностворчатый, 3-х филёнчатый, глухой сосновый, лакированный, модель FF OKSAMANTY 3P, размер дверного полотна 690x2090 мм</v>
      </c>
      <c r="D250" s="32" t="str">
        <f>Source!H70</f>
        <v>компл.</v>
      </c>
      <c r="E250" s="10">
        <f>Source!I70</f>
        <v>1</v>
      </c>
      <c r="F250" s="34">
        <f>IF(Source!AK70&lt;&gt; 0, Source!AK70,Source!AL70 + Source!AM70 + Source!AO70)</f>
        <v>1602.49</v>
      </c>
      <c r="G250" s="33"/>
      <c r="H250" s="35"/>
      <c r="I250" s="33" t="str">
        <f>Source!BO70</f>
        <v>203-0597</v>
      </c>
      <c r="J250" s="33"/>
      <c r="K250" s="35"/>
      <c r="L250" s="36"/>
      <c r="S250">
        <f>ROUND((Source!FX70/100)*((ROUND(Source!AF70*Source!I70, 0)+ROUND(Source!AE70*Source!I70, 0))), 0)</f>
        <v>0</v>
      </c>
      <c r="T250">
        <f>Source!X70</f>
        <v>0</v>
      </c>
      <c r="U250">
        <f>ROUND((Source!FY70/100)*((ROUND(Source!AF70*Source!I70, 0)+ROUND(Source!AE70*Source!I70, 0))), 0)</f>
        <v>0</v>
      </c>
      <c r="V250">
        <f>Source!Y70</f>
        <v>0</v>
      </c>
    </row>
    <row r="251" spans="1:26" ht="14.25">
      <c r="A251" s="41"/>
      <c r="B251" s="42"/>
      <c r="C251" s="43" t="s">
        <v>1687</v>
      </c>
      <c r="D251" s="44"/>
      <c r="E251" s="45"/>
      <c r="F251" s="46">
        <f>Source!AL70</f>
        <v>1602.49</v>
      </c>
      <c r="G251" s="47" t="str">
        <f>Source!DD70</f>
        <v/>
      </c>
      <c r="H251" s="48">
        <f>ROUND(Source!AC70*Source!I70, 0)</f>
        <v>1602</v>
      </c>
      <c r="I251" s="47"/>
      <c r="J251" s="47">
        <f>IF(Source!BC70&lt;&gt; 0, Source!BC70, 1)</f>
        <v>4.9400000000000004</v>
      </c>
      <c r="K251" s="48">
        <f>Source!P70</f>
        <v>7916</v>
      </c>
      <c r="L251" s="58"/>
    </row>
    <row r="252" spans="1:26" ht="15">
      <c r="G252" s="132">
        <f>ROUND(Source!AC70*Source!I70, 0)+ROUND(Source!AF70*Source!I70, 0)+ROUND(Source!AD70*Source!I70, 0)</f>
        <v>1602</v>
      </c>
      <c r="H252" s="132"/>
      <c r="J252" s="132">
        <f>Source!O70</f>
        <v>7916</v>
      </c>
      <c r="K252" s="132"/>
      <c r="L252" s="40">
        <f>Source!U70</f>
        <v>0</v>
      </c>
      <c r="O252" s="39">
        <f>G252</f>
        <v>1602</v>
      </c>
      <c r="P252" s="39">
        <f>J252</f>
        <v>7916</v>
      </c>
      <c r="Q252" s="50">
        <f>L252</f>
        <v>0</v>
      </c>
      <c r="W252">
        <f>IF(Source!BI70&lt;=1,G252, 0)</f>
        <v>1602</v>
      </c>
      <c r="X252">
        <f>IF(Source!BI70=2,G252, 0)</f>
        <v>0</v>
      </c>
      <c r="Y252">
        <f>IF(Source!BI70=3,G252, 0)</f>
        <v>0</v>
      </c>
      <c r="Z252">
        <f>IF(Source!BI70=4,G252, 0)</f>
        <v>0</v>
      </c>
    </row>
    <row r="253" spans="1:26" ht="28.5">
      <c r="A253" s="30" t="str">
        <f>Source!E71</f>
        <v>39</v>
      </c>
      <c r="B253" s="31" t="str">
        <f>Source!F71</f>
        <v>09-04-012-2</v>
      </c>
      <c r="C253" s="27" t="str">
        <f>Source!G71</f>
        <v>Установка дверного доводчика к металлическим дверям</v>
      </c>
      <c r="D253" s="32" t="str">
        <f>Source!H71</f>
        <v>1  ШТ.</v>
      </c>
      <c r="E253" s="10">
        <f>Source!I71</f>
        <v>1</v>
      </c>
      <c r="F253" s="34">
        <f>IF(Source!AK71&lt;&gt; 0, Source!AK71,Source!AL71 + Source!AM71 + Source!AO71)</f>
        <v>13.57</v>
      </c>
      <c r="G253" s="33"/>
      <c r="H253" s="35"/>
      <c r="I253" s="33" t="str">
        <f>Source!BO71</f>
        <v>09-04-012-2</v>
      </c>
      <c r="J253" s="33"/>
      <c r="K253" s="35"/>
      <c r="L253" s="36"/>
      <c r="S253">
        <f>ROUND((Source!FX71/100)*((ROUND(Source!AF71*Source!I71, 0)+ROUND(Source!AE71*Source!I71, 0))), 0)</f>
        <v>8</v>
      </c>
      <c r="T253">
        <f>Source!X71</f>
        <v>150</v>
      </c>
      <c r="U253">
        <f>ROUND((Source!FY71/100)*((ROUND(Source!AF71*Source!I71, 0)+ROUND(Source!AE71*Source!I71, 0))), 0)</f>
        <v>7</v>
      </c>
      <c r="V253">
        <f>Source!Y71</f>
        <v>133</v>
      </c>
    </row>
    <row r="254" spans="1:26" ht="14.25">
      <c r="A254" s="30"/>
      <c r="B254" s="31"/>
      <c r="C254" s="27" t="s">
        <v>1680</v>
      </c>
      <c r="D254" s="32"/>
      <c r="E254" s="10"/>
      <c r="F254" s="34">
        <f>Source!AO71</f>
        <v>10.29</v>
      </c>
      <c r="G254" s="33" t="str">
        <f>Source!DG71</f>
        <v/>
      </c>
      <c r="H254" s="35">
        <f>ROUND(Source!AF71*Source!I71, 0)</f>
        <v>10</v>
      </c>
      <c r="I254" s="33"/>
      <c r="J254" s="33">
        <f>IF(Source!BA71&lt;&gt; 0, Source!BA71, 1)</f>
        <v>17.95</v>
      </c>
      <c r="K254" s="35">
        <f>Source!S71</f>
        <v>185</v>
      </c>
      <c r="L254" s="36"/>
      <c r="R254">
        <f>H254</f>
        <v>10</v>
      </c>
    </row>
    <row r="255" spans="1:26" ht="14.25">
      <c r="A255" s="30"/>
      <c r="B255" s="31"/>
      <c r="C255" s="27" t="s">
        <v>317</v>
      </c>
      <c r="D255" s="32"/>
      <c r="E255" s="10"/>
      <c r="F255" s="34">
        <f>Source!AM71</f>
        <v>2.6</v>
      </c>
      <c r="G255" s="33" t="str">
        <f>Source!DE71</f>
        <v/>
      </c>
      <c r="H255" s="35">
        <f>ROUND(Source!AD71*Source!I71, 0)</f>
        <v>3</v>
      </c>
      <c r="I255" s="33"/>
      <c r="J255" s="33">
        <f>IF(Source!BB71&lt;&gt; 0, Source!BB71, 1)</f>
        <v>5.03</v>
      </c>
      <c r="K255" s="35">
        <f>Source!Q71</f>
        <v>13</v>
      </c>
      <c r="L255" s="36"/>
    </row>
    <row r="256" spans="1:26" ht="14.25">
      <c r="A256" s="30"/>
      <c r="B256" s="31"/>
      <c r="C256" s="27" t="s">
        <v>1687</v>
      </c>
      <c r="D256" s="32"/>
      <c r="E256" s="10"/>
      <c r="F256" s="34">
        <f>Source!AL71</f>
        <v>0.68</v>
      </c>
      <c r="G256" s="33" t="str">
        <f>Source!DD71</f>
        <v/>
      </c>
      <c r="H256" s="35">
        <f>ROUND(Source!AC71*Source!I71, 0)</f>
        <v>1</v>
      </c>
      <c r="I256" s="33"/>
      <c r="J256" s="33">
        <f>IF(Source!BC71&lt;&gt; 0, Source!BC71, 1)</f>
        <v>5.13</v>
      </c>
      <c r="K256" s="35">
        <f>Source!P71</f>
        <v>3</v>
      </c>
      <c r="L256" s="36"/>
    </row>
    <row r="257" spans="1:26" ht="14.25">
      <c r="A257" s="30"/>
      <c r="B257" s="31"/>
      <c r="C257" s="27" t="s">
        <v>1682</v>
      </c>
      <c r="D257" s="32" t="s">
        <v>1683</v>
      </c>
      <c r="E257" s="10">
        <f>Source!BZ71</f>
        <v>90</v>
      </c>
      <c r="F257" s="151" t="str">
        <f>CONCATENATE(" )", Source!DL71, Source!FT71, "=", Source!FX71)</f>
        <v xml:space="preserve"> )*0,9=81</v>
      </c>
      <c r="G257" s="128"/>
      <c r="H257" s="35">
        <f>SUM(S253:S259)</f>
        <v>8</v>
      </c>
      <c r="I257" s="37"/>
      <c r="J257" s="27">
        <f>Source!AT71</f>
        <v>81</v>
      </c>
      <c r="K257" s="35">
        <f>SUM(T253:T259)</f>
        <v>150</v>
      </c>
      <c r="L257" s="36"/>
    </row>
    <row r="258" spans="1:26" ht="14.25">
      <c r="A258" s="30"/>
      <c r="B258" s="31"/>
      <c r="C258" s="27" t="s">
        <v>1684</v>
      </c>
      <c r="D258" s="32" t="s">
        <v>1683</v>
      </c>
      <c r="E258" s="10">
        <f>Source!CA71</f>
        <v>85</v>
      </c>
      <c r="F258" s="151" t="str">
        <f>CONCATENATE(" )", Source!DM71, Source!FU71, "=", Source!FY71)</f>
        <v xml:space="preserve"> )*0,85=72,25</v>
      </c>
      <c r="G258" s="128"/>
      <c r="H258" s="35">
        <f>SUM(U253:U259)</f>
        <v>7</v>
      </c>
      <c r="I258" s="37"/>
      <c r="J258" s="27">
        <f>Source!AU71</f>
        <v>72</v>
      </c>
      <c r="K258" s="35">
        <f>SUM(V253:V259)</f>
        <v>133</v>
      </c>
      <c r="L258" s="36"/>
    </row>
    <row r="259" spans="1:26" ht="14.25">
      <c r="A259" s="41"/>
      <c r="B259" s="42"/>
      <c r="C259" s="43" t="s">
        <v>1685</v>
      </c>
      <c r="D259" s="44" t="s">
        <v>1686</v>
      </c>
      <c r="E259" s="45">
        <f>Source!AQ71</f>
        <v>1.1100000000000001</v>
      </c>
      <c r="F259" s="46"/>
      <c r="G259" s="47" t="str">
        <f>Source!DI71</f>
        <v/>
      </c>
      <c r="H259" s="48"/>
      <c r="I259" s="47"/>
      <c r="J259" s="47"/>
      <c r="K259" s="48"/>
      <c r="L259" s="49">
        <f>Source!U71</f>
        <v>1.1100000000000001</v>
      </c>
    </row>
    <row r="260" spans="1:26" ht="15">
      <c r="G260" s="132">
        <f>ROUND(Source!AC71*Source!I71, 0)+ROUND(Source!AF71*Source!I71, 0)+ROUND(Source!AD71*Source!I71, 0)+SUM(H257:H258)</f>
        <v>29</v>
      </c>
      <c r="H260" s="132"/>
      <c r="J260" s="132">
        <f>Source!O71+SUM(K257:K258)</f>
        <v>484</v>
      </c>
      <c r="K260" s="132"/>
      <c r="L260" s="40">
        <f>Source!U71</f>
        <v>1.1100000000000001</v>
      </c>
      <c r="O260" s="39">
        <f>G260</f>
        <v>29</v>
      </c>
      <c r="P260" s="39">
        <f>J260</f>
        <v>484</v>
      </c>
      <c r="Q260" s="50">
        <f>L260</f>
        <v>1.1100000000000001</v>
      </c>
      <c r="W260">
        <f>IF(Source!BI71&lt;=1,G260, 0)</f>
        <v>29</v>
      </c>
      <c r="X260">
        <f>IF(Source!BI71=2,G260, 0)</f>
        <v>0</v>
      </c>
      <c r="Y260">
        <f>IF(Source!BI71=3,G260, 0)</f>
        <v>0</v>
      </c>
      <c r="Z260">
        <f>IF(Source!BI71=4,G260, 0)</f>
        <v>0</v>
      </c>
    </row>
    <row r="261" spans="1:26" ht="42.75">
      <c r="A261" s="30" t="str">
        <f>Source!E72</f>
        <v>40</v>
      </c>
      <c r="B261" s="31" t="str">
        <f>Source!F72</f>
        <v>101-6899</v>
      </c>
      <c r="C261" s="27" t="str">
        <f>Source!G72</f>
        <v>Доводчик дверной гидравлический TS-68 с зубчатым приводом (нагрузка до 90 кг)</v>
      </c>
      <c r="D261" s="32" t="str">
        <f>Source!H72</f>
        <v>шт.</v>
      </c>
      <c r="E261" s="10">
        <f>Source!I72</f>
        <v>1</v>
      </c>
      <c r="F261" s="34">
        <f>IF(Source!AK72&lt;&gt; 0, Source!AK72,Source!AL72 + Source!AM72 + Source!AO72)</f>
        <v>276.3</v>
      </c>
      <c r="G261" s="33"/>
      <c r="H261" s="35"/>
      <c r="I261" s="33" t="str">
        <f>Source!BO72</f>
        <v>101-6899</v>
      </c>
      <c r="J261" s="33"/>
      <c r="K261" s="35"/>
      <c r="L261" s="36"/>
      <c r="S261">
        <f>ROUND((Source!FX72/100)*((ROUND(Source!AF72*Source!I72, 0)+ROUND(Source!AE72*Source!I72, 0))), 0)</f>
        <v>0</v>
      </c>
      <c r="T261">
        <f>Source!X72</f>
        <v>0</v>
      </c>
      <c r="U261">
        <f>ROUND((Source!FY72/100)*((ROUND(Source!AF72*Source!I72, 0)+ROUND(Source!AE72*Source!I72, 0))), 0)</f>
        <v>0</v>
      </c>
      <c r="V261">
        <f>Source!Y72</f>
        <v>0</v>
      </c>
    </row>
    <row r="262" spans="1:26" ht="14.25">
      <c r="A262" s="41"/>
      <c r="B262" s="42"/>
      <c r="C262" s="43" t="s">
        <v>1687</v>
      </c>
      <c r="D262" s="44"/>
      <c r="E262" s="45"/>
      <c r="F262" s="46">
        <f>Source!AL72</f>
        <v>276.3</v>
      </c>
      <c r="G262" s="47" t="str">
        <f>Source!DD72</f>
        <v/>
      </c>
      <c r="H262" s="48">
        <f>ROUND(Source!AC72*Source!I72, 0)</f>
        <v>276</v>
      </c>
      <c r="I262" s="47"/>
      <c r="J262" s="47">
        <f>IF(Source!BC72&lt;&gt; 0, Source!BC72, 1)</f>
        <v>3.52</v>
      </c>
      <c r="K262" s="48">
        <f>Source!P72</f>
        <v>973</v>
      </c>
      <c r="L262" s="58"/>
    </row>
    <row r="263" spans="1:26" ht="15">
      <c r="G263" s="132">
        <f>ROUND(Source!AC72*Source!I72, 0)+ROUND(Source!AF72*Source!I72, 0)+ROUND(Source!AD72*Source!I72, 0)</f>
        <v>276</v>
      </c>
      <c r="H263" s="132"/>
      <c r="J263" s="132">
        <f>Source!O72</f>
        <v>973</v>
      </c>
      <c r="K263" s="132"/>
      <c r="L263" s="40">
        <f>Source!U72</f>
        <v>0</v>
      </c>
      <c r="O263" s="39">
        <f>G263</f>
        <v>276</v>
      </c>
      <c r="P263" s="39">
        <f>J263</f>
        <v>973</v>
      </c>
      <c r="Q263" s="50">
        <f>L263</f>
        <v>0</v>
      </c>
      <c r="W263">
        <f>IF(Source!BI72&lt;=1,G263, 0)</f>
        <v>276</v>
      </c>
      <c r="X263">
        <f>IF(Source!BI72=2,G263, 0)</f>
        <v>0</v>
      </c>
      <c r="Y263">
        <f>IF(Source!BI72=3,G263, 0)</f>
        <v>0</v>
      </c>
      <c r="Z263">
        <f>IF(Source!BI72=4,G263, 0)</f>
        <v>0</v>
      </c>
    </row>
    <row r="264" spans="1:26" ht="42.75">
      <c r="A264" s="30" t="str">
        <f>Source!E73</f>
        <v>41</v>
      </c>
      <c r="B264" s="31" t="str">
        <f>Source!F73</f>
        <v>10-01-060-1</v>
      </c>
      <c r="C264" s="27" t="str">
        <f>Source!G73</f>
        <v>Установка и крепление наличников</v>
      </c>
      <c r="D264" s="32" t="str">
        <f>Source!H73</f>
        <v>100 м коробок блоков</v>
      </c>
      <c r="E264" s="10">
        <f>Source!I73</f>
        <v>0.20200000000000001</v>
      </c>
      <c r="F264" s="34">
        <f>IF(Source!AK73&lt;&gt; 0, Source!AK73,Source!AL73 + Source!AM73 + Source!AO73)</f>
        <v>516.04</v>
      </c>
      <c r="G264" s="33"/>
      <c r="H264" s="35"/>
      <c r="I264" s="33" t="str">
        <f>Source!BO73</f>
        <v>10-01-060-1</v>
      </c>
      <c r="J264" s="33"/>
      <c r="K264" s="35"/>
      <c r="L264" s="36"/>
      <c r="S264">
        <f>ROUND((Source!FX73/100)*((ROUND(Source!AF73*Source!I73, 0)+ROUND(Source!AE73*Source!I73, 0))), 0)</f>
        <v>13</v>
      </c>
      <c r="T264">
        <f>Source!X73</f>
        <v>229</v>
      </c>
      <c r="U264">
        <f>ROUND((Source!FY73/100)*((ROUND(Source!AF73*Source!I73, 0)+ROUND(Source!AE73*Source!I73, 0))), 0)</f>
        <v>6</v>
      </c>
      <c r="V264">
        <f>Source!Y73</f>
        <v>117</v>
      </c>
    </row>
    <row r="265" spans="1:26" ht="14.25">
      <c r="A265" s="30"/>
      <c r="B265" s="31"/>
      <c r="C265" s="27" t="s">
        <v>1680</v>
      </c>
      <c r="D265" s="32"/>
      <c r="E265" s="10"/>
      <c r="F265" s="34">
        <f>Source!AO73</f>
        <v>59.67</v>
      </c>
      <c r="G265" s="33" t="str">
        <f>Source!DG73</f>
        <v/>
      </c>
      <c r="H265" s="35">
        <f>ROUND(Source!AF73*Source!I73, 0)</f>
        <v>12</v>
      </c>
      <c r="I265" s="33"/>
      <c r="J265" s="33">
        <f>IF(Source!BA73&lt;&gt; 0, Source!BA73, 1)</f>
        <v>17.95</v>
      </c>
      <c r="K265" s="35">
        <f>Source!S73</f>
        <v>216</v>
      </c>
      <c r="L265" s="36"/>
      <c r="R265">
        <f>H265</f>
        <v>12</v>
      </c>
    </row>
    <row r="266" spans="1:26" ht="14.25">
      <c r="A266" s="30"/>
      <c r="B266" s="31"/>
      <c r="C266" s="27" t="s">
        <v>317</v>
      </c>
      <c r="D266" s="32"/>
      <c r="E266" s="10"/>
      <c r="F266" s="34">
        <f>Source!AM73</f>
        <v>3.67</v>
      </c>
      <c r="G266" s="33" t="str">
        <f>Source!DE73</f>
        <v/>
      </c>
      <c r="H266" s="35">
        <f>ROUND(Source!AD73*Source!I73, 0)</f>
        <v>1</v>
      </c>
      <c r="I266" s="33"/>
      <c r="J266" s="33">
        <f>IF(Source!BB73&lt;&gt; 0, Source!BB73, 1)</f>
        <v>8.08</v>
      </c>
      <c r="K266" s="35">
        <f>Source!Q73</f>
        <v>6</v>
      </c>
      <c r="L266" s="36"/>
    </row>
    <row r="267" spans="1:26" ht="14.25">
      <c r="A267" s="30"/>
      <c r="B267" s="31"/>
      <c r="C267" s="27" t="s">
        <v>1687</v>
      </c>
      <c r="D267" s="32"/>
      <c r="E267" s="10"/>
      <c r="F267" s="34">
        <f>Source!AL73</f>
        <v>452.7</v>
      </c>
      <c r="G267" s="33" t="str">
        <f>Source!DD73</f>
        <v/>
      </c>
      <c r="H267" s="35">
        <f>ROUND(Source!AC73*Source!I73, 0)</f>
        <v>91</v>
      </c>
      <c r="I267" s="33"/>
      <c r="J267" s="33">
        <f>IF(Source!BC73&lt;&gt; 0, Source!BC73, 1)</f>
        <v>10.54</v>
      </c>
      <c r="K267" s="35">
        <f>Source!P73</f>
        <v>964</v>
      </c>
      <c r="L267" s="36"/>
    </row>
    <row r="268" spans="1:26" ht="14.25">
      <c r="A268" s="30"/>
      <c r="B268" s="31"/>
      <c r="C268" s="27" t="s">
        <v>1682</v>
      </c>
      <c r="D268" s="32" t="s">
        <v>1683</v>
      </c>
      <c r="E268" s="10">
        <f>Source!BZ73</f>
        <v>118</v>
      </c>
      <c r="F268" s="151" t="str">
        <f>CONCATENATE(" )", Source!DL73, Source!FT73, "=", Source!FX73)</f>
        <v xml:space="preserve"> )*0,9=106,2</v>
      </c>
      <c r="G268" s="128"/>
      <c r="H268" s="35">
        <f>SUM(S264:S270)</f>
        <v>13</v>
      </c>
      <c r="I268" s="37"/>
      <c r="J268" s="27">
        <f>Source!AT73</f>
        <v>106</v>
      </c>
      <c r="K268" s="35">
        <f>SUM(T264:T270)</f>
        <v>229</v>
      </c>
      <c r="L268" s="36"/>
    </row>
    <row r="269" spans="1:26" ht="14.25">
      <c r="A269" s="30"/>
      <c r="B269" s="31"/>
      <c r="C269" s="27" t="s">
        <v>1684</v>
      </c>
      <c r="D269" s="32" t="s">
        <v>1683</v>
      </c>
      <c r="E269" s="10">
        <f>Source!CA73</f>
        <v>63</v>
      </c>
      <c r="F269" s="151" t="str">
        <f>CONCATENATE(" )", Source!DM73, Source!FU73, "=", Source!FY73)</f>
        <v xml:space="preserve"> )*0,85=53,55</v>
      </c>
      <c r="G269" s="128"/>
      <c r="H269" s="35">
        <f>SUM(U264:U270)</f>
        <v>6</v>
      </c>
      <c r="I269" s="37"/>
      <c r="J269" s="27">
        <f>Source!AU73</f>
        <v>54</v>
      </c>
      <c r="K269" s="35">
        <f>SUM(V264:V270)</f>
        <v>117</v>
      </c>
      <c r="L269" s="36"/>
    </row>
    <row r="270" spans="1:26" ht="14.25">
      <c r="A270" s="41"/>
      <c r="B270" s="42"/>
      <c r="C270" s="43" t="s">
        <v>1685</v>
      </c>
      <c r="D270" s="44" t="s">
        <v>1686</v>
      </c>
      <c r="E270" s="45">
        <f>Source!AQ73</f>
        <v>7.82</v>
      </c>
      <c r="F270" s="46"/>
      <c r="G270" s="47" t="str">
        <f>Source!DI73</f>
        <v/>
      </c>
      <c r="H270" s="48"/>
      <c r="I270" s="47"/>
      <c r="J270" s="47"/>
      <c r="K270" s="48"/>
      <c r="L270" s="49">
        <f>Source!U73</f>
        <v>1.5796400000000002</v>
      </c>
    </row>
    <row r="271" spans="1:26" ht="15">
      <c r="G271" s="132">
        <f>ROUND(Source!AC73*Source!I73, 0)+ROUND(Source!AF73*Source!I73, 0)+ROUND(Source!AD73*Source!I73, 0)+SUM(H268:H269)</f>
        <v>123</v>
      </c>
      <c r="H271" s="132"/>
      <c r="J271" s="132">
        <f>Source!O73+SUM(K268:K269)</f>
        <v>1532</v>
      </c>
      <c r="K271" s="132"/>
      <c r="L271" s="40">
        <f>Source!U73</f>
        <v>1.5796400000000002</v>
      </c>
      <c r="O271" s="39">
        <f>G271</f>
        <v>123</v>
      </c>
      <c r="P271" s="39">
        <f>J271</f>
        <v>1532</v>
      </c>
      <c r="Q271" s="50">
        <f>L271</f>
        <v>1.5796400000000002</v>
      </c>
      <c r="W271">
        <f>IF(Source!BI73&lt;=1,G271, 0)</f>
        <v>123</v>
      </c>
      <c r="X271">
        <f>IF(Source!BI73=2,G271, 0)</f>
        <v>0</v>
      </c>
      <c r="Y271">
        <f>IF(Source!BI73=3,G271, 0)</f>
        <v>0</v>
      </c>
      <c r="Z271">
        <f>IF(Source!BI73=4,G271, 0)</f>
        <v>0</v>
      </c>
    </row>
    <row r="272" spans="1:26" ht="85.5">
      <c r="A272" s="30" t="str">
        <f>Source!E74</f>
        <v>42</v>
      </c>
      <c r="B272" s="31" t="str">
        <f>Source!F74</f>
        <v>61-7-1</v>
      </c>
      <c r="C272" s="27" t="str">
        <f>Source!G74</f>
        <v>Ремонт штукатурки откосов внутри здания по камню и бетону цементно-известковым раствором прямолинейных</v>
      </c>
      <c r="D272" s="32" t="str">
        <f>Source!H74</f>
        <v>100 М2 ОТРЕМОНТИРОВАННОЙ ПОВЕРХНОСТИ</v>
      </c>
      <c r="E272" s="10">
        <f>Source!I74</f>
        <v>0.05</v>
      </c>
      <c r="F272" s="34">
        <f>IF(Source!AK74&lt;&gt; 0, Source!AK74,Source!AL74 + Source!AM74 + Source!AO74)</f>
        <v>5003.72</v>
      </c>
      <c r="G272" s="33"/>
      <c r="H272" s="35"/>
      <c r="I272" s="33" t="str">
        <f>Source!BO74</f>
        <v>61-7-1</v>
      </c>
      <c r="J272" s="33"/>
      <c r="K272" s="35"/>
      <c r="L272" s="36"/>
      <c r="S272">
        <f>ROUND((Source!FX74/100)*((ROUND(Source!AF74*Source!I74, 0)+ROUND(Source!AE74*Source!I74, 0))), 0)</f>
        <v>128</v>
      </c>
      <c r="T272">
        <f>Source!X74</f>
        <v>2286</v>
      </c>
      <c r="U272">
        <f>ROUND((Source!FY74/100)*((ROUND(Source!AF74*Source!I74, 0)+ROUND(Source!AE74*Source!I74, 0))), 0)</f>
        <v>81</v>
      </c>
      <c r="V272">
        <f>Source!Y74</f>
        <v>1447</v>
      </c>
    </row>
    <row r="273" spans="1:28" ht="14.25">
      <c r="A273" s="30"/>
      <c r="B273" s="31"/>
      <c r="C273" s="27" t="s">
        <v>1680</v>
      </c>
      <c r="D273" s="32"/>
      <c r="E273" s="10"/>
      <c r="F273" s="34">
        <f>Source!AO74</f>
        <v>3210.04</v>
      </c>
      <c r="G273" s="33" t="str">
        <f>Source!DG74</f>
        <v/>
      </c>
      <c r="H273" s="35">
        <f>ROUND(Source!AF74*Source!I74, 0)</f>
        <v>161</v>
      </c>
      <c r="I273" s="33"/>
      <c r="J273" s="33">
        <f>IF(Source!BA74&lt;&gt; 0, Source!BA74, 1)</f>
        <v>17.95</v>
      </c>
      <c r="K273" s="35">
        <f>Source!S74</f>
        <v>2881</v>
      </c>
      <c r="L273" s="36"/>
      <c r="R273">
        <f>H273</f>
        <v>161</v>
      </c>
    </row>
    <row r="274" spans="1:28" ht="14.25">
      <c r="A274" s="30"/>
      <c r="B274" s="31"/>
      <c r="C274" s="27" t="s">
        <v>317</v>
      </c>
      <c r="D274" s="32"/>
      <c r="E274" s="10"/>
      <c r="F274" s="34">
        <f>Source!AM74</f>
        <v>37.22</v>
      </c>
      <c r="G274" s="33" t="str">
        <f>Source!DE74</f>
        <v/>
      </c>
      <c r="H274" s="35">
        <f>ROUND(Source!AD74*Source!I74, 0)</f>
        <v>2</v>
      </c>
      <c r="I274" s="33"/>
      <c r="J274" s="33">
        <f>IF(Source!BB74&lt;&gt; 0, Source!BB74, 1)</f>
        <v>8.93</v>
      </c>
      <c r="K274" s="35">
        <f>Source!Q74</f>
        <v>17</v>
      </c>
      <c r="L274" s="36"/>
    </row>
    <row r="275" spans="1:28" ht="14.25">
      <c r="A275" s="30"/>
      <c r="B275" s="31"/>
      <c r="C275" s="27" t="s">
        <v>1681</v>
      </c>
      <c r="D275" s="32"/>
      <c r="E275" s="10"/>
      <c r="F275" s="34">
        <f>Source!AN74</f>
        <v>14.04</v>
      </c>
      <c r="G275" s="33" t="str">
        <f>Source!DF74</f>
        <v/>
      </c>
      <c r="H275" s="35">
        <f>ROUND(Source!AE74*Source!I74, 0)</f>
        <v>1</v>
      </c>
      <c r="I275" s="33"/>
      <c r="J275" s="33">
        <f>IF(Source!BS74&lt;&gt; 0, Source!BS74, 1)</f>
        <v>17.95</v>
      </c>
      <c r="K275" s="35">
        <f>Source!R74</f>
        <v>13</v>
      </c>
      <c r="L275" s="36"/>
      <c r="R275">
        <f>H275</f>
        <v>1</v>
      </c>
    </row>
    <row r="276" spans="1:28" ht="14.25">
      <c r="A276" s="30"/>
      <c r="B276" s="31"/>
      <c r="C276" s="27" t="s">
        <v>1687</v>
      </c>
      <c r="D276" s="32"/>
      <c r="E276" s="10"/>
      <c r="F276" s="34">
        <f>Source!AL74</f>
        <v>1756.46</v>
      </c>
      <c r="G276" s="33" t="str">
        <f>Source!DD74</f>
        <v/>
      </c>
      <c r="H276" s="35">
        <f>ROUND(Source!AC74*Source!I74, 0)</f>
        <v>88</v>
      </c>
      <c r="I276" s="33"/>
      <c r="J276" s="33">
        <f>IF(Source!BC74&lt;&gt; 0, Source!BC74, 1)</f>
        <v>7.45</v>
      </c>
      <c r="K276" s="35">
        <f>Source!P74</f>
        <v>654</v>
      </c>
      <c r="L276" s="36"/>
    </row>
    <row r="277" spans="1:28" ht="14.25">
      <c r="A277" s="30"/>
      <c r="B277" s="31"/>
      <c r="C277" s="27" t="s">
        <v>1682</v>
      </c>
      <c r="D277" s="32" t="s">
        <v>1683</v>
      </c>
      <c r="E277" s="10">
        <f>Source!BZ74</f>
        <v>79</v>
      </c>
      <c r="F277" s="51"/>
      <c r="G277" s="33"/>
      <c r="H277" s="35">
        <f>SUM(S272:S280)</f>
        <v>128</v>
      </c>
      <c r="I277" s="37"/>
      <c r="J277" s="27">
        <f>Source!AT74</f>
        <v>79</v>
      </c>
      <c r="K277" s="35">
        <f>SUM(T272:T280)</f>
        <v>2286</v>
      </c>
      <c r="L277" s="36"/>
    </row>
    <row r="278" spans="1:28" ht="14.25">
      <c r="A278" s="30"/>
      <c r="B278" s="31"/>
      <c r="C278" s="27" t="s">
        <v>1684</v>
      </c>
      <c r="D278" s="32" t="s">
        <v>1683</v>
      </c>
      <c r="E278" s="10">
        <f>Source!CA74</f>
        <v>50</v>
      </c>
      <c r="F278" s="51"/>
      <c r="G278" s="33"/>
      <c r="H278" s="35">
        <f>SUM(U272:U280)</f>
        <v>81</v>
      </c>
      <c r="I278" s="37"/>
      <c r="J278" s="27">
        <f>Source!AU74</f>
        <v>50</v>
      </c>
      <c r="K278" s="35">
        <f>SUM(V272:V280)</f>
        <v>1447</v>
      </c>
      <c r="L278" s="36"/>
    </row>
    <row r="279" spans="1:28" ht="14.25">
      <c r="A279" s="30"/>
      <c r="B279" s="31"/>
      <c r="C279" s="27" t="s">
        <v>1685</v>
      </c>
      <c r="D279" s="32" t="s">
        <v>1686</v>
      </c>
      <c r="E279" s="10">
        <f>Source!AQ74</f>
        <v>383.06</v>
      </c>
      <c r="F279" s="34"/>
      <c r="G279" s="33" t="str">
        <f>Source!DI74</f>
        <v/>
      </c>
      <c r="H279" s="35"/>
      <c r="I279" s="33"/>
      <c r="J279" s="33"/>
      <c r="K279" s="35"/>
      <c r="L279" s="38">
        <f>Source!U74</f>
        <v>19.153000000000002</v>
      </c>
    </row>
    <row r="280" spans="1:28" ht="14.25">
      <c r="A280" s="52" t="str">
        <f>Source!E75</f>
        <v>42,1</v>
      </c>
      <c r="B280" s="52" t="str">
        <f>Source!F75</f>
        <v>509-9900</v>
      </c>
      <c r="C280" s="52" t="str">
        <f>Source!G75</f>
        <v>Строительный мусор</v>
      </c>
      <c r="D280" s="53" t="str">
        <f>Source!H75</f>
        <v>т</v>
      </c>
      <c r="E280" s="54">
        <f>Source!I75</f>
        <v>0.40500000000000003</v>
      </c>
      <c r="F280" s="55">
        <f>Source!AK75</f>
        <v>0</v>
      </c>
      <c r="G280" s="56" t="s">
        <v>3</v>
      </c>
      <c r="H280" s="57">
        <f>ROUND(Source!AC75*Source!I75, 0)+ROUND(Source!AD75*Source!I75, 0)+ROUND(Source!AF75*Source!I75, 0)</f>
        <v>0</v>
      </c>
      <c r="I280" s="53"/>
      <c r="J280" s="53">
        <f>IF(Source!BC75&lt;&gt; 0, Source!BC75, 1)</f>
        <v>1</v>
      </c>
      <c r="K280" s="57">
        <f>Source!O75</f>
        <v>0</v>
      </c>
      <c r="L280" s="55"/>
      <c r="S280">
        <f>ROUND((Source!FX75/100)*((ROUND(Source!AF75*Source!I75, 0)+ROUND(Source!AE75*Source!I75, 0))), 0)</f>
        <v>0</v>
      </c>
      <c r="T280">
        <f>Source!X75</f>
        <v>0</v>
      </c>
      <c r="U280">
        <f>ROUND((Source!FY75/100)*((ROUND(Source!AF75*Source!I75, 0)+ROUND(Source!AE75*Source!I75, 0))), 0)</f>
        <v>0</v>
      </c>
      <c r="V280">
        <f>Source!Y75</f>
        <v>0</v>
      </c>
      <c r="Y280">
        <f>IF(Source!BI75=3,H280, 0)</f>
        <v>0</v>
      </c>
      <c r="AA280">
        <f>ROUND(Source!AC75*Source!I75, 0)+ROUND(Source!AD75*Source!I75, 0)+ROUND(Source!AF75*Source!I75, 0)</f>
        <v>0</v>
      </c>
      <c r="AB280">
        <f>Source!O75</f>
        <v>0</v>
      </c>
    </row>
    <row r="281" spans="1:28" ht="15">
      <c r="G281" s="132">
        <f>ROUND(Source!AC74*Source!I74, 0)+ROUND(Source!AF74*Source!I74, 0)+ROUND(Source!AD74*Source!I74, 0)+SUM(H277:H278)+SUM(AA280:AA280)</f>
        <v>460</v>
      </c>
      <c r="H281" s="132"/>
      <c r="J281" s="132">
        <f>Source!O74+SUM(K277:K278)+SUM(AB280:AB280)</f>
        <v>7285</v>
      </c>
      <c r="K281" s="132"/>
      <c r="L281" s="40">
        <f>Source!U74</f>
        <v>19.153000000000002</v>
      </c>
      <c r="O281" s="39">
        <f>G281</f>
        <v>460</v>
      </c>
      <c r="P281" s="39">
        <f>J281</f>
        <v>7285</v>
      </c>
      <c r="Q281" s="50">
        <f>L281</f>
        <v>19.153000000000002</v>
      </c>
      <c r="W281">
        <f>IF(Source!BI74&lt;=1,G281, 0)</f>
        <v>460</v>
      </c>
      <c r="X281">
        <f>IF(Source!BI74=2,G281, 0)</f>
        <v>0</v>
      </c>
      <c r="Y281">
        <f>IF(Source!BI74=3,G281, 0)</f>
        <v>0</v>
      </c>
      <c r="Z281">
        <f>IF(Source!BI74=4,G281, 0)</f>
        <v>0</v>
      </c>
    </row>
    <row r="282" spans="1:28" ht="71.25">
      <c r="A282" s="30" t="str">
        <f>Source!E76</f>
        <v>43</v>
      </c>
      <c r="B282" s="31" t="str">
        <f>Source!F76</f>
        <v>15-04-005-3</v>
      </c>
      <c r="C282" s="27" t="str">
        <f>Source!G76</f>
        <v>Окраска поливинилацетатными водоэмульсионными составами улучшенная по штукатурке стен</v>
      </c>
      <c r="D282" s="32" t="str">
        <f>Source!H76</f>
        <v>100 м2 окрашиваемой поверхности</v>
      </c>
      <c r="E282" s="10">
        <f>Source!I76</f>
        <v>0.05</v>
      </c>
      <c r="F282" s="34">
        <f>IF(Source!AK76&lt;&gt; 0, Source!AK76,Source!AL76 + Source!AM76 + Source!AO76)</f>
        <v>1629.52</v>
      </c>
      <c r="G282" s="33"/>
      <c r="H282" s="35"/>
      <c r="I282" s="33" t="str">
        <f>Source!BO76</f>
        <v>15-04-005-3</v>
      </c>
      <c r="J282" s="33"/>
      <c r="K282" s="35"/>
      <c r="L282" s="36"/>
      <c r="S282">
        <f>ROUND((Source!FX76/100)*((ROUND(Source!AF76*Source!I76, 0)+ROUND(Source!AE76*Source!I76, 0))), 0)</f>
        <v>17</v>
      </c>
      <c r="T282">
        <f>Source!X76</f>
        <v>307</v>
      </c>
      <c r="U282">
        <f>ROUND((Source!FY76/100)*((ROUND(Source!AF76*Source!I76, 0)+ROUND(Source!AE76*Source!I76, 0))), 0)</f>
        <v>8</v>
      </c>
      <c r="V282">
        <f>Source!Y76</f>
        <v>152</v>
      </c>
    </row>
    <row r="283" spans="1:28" ht="14.25">
      <c r="A283" s="30"/>
      <c r="B283" s="31"/>
      <c r="C283" s="27" t="s">
        <v>1680</v>
      </c>
      <c r="D283" s="32"/>
      <c r="E283" s="10"/>
      <c r="F283" s="34">
        <f>Source!AO76</f>
        <v>359.5</v>
      </c>
      <c r="G283" s="33" t="str">
        <f>Source!DG76</f>
        <v/>
      </c>
      <c r="H283" s="35">
        <f>ROUND(Source!AF76*Source!I76, 0)</f>
        <v>18</v>
      </c>
      <c r="I283" s="33"/>
      <c r="J283" s="33">
        <f>IF(Source!BA76&lt;&gt; 0, Source!BA76, 1)</f>
        <v>17.95</v>
      </c>
      <c r="K283" s="35">
        <f>Source!S76</f>
        <v>323</v>
      </c>
      <c r="L283" s="36"/>
      <c r="R283">
        <f>H283</f>
        <v>18</v>
      </c>
    </row>
    <row r="284" spans="1:28" ht="14.25">
      <c r="A284" s="30"/>
      <c r="B284" s="31"/>
      <c r="C284" s="27" t="s">
        <v>317</v>
      </c>
      <c r="D284" s="32"/>
      <c r="E284" s="10"/>
      <c r="F284" s="34">
        <f>Source!AM76</f>
        <v>14.41</v>
      </c>
      <c r="G284" s="33" t="str">
        <f>Source!DE76</f>
        <v/>
      </c>
      <c r="H284" s="35">
        <f>ROUND(Source!AD76*Source!I76, 0)</f>
        <v>1</v>
      </c>
      <c r="I284" s="33"/>
      <c r="J284" s="33">
        <f>IF(Source!BB76&lt;&gt; 0, Source!BB76, 1)</f>
        <v>8.11</v>
      </c>
      <c r="K284" s="35">
        <f>Source!Q76</f>
        <v>6</v>
      </c>
      <c r="L284" s="36"/>
    </row>
    <row r="285" spans="1:28" ht="14.25">
      <c r="A285" s="30"/>
      <c r="B285" s="31"/>
      <c r="C285" s="27" t="s">
        <v>1687</v>
      </c>
      <c r="D285" s="32"/>
      <c r="E285" s="10"/>
      <c r="F285" s="34">
        <f>Source!AL76</f>
        <v>1255.6099999999999</v>
      </c>
      <c r="G285" s="33" t="str">
        <f>Source!DD76</f>
        <v/>
      </c>
      <c r="H285" s="35">
        <f>ROUND(Source!AC76*Source!I76, 0)</f>
        <v>63</v>
      </c>
      <c r="I285" s="33"/>
      <c r="J285" s="33">
        <f>IF(Source!BC76&lt;&gt; 0, Source!BC76, 1)</f>
        <v>3.44</v>
      </c>
      <c r="K285" s="35">
        <f>Source!P76</f>
        <v>216</v>
      </c>
      <c r="L285" s="36"/>
    </row>
    <row r="286" spans="1:28" ht="14.25">
      <c r="A286" s="30"/>
      <c r="B286" s="31"/>
      <c r="C286" s="27" t="s">
        <v>1682</v>
      </c>
      <c r="D286" s="32" t="s">
        <v>1683</v>
      </c>
      <c r="E286" s="10">
        <f>Source!BZ76</f>
        <v>105</v>
      </c>
      <c r="F286" s="151" t="str">
        <f>CONCATENATE(" )", Source!DL76, Source!FT76, "=", Source!FX76)</f>
        <v xml:space="preserve"> )*0,9=94,5</v>
      </c>
      <c r="G286" s="128"/>
      <c r="H286" s="35">
        <f>SUM(S282:S288)</f>
        <v>17</v>
      </c>
      <c r="I286" s="37"/>
      <c r="J286" s="27">
        <f>Source!AT76</f>
        <v>95</v>
      </c>
      <c r="K286" s="35">
        <f>SUM(T282:T288)</f>
        <v>307</v>
      </c>
      <c r="L286" s="36"/>
    </row>
    <row r="287" spans="1:28" ht="14.25">
      <c r="A287" s="30"/>
      <c r="B287" s="31"/>
      <c r="C287" s="27" t="s">
        <v>1684</v>
      </c>
      <c r="D287" s="32" t="s">
        <v>1683</v>
      </c>
      <c r="E287" s="10">
        <f>Source!CA76</f>
        <v>55</v>
      </c>
      <c r="F287" s="151" t="str">
        <f>CONCATENATE(" )", Source!DM76, Source!FU76, "=", Source!FY76)</f>
        <v xml:space="preserve"> )*0,85=46,75</v>
      </c>
      <c r="G287" s="128"/>
      <c r="H287" s="35">
        <f>SUM(U282:U288)</f>
        <v>8</v>
      </c>
      <c r="I287" s="37"/>
      <c r="J287" s="27">
        <f>Source!AU76</f>
        <v>47</v>
      </c>
      <c r="K287" s="35">
        <f>SUM(V282:V288)</f>
        <v>152</v>
      </c>
      <c r="L287" s="36"/>
    </row>
    <row r="288" spans="1:28" ht="14.25">
      <c r="A288" s="41"/>
      <c r="B288" s="42"/>
      <c r="C288" s="43" t="s">
        <v>1685</v>
      </c>
      <c r="D288" s="44" t="s">
        <v>1686</v>
      </c>
      <c r="E288" s="45">
        <f>Source!AQ76</f>
        <v>42.9</v>
      </c>
      <c r="F288" s="46"/>
      <c r="G288" s="47" t="str">
        <f>Source!DI76</f>
        <v/>
      </c>
      <c r="H288" s="48"/>
      <c r="I288" s="47"/>
      <c r="J288" s="47"/>
      <c r="K288" s="48"/>
      <c r="L288" s="49">
        <f>Source!U76</f>
        <v>2.145</v>
      </c>
    </row>
    <row r="289" spans="1:32" ht="15">
      <c r="G289" s="132">
        <f>ROUND(Source!AC76*Source!I76, 0)+ROUND(Source!AF76*Source!I76, 0)+ROUND(Source!AD76*Source!I76, 0)+SUM(H286:H287)</f>
        <v>107</v>
      </c>
      <c r="H289" s="132"/>
      <c r="J289" s="132">
        <f>Source!O76+SUM(K286:K287)</f>
        <v>1004</v>
      </c>
      <c r="K289" s="132"/>
      <c r="L289" s="40">
        <f>Source!U76</f>
        <v>2.145</v>
      </c>
      <c r="O289" s="39">
        <f>G289</f>
        <v>107</v>
      </c>
      <c r="P289" s="39">
        <f>J289</f>
        <v>1004</v>
      </c>
      <c r="Q289" s="50">
        <f>L289</f>
        <v>2.145</v>
      </c>
      <c r="W289">
        <f>IF(Source!BI76&lt;=1,G289, 0)</f>
        <v>107</v>
      </c>
      <c r="X289">
        <f>IF(Source!BI76=2,G289, 0)</f>
        <v>0</v>
      </c>
      <c r="Y289">
        <f>IF(Source!BI76=3,G289, 0)</f>
        <v>0</v>
      </c>
      <c r="Z289">
        <f>IF(Source!BI76=4,G289, 0)</f>
        <v>0</v>
      </c>
    </row>
    <row r="290" spans="1:32" ht="28.5">
      <c r="A290" s="30" t="str">
        <f>Source!E77</f>
        <v>44</v>
      </c>
      <c r="B290" s="31" t="str">
        <f>Source!F77</f>
        <v>09-04-013-1</v>
      </c>
      <c r="C290" s="27" t="str">
        <f>Source!G77</f>
        <v>Установка противопожарных дверей однопольных глухих</v>
      </c>
      <c r="D290" s="32" t="str">
        <f>Source!H77</f>
        <v>1 м2 проема</v>
      </c>
      <c r="E290" s="10">
        <f>Source!I77</f>
        <v>1.911</v>
      </c>
      <c r="F290" s="34">
        <f>IF(Source!AK77&lt;&gt; 0, Source!AK77,Source!AL77 + Source!AM77 + Source!AO77)</f>
        <v>90.43</v>
      </c>
      <c r="G290" s="33"/>
      <c r="H290" s="35"/>
      <c r="I290" s="33" t="str">
        <f>Source!BO77</f>
        <v>09-04-013-1</v>
      </c>
      <c r="J290" s="33"/>
      <c r="K290" s="35"/>
      <c r="L290" s="36"/>
      <c r="S290">
        <f>ROUND((Source!FX77/100)*((ROUND(Source!AF77*Source!I77, 0)+ROUND(Source!AE77*Source!I77, 0))), 0)</f>
        <v>31</v>
      </c>
      <c r="T290">
        <f>Source!X77</f>
        <v>548</v>
      </c>
      <c r="U290">
        <f>ROUND((Source!FY77/100)*((ROUND(Source!AF77*Source!I77, 0)+ROUND(Source!AE77*Source!I77, 0))), 0)</f>
        <v>27</v>
      </c>
      <c r="V290">
        <f>Source!Y77</f>
        <v>487</v>
      </c>
    </row>
    <row r="291" spans="1:32" ht="14.25">
      <c r="A291" s="30"/>
      <c r="B291" s="31"/>
      <c r="C291" s="27" t="s">
        <v>1680</v>
      </c>
      <c r="D291" s="32"/>
      <c r="E291" s="10"/>
      <c r="F291" s="34">
        <f>Source!AO77</f>
        <v>19.75</v>
      </c>
      <c r="G291" s="33" t="str">
        <f>Source!DG77</f>
        <v/>
      </c>
      <c r="H291" s="35">
        <f>ROUND(Source!AF77*Source!I77, 0)</f>
        <v>38</v>
      </c>
      <c r="I291" s="33"/>
      <c r="J291" s="33">
        <f>IF(Source!BA77&lt;&gt; 0, Source!BA77, 1)</f>
        <v>17.95</v>
      </c>
      <c r="K291" s="35">
        <f>Source!S77</f>
        <v>677</v>
      </c>
      <c r="L291" s="36"/>
      <c r="R291">
        <f>H291</f>
        <v>38</v>
      </c>
    </row>
    <row r="292" spans="1:32" ht="14.25">
      <c r="A292" s="30"/>
      <c r="B292" s="31"/>
      <c r="C292" s="27" t="s">
        <v>317</v>
      </c>
      <c r="D292" s="32"/>
      <c r="E292" s="10"/>
      <c r="F292" s="34">
        <f>Source!AM77</f>
        <v>9.6199999999999992</v>
      </c>
      <c r="G292" s="33" t="str">
        <f>Source!DE77</f>
        <v/>
      </c>
      <c r="H292" s="35">
        <f>ROUND(Source!AD77*Source!I77, 0)</f>
        <v>18</v>
      </c>
      <c r="I292" s="33"/>
      <c r="J292" s="33">
        <f>IF(Source!BB77&lt;&gt; 0, Source!BB77, 1)</f>
        <v>5.46</v>
      </c>
      <c r="K292" s="35">
        <f>Source!Q77</f>
        <v>100</v>
      </c>
      <c r="L292" s="36"/>
    </row>
    <row r="293" spans="1:32" ht="14.25">
      <c r="A293" s="30"/>
      <c r="B293" s="31"/>
      <c r="C293" s="27" t="s">
        <v>1687</v>
      </c>
      <c r="D293" s="32"/>
      <c r="E293" s="10"/>
      <c r="F293" s="34">
        <f>Source!AL77</f>
        <v>61.06</v>
      </c>
      <c r="G293" s="33" t="str">
        <f>Source!DD77</f>
        <v/>
      </c>
      <c r="H293" s="35">
        <f>ROUND(Source!AC77*Source!I77, 0)</f>
        <v>117</v>
      </c>
      <c r="I293" s="33"/>
      <c r="J293" s="33">
        <f>IF(Source!BC77&lt;&gt; 0, Source!BC77, 1)</f>
        <v>5.31</v>
      </c>
      <c r="K293" s="35">
        <f>Source!P77</f>
        <v>620</v>
      </c>
      <c r="L293" s="36"/>
    </row>
    <row r="294" spans="1:32" ht="14.25">
      <c r="A294" s="30"/>
      <c r="B294" s="31"/>
      <c r="C294" s="27" t="s">
        <v>1682</v>
      </c>
      <c r="D294" s="32" t="s">
        <v>1683</v>
      </c>
      <c r="E294" s="10">
        <f>Source!BZ77</f>
        <v>90</v>
      </c>
      <c r="F294" s="151" t="str">
        <f>CONCATENATE(" )", Source!DL77, Source!FT77, "=", Source!FX77)</f>
        <v xml:space="preserve"> )*0,9=81</v>
      </c>
      <c r="G294" s="128"/>
      <c r="H294" s="35">
        <f>SUM(S290:S296)</f>
        <v>31</v>
      </c>
      <c r="I294" s="37"/>
      <c r="J294" s="27">
        <f>Source!AT77</f>
        <v>81</v>
      </c>
      <c r="K294" s="35">
        <f>SUM(T290:T296)</f>
        <v>548</v>
      </c>
      <c r="L294" s="36"/>
    </row>
    <row r="295" spans="1:32" ht="14.25">
      <c r="A295" s="30"/>
      <c r="B295" s="31"/>
      <c r="C295" s="27" t="s">
        <v>1684</v>
      </c>
      <c r="D295" s="32" t="s">
        <v>1683</v>
      </c>
      <c r="E295" s="10">
        <f>Source!CA77</f>
        <v>85</v>
      </c>
      <c r="F295" s="151" t="str">
        <f>CONCATENATE(" )", Source!DM77, Source!FU77, "=", Source!FY77)</f>
        <v xml:space="preserve"> )*0,85=72,25</v>
      </c>
      <c r="G295" s="128"/>
      <c r="H295" s="35">
        <f>SUM(U290:U296)</f>
        <v>27</v>
      </c>
      <c r="I295" s="37"/>
      <c r="J295" s="27">
        <f>Source!AU77</f>
        <v>72</v>
      </c>
      <c r="K295" s="35">
        <f>SUM(V290:V296)</f>
        <v>487</v>
      </c>
      <c r="L295" s="36"/>
    </row>
    <row r="296" spans="1:32" ht="14.25">
      <c r="A296" s="41"/>
      <c r="B296" s="42"/>
      <c r="C296" s="43" t="s">
        <v>1685</v>
      </c>
      <c r="D296" s="44" t="s">
        <v>1686</v>
      </c>
      <c r="E296" s="45">
        <f>Source!AQ77</f>
        <v>2.0699999999999998</v>
      </c>
      <c r="F296" s="46"/>
      <c r="G296" s="47" t="str">
        <f>Source!DI77</f>
        <v/>
      </c>
      <c r="H296" s="48"/>
      <c r="I296" s="47"/>
      <c r="J296" s="47"/>
      <c r="K296" s="48"/>
      <c r="L296" s="49">
        <f>Source!U77</f>
        <v>3.9557699999999998</v>
      </c>
    </row>
    <row r="297" spans="1:32" ht="15">
      <c r="G297" s="132">
        <f>ROUND(Source!AC77*Source!I77, 0)+ROUND(Source!AF77*Source!I77, 0)+ROUND(Source!AD77*Source!I77, 0)+SUM(H294:H295)</f>
        <v>231</v>
      </c>
      <c r="H297" s="132"/>
      <c r="J297" s="132">
        <f>Source!O77+SUM(K294:K295)</f>
        <v>2432</v>
      </c>
      <c r="K297" s="132"/>
      <c r="L297" s="40">
        <f>Source!U77</f>
        <v>3.9557699999999998</v>
      </c>
      <c r="O297" s="39">
        <f>G297</f>
        <v>231</v>
      </c>
      <c r="P297" s="39">
        <f>J297</f>
        <v>2432</v>
      </c>
      <c r="Q297" s="50">
        <f>L297</f>
        <v>3.9557699999999998</v>
      </c>
      <c r="W297">
        <f>IF(Source!BI77&lt;=1,G297, 0)</f>
        <v>231</v>
      </c>
      <c r="X297">
        <f>IF(Source!BI77=2,G297, 0)</f>
        <v>0</v>
      </c>
      <c r="Y297">
        <f>IF(Source!BI77=3,G297, 0)</f>
        <v>0</v>
      </c>
      <c r="Z297">
        <f>IF(Source!BI77=4,G297, 0)</f>
        <v>0</v>
      </c>
    </row>
    <row r="298" spans="1:32" ht="42.75">
      <c r="A298" s="30" t="str">
        <f>Source!E78</f>
        <v>46</v>
      </c>
      <c r="B298" s="31" t="str">
        <f>Source!F78</f>
        <v>203-8122</v>
      </c>
      <c r="C298" s="27" t="str">
        <f>Source!G78</f>
        <v>Дверь противопожарная металлическая однопольная ДПМ-01/60, размером 900х2100 мм</v>
      </c>
      <c r="D298" s="32" t="str">
        <f>Source!H78</f>
        <v>шт.</v>
      </c>
      <c r="E298" s="10">
        <f>Source!I78</f>
        <v>1</v>
      </c>
      <c r="F298" s="34">
        <f>IF(Source!AK78&lt;&gt; 0, Source!AK78,Source!AL78 + Source!AM78 + Source!AO78)</f>
        <v>2719.46</v>
      </c>
      <c r="G298" s="33"/>
      <c r="H298" s="35"/>
      <c r="I298" s="33" t="str">
        <f>Source!BO78</f>
        <v>203-8122</v>
      </c>
      <c r="J298" s="33"/>
      <c r="K298" s="35"/>
      <c r="L298" s="36"/>
      <c r="S298">
        <f>ROUND((Source!FX78/100)*((ROUND(Source!AF78*Source!I78, 0)+ROUND(Source!AE78*Source!I78, 0))), 0)</f>
        <v>0</v>
      </c>
      <c r="T298">
        <f>Source!X78</f>
        <v>0</v>
      </c>
      <c r="U298">
        <f>ROUND((Source!FY78/100)*((ROUND(Source!AF78*Source!I78, 0)+ROUND(Source!AE78*Source!I78, 0))), 0)</f>
        <v>0</v>
      </c>
      <c r="V298">
        <f>Source!Y78</f>
        <v>0</v>
      </c>
    </row>
    <row r="299" spans="1:32" ht="14.25">
      <c r="A299" s="41"/>
      <c r="B299" s="42"/>
      <c r="C299" s="43" t="s">
        <v>1687</v>
      </c>
      <c r="D299" s="44"/>
      <c r="E299" s="45"/>
      <c r="F299" s="46">
        <f>Source!AL78</f>
        <v>2719.46</v>
      </c>
      <c r="G299" s="47" t="str">
        <f>Source!DD78</f>
        <v/>
      </c>
      <c r="H299" s="48">
        <f>ROUND(Source!AC78*Source!I78, 0)</f>
        <v>2719</v>
      </c>
      <c r="I299" s="47"/>
      <c r="J299" s="47">
        <f>IF(Source!BC78&lt;&gt; 0, Source!BC78, 1)</f>
        <v>3.87</v>
      </c>
      <c r="K299" s="48">
        <f>Source!P78</f>
        <v>10524</v>
      </c>
      <c r="L299" s="58"/>
    </row>
    <row r="300" spans="1:32" ht="15">
      <c r="G300" s="132">
        <f>ROUND(Source!AC78*Source!I78, 0)+ROUND(Source!AF78*Source!I78, 0)+ROUND(Source!AD78*Source!I78, 0)</f>
        <v>2719</v>
      </c>
      <c r="H300" s="132"/>
      <c r="J300" s="132">
        <f>Source!O78</f>
        <v>10524</v>
      </c>
      <c r="K300" s="132"/>
      <c r="L300" s="40">
        <f>Source!U78</f>
        <v>0</v>
      </c>
      <c r="O300" s="39">
        <f>G300</f>
        <v>2719</v>
      </c>
      <c r="P300" s="39">
        <f>J300</f>
        <v>10524</v>
      </c>
      <c r="Q300" s="50">
        <f>L300</f>
        <v>0</v>
      </c>
      <c r="W300">
        <f>IF(Source!BI78&lt;=1,G300, 0)</f>
        <v>2719</v>
      </c>
      <c r="X300">
        <f>IF(Source!BI78=2,G300, 0)</f>
        <v>0</v>
      </c>
      <c r="Y300">
        <f>IF(Source!BI78=3,G300, 0)</f>
        <v>0</v>
      </c>
      <c r="Z300">
        <f>IF(Source!BI78=4,G300, 0)</f>
        <v>0</v>
      </c>
    </row>
    <row r="301" spans="1:32" ht="14.25">
      <c r="C301" s="135" t="str">
        <f>Source!G79</f>
        <v>Полы</v>
      </c>
      <c r="D301" s="135"/>
      <c r="E301" s="135"/>
      <c r="F301" s="135"/>
      <c r="G301" s="135"/>
      <c r="H301" s="135"/>
      <c r="I301" s="135"/>
      <c r="J301" s="135"/>
      <c r="K301" s="135"/>
      <c r="L301" s="135"/>
      <c r="AF301" s="29" t="str">
        <f>Source!G79</f>
        <v>Полы</v>
      </c>
    </row>
    <row r="302" spans="1:32" ht="14.25">
      <c r="C302" s="135" t="str">
        <f>Source!G80</f>
        <v>Помещение №1, №2,№15 (мужской и женский санузел, коридор 1 этаж)</v>
      </c>
      <c r="D302" s="135"/>
      <c r="E302" s="135"/>
      <c r="F302" s="135"/>
      <c r="G302" s="135"/>
      <c r="H302" s="135"/>
      <c r="I302" s="135"/>
      <c r="J302" s="135"/>
      <c r="K302" s="135"/>
      <c r="L302" s="135"/>
      <c r="AF302" s="29" t="str">
        <f>Source!G80</f>
        <v>Помещение №1, №2,№15 (мужской и женский санузел, коридор 1 этаж)</v>
      </c>
    </row>
    <row r="303" spans="1:32" ht="14.25">
      <c r="C303" s="135" t="str">
        <f>Source!G81</f>
        <v>Тип пола 1</v>
      </c>
      <c r="D303" s="135"/>
      <c r="E303" s="135"/>
      <c r="F303" s="135"/>
      <c r="G303" s="135"/>
      <c r="H303" s="135"/>
      <c r="I303" s="135"/>
      <c r="J303" s="135"/>
      <c r="K303" s="135"/>
      <c r="L303" s="135"/>
      <c r="AF303" s="29" t="str">
        <f>Source!G81</f>
        <v>Тип пола 1</v>
      </c>
    </row>
    <row r="304" spans="1:32" ht="28.5">
      <c r="A304" s="30" t="str">
        <f>Source!E82</f>
        <v>48</v>
      </c>
      <c r="B304" s="31" t="str">
        <f>Source!F82</f>
        <v>11-01-011-1</v>
      </c>
      <c r="C304" s="27" t="str">
        <f>Source!G82</f>
        <v>Устройство стяжек цементных толщиной 20 мм</v>
      </c>
      <c r="D304" s="32" t="str">
        <f>Source!H82</f>
        <v>100 м2 стяжки</v>
      </c>
      <c r="E304" s="10">
        <f>Source!I82</f>
        <v>0.34100000000000003</v>
      </c>
      <c r="F304" s="34">
        <f>IF(Source!AK82&lt;&gt; 0, Source!AK82,Source!AL82 + Source!AM82 + Source!AO82)</f>
        <v>1311.85</v>
      </c>
      <c r="G304" s="33"/>
      <c r="H304" s="35"/>
      <c r="I304" s="33" t="str">
        <f>Source!BO82</f>
        <v>11-01-011-1</v>
      </c>
      <c r="J304" s="33"/>
      <c r="K304" s="35"/>
      <c r="L304" s="36"/>
      <c r="S304">
        <f>ROUND((Source!FX82/100)*((ROUND(Source!AF82*Source!I82, 0)+ROUND(Source!AE82*Source!I82, 0))), 0)</f>
        <v>116</v>
      </c>
      <c r="T304">
        <f>Source!X82</f>
        <v>2099</v>
      </c>
      <c r="U304">
        <f>ROUND((Source!FY82/100)*((ROUND(Source!AF82*Source!I82, 0)+ROUND(Source!AE82*Source!I82, 0))), 0)</f>
        <v>67</v>
      </c>
      <c r="V304">
        <f>Source!Y82</f>
        <v>1210</v>
      </c>
    </row>
    <row r="305" spans="1:26" ht="14.25">
      <c r="A305" s="30"/>
      <c r="B305" s="31"/>
      <c r="C305" s="27" t="s">
        <v>1680</v>
      </c>
      <c r="D305" s="32"/>
      <c r="E305" s="10"/>
      <c r="F305" s="34">
        <f>Source!AO82</f>
        <v>293.56</v>
      </c>
      <c r="G305" s="33" t="str">
        <f>Source!DG82</f>
        <v/>
      </c>
      <c r="H305" s="35">
        <f>ROUND(Source!AF82*Source!I82, 0)</f>
        <v>100</v>
      </c>
      <c r="I305" s="33"/>
      <c r="J305" s="33">
        <f>IF(Source!BA82&lt;&gt; 0, Source!BA82, 1)</f>
        <v>17.95</v>
      </c>
      <c r="K305" s="35">
        <f>Source!S82</f>
        <v>1797</v>
      </c>
      <c r="L305" s="36"/>
      <c r="R305">
        <f>H305</f>
        <v>100</v>
      </c>
    </row>
    <row r="306" spans="1:26" ht="14.25">
      <c r="A306" s="30"/>
      <c r="B306" s="31"/>
      <c r="C306" s="27" t="s">
        <v>317</v>
      </c>
      <c r="D306" s="32"/>
      <c r="E306" s="10"/>
      <c r="F306" s="34">
        <f>Source!AM82</f>
        <v>46.74</v>
      </c>
      <c r="G306" s="33" t="str">
        <f>Source!DE82</f>
        <v/>
      </c>
      <c r="H306" s="35">
        <f>ROUND(Source!AD82*Source!I82, 0)</f>
        <v>16</v>
      </c>
      <c r="I306" s="33"/>
      <c r="J306" s="33">
        <f>IF(Source!BB82&lt;&gt; 0, Source!BB82, 1)</f>
        <v>8.32</v>
      </c>
      <c r="K306" s="35">
        <f>Source!Q82</f>
        <v>133</v>
      </c>
      <c r="L306" s="36"/>
    </row>
    <row r="307" spans="1:26" ht="14.25">
      <c r="A307" s="30"/>
      <c r="B307" s="31"/>
      <c r="C307" s="27" t="s">
        <v>1681</v>
      </c>
      <c r="D307" s="32"/>
      <c r="E307" s="10"/>
      <c r="F307" s="34">
        <f>Source!AN82</f>
        <v>15.37</v>
      </c>
      <c r="G307" s="33" t="str">
        <f>Source!DF82</f>
        <v/>
      </c>
      <c r="H307" s="35">
        <f>ROUND(Source!AE82*Source!I82, 0)</f>
        <v>5</v>
      </c>
      <c r="I307" s="33"/>
      <c r="J307" s="33">
        <f>IF(Source!BS82&lt;&gt; 0, Source!BS82, 1)</f>
        <v>17.95</v>
      </c>
      <c r="K307" s="35">
        <f>Source!R82</f>
        <v>94</v>
      </c>
      <c r="L307" s="36"/>
      <c r="R307">
        <f>H307</f>
        <v>5</v>
      </c>
    </row>
    <row r="308" spans="1:26" ht="14.25">
      <c r="A308" s="30"/>
      <c r="B308" s="31"/>
      <c r="C308" s="27" t="s">
        <v>1687</v>
      </c>
      <c r="D308" s="32"/>
      <c r="E308" s="10"/>
      <c r="F308" s="34">
        <f>Source!AL82</f>
        <v>971.55</v>
      </c>
      <c r="G308" s="33" t="str">
        <f>Source!DD82</f>
        <v/>
      </c>
      <c r="H308" s="35">
        <f>ROUND(Source!AC82*Source!I82, 0)</f>
        <v>331</v>
      </c>
      <c r="I308" s="33"/>
      <c r="J308" s="33">
        <f>IF(Source!BC82&lt;&gt; 0, Source!BC82, 1)</f>
        <v>6.86</v>
      </c>
      <c r="K308" s="35">
        <f>Source!P82</f>
        <v>2273</v>
      </c>
      <c r="L308" s="36"/>
    </row>
    <row r="309" spans="1:26" ht="14.25">
      <c r="A309" s="30"/>
      <c r="B309" s="31"/>
      <c r="C309" s="27" t="s">
        <v>1682</v>
      </c>
      <c r="D309" s="32" t="s">
        <v>1683</v>
      </c>
      <c r="E309" s="10">
        <f>Source!BZ82</f>
        <v>123</v>
      </c>
      <c r="F309" s="151" t="str">
        <f>CONCATENATE(" )", Source!DL82, Source!FT82, "=", Source!FX82)</f>
        <v xml:space="preserve"> )*0,9=110,7</v>
      </c>
      <c r="G309" s="128"/>
      <c r="H309" s="35">
        <f>SUM(S304:S311)</f>
        <v>116</v>
      </c>
      <c r="I309" s="37"/>
      <c r="J309" s="27">
        <f>Source!AT82</f>
        <v>111</v>
      </c>
      <c r="K309" s="35">
        <f>SUM(T304:T311)</f>
        <v>2099</v>
      </c>
      <c r="L309" s="36"/>
    </row>
    <row r="310" spans="1:26" ht="14.25">
      <c r="A310" s="30"/>
      <c r="B310" s="31"/>
      <c r="C310" s="27" t="s">
        <v>1684</v>
      </c>
      <c r="D310" s="32" t="s">
        <v>1683</v>
      </c>
      <c r="E310" s="10">
        <f>Source!CA82</f>
        <v>75</v>
      </c>
      <c r="F310" s="151" t="str">
        <f>CONCATENATE(" )", Source!DM82, Source!FU82, "=", Source!FY82)</f>
        <v xml:space="preserve"> )*0,85=63,75</v>
      </c>
      <c r="G310" s="128"/>
      <c r="H310" s="35">
        <f>SUM(U304:U311)</f>
        <v>67</v>
      </c>
      <c r="I310" s="37"/>
      <c r="J310" s="27">
        <f>Source!AU82</f>
        <v>64</v>
      </c>
      <c r="K310" s="35">
        <f>SUM(V304:V311)</f>
        <v>1210</v>
      </c>
      <c r="L310" s="36"/>
    </row>
    <row r="311" spans="1:26" ht="14.25">
      <c r="A311" s="41"/>
      <c r="B311" s="42"/>
      <c r="C311" s="43" t="s">
        <v>1685</v>
      </c>
      <c r="D311" s="44" t="s">
        <v>1686</v>
      </c>
      <c r="E311" s="45">
        <f>Source!AQ82</f>
        <v>39.51</v>
      </c>
      <c r="F311" s="46"/>
      <c r="G311" s="47" t="str">
        <f>Source!DI82</f>
        <v/>
      </c>
      <c r="H311" s="48"/>
      <c r="I311" s="47"/>
      <c r="J311" s="47"/>
      <c r="K311" s="48"/>
      <c r="L311" s="49">
        <f>Source!U82</f>
        <v>13.472910000000001</v>
      </c>
    </row>
    <row r="312" spans="1:26" ht="15">
      <c r="G312" s="132">
        <f>ROUND(Source!AC82*Source!I82, 0)+ROUND(Source!AF82*Source!I82, 0)+ROUND(Source!AD82*Source!I82, 0)+SUM(H309:H310)</f>
        <v>630</v>
      </c>
      <c r="H312" s="132"/>
      <c r="J312" s="132">
        <f>Source!O82+SUM(K309:K310)</f>
        <v>7512</v>
      </c>
      <c r="K312" s="132"/>
      <c r="L312" s="40">
        <f>Source!U82</f>
        <v>13.472910000000001</v>
      </c>
      <c r="O312" s="39">
        <f>G312</f>
        <v>630</v>
      </c>
      <c r="P312" s="39">
        <f>J312</f>
        <v>7512</v>
      </c>
      <c r="Q312" s="50">
        <f>L312</f>
        <v>13.472910000000001</v>
      </c>
      <c r="W312">
        <f>IF(Source!BI82&lt;=1,G312, 0)</f>
        <v>630</v>
      </c>
      <c r="X312">
        <f>IF(Source!BI82=2,G312, 0)</f>
        <v>0</v>
      </c>
      <c r="Y312">
        <f>IF(Source!BI82=3,G312, 0)</f>
        <v>0</v>
      </c>
      <c r="Z312">
        <f>IF(Source!BI82=4,G312, 0)</f>
        <v>0</v>
      </c>
    </row>
    <row r="313" spans="1:26" ht="71.25">
      <c r="A313" s="30" t="str">
        <f>Source!E83</f>
        <v>51</v>
      </c>
      <c r="B313" s="31" t="str">
        <f>Source!F83</f>
        <v>11-01-027-5</v>
      </c>
      <c r="C313" s="27" t="str">
        <f>Source!G83</f>
        <v>Устройство покрытий на растворе их сухой смеси с приготовлением раствора в построечных условиях из плиток рельефных глазурованных керамических для полов многоцветных</v>
      </c>
      <c r="D313" s="32" t="str">
        <f>Source!H83</f>
        <v>100 м2 покрытия</v>
      </c>
      <c r="E313" s="10">
        <f>Source!I83</f>
        <v>0.34100000000000003</v>
      </c>
      <c r="F313" s="34">
        <f>IF(Source!AK83&lt;&gt; 0, Source!AK83,Source!AL83 + Source!AM83 + Source!AO83)</f>
        <v>9653.7800000000007</v>
      </c>
      <c r="G313" s="33"/>
      <c r="H313" s="35"/>
      <c r="I313" s="33" t="str">
        <f>Source!BO83</f>
        <v>11-01-027-5</v>
      </c>
      <c r="J313" s="33"/>
      <c r="K313" s="35"/>
      <c r="L313" s="36"/>
      <c r="S313">
        <f>ROUND((Source!FX83/100)*((ROUND(Source!AF83*Source!I83, 0)+ROUND(Source!AE83*Source!I83, 0))), 0)</f>
        <v>386</v>
      </c>
      <c r="T313">
        <f>Source!X83</f>
        <v>6955</v>
      </c>
      <c r="U313">
        <f>ROUND((Source!FY83/100)*((ROUND(Source!AF83*Source!I83, 0)+ROUND(Source!AE83*Source!I83, 0))), 0)</f>
        <v>222</v>
      </c>
      <c r="V313">
        <f>Source!Y83</f>
        <v>4010</v>
      </c>
    </row>
    <row r="314" spans="1:26" ht="14.25">
      <c r="A314" s="30"/>
      <c r="B314" s="31"/>
      <c r="C314" s="27" t="s">
        <v>1680</v>
      </c>
      <c r="D314" s="32"/>
      <c r="E314" s="10"/>
      <c r="F314" s="34">
        <f>Source!AO83</f>
        <v>978.6</v>
      </c>
      <c r="G314" s="33" t="str">
        <f>Source!DG83</f>
        <v/>
      </c>
      <c r="H314" s="35">
        <f>ROUND(Source!AF83*Source!I83, 0)</f>
        <v>334</v>
      </c>
      <c r="I314" s="33"/>
      <c r="J314" s="33">
        <f>IF(Source!BA83&lt;&gt; 0, Source!BA83, 1)</f>
        <v>17.95</v>
      </c>
      <c r="K314" s="35">
        <f>Source!S83</f>
        <v>5990</v>
      </c>
      <c r="L314" s="36"/>
      <c r="R314">
        <f>H314</f>
        <v>334</v>
      </c>
    </row>
    <row r="315" spans="1:26" ht="14.25">
      <c r="A315" s="30"/>
      <c r="B315" s="31"/>
      <c r="C315" s="27" t="s">
        <v>317</v>
      </c>
      <c r="D315" s="32"/>
      <c r="E315" s="10"/>
      <c r="F315" s="34">
        <f>Source!AM83</f>
        <v>148.57</v>
      </c>
      <c r="G315" s="33" t="str">
        <f>Source!DE83</f>
        <v/>
      </c>
      <c r="H315" s="35">
        <f>ROUND(Source!AD83*Source!I83, 0)</f>
        <v>51</v>
      </c>
      <c r="I315" s="33"/>
      <c r="J315" s="33">
        <f>IF(Source!BB83&lt;&gt; 0, Source!BB83, 1)</f>
        <v>9.1999999999999993</v>
      </c>
      <c r="K315" s="35">
        <f>Source!Q83</f>
        <v>466</v>
      </c>
      <c r="L315" s="36"/>
    </row>
    <row r="316" spans="1:26" ht="14.25">
      <c r="A316" s="30"/>
      <c r="B316" s="31"/>
      <c r="C316" s="27" t="s">
        <v>1681</v>
      </c>
      <c r="D316" s="32"/>
      <c r="E316" s="10"/>
      <c r="F316" s="34">
        <f>Source!AN83</f>
        <v>45.11</v>
      </c>
      <c r="G316" s="33" t="str">
        <f>Source!DF83</f>
        <v/>
      </c>
      <c r="H316" s="35">
        <f>ROUND(Source!AE83*Source!I83, 0)</f>
        <v>15</v>
      </c>
      <c r="I316" s="33"/>
      <c r="J316" s="33">
        <f>IF(Source!BS83&lt;&gt; 0, Source!BS83, 1)</f>
        <v>17.95</v>
      </c>
      <c r="K316" s="35">
        <f>Source!R83</f>
        <v>276</v>
      </c>
      <c r="L316" s="36"/>
      <c r="R316">
        <f>H316</f>
        <v>15</v>
      </c>
    </row>
    <row r="317" spans="1:26" ht="14.25">
      <c r="A317" s="30"/>
      <c r="B317" s="31"/>
      <c r="C317" s="27" t="s">
        <v>1687</v>
      </c>
      <c r="D317" s="32"/>
      <c r="E317" s="10"/>
      <c r="F317" s="34">
        <f>Source!AL83</f>
        <v>8526.61</v>
      </c>
      <c r="G317" s="33" t="str">
        <f>Source!DD83</f>
        <v/>
      </c>
      <c r="H317" s="35">
        <f>ROUND(Source!AC83*Source!I83, 0)</f>
        <v>2908</v>
      </c>
      <c r="I317" s="33"/>
      <c r="J317" s="33">
        <f>IF(Source!BC83&lt;&gt; 0, Source!BC83, 1)</f>
        <v>3.96</v>
      </c>
      <c r="K317" s="35">
        <f>Source!P83</f>
        <v>11514</v>
      </c>
      <c r="L317" s="36"/>
    </row>
    <row r="318" spans="1:26" ht="14.25">
      <c r="A318" s="30"/>
      <c r="B318" s="31"/>
      <c r="C318" s="27" t="s">
        <v>1682</v>
      </c>
      <c r="D318" s="32" t="s">
        <v>1683</v>
      </c>
      <c r="E318" s="10">
        <f>Source!BZ83</f>
        <v>123</v>
      </c>
      <c r="F318" s="151" t="str">
        <f>CONCATENATE(" )", Source!DL83, Source!FT83, "=", Source!FX83)</f>
        <v xml:space="preserve"> )*0,9=110,7</v>
      </c>
      <c r="G318" s="128"/>
      <c r="H318" s="35">
        <f>SUM(S313:S320)</f>
        <v>386</v>
      </c>
      <c r="I318" s="37"/>
      <c r="J318" s="27">
        <f>Source!AT83</f>
        <v>111</v>
      </c>
      <c r="K318" s="35">
        <f>SUM(T313:T320)</f>
        <v>6955</v>
      </c>
      <c r="L318" s="36"/>
    </row>
    <row r="319" spans="1:26" ht="14.25">
      <c r="A319" s="30"/>
      <c r="B319" s="31"/>
      <c r="C319" s="27" t="s">
        <v>1684</v>
      </c>
      <c r="D319" s="32" t="s">
        <v>1683</v>
      </c>
      <c r="E319" s="10">
        <f>Source!CA83</f>
        <v>75</v>
      </c>
      <c r="F319" s="151" t="str">
        <f>CONCATENATE(" )", Source!DM83, Source!FU83, "=", Source!FY83)</f>
        <v xml:space="preserve"> )*0,85=63,75</v>
      </c>
      <c r="G319" s="128"/>
      <c r="H319" s="35">
        <f>SUM(U313:U320)</f>
        <v>222</v>
      </c>
      <c r="I319" s="37"/>
      <c r="J319" s="27">
        <f>Source!AU83</f>
        <v>64</v>
      </c>
      <c r="K319" s="35">
        <f>SUM(V313:V320)</f>
        <v>4010</v>
      </c>
      <c r="L319" s="36"/>
    </row>
    <row r="320" spans="1:26" ht="14.25">
      <c r="A320" s="41"/>
      <c r="B320" s="42"/>
      <c r="C320" s="43" t="s">
        <v>1685</v>
      </c>
      <c r="D320" s="44" t="s">
        <v>1686</v>
      </c>
      <c r="E320" s="45">
        <f>Source!AQ83</f>
        <v>119.78</v>
      </c>
      <c r="F320" s="46"/>
      <c r="G320" s="47" t="str">
        <f>Source!DI83</f>
        <v/>
      </c>
      <c r="H320" s="48"/>
      <c r="I320" s="47"/>
      <c r="J320" s="47"/>
      <c r="K320" s="48"/>
      <c r="L320" s="49">
        <f>Source!U83</f>
        <v>40.844980000000007</v>
      </c>
    </row>
    <row r="321" spans="1:32" ht="15">
      <c r="G321" s="132">
        <f>ROUND(Source!AC83*Source!I83, 0)+ROUND(Source!AF83*Source!I83, 0)+ROUND(Source!AD83*Source!I83, 0)+SUM(H318:H319)</f>
        <v>3901</v>
      </c>
      <c r="H321" s="132"/>
      <c r="J321" s="132">
        <f>Source!O83+SUM(K318:K319)</f>
        <v>28935</v>
      </c>
      <c r="K321" s="132"/>
      <c r="L321" s="40">
        <f>Source!U83</f>
        <v>40.844980000000007</v>
      </c>
      <c r="O321" s="39">
        <f>G321</f>
        <v>3901</v>
      </c>
      <c r="P321" s="39">
        <f>J321</f>
        <v>28935</v>
      </c>
      <c r="Q321" s="50">
        <f>L321</f>
        <v>40.844980000000007</v>
      </c>
      <c r="W321">
        <f>IF(Source!BI83&lt;=1,G321, 0)</f>
        <v>3901</v>
      </c>
      <c r="X321">
        <f>IF(Source!BI83=2,G321, 0)</f>
        <v>0</v>
      </c>
      <c r="Y321">
        <f>IF(Source!BI83=3,G321, 0)</f>
        <v>0</v>
      </c>
      <c r="Z321">
        <f>IF(Source!BI83=4,G321, 0)</f>
        <v>0</v>
      </c>
    </row>
    <row r="322" spans="1:32" ht="14.25">
      <c r="C322" s="135" t="str">
        <f>Source!G84</f>
        <v>Помещения №№7-10 (коридор служебный, лестничная клетка, санузел)</v>
      </c>
      <c r="D322" s="135"/>
      <c r="E322" s="135"/>
      <c r="F322" s="135"/>
      <c r="G322" s="135"/>
      <c r="H322" s="135"/>
      <c r="I322" s="135"/>
      <c r="J322" s="135"/>
      <c r="K322" s="135"/>
      <c r="L322" s="135"/>
      <c r="AF322" s="29" t="str">
        <f>Source!G84</f>
        <v>Помещения №№7-10 (коридор служебный, лестничная клетка, санузел)</v>
      </c>
    </row>
    <row r="323" spans="1:32" ht="14.25">
      <c r="C323" s="135" t="str">
        <f>Source!G85</f>
        <v>Тип пола 2</v>
      </c>
      <c r="D323" s="135"/>
      <c r="E323" s="135"/>
      <c r="F323" s="135"/>
      <c r="G323" s="135"/>
      <c r="H323" s="135"/>
      <c r="I323" s="135"/>
      <c r="J323" s="135"/>
      <c r="K323" s="135"/>
      <c r="L323" s="135"/>
      <c r="AF323" s="29" t="str">
        <f>Source!G85</f>
        <v>Тип пола 2</v>
      </c>
    </row>
    <row r="324" spans="1:32" ht="28.5">
      <c r="A324" s="30" t="str">
        <f>Source!E86</f>
        <v>56</v>
      </c>
      <c r="B324" s="31" t="str">
        <f>Source!F86</f>
        <v>11-01-011-1</v>
      </c>
      <c r="C324" s="27" t="str">
        <f>Source!G86</f>
        <v>Устройство стяжек цементных толщиной 20 мм</v>
      </c>
      <c r="D324" s="32" t="str">
        <f>Source!H86</f>
        <v>100 м2 стяжки</v>
      </c>
      <c r="E324" s="10">
        <f>Source!I86</f>
        <v>0.72299999999999998</v>
      </c>
      <c r="F324" s="34">
        <f>IF(Source!AK86&lt;&gt; 0, Source!AK86,Source!AL86 + Source!AM86 + Source!AO86)</f>
        <v>1311.85</v>
      </c>
      <c r="G324" s="33"/>
      <c r="H324" s="35"/>
      <c r="I324" s="33" t="str">
        <f>Source!BO86</f>
        <v>11-01-011-1</v>
      </c>
      <c r="J324" s="33"/>
      <c r="K324" s="35"/>
      <c r="L324" s="36"/>
      <c r="S324">
        <f>ROUND((Source!FX86/100)*((ROUND(Source!AF86*Source!I86, 0)+ROUND(Source!AE86*Source!I86, 0))), 0)</f>
        <v>247</v>
      </c>
      <c r="T324">
        <f>Source!X86</f>
        <v>4450</v>
      </c>
      <c r="U324">
        <f>ROUND((Source!FY86/100)*((ROUND(Source!AF86*Source!I86, 0)+ROUND(Source!AE86*Source!I86, 0))), 0)</f>
        <v>142</v>
      </c>
      <c r="V324">
        <f>Source!Y86</f>
        <v>2566</v>
      </c>
    </row>
    <row r="325" spans="1:32" ht="14.25">
      <c r="A325" s="30"/>
      <c r="B325" s="31"/>
      <c r="C325" s="27" t="s">
        <v>1680</v>
      </c>
      <c r="D325" s="32"/>
      <c r="E325" s="10"/>
      <c r="F325" s="34">
        <f>Source!AO86</f>
        <v>293.56</v>
      </c>
      <c r="G325" s="33" t="str">
        <f>Source!DG86</f>
        <v/>
      </c>
      <c r="H325" s="35">
        <f>ROUND(Source!AF86*Source!I86, 0)</f>
        <v>212</v>
      </c>
      <c r="I325" s="33"/>
      <c r="J325" s="33">
        <f>IF(Source!BA86&lt;&gt; 0, Source!BA86, 1)</f>
        <v>17.95</v>
      </c>
      <c r="K325" s="35">
        <f>Source!S86</f>
        <v>3810</v>
      </c>
      <c r="L325" s="36"/>
      <c r="R325">
        <f>H325</f>
        <v>212</v>
      </c>
    </row>
    <row r="326" spans="1:32" ht="14.25">
      <c r="A326" s="30"/>
      <c r="B326" s="31"/>
      <c r="C326" s="27" t="s">
        <v>317</v>
      </c>
      <c r="D326" s="32"/>
      <c r="E326" s="10"/>
      <c r="F326" s="34">
        <f>Source!AM86</f>
        <v>46.74</v>
      </c>
      <c r="G326" s="33" t="str">
        <f>Source!DE86</f>
        <v/>
      </c>
      <c r="H326" s="35">
        <f>ROUND(Source!AD86*Source!I86, 0)</f>
        <v>34</v>
      </c>
      <c r="I326" s="33"/>
      <c r="J326" s="33">
        <f>IF(Source!BB86&lt;&gt; 0, Source!BB86, 1)</f>
        <v>8.32</v>
      </c>
      <c r="K326" s="35">
        <f>Source!Q86</f>
        <v>281</v>
      </c>
      <c r="L326" s="36"/>
    </row>
    <row r="327" spans="1:32" ht="14.25">
      <c r="A327" s="30"/>
      <c r="B327" s="31"/>
      <c r="C327" s="27" t="s">
        <v>1681</v>
      </c>
      <c r="D327" s="32"/>
      <c r="E327" s="10"/>
      <c r="F327" s="34">
        <f>Source!AN86</f>
        <v>15.37</v>
      </c>
      <c r="G327" s="33" t="str">
        <f>Source!DF86</f>
        <v/>
      </c>
      <c r="H327" s="35">
        <f>ROUND(Source!AE86*Source!I86, 0)</f>
        <v>11</v>
      </c>
      <c r="I327" s="33"/>
      <c r="J327" s="33">
        <f>IF(Source!BS86&lt;&gt; 0, Source!BS86, 1)</f>
        <v>17.95</v>
      </c>
      <c r="K327" s="35">
        <f>Source!R86</f>
        <v>199</v>
      </c>
      <c r="L327" s="36"/>
      <c r="R327">
        <f>H327</f>
        <v>11</v>
      </c>
    </row>
    <row r="328" spans="1:32" ht="14.25">
      <c r="A328" s="30"/>
      <c r="B328" s="31"/>
      <c r="C328" s="27" t="s">
        <v>1687</v>
      </c>
      <c r="D328" s="32"/>
      <c r="E328" s="10"/>
      <c r="F328" s="34">
        <f>Source!AL86</f>
        <v>971.55</v>
      </c>
      <c r="G328" s="33" t="str">
        <f>Source!DD86</f>
        <v/>
      </c>
      <c r="H328" s="35">
        <f>ROUND(Source!AC86*Source!I86, 0)</f>
        <v>702</v>
      </c>
      <c r="I328" s="33"/>
      <c r="J328" s="33">
        <f>IF(Source!BC86&lt;&gt; 0, Source!BC86, 1)</f>
        <v>6.86</v>
      </c>
      <c r="K328" s="35">
        <f>Source!P86</f>
        <v>4819</v>
      </c>
      <c r="L328" s="36"/>
    </row>
    <row r="329" spans="1:32" ht="14.25">
      <c r="A329" s="30"/>
      <c r="B329" s="31"/>
      <c r="C329" s="27" t="s">
        <v>1682</v>
      </c>
      <c r="D329" s="32" t="s">
        <v>1683</v>
      </c>
      <c r="E329" s="10">
        <f>Source!BZ86</f>
        <v>123</v>
      </c>
      <c r="F329" s="151" t="str">
        <f>CONCATENATE(" )", Source!DL86, Source!FT86, "=", Source!FX86)</f>
        <v xml:space="preserve"> )*0,9=110,7</v>
      </c>
      <c r="G329" s="128"/>
      <c r="H329" s="35">
        <f>SUM(S324:S331)</f>
        <v>247</v>
      </c>
      <c r="I329" s="37"/>
      <c r="J329" s="27">
        <f>Source!AT86</f>
        <v>111</v>
      </c>
      <c r="K329" s="35">
        <f>SUM(T324:T331)</f>
        <v>4450</v>
      </c>
      <c r="L329" s="36"/>
    </row>
    <row r="330" spans="1:32" ht="14.25">
      <c r="A330" s="30"/>
      <c r="B330" s="31"/>
      <c r="C330" s="27" t="s">
        <v>1684</v>
      </c>
      <c r="D330" s="32" t="s">
        <v>1683</v>
      </c>
      <c r="E330" s="10">
        <f>Source!CA86</f>
        <v>75</v>
      </c>
      <c r="F330" s="151" t="str">
        <f>CONCATENATE(" )", Source!DM86, Source!FU86, "=", Source!FY86)</f>
        <v xml:space="preserve"> )*0,85=63,75</v>
      </c>
      <c r="G330" s="128"/>
      <c r="H330" s="35">
        <f>SUM(U324:U331)</f>
        <v>142</v>
      </c>
      <c r="I330" s="37"/>
      <c r="J330" s="27">
        <f>Source!AU86</f>
        <v>64</v>
      </c>
      <c r="K330" s="35">
        <f>SUM(V324:V331)</f>
        <v>2566</v>
      </c>
      <c r="L330" s="36"/>
    </row>
    <row r="331" spans="1:32" ht="14.25">
      <c r="A331" s="41"/>
      <c r="B331" s="42"/>
      <c r="C331" s="43" t="s">
        <v>1685</v>
      </c>
      <c r="D331" s="44" t="s">
        <v>1686</v>
      </c>
      <c r="E331" s="45">
        <f>Source!AQ86</f>
        <v>39.51</v>
      </c>
      <c r="F331" s="46"/>
      <c r="G331" s="47" t="str">
        <f>Source!DI86</f>
        <v/>
      </c>
      <c r="H331" s="48"/>
      <c r="I331" s="47"/>
      <c r="J331" s="47"/>
      <c r="K331" s="48"/>
      <c r="L331" s="49">
        <f>Source!U86</f>
        <v>28.565729999999999</v>
      </c>
    </row>
    <row r="332" spans="1:32" ht="15">
      <c r="G332" s="132">
        <f>ROUND(Source!AC86*Source!I86, 0)+ROUND(Source!AF86*Source!I86, 0)+ROUND(Source!AD86*Source!I86, 0)+SUM(H329:H330)</f>
        <v>1337</v>
      </c>
      <c r="H332" s="132"/>
      <c r="J332" s="132">
        <f>Source!O86+SUM(K329:K330)</f>
        <v>15926</v>
      </c>
      <c r="K332" s="132"/>
      <c r="L332" s="40">
        <f>Source!U86</f>
        <v>28.565729999999999</v>
      </c>
      <c r="O332" s="39">
        <f>G332</f>
        <v>1337</v>
      </c>
      <c r="P332" s="39">
        <f>J332</f>
        <v>15926</v>
      </c>
      <c r="Q332" s="50">
        <f>L332</f>
        <v>28.565729999999999</v>
      </c>
      <c r="W332">
        <f>IF(Source!BI86&lt;=1,G332, 0)</f>
        <v>1337</v>
      </c>
      <c r="X332">
        <f>IF(Source!BI86=2,G332, 0)</f>
        <v>0</v>
      </c>
      <c r="Y332">
        <f>IF(Source!BI86=3,G332, 0)</f>
        <v>0</v>
      </c>
      <c r="Z332">
        <f>IF(Source!BI86=4,G332, 0)</f>
        <v>0</v>
      </c>
    </row>
    <row r="333" spans="1:32" ht="42.75">
      <c r="A333" s="30" t="str">
        <f>Source!E87</f>
        <v>57</v>
      </c>
      <c r="B333" s="31" t="str">
        <f>Source!F87</f>
        <v>11-01-047-1</v>
      </c>
      <c r="C333" s="27" t="str">
        <f>Source!G87</f>
        <v>Устройство покрытий из плит керамогранитных размером 40х40 см</v>
      </c>
      <c r="D333" s="32" t="str">
        <f>Source!H87</f>
        <v>100 м2 покрытия</v>
      </c>
      <c r="E333" s="10">
        <f>Source!I87</f>
        <v>0.72299999999999998</v>
      </c>
      <c r="F333" s="34">
        <f>IF(Source!AK87&lt;&gt; 0, Source!AK87,Source!AL87 + Source!AM87 + Source!AO87)</f>
        <v>21676.95</v>
      </c>
      <c r="G333" s="33"/>
      <c r="H333" s="35"/>
      <c r="I333" s="33" t="str">
        <f>Source!BO87</f>
        <v>11-01-047-1</v>
      </c>
      <c r="J333" s="33"/>
      <c r="K333" s="35"/>
      <c r="L333" s="36"/>
      <c r="S333">
        <f>ROUND((Source!FX87/100)*((ROUND(Source!AF87*Source!I87, 0)+ROUND(Source!AE87*Source!I87, 0))), 0)</f>
        <v>2042</v>
      </c>
      <c r="T333">
        <f>Source!X87</f>
        <v>36759</v>
      </c>
      <c r="U333">
        <f>ROUND((Source!FY87/100)*((ROUND(Source!AF87*Source!I87, 0)+ROUND(Source!AE87*Source!I87, 0))), 0)</f>
        <v>1176</v>
      </c>
      <c r="V333">
        <f>Source!Y87</f>
        <v>21194</v>
      </c>
    </row>
    <row r="334" spans="1:32" ht="14.25">
      <c r="A334" s="30"/>
      <c r="B334" s="31"/>
      <c r="C334" s="27" t="s">
        <v>1680</v>
      </c>
      <c r="D334" s="32"/>
      <c r="E334" s="10"/>
      <c r="F334" s="34">
        <f>Source!AO87</f>
        <v>2536.13</v>
      </c>
      <c r="G334" s="33" t="str">
        <f>Source!DG87</f>
        <v/>
      </c>
      <c r="H334" s="35">
        <f>ROUND(Source!AF87*Source!I87, 0)</f>
        <v>1834</v>
      </c>
      <c r="I334" s="33"/>
      <c r="J334" s="33">
        <f>IF(Source!BA87&lt;&gt; 0, Source!BA87, 1)</f>
        <v>17.95</v>
      </c>
      <c r="K334" s="35">
        <f>Source!S87</f>
        <v>32914</v>
      </c>
      <c r="L334" s="36"/>
      <c r="R334">
        <f>H334</f>
        <v>1834</v>
      </c>
    </row>
    <row r="335" spans="1:32" ht="14.25">
      <c r="A335" s="30"/>
      <c r="B335" s="31"/>
      <c r="C335" s="27" t="s">
        <v>317</v>
      </c>
      <c r="D335" s="32"/>
      <c r="E335" s="10"/>
      <c r="F335" s="34">
        <f>Source!AM87</f>
        <v>23.65</v>
      </c>
      <c r="G335" s="33" t="str">
        <f>Source!DE87</f>
        <v/>
      </c>
      <c r="H335" s="35">
        <f>ROUND(Source!AD87*Source!I87, 0)</f>
        <v>17</v>
      </c>
      <c r="I335" s="33"/>
      <c r="J335" s="33">
        <f>IF(Source!BB87&lt;&gt; 0, Source!BB87, 1)</f>
        <v>13.97</v>
      </c>
      <c r="K335" s="35">
        <f>Source!Q87</f>
        <v>239</v>
      </c>
      <c r="L335" s="36"/>
    </row>
    <row r="336" spans="1:32" ht="14.25">
      <c r="A336" s="30"/>
      <c r="B336" s="31"/>
      <c r="C336" s="27" t="s">
        <v>1681</v>
      </c>
      <c r="D336" s="32"/>
      <c r="E336" s="10"/>
      <c r="F336" s="34">
        <f>Source!AN87</f>
        <v>15.55</v>
      </c>
      <c r="G336" s="33" t="str">
        <f>Source!DF87</f>
        <v/>
      </c>
      <c r="H336" s="35">
        <f>ROUND(Source!AE87*Source!I87, 0)</f>
        <v>11</v>
      </c>
      <c r="I336" s="33"/>
      <c r="J336" s="33">
        <f>IF(Source!BS87&lt;&gt; 0, Source!BS87, 1)</f>
        <v>17.95</v>
      </c>
      <c r="K336" s="35">
        <f>Source!R87</f>
        <v>202</v>
      </c>
      <c r="L336" s="36"/>
      <c r="R336">
        <f>H336</f>
        <v>11</v>
      </c>
    </row>
    <row r="337" spans="1:32" ht="14.25">
      <c r="A337" s="30"/>
      <c r="B337" s="31"/>
      <c r="C337" s="27" t="s">
        <v>1687</v>
      </c>
      <c r="D337" s="32"/>
      <c r="E337" s="10"/>
      <c r="F337" s="34">
        <f>Source!AL87</f>
        <v>19117.169999999998</v>
      </c>
      <c r="G337" s="33" t="str">
        <f>Source!DD87</f>
        <v/>
      </c>
      <c r="H337" s="35">
        <f>ROUND(Source!AC87*Source!I87, 0)</f>
        <v>13822</v>
      </c>
      <c r="I337" s="33"/>
      <c r="J337" s="33">
        <f>IF(Source!BC87&lt;&gt; 0, Source!BC87, 1)</f>
        <v>2.78</v>
      </c>
      <c r="K337" s="35">
        <f>Source!P87</f>
        <v>38424</v>
      </c>
      <c r="L337" s="36"/>
    </row>
    <row r="338" spans="1:32" ht="14.25">
      <c r="A338" s="30"/>
      <c r="B338" s="31"/>
      <c r="C338" s="27" t="s">
        <v>1682</v>
      </c>
      <c r="D338" s="32" t="s">
        <v>1683</v>
      </c>
      <c r="E338" s="10">
        <f>Source!BZ87</f>
        <v>123</v>
      </c>
      <c r="F338" s="151" t="str">
        <f>CONCATENATE(" )", Source!DL87, Source!FT87, "=", Source!FX87)</f>
        <v xml:space="preserve"> )*0,9=110,7</v>
      </c>
      <c r="G338" s="128"/>
      <c r="H338" s="35">
        <f>SUM(S333:S340)</f>
        <v>2042</v>
      </c>
      <c r="I338" s="37"/>
      <c r="J338" s="27">
        <f>Source!AT87</f>
        <v>111</v>
      </c>
      <c r="K338" s="35">
        <f>SUM(T333:T340)</f>
        <v>36759</v>
      </c>
      <c r="L338" s="36"/>
    </row>
    <row r="339" spans="1:32" ht="14.25">
      <c r="A339" s="30"/>
      <c r="B339" s="31"/>
      <c r="C339" s="27" t="s">
        <v>1684</v>
      </c>
      <c r="D339" s="32" t="s">
        <v>1683</v>
      </c>
      <c r="E339" s="10">
        <f>Source!CA87</f>
        <v>75</v>
      </c>
      <c r="F339" s="151" t="str">
        <f>CONCATENATE(" )", Source!DM87, Source!FU87, "=", Source!FY87)</f>
        <v xml:space="preserve"> )*0,85=63,75</v>
      </c>
      <c r="G339" s="128"/>
      <c r="H339" s="35">
        <f>SUM(U333:U340)</f>
        <v>1176</v>
      </c>
      <c r="I339" s="37"/>
      <c r="J339" s="27">
        <f>Source!AU87</f>
        <v>64</v>
      </c>
      <c r="K339" s="35">
        <f>SUM(V333:V340)</f>
        <v>21194</v>
      </c>
      <c r="L339" s="36"/>
    </row>
    <row r="340" spans="1:32" ht="14.25">
      <c r="A340" s="41"/>
      <c r="B340" s="42"/>
      <c r="C340" s="43" t="s">
        <v>1685</v>
      </c>
      <c r="D340" s="44" t="s">
        <v>1686</v>
      </c>
      <c r="E340" s="45">
        <f>Source!AQ87</f>
        <v>310.42</v>
      </c>
      <c r="F340" s="46"/>
      <c r="G340" s="47" t="str">
        <f>Source!DI87</f>
        <v/>
      </c>
      <c r="H340" s="48"/>
      <c r="I340" s="47"/>
      <c r="J340" s="47"/>
      <c r="K340" s="48"/>
      <c r="L340" s="49">
        <f>Source!U87</f>
        <v>224.43366</v>
      </c>
    </row>
    <row r="341" spans="1:32" ht="15">
      <c r="G341" s="132">
        <f>ROUND(Source!AC87*Source!I87, 0)+ROUND(Source!AF87*Source!I87, 0)+ROUND(Source!AD87*Source!I87, 0)+SUM(H338:H339)</f>
        <v>18891</v>
      </c>
      <c r="H341" s="132"/>
      <c r="J341" s="132">
        <f>Source!O87+SUM(K338:K339)</f>
        <v>129530</v>
      </c>
      <c r="K341" s="132"/>
      <c r="L341" s="40">
        <f>Source!U87</f>
        <v>224.43366</v>
      </c>
      <c r="O341" s="39">
        <f>G341</f>
        <v>18891</v>
      </c>
      <c r="P341" s="39">
        <f>J341</f>
        <v>129530</v>
      </c>
      <c r="Q341" s="50">
        <f>L341</f>
        <v>224.43366</v>
      </c>
      <c r="W341">
        <f>IF(Source!BI87&lt;=1,G341, 0)</f>
        <v>18891</v>
      </c>
      <c r="X341">
        <f>IF(Source!BI87=2,G341, 0)</f>
        <v>0</v>
      </c>
      <c r="Y341">
        <f>IF(Source!BI87=3,G341, 0)</f>
        <v>0</v>
      </c>
      <c r="Z341">
        <f>IF(Source!BI87=4,G341, 0)</f>
        <v>0</v>
      </c>
    </row>
    <row r="342" spans="1:32" ht="42.75">
      <c r="A342" s="30" t="str">
        <f>Source!E88</f>
        <v>62</v>
      </c>
      <c r="B342" s="31" t="str">
        <f>Source!F88</f>
        <v>11-01-039-4</v>
      </c>
      <c r="C342" s="27" t="str">
        <f>Source!G88</f>
        <v>Устройство плинтусов из плиток керамических</v>
      </c>
      <c r="D342" s="32" t="str">
        <f>Source!H88</f>
        <v>100 М ПЛИНТУСА</v>
      </c>
      <c r="E342" s="10">
        <f>Source!I88</f>
        <v>1.097</v>
      </c>
      <c r="F342" s="34">
        <f>IF(Source!AK88&lt;&gt; 0, Source!AK88,Source!AL88 + Source!AM88 + Source!AO88)</f>
        <v>2692.36</v>
      </c>
      <c r="G342" s="33"/>
      <c r="H342" s="35"/>
      <c r="I342" s="33" t="str">
        <f>Source!BO88</f>
        <v>11-01-039-4</v>
      </c>
      <c r="J342" s="33"/>
      <c r="K342" s="35"/>
      <c r="L342" s="36"/>
      <c r="S342">
        <f>ROUND((Source!FX88/100)*((ROUND(Source!AF88*Source!I88, 0)+ROUND(Source!AE88*Source!I88, 0))), 0)</f>
        <v>255</v>
      </c>
      <c r="T342">
        <f>Source!X88</f>
        <v>4585</v>
      </c>
      <c r="U342">
        <f>ROUND((Source!FY88/100)*((ROUND(Source!AF88*Source!I88, 0)+ROUND(Source!AE88*Source!I88, 0))), 0)</f>
        <v>147</v>
      </c>
      <c r="V342">
        <f>Source!Y88</f>
        <v>2644</v>
      </c>
    </row>
    <row r="343" spans="1:32" ht="14.25">
      <c r="A343" s="30"/>
      <c r="B343" s="31"/>
      <c r="C343" s="27" t="s">
        <v>1680</v>
      </c>
      <c r="D343" s="32"/>
      <c r="E343" s="10"/>
      <c r="F343" s="34">
        <f>Source!AO88</f>
        <v>209.8</v>
      </c>
      <c r="G343" s="33" t="str">
        <f>Source!DG88</f>
        <v/>
      </c>
      <c r="H343" s="35">
        <f>ROUND(Source!AF88*Source!I88, 0)</f>
        <v>230</v>
      </c>
      <c r="I343" s="33"/>
      <c r="J343" s="33">
        <f>IF(Source!BA88&lt;&gt; 0, Source!BA88, 1)</f>
        <v>17.95</v>
      </c>
      <c r="K343" s="35">
        <f>Source!S88</f>
        <v>4131</v>
      </c>
      <c r="L343" s="36"/>
      <c r="R343">
        <f>H343</f>
        <v>230</v>
      </c>
    </row>
    <row r="344" spans="1:32" ht="14.25">
      <c r="A344" s="30"/>
      <c r="B344" s="31"/>
      <c r="C344" s="27" t="s">
        <v>317</v>
      </c>
      <c r="D344" s="32"/>
      <c r="E344" s="10"/>
      <c r="F344" s="34">
        <f>Source!AM88</f>
        <v>5.51</v>
      </c>
      <c r="G344" s="33" t="str">
        <f>Source!DE88</f>
        <v/>
      </c>
      <c r="H344" s="35">
        <f>ROUND(Source!AD88*Source!I88, 0)</f>
        <v>6</v>
      </c>
      <c r="I344" s="33"/>
      <c r="J344" s="33">
        <f>IF(Source!BB88&lt;&gt; 0, Source!BB88, 1)</f>
        <v>8.07</v>
      </c>
      <c r="K344" s="35">
        <f>Source!Q88</f>
        <v>49</v>
      </c>
      <c r="L344" s="36"/>
    </row>
    <row r="345" spans="1:32" ht="14.25">
      <c r="A345" s="30"/>
      <c r="B345" s="31"/>
      <c r="C345" s="27" t="s">
        <v>1687</v>
      </c>
      <c r="D345" s="32"/>
      <c r="E345" s="10"/>
      <c r="F345" s="34">
        <f>Source!AL88</f>
        <v>2477.0500000000002</v>
      </c>
      <c r="G345" s="33" t="str">
        <f>Source!DD88</f>
        <v/>
      </c>
      <c r="H345" s="35">
        <f>ROUND(Source!AC88*Source!I88, 0)</f>
        <v>2717</v>
      </c>
      <c r="I345" s="33"/>
      <c r="J345" s="33">
        <f>IF(Source!BC88&lt;&gt; 0, Source!BC88, 1)</f>
        <v>4</v>
      </c>
      <c r="K345" s="35">
        <f>Source!P88</f>
        <v>10869</v>
      </c>
      <c r="L345" s="36"/>
    </row>
    <row r="346" spans="1:32" ht="14.25">
      <c r="A346" s="30"/>
      <c r="B346" s="31"/>
      <c r="C346" s="27" t="s">
        <v>1682</v>
      </c>
      <c r="D346" s="32" t="s">
        <v>1683</v>
      </c>
      <c r="E346" s="10">
        <f>Source!BZ88</f>
        <v>123</v>
      </c>
      <c r="F346" s="151" t="str">
        <f>CONCATENATE(" )", Source!DL88, Source!FT88, "=", Source!FX88)</f>
        <v xml:space="preserve"> )*0,9=110,7</v>
      </c>
      <c r="G346" s="128"/>
      <c r="H346" s="35">
        <f>SUM(S342:S348)</f>
        <v>255</v>
      </c>
      <c r="I346" s="37"/>
      <c r="J346" s="27">
        <f>Source!AT88</f>
        <v>111</v>
      </c>
      <c r="K346" s="35">
        <f>SUM(T342:T348)</f>
        <v>4585</v>
      </c>
      <c r="L346" s="36"/>
    </row>
    <row r="347" spans="1:32" ht="14.25">
      <c r="A347" s="30"/>
      <c r="B347" s="31"/>
      <c r="C347" s="27" t="s">
        <v>1684</v>
      </c>
      <c r="D347" s="32" t="s">
        <v>1683</v>
      </c>
      <c r="E347" s="10">
        <f>Source!CA88</f>
        <v>75</v>
      </c>
      <c r="F347" s="151" t="str">
        <f>CONCATENATE(" )", Source!DM88, Source!FU88, "=", Source!FY88)</f>
        <v xml:space="preserve"> )*0,85=63,75</v>
      </c>
      <c r="G347" s="128"/>
      <c r="H347" s="35">
        <f>SUM(U342:U348)</f>
        <v>147</v>
      </c>
      <c r="I347" s="37"/>
      <c r="J347" s="27">
        <f>Source!AU88</f>
        <v>64</v>
      </c>
      <c r="K347" s="35">
        <f>SUM(V342:V348)</f>
        <v>2644</v>
      </c>
      <c r="L347" s="36"/>
    </row>
    <row r="348" spans="1:32" ht="14.25">
      <c r="A348" s="41"/>
      <c r="B348" s="42"/>
      <c r="C348" s="43" t="s">
        <v>1685</v>
      </c>
      <c r="D348" s="44" t="s">
        <v>1686</v>
      </c>
      <c r="E348" s="45">
        <f>Source!AQ88</f>
        <v>23.6</v>
      </c>
      <c r="F348" s="46"/>
      <c r="G348" s="47" t="str">
        <f>Source!DI88</f>
        <v/>
      </c>
      <c r="H348" s="48"/>
      <c r="I348" s="47"/>
      <c r="J348" s="47"/>
      <c r="K348" s="48"/>
      <c r="L348" s="49">
        <f>Source!U88</f>
        <v>25.889200000000002</v>
      </c>
    </row>
    <row r="349" spans="1:32" ht="15">
      <c r="G349" s="132">
        <f>ROUND(Source!AC88*Source!I88, 0)+ROUND(Source!AF88*Source!I88, 0)+ROUND(Source!AD88*Source!I88, 0)+SUM(H346:H347)</f>
        <v>3355</v>
      </c>
      <c r="H349" s="132"/>
      <c r="J349" s="132">
        <f>Source!O88+SUM(K346:K347)</f>
        <v>22278</v>
      </c>
      <c r="K349" s="132"/>
      <c r="L349" s="40">
        <f>Source!U88</f>
        <v>25.889200000000002</v>
      </c>
      <c r="O349" s="39">
        <f>G349</f>
        <v>3355</v>
      </c>
      <c r="P349" s="39">
        <f>J349</f>
        <v>22278</v>
      </c>
      <c r="Q349" s="50">
        <f>L349</f>
        <v>25.889200000000002</v>
      </c>
      <c r="W349">
        <f>IF(Source!BI88&lt;=1,G349, 0)</f>
        <v>3355</v>
      </c>
      <c r="X349">
        <f>IF(Source!BI88=2,G349, 0)</f>
        <v>0</v>
      </c>
      <c r="Y349">
        <f>IF(Source!BI88=3,G349, 0)</f>
        <v>0</v>
      </c>
      <c r="Z349">
        <f>IF(Source!BI88=4,G349, 0)</f>
        <v>0</v>
      </c>
    </row>
    <row r="350" spans="1:32" ht="14.25">
      <c r="C350" s="135" t="str">
        <f>Source!G89</f>
        <v>Тип пола 3</v>
      </c>
      <c r="D350" s="135"/>
      <c r="E350" s="135"/>
      <c r="F350" s="135"/>
      <c r="G350" s="135"/>
      <c r="H350" s="135"/>
      <c r="I350" s="135"/>
      <c r="J350" s="135"/>
      <c r="K350" s="135"/>
      <c r="L350" s="135"/>
      <c r="AF350" s="29" t="str">
        <f>Source!G89</f>
        <v>Тип пола 3</v>
      </c>
    </row>
    <row r="351" spans="1:32" ht="28.5">
      <c r="A351" s="30" t="str">
        <f>Source!E90</f>
        <v>63</v>
      </c>
      <c r="B351" s="31" t="str">
        <f>Source!F90</f>
        <v>11-01-011-1</v>
      </c>
      <c r="C351" s="27" t="str">
        <f>Source!G90</f>
        <v>Устройство стяжек цементных толщиной 20 мм</v>
      </c>
      <c r="D351" s="32" t="str">
        <f>Source!H90</f>
        <v>100 м2 стяжки</v>
      </c>
      <c r="E351" s="10">
        <f>Source!I90</f>
        <v>2.3E-2</v>
      </c>
      <c r="F351" s="34">
        <f>IF(Source!AK90&lt;&gt; 0, Source!AK90,Source!AL90 + Source!AM90 + Source!AO90)</f>
        <v>1311.85</v>
      </c>
      <c r="G351" s="33"/>
      <c r="H351" s="35"/>
      <c r="I351" s="33" t="str">
        <f>Source!BO90</f>
        <v>11-01-011-1</v>
      </c>
      <c r="J351" s="33"/>
      <c r="K351" s="35"/>
      <c r="L351" s="36"/>
      <c r="S351">
        <f>ROUND((Source!FX90/100)*((ROUND(Source!AF90*Source!I90, 0)+ROUND(Source!AE90*Source!I90, 0))), 0)</f>
        <v>8</v>
      </c>
      <c r="T351">
        <f>Source!X90</f>
        <v>141</v>
      </c>
      <c r="U351">
        <f>ROUND((Source!FY90/100)*((ROUND(Source!AF90*Source!I90, 0)+ROUND(Source!AE90*Source!I90, 0))), 0)</f>
        <v>4</v>
      </c>
      <c r="V351">
        <f>Source!Y90</f>
        <v>81</v>
      </c>
    </row>
    <row r="352" spans="1:32" ht="14.25">
      <c r="A352" s="30"/>
      <c r="B352" s="31"/>
      <c r="C352" s="27" t="s">
        <v>1680</v>
      </c>
      <c r="D352" s="32"/>
      <c r="E352" s="10"/>
      <c r="F352" s="34">
        <f>Source!AO90</f>
        <v>293.56</v>
      </c>
      <c r="G352" s="33" t="str">
        <f>Source!DG90</f>
        <v/>
      </c>
      <c r="H352" s="35">
        <f>ROUND(Source!AF90*Source!I90, 0)</f>
        <v>7</v>
      </c>
      <c r="I352" s="33"/>
      <c r="J352" s="33">
        <f>IF(Source!BA90&lt;&gt; 0, Source!BA90, 1)</f>
        <v>17.95</v>
      </c>
      <c r="K352" s="35">
        <f>Source!S90</f>
        <v>121</v>
      </c>
      <c r="L352" s="36"/>
      <c r="R352">
        <f>H352</f>
        <v>7</v>
      </c>
    </row>
    <row r="353" spans="1:26" ht="14.25">
      <c r="A353" s="30"/>
      <c r="B353" s="31"/>
      <c r="C353" s="27" t="s">
        <v>317</v>
      </c>
      <c r="D353" s="32"/>
      <c r="E353" s="10"/>
      <c r="F353" s="34">
        <f>Source!AM90</f>
        <v>46.74</v>
      </c>
      <c r="G353" s="33" t="str">
        <f>Source!DE90</f>
        <v/>
      </c>
      <c r="H353" s="35">
        <f>ROUND(Source!AD90*Source!I90, 0)</f>
        <v>1</v>
      </c>
      <c r="I353" s="33"/>
      <c r="J353" s="33">
        <f>IF(Source!BB90&lt;&gt; 0, Source!BB90, 1)</f>
        <v>8.32</v>
      </c>
      <c r="K353" s="35">
        <f>Source!Q90</f>
        <v>9</v>
      </c>
      <c r="L353" s="36"/>
    </row>
    <row r="354" spans="1:26" ht="14.25">
      <c r="A354" s="30"/>
      <c r="B354" s="31"/>
      <c r="C354" s="27" t="s">
        <v>1681</v>
      </c>
      <c r="D354" s="32"/>
      <c r="E354" s="10"/>
      <c r="F354" s="34">
        <f>Source!AN90</f>
        <v>15.37</v>
      </c>
      <c r="G354" s="33" t="str">
        <f>Source!DF90</f>
        <v/>
      </c>
      <c r="H354" s="35">
        <f>ROUND(Source!AE90*Source!I90, 0)</f>
        <v>0</v>
      </c>
      <c r="I354" s="33"/>
      <c r="J354" s="33">
        <f>IF(Source!BS90&lt;&gt; 0, Source!BS90, 1)</f>
        <v>17.95</v>
      </c>
      <c r="K354" s="35">
        <f>Source!R90</f>
        <v>6</v>
      </c>
      <c r="L354" s="36"/>
      <c r="R354">
        <f>H354</f>
        <v>0</v>
      </c>
    </row>
    <row r="355" spans="1:26" ht="14.25">
      <c r="A355" s="30"/>
      <c r="B355" s="31"/>
      <c r="C355" s="27" t="s">
        <v>1687</v>
      </c>
      <c r="D355" s="32"/>
      <c r="E355" s="10"/>
      <c r="F355" s="34">
        <f>Source!AL90</f>
        <v>971.55</v>
      </c>
      <c r="G355" s="33" t="str">
        <f>Source!DD90</f>
        <v/>
      </c>
      <c r="H355" s="35">
        <f>ROUND(Source!AC90*Source!I90, 0)</f>
        <v>22</v>
      </c>
      <c r="I355" s="33"/>
      <c r="J355" s="33">
        <f>IF(Source!BC90&lt;&gt; 0, Source!BC90, 1)</f>
        <v>6.86</v>
      </c>
      <c r="K355" s="35">
        <f>Source!P90</f>
        <v>153</v>
      </c>
      <c r="L355" s="36"/>
    </row>
    <row r="356" spans="1:26" ht="14.25">
      <c r="A356" s="30"/>
      <c r="B356" s="31"/>
      <c r="C356" s="27" t="s">
        <v>1682</v>
      </c>
      <c r="D356" s="32" t="s">
        <v>1683</v>
      </c>
      <c r="E356" s="10">
        <f>Source!BZ90</f>
        <v>123</v>
      </c>
      <c r="F356" s="151" t="str">
        <f>CONCATENATE(" )", Source!DL90, Source!FT90, "=", Source!FX90)</f>
        <v xml:space="preserve"> )*0,9=110,7</v>
      </c>
      <c r="G356" s="128"/>
      <c r="H356" s="35">
        <f>SUM(S351:S358)</f>
        <v>8</v>
      </c>
      <c r="I356" s="37"/>
      <c r="J356" s="27">
        <f>Source!AT90</f>
        <v>111</v>
      </c>
      <c r="K356" s="35">
        <f>SUM(T351:T358)</f>
        <v>141</v>
      </c>
      <c r="L356" s="36"/>
    </row>
    <row r="357" spans="1:26" ht="14.25">
      <c r="A357" s="30"/>
      <c r="B357" s="31"/>
      <c r="C357" s="27" t="s">
        <v>1684</v>
      </c>
      <c r="D357" s="32" t="s">
        <v>1683</v>
      </c>
      <c r="E357" s="10">
        <f>Source!CA90</f>
        <v>75</v>
      </c>
      <c r="F357" s="151" t="str">
        <f>CONCATENATE(" )", Source!DM90, Source!FU90, "=", Source!FY90)</f>
        <v xml:space="preserve"> )*0,85=63,75</v>
      </c>
      <c r="G357" s="128"/>
      <c r="H357" s="35">
        <f>SUM(U351:U358)</f>
        <v>4</v>
      </c>
      <c r="I357" s="37"/>
      <c r="J357" s="27">
        <f>Source!AU90</f>
        <v>64</v>
      </c>
      <c r="K357" s="35">
        <f>SUM(V351:V358)</f>
        <v>81</v>
      </c>
      <c r="L357" s="36"/>
    </row>
    <row r="358" spans="1:26" ht="14.25">
      <c r="A358" s="41"/>
      <c r="B358" s="42"/>
      <c r="C358" s="43" t="s">
        <v>1685</v>
      </c>
      <c r="D358" s="44" t="s">
        <v>1686</v>
      </c>
      <c r="E358" s="45">
        <f>Source!AQ90</f>
        <v>39.51</v>
      </c>
      <c r="F358" s="46"/>
      <c r="G358" s="47" t="str">
        <f>Source!DI90</f>
        <v/>
      </c>
      <c r="H358" s="48"/>
      <c r="I358" s="47"/>
      <c r="J358" s="47"/>
      <c r="K358" s="48"/>
      <c r="L358" s="49">
        <f>Source!U90</f>
        <v>0.90872999999999993</v>
      </c>
    </row>
    <row r="359" spans="1:26" ht="15">
      <c r="G359" s="132">
        <f>ROUND(Source!AC90*Source!I90, 0)+ROUND(Source!AF90*Source!I90, 0)+ROUND(Source!AD90*Source!I90, 0)+SUM(H356:H357)</f>
        <v>42</v>
      </c>
      <c r="H359" s="132"/>
      <c r="J359" s="132">
        <f>Source!O90+SUM(K356:K357)</f>
        <v>505</v>
      </c>
      <c r="K359" s="132"/>
      <c r="L359" s="40">
        <f>Source!U90</f>
        <v>0.90872999999999993</v>
      </c>
      <c r="O359" s="39">
        <f>G359</f>
        <v>42</v>
      </c>
      <c r="P359" s="39">
        <f>J359</f>
        <v>505</v>
      </c>
      <c r="Q359" s="50">
        <f>L359</f>
        <v>0.90872999999999993</v>
      </c>
      <c r="W359">
        <f>IF(Source!BI90&lt;=1,G359, 0)</f>
        <v>42</v>
      </c>
      <c r="X359">
        <f>IF(Source!BI90=2,G359, 0)</f>
        <v>0</v>
      </c>
      <c r="Y359">
        <f>IF(Source!BI90=3,G359, 0)</f>
        <v>0</v>
      </c>
      <c r="Z359">
        <f>IF(Source!BI90=4,G359, 0)</f>
        <v>0</v>
      </c>
    </row>
    <row r="360" spans="1:26" ht="71.25">
      <c r="A360" s="30" t="str">
        <f>Source!E91</f>
        <v>64</v>
      </c>
      <c r="B360" s="31" t="str">
        <f>Source!F91</f>
        <v>11-01-027-5</v>
      </c>
      <c r="C360" s="27" t="str">
        <f>Source!G91</f>
        <v>Устройство покрытий на растворе их сухой смеси с приготовлением раствора в построечных условиях из плиток рельефных глазурованных керамических для полов многоцветных</v>
      </c>
      <c r="D360" s="32" t="str">
        <f>Source!H91</f>
        <v>100 м2 покрытия</v>
      </c>
      <c r="E360" s="10">
        <f>Source!I91</f>
        <v>2.3E-2</v>
      </c>
      <c r="F360" s="34">
        <f>IF(Source!AK91&lt;&gt; 0, Source!AK91,Source!AL91 + Source!AM91 + Source!AO91)</f>
        <v>9653.7800000000007</v>
      </c>
      <c r="G360" s="33"/>
      <c r="H360" s="35"/>
      <c r="I360" s="33" t="str">
        <f>Source!BO91</f>
        <v>11-01-027-5</v>
      </c>
      <c r="J360" s="33"/>
      <c r="K360" s="35"/>
      <c r="L360" s="36"/>
      <c r="S360">
        <f>ROUND((Source!FX91/100)*((ROUND(Source!AF91*Source!I91, 0)+ROUND(Source!AE91*Source!I91, 0))), 0)</f>
        <v>27</v>
      </c>
      <c r="T360">
        <f>Source!X91</f>
        <v>470</v>
      </c>
      <c r="U360">
        <f>ROUND((Source!FY91/100)*((ROUND(Source!AF91*Source!I91, 0)+ROUND(Source!AE91*Source!I91, 0))), 0)</f>
        <v>15</v>
      </c>
      <c r="V360">
        <f>Source!Y91</f>
        <v>271</v>
      </c>
    </row>
    <row r="361" spans="1:26" ht="14.25">
      <c r="A361" s="30"/>
      <c r="B361" s="31"/>
      <c r="C361" s="27" t="s">
        <v>1680</v>
      </c>
      <c r="D361" s="32"/>
      <c r="E361" s="10"/>
      <c r="F361" s="34">
        <f>Source!AO91</f>
        <v>978.6</v>
      </c>
      <c r="G361" s="33" t="str">
        <f>Source!DG91</f>
        <v/>
      </c>
      <c r="H361" s="35">
        <f>ROUND(Source!AF91*Source!I91, 0)</f>
        <v>23</v>
      </c>
      <c r="I361" s="33"/>
      <c r="J361" s="33">
        <f>IF(Source!BA91&lt;&gt; 0, Source!BA91, 1)</f>
        <v>17.95</v>
      </c>
      <c r="K361" s="35">
        <f>Source!S91</f>
        <v>404</v>
      </c>
      <c r="L361" s="36"/>
      <c r="R361">
        <f>H361</f>
        <v>23</v>
      </c>
    </row>
    <row r="362" spans="1:26" ht="14.25">
      <c r="A362" s="30"/>
      <c r="B362" s="31"/>
      <c r="C362" s="27" t="s">
        <v>317</v>
      </c>
      <c r="D362" s="32"/>
      <c r="E362" s="10"/>
      <c r="F362" s="34">
        <f>Source!AM91</f>
        <v>148.57</v>
      </c>
      <c r="G362" s="33" t="str">
        <f>Source!DE91</f>
        <v/>
      </c>
      <c r="H362" s="35">
        <f>ROUND(Source!AD91*Source!I91, 0)</f>
        <v>3</v>
      </c>
      <c r="I362" s="33"/>
      <c r="J362" s="33">
        <f>IF(Source!BB91&lt;&gt; 0, Source!BB91, 1)</f>
        <v>9.1999999999999993</v>
      </c>
      <c r="K362" s="35">
        <f>Source!Q91</f>
        <v>31</v>
      </c>
      <c r="L362" s="36"/>
    </row>
    <row r="363" spans="1:26" ht="14.25">
      <c r="A363" s="30"/>
      <c r="B363" s="31"/>
      <c r="C363" s="27" t="s">
        <v>1681</v>
      </c>
      <c r="D363" s="32"/>
      <c r="E363" s="10"/>
      <c r="F363" s="34">
        <f>Source!AN91</f>
        <v>45.11</v>
      </c>
      <c r="G363" s="33" t="str">
        <f>Source!DF91</f>
        <v/>
      </c>
      <c r="H363" s="35">
        <f>ROUND(Source!AE91*Source!I91, 0)</f>
        <v>1</v>
      </c>
      <c r="I363" s="33"/>
      <c r="J363" s="33">
        <f>IF(Source!BS91&lt;&gt; 0, Source!BS91, 1)</f>
        <v>17.95</v>
      </c>
      <c r="K363" s="35">
        <f>Source!R91</f>
        <v>19</v>
      </c>
      <c r="L363" s="36"/>
      <c r="R363">
        <f>H363</f>
        <v>1</v>
      </c>
    </row>
    <row r="364" spans="1:26" ht="14.25">
      <c r="A364" s="30"/>
      <c r="B364" s="31"/>
      <c r="C364" s="27" t="s">
        <v>1687</v>
      </c>
      <c r="D364" s="32"/>
      <c r="E364" s="10"/>
      <c r="F364" s="34">
        <f>Source!AL91</f>
        <v>8526.61</v>
      </c>
      <c r="G364" s="33" t="str">
        <f>Source!DD91</f>
        <v/>
      </c>
      <c r="H364" s="35">
        <f>ROUND(Source!AC91*Source!I91, 0)</f>
        <v>196</v>
      </c>
      <c r="I364" s="33"/>
      <c r="J364" s="33">
        <f>IF(Source!BC91&lt;&gt; 0, Source!BC91, 1)</f>
        <v>3.96</v>
      </c>
      <c r="K364" s="35">
        <f>Source!P91</f>
        <v>777</v>
      </c>
      <c r="L364" s="36"/>
    </row>
    <row r="365" spans="1:26" ht="14.25">
      <c r="A365" s="30"/>
      <c r="B365" s="31"/>
      <c r="C365" s="27" t="s">
        <v>1682</v>
      </c>
      <c r="D365" s="32" t="s">
        <v>1683</v>
      </c>
      <c r="E365" s="10">
        <f>Source!BZ91</f>
        <v>123</v>
      </c>
      <c r="F365" s="151" t="str">
        <f>CONCATENATE(" )", Source!DL91, Source!FT91, "=", Source!FX91)</f>
        <v xml:space="preserve"> )*0,9=110,7</v>
      </c>
      <c r="G365" s="128"/>
      <c r="H365" s="35">
        <f>SUM(S360:S367)</f>
        <v>27</v>
      </c>
      <c r="I365" s="37"/>
      <c r="J365" s="27">
        <f>Source!AT91</f>
        <v>111</v>
      </c>
      <c r="K365" s="35">
        <f>SUM(T360:T367)</f>
        <v>470</v>
      </c>
      <c r="L365" s="36"/>
    </row>
    <row r="366" spans="1:26" ht="14.25">
      <c r="A366" s="30"/>
      <c r="B366" s="31"/>
      <c r="C366" s="27" t="s">
        <v>1684</v>
      </c>
      <c r="D366" s="32" t="s">
        <v>1683</v>
      </c>
      <c r="E366" s="10">
        <f>Source!CA91</f>
        <v>75</v>
      </c>
      <c r="F366" s="151" t="str">
        <f>CONCATENATE(" )", Source!DM91, Source!FU91, "=", Source!FY91)</f>
        <v xml:space="preserve"> )*0,85=63,75</v>
      </c>
      <c r="G366" s="128"/>
      <c r="H366" s="35">
        <f>SUM(U360:U367)</f>
        <v>15</v>
      </c>
      <c r="I366" s="37"/>
      <c r="J366" s="27">
        <f>Source!AU91</f>
        <v>64</v>
      </c>
      <c r="K366" s="35">
        <f>SUM(V360:V367)</f>
        <v>271</v>
      </c>
      <c r="L366" s="36"/>
    </row>
    <row r="367" spans="1:26" ht="14.25">
      <c r="A367" s="41"/>
      <c r="B367" s="42"/>
      <c r="C367" s="43" t="s">
        <v>1685</v>
      </c>
      <c r="D367" s="44" t="s">
        <v>1686</v>
      </c>
      <c r="E367" s="45">
        <f>Source!AQ91</f>
        <v>119.78</v>
      </c>
      <c r="F367" s="46"/>
      <c r="G367" s="47" t="str">
        <f>Source!DI91</f>
        <v/>
      </c>
      <c r="H367" s="48"/>
      <c r="I367" s="47"/>
      <c r="J367" s="47"/>
      <c r="K367" s="48"/>
      <c r="L367" s="49">
        <f>Source!U91</f>
        <v>2.7549399999999999</v>
      </c>
    </row>
    <row r="368" spans="1:26" ht="15">
      <c r="G368" s="132">
        <f>ROUND(Source!AC91*Source!I91, 0)+ROUND(Source!AF91*Source!I91, 0)+ROUND(Source!AD91*Source!I91, 0)+SUM(H365:H366)</f>
        <v>264</v>
      </c>
      <c r="H368" s="132"/>
      <c r="J368" s="132">
        <f>Source!O91+SUM(K365:K366)</f>
        <v>1953</v>
      </c>
      <c r="K368" s="132"/>
      <c r="L368" s="40">
        <f>Source!U91</f>
        <v>2.7549399999999999</v>
      </c>
      <c r="O368" s="39">
        <f>G368</f>
        <v>264</v>
      </c>
      <c r="P368" s="39">
        <f>J368</f>
        <v>1953</v>
      </c>
      <c r="Q368" s="50">
        <f>L368</f>
        <v>2.7549399999999999</v>
      </c>
      <c r="W368">
        <f>IF(Source!BI91&lt;=1,G368, 0)</f>
        <v>264</v>
      </c>
      <c r="X368">
        <f>IF(Source!BI91=2,G368, 0)</f>
        <v>0</v>
      </c>
      <c r="Y368">
        <f>IF(Source!BI91=3,G368, 0)</f>
        <v>0</v>
      </c>
      <c r="Z368">
        <f>IF(Source!BI91=4,G368, 0)</f>
        <v>0</v>
      </c>
    </row>
    <row r="369" spans="1:32" ht="14.25">
      <c r="C369" s="135" t="str">
        <f>Source!G92</f>
        <v>Помещение №13</v>
      </c>
      <c r="D369" s="135"/>
      <c r="E369" s="135"/>
      <c r="F369" s="135"/>
      <c r="G369" s="135"/>
      <c r="H369" s="135"/>
      <c r="I369" s="135"/>
      <c r="J369" s="135"/>
      <c r="K369" s="135"/>
      <c r="L369" s="135"/>
      <c r="AF369" s="29" t="str">
        <f>Source!G92</f>
        <v>Помещение №13</v>
      </c>
    </row>
    <row r="370" spans="1:32" ht="14.25">
      <c r="C370" s="135" t="str">
        <f>Source!G93</f>
        <v>Тип пола 4</v>
      </c>
      <c r="D370" s="135"/>
      <c r="E370" s="135"/>
      <c r="F370" s="135"/>
      <c r="G370" s="135"/>
      <c r="H370" s="135"/>
      <c r="I370" s="135"/>
      <c r="J370" s="135"/>
      <c r="K370" s="135"/>
      <c r="L370" s="135"/>
      <c r="AF370" s="29" t="str">
        <f>Source!G93</f>
        <v>Тип пола 4</v>
      </c>
    </row>
    <row r="371" spans="1:32" ht="99.75">
      <c r="A371" s="30" t="str">
        <f>Source!E94</f>
        <v>69</v>
      </c>
      <c r="B371" s="31" t="str">
        <f>Source!F94</f>
        <v>26-02-018-1</v>
      </c>
      <c r="C371" s="27" t="str">
        <f>Source!G94</f>
        <v>Огнебиозащитное покрытие деревянных конструкций составом "Пирилакс" любой модификации при помощи аэрозольно-капельного распыления для обеспечивания первой группы огнезащитной эффективности по НПБ 251</v>
      </c>
      <c r="D371" s="32" t="str">
        <f>Source!H94</f>
        <v>100 м2 обрабатываемой поверхности</v>
      </c>
      <c r="E371" s="10">
        <f>Source!I94</f>
        <v>1.9870000000000001</v>
      </c>
      <c r="F371" s="34">
        <f>IF(Source!AK94&lt;&gt; 0, Source!AK94,Source!AL94 + Source!AM94 + Source!AO94)</f>
        <v>241.31</v>
      </c>
      <c r="G371" s="33"/>
      <c r="H371" s="35"/>
      <c r="I371" s="33" t="str">
        <f>Source!BO94</f>
        <v>26-02-018-1</v>
      </c>
      <c r="J371" s="33"/>
      <c r="K371" s="35"/>
      <c r="L371" s="36"/>
      <c r="S371">
        <f>ROUND((Source!FX94/100)*((ROUND(Source!AF94*Source!I94, 0)+ROUND(Source!AE94*Source!I94, 0))), 0)</f>
        <v>208</v>
      </c>
      <c r="T371">
        <f>Source!X94</f>
        <v>3731</v>
      </c>
      <c r="U371">
        <f>ROUND((Source!FY94/100)*((ROUND(Source!AF94*Source!I94, 0)+ROUND(Source!AE94*Source!I94, 0))), 0)</f>
        <v>137</v>
      </c>
      <c r="V371">
        <f>Source!Y94</f>
        <v>2487</v>
      </c>
    </row>
    <row r="372" spans="1:32" ht="14.25">
      <c r="A372" s="30"/>
      <c r="B372" s="31"/>
      <c r="C372" s="27" t="s">
        <v>1680</v>
      </c>
      <c r="D372" s="32"/>
      <c r="E372" s="10"/>
      <c r="F372" s="34">
        <f>Source!AO94</f>
        <v>114.77</v>
      </c>
      <c r="G372" s="33" t="str">
        <f>Source!DG94</f>
        <v/>
      </c>
      <c r="H372" s="35">
        <f>ROUND(Source!AF94*Source!I94, 0)</f>
        <v>228</v>
      </c>
      <c r="I372" s="33"/>
      <c r="J372" s="33">
        <f>IF(Source!BA94&lt;&gt; 0, Source!BA94, 1)</f>
        <v>17.95</v>
      </c>
      <c r="K372" s="35">
        <f>Source!S94</f>
        <v>4093</v>
      </c>
      <c r="L372" s="36"/>
      <c r="R372">
        <f>H372</f>
        <v>228</v>
      </c>
    </row>
    <row r="373" spans="1:32" ht="14.25">
      <c r="A373" s="30"/>
      <c r="B373" s="31"/>
      <c r="C373" s="27" t="s">
        <v>317</v>
      </c>
      <c r="D373" s="32"/>
      <c r="E373" s="10"/>
      <c r="F373" s="34">
        <f>Source!AM94</f>
        <v>124.7</v>
      </c>
      <c r="G373" s="33" t="str">
        <f>Source!DE94</f>
        <v/>
      </c>
      <c r="H373" s="35">
        <f>ROUND(Source!AD94*Source!I94, 0)</f>
        <v>248</v>
      </c>
      <c r="I373" s="33"/>
      <c r="J373" s="33">
        <f>IF(Source!BB94&lt;&gt; 0, Source!BB94, 1)</f>
        <v>4.5199999999999996</v>
      </c>
      <c r="K373" s="35">
        <f>Source!Q94</f>
        <v>1120</v>
      </c>
      <c r="L373" s="36"/>
    </row>
    <row r="374" spans="1:32" ht="14.25">
      <c r="A374" s="30"/>
      <c r="B374" s="31"/>
      <c r="C374" s="27" t="s">
        <v>1681</v>
      </c>
      <c r="D374" s="32"/>
      <c r="E374" s="10"/>
      <c r="F374" s="34">
        <f>Source!AN94</f>
        <v>1.45</v>
      </c>
      <c r="G374" s="33" t="str">
        <f>Source!DF94</f>
        <v/>
      </c>
      <c r="H374" s="35">
        <f>ROUND(Source!AE94*Source!I94, 0)</f>
        <v>3</v>
      </c>
      <c r="I374" s="33"/>
      <c r="J374" s="33">
        <f>IF(Source!BS94&lt;&gt; 0, Source!BS94, 1)</f>
        <v>17.95</v>
      </c>
      <c r="K374" s="35">
        <f>Source!R94</f>
        <v>52</v>
      </c>
      <c r="L374" s="36"/>
      <c r="R374">
        <f>H374</f>
        <v>3</v>
      </c>
    </row>
    <row r="375" spans="1:32" ht="14.25">
      <c r="A375" s="30"/>
      <c r="B375" s="31"/>
      <c r="C375" s="27" t="s">
        <v>1687</v>
      </c>
      <c r="D375" s="32"/>
      <c r="E375" s="10"/>
      <c r="F375" s="34">
        <f>Source!AL94</f>
        <v>1.84</v>
      </c>
      <c r="G375" s="33" t="str">
        <f>Source!DD94</f>
        <v/>
      </c>
      <c r="H375" s="35">
        <f>ROUND(Source!AC94*Source!I94, 0)</f>
        <v>4</v>
      </c>
      <c r="I375" s="33"/>
      <c r="J375" s="33">
        <f>IF(Source!BC94&lt;&gt; 0, Source!BC94, 1)</f>
        <v>13.23</v>
      </c>
      <c r="K375" s="35">
        <f>Source!P94</f>
        <v>48</v>
      </c>
      <c r="L375" s="36"/>
    </row>
    <row r="376" spans="1:32" ht="14.25">
      <c r="A376" s="30"/>
      <c r="B376" s="31"/>
      <c r="C376" s="27" t="s">
        <v>1682</v>
      </c>
      <c r="D376" s="32" t="s">
        <v>1683</v>
      </c>
      <c r="E376" s="10">
        <f>Source!BZ94</f>
        <v>100</v>
      </c>
      <c r="F376" s="151" t="str">
        <f>CONCATENATE(" )", Source!DL94, Source!FT94, "=", Source!FX94)</f>
        <v xml:space="preserve"> )*0,9=90</v>
      </c>
      <c r="G376" s="128"/>
      <c r="H376" s="35">
        <f>SUM(S371:S378)</f>
        <v>208</v>
      </c>
      <c r="I376" s="37"/>
      <c r="J376" s="27">
        <f>Source!AT94</f>
        <v>90</v>
      </c>
      <c r="K376" s="35">
        <f>SUM(T371:T378)</f>
        <v>3731</v>
      </c>
      <c r="L376" s="36"/>
    </row>
    <row r="377" spans="1:32" ht="14.25">
      <c r="A377" s="30"/>
      <c r="B377" s="31"/>
      <c r="C377" s="27" t="s">
        <v>1684</v>
      </c>
      <c r="D377" s="32" t="s">
        <v>1683</v>
      </c>
      <c r="E377" s="10">
        <f>Source!CA94</f>
        <v>70</v>
      </c>
      <c r="F377" s="151" t="str">
        <f>CONCATENATE(" )", Source!DM94, Source!FU94, "=", Source!FY94)</f>
        <v xml:space="preserve"> )*0,85=59,5</v>
      </c>
      <c r="G377" s="128"/>
      <c r="H377" s="35">
        <f>SUM(U371:U378)</f>
        <v>137</v>
      </c>
      <c r="I377" s="37"/>
      <c r="J377" s="27">
        <f>Source!AU94</f>
        <v>60</v>
      </c>
      <c r="K377" s="35">
        <f>SUM(V371:V378)</f>
        <v>2487</v>
      </c>
      <c r="L377" s="36"/>
    </row>
    <row r="378" spans="1:32" ht="14.25">
      <c r="A378" s="41"/>
      <c r="B378" s="42"/>
      <c r="C378" s="43" t="s">
        <v>1685</v>
      </c>
      <c r="D378" s="44" t="s">
        <v>1686</v>
      </c>
      <c r="E378" s="45">
        <f>Source!AQ94</f>
        <v>12.91</v>
      </c>
      <c r="F378" s="46"/>
      <c r="G378" s="47" t="str">
        <f>Source!DI94</f>
        <v/>
      </c>
      <c r="H378" s="48"/>
      <c r="I378" s="47"/>
      <c r="J378" s="47"/>
      <c r="K378" s="48"/>
      <c r="L378" s="49">
        <f>Source!U94</f>
        <v>25.652170000000002</v>
      </c>
    </row>
    <row r="379" spans="1:32" ht="15">
      <c r="G379" s="132">
        <f>ROUND(Source!AC94*Source!I94, 0)+ROUND(Source!AF94*Source!I94, 0)+ROUND(Source!AD94*Source!I94, 0)+SUM(H376:H377)</f>
        <v>825</v>
      </c>
      <c r="H379" s="132"/>
      <c r="J379" s="132">
        <f>Source!O94+SUM(K376:K377)</f>
        <v>11479</v>
      </c>
      <c r="K379" s="132"/>
      <c r="L379" s="40">
        <f>Source!U94</f>
        <v>25.652170000000002</v>
      </c>
      <c r="O379" s="39">
        <f>G379</f>
        <v>825</v>
      </c>
      <c r="P379" s="39">
        <f>J379</f>
        <v>11479</v>
      </c>
      <c r="Q379" s="50">
        <f>L379</f>
        <v>25.652170000000002</v>
      </c>
      <c r="W379">
        <f>IF(Source!BI94&lt;=1,G379, 0)</f>
        <v>825</v>
      </c>
      <c r="X379">
        <f>IF(Source!BI94=2,G379, 0)</f>
        <v>0</v>
      </c>
      <c r="Y379">
        <f>IF(Source!BI94=3,G379, 0)</f>
        <v>0</v>
      </c>
      <c r="Z379">
        <f>IF(Source!BI94=4,G379, 0)</f>
        <v>0</v>
      </c>
    </row>
    <row r="380" spans="1:32" ht="28.5">
      <c r="A380" s="30" t="str">
        <f>Source!E95</f>
        <v>70</v>
      </c>
      <c r="B380" s="31" t="str">
        <f>Source!F95</f>
        <v>113-8072</v>
      </c>
      <c r="C380" s="27" t="str">
        <f>Source!G95</f>
        <v>Антисептик-антипирен «ПИРИЛАКС-ЛЮКС» для древесины</v>
      </c>
      <c r="D380" s="32" t="str">
        <f>Source!H95</f>
        <v>кг</v>
      </c>
      <c r="E380" s="10">
        <f>Source!I95</f>
        <v>63.981400000000001</v>
      </c>
      <c r="F380" s="34">
        <f>IF(Source!AK95&lt;&gt; 0, Source!AK95,Source!AL95 + Source!AM95 + Source!AO95)</f>
        <v>18.809999999999999</v>
      </c>
      <c r="G380" s="33"/>
      <c r="H380" s="35"/>
      <c r="I380" s="33" t="str">
        <f>Source!BO95</f>
        <v>113-8072</v>
      </c>
      <c r="J380" s="33"/>
      <c r="K380" s="35"/>
      <c r="L380" s="36"/>
      <c r="S380">
        <f>ROUND((Source!FX95/100)*((ROUND(Source!AF95*Source!I95, 0)+ROUND(Source!AE95*Source!I95, 0))), 0)</f>
        <v>0</v>
      </c>
      <c r="T380">
        <f>Source!X95</f>
        <v>0</v>
      </c>
      <c r="U380">
        <f>ROUND((Source!FY95/100)*((ROUND(Source!AF95*Source!I95, 0)+ROUND(Source!AE95*Source!I95, 0))), 0)</f>
        <v>0</v>
      </c>
      <c r="V380">
        <f>Source!Y95</f>
        <v>0</v>
      </c>
    </row>
    <row r="381" spans="1:32" ht="14.25">
      <c r="A381" s="41"/>
      <c r="B381" s="42"/>
      <c r="C381" s="43" t="s">
        <v>1687</v>
      </c>
      <c r="D381" s="44"/>
      <c r="E381" s="45"/>
      <c r="F381" s="46">
        <f>Source!AL95</f>
        <v>18.809999999999999</v>
      </c>
      <c r="G381" s="47" t="str">
        <f>Source!DD95</f>
        <v/>
      </c>
      <c r="H381" s="48">
        <f>ROUND(Source!AC95*Source!I95, 0)</f>
        <v>1203</v>
      </c>
      <c r="I381" s="47"/>
      <c r="J381" s="47">
        <f>IF(Source!BC95&lt;&gt; 0, Source!BC95, 1)</f>
        <v>12.58</v>
      </c>
      <c r="K381" s="48">
        <f>Source!P95</f>
        <v>15140</v>
      </c>
      <c r="L381" s="58"/>
    </row>
    <row r="382" spans="1:32" ht="15">
      <c r="G382" s="132">
        <f>ROUND(Source!AC95*Source!I95, 0)+ROUND(Source!AF95*Source!I95, 0)+ROUND(Source!AD95*Source!I95, 0)</f>
        <v>1203</v>
      </c>
      <c r="H382" s="132"/>
      <c r="J382" s="132">
        <f>Source!O95</f>
        <v>15140</v>
      </c>
      <c r="K382" s="132"/>
      <c r="L382" s="40">
        <f>Source!U95</f>
        <v>0</v>
      </c>
      <c r="O382" s="39">
        <f>G382</f>
        <v>1203</v>
      </c>
      <c r="P382" s="39">
        <f>J382</f>
        <v>15140</v>
      </c>
      <c r="Q382" s="50">
        <f>L382</f>
        <v>0</v>
      </c>
      <c r="W382">
        <f>IF(Source!BI95&lt;=1,G382, 0)</f>
        <v>1203</v>
      </c>
      <c r="X382">
        <f>IF(Source!BI95=2,G382, 0)</f>
        <v>0</v>
      </c>
      <c r="Y382">
        <f>IF(Source!BI95=3,G382, 0)</f>
        <v>0</v>
      </c>
      <c r="Z382">
        <f>IF(Source!BI95=4,G382, 0)</f>
        <v>0</v>
      </c>
    </row>
    <row r="383" spans="1:32" ht="42.75">
      <c r="A383" s="30" t="str">
        <f>Source!E96</f>
        <v>71</v>
      </c>
      <c r="B383" s="31" t="str">
        <f>Source!F96</f>
        <v>11-01-033-3</v>
      </c>
      <c r="C383" s="27" t="str">
        <f>Source!G96</f>
        <v>Устройство покрытий из брусков</v>
      </c>
      <c r="D383" s="32" t="str">
        <f>Source!H96</f>
        <v>100 м2 покрытия</v>
      </c>
      <c r="E383" s="10">
        <f>Source!I96</f>
        <v>3.371</v>
      </c>
      <c r="F383" s="34">
        <f>IF(Source!AK96&lt;&gt; 0, Source!AK96,Source!AL96 + Source!AM96 + Source!AO96)</f>
        <v>16112</v>
      </c>
      <c r="G383" s="33"/>
      <c r="H383" s="35"/>
      <c r="I383" s="33" t="str">
        <f>Source!BO96</f>
        <v>11-01-033-3</v>
      </c>
      <c r="J383" s="33"/>
      <c r="K383" s="35"/>
      <c r="L383" s="36"/>
      <c r="S383">
        <f>ROUND((Source!FX96/100)*((ROUND(Source!AF96*Source!I96, 0)+ROUND(Source!AE96*Source!I96, 0))), 0)</f>
        <v>2099</v>
      </c>
      <c r="T383">
        <f>Source!X96</f>
        <v>37770</v>
      </c>
      <c r="U383">
        <f>ROUND((Source!FY96/100)*((ROUND(Source!AF96*Source!I96, 0)+ROUND(Source!AE96*Source!I96, 0))), 0)</f>
        <v>1209</v>
      </c>
      <c r="V383">
        <f>Source!Y96</f>
        <v>21777</v>
      </c>
    </row>
    <row r="384" spans="1:32" ht="14.25">
      <c r="A384" s="30"/>
      <c r="B384" s="31"/>
      <c r="C384" s="27" t="s">
        <v>1680</v>
      </c>
      <c r="D384" s="32"/>
      <c r="E384" s="10"/>
      <c r="F384" s="34">
        <f>Source!AO96</f>
        <v>550.25</v>
      </c>
      <c r="G384" s="33" t="str">
        <f>Source!DG96</f>
        <v/>
      </c>
      <c r="H384" s="35">
        <f>ROUND(Source!AF96*Source!I96, 0)</f>
        <v>1855</v>
      </c>
      <c r="I384" s="33"/>
      <c r="J384" s="33">
        <f>IF(Source!BA96&lt;&gt; 0, Source!BA96, 1)</f>
        <v>17.95</v>
      </c>
      <c r="K384" s="35">
        <f>Source!S96</f>
        <v>33295</v>
      </c>
      <c r="L384" s="36"/>
      <c r="R384">
        <f>H384</f>
        <v>1855</v>
      </c>
    </row>
    <row r="385" spans="1:26" ht="14.25">
      <c r="A385" s="30"/>
      <c r="B385" s="31"/>
      <c r="C385" s="27" t="s">
        <v>317</v>
      </c>
      <c r="D385" s="32"/>
      <c r="E385" s="10"/>
      <c r="F385" s="34">
        <f>Source!AM96</f>
        <v>171.39</v>
      </c>
      <c r="G385" s="33" t="str">
        <f>Source!DE96</f>
        <v/>
      </c>
      <c r="H385" s="35">
        <f>ROUND(Source!AD96*Source!I96, 0)</f>
        <v>578</v>
      </c>
      <c r="I385" s="33"/>
      <c r="J385" s="33">
        <f>IF(Source!BB96&lt;&gt; 0, Source!BB96, 1)</f>
        <v>8.14</v>
      </c>
      <c r="K385" s="35">
        <f>Source!Q96</f>
        <v>4703</v>
      </c>
      <c r="L385" s="36"/>
    </row>
    <row r="386" spans="1:26" ht="14.25">
      <c r="A386" s="30"/>
      <c r="B386" s="31"/>
      <c r="C386" s="27" t="s">
        <v>1681</v>
      </c>
      <c r="D386" s="32"/>
      <c r="E386" s="10"/>
      <c r="F386" s="34">
        <f>Source!AN96</f>
        <v>12.1</v>
      </c>
      <c r="G386" s="33" t="str">
        <f>Source!DF96</f>
        <v/>
      </c>
      <c r="H386" s="35">
        <f>ROUND(Source!AE96*Source!I96, 0)</f>
        <v>41</v>
      </c>
      <c r="I386" s="33"/>
      <c r="J386" s="33">
        <f>IF(Source!BS96&lt;&gt; 0, Source!BS96, 1)</f>
        <v>17.95</v>
      </c>
      <c r="K386" s="35">
        <f>Source!R96</f>
        <v>732</v>
      </c>
      <c r="L386" s="36"/>
      <c r="R386">
        <f>H386</f>
        <v>41</v>
      </c>
    </row>
    <row r="387" spans="1:26" ht="14.25">
      <c r="A387" s="30"/>
      <c r="B387" s="31"/>
      <c r="C387" s="27" t="s">
        <v>1687</v>
      </c>
      <c r="D387" s="32"/>
      <c r="E387" s="10"/>
      <c r="F387" s="34">
        <f>Source!AL96</f>
        <v>15390.36</v>
      </c>
      <c r="G387" s="33" t="str">
        <f>Source!DD96</f>
        <v/>
      </c>
      <c r="H387" s="35">
        <f>ROUND(Source!AC96*Source!I96, 0)</f>
        <v>51881</v>
      </c>
      <c r="I387" s="33"/>
      <c r="J387" s="33">
        <f>IF(Source!BC96&lt;&gt; 0, Source!BC96, 1)</f>
        <v>3.35</v>
      </c>
      <c r="K387" s="35">
        <f>Source!P96</f>
        <v>173801</v>
      </c>
      <c r="L387" s="36"/>
    </row>
    <row r="388" spans="1:26" ht="14.25">
      <c r="A388" s="30"/>
      <c r="B388" s="31"/>
      <c r="C388" s="27" t="s">
        <v>1682</v>
      </c>
      <c r="D388" s="32" t="s">
        <v>1683</v>
      </c>
      <c r="E388" s="10">
        <f>Source!BZ96</f>
        <v>123</v>
      </c>
      <c r="F388" s="151" t="str">
        <f>CONCATENATE(" )", Source!DL96, Source!FT96, "=", Source!FX96)</f>
        <v xml:space="preserve"> )*0,9=110,7</v>
      </c>
      <c r="G388" s="128"/>
      <c r="H388" s="35">
        <f>SUM(S383:S390)</f>
        <v>2099</v>
      </c>
      <c r="I388" s="37"/>
      <c r="J388" s="27">
        <f>Source!AT96</f>
        <v>111</v>
      </c>
      <c r="K388" s="35">
        <f>SUM(T383:T390)</f>
        <v>37770</v>
      </c>
      <c r="L388" s="36"/>
    </row>
    <row r="389" spans="1:26" ht="14.25">
      <c r="A389" s="30"/>
      <c r="B389" s="31"/>
      <c r="C389" s="27" t="s">
        <v>1684</v>
      </c>
      <c r="D389" s="32" t="s">
        <v>1683</v>
      </c>
      <c r="E389" s="10">
        <f>Source!CA96</f>
        <v>75</v>
      </c>
      <c r="F389" s="151" t="str">
        <f>CONCATENATE(" )", Source!DM96, Source!FU96, "=", Source!FY96)</f>
        <v xml:space="preserve"> )*0,85=63,75</v>
      </c>
      <c r="G389" s="128"/>
      <c r="H389" s="35">
        <f>SUM(U383:U390)</f>
        <v>1209</v>
      </c>
      <c r="I389" s="37"/>
      <c r="J389" s="27">
        <f>Source!AU96</f>
        <v>64</v>
      </c>
      <c r="K389" s="35">
        <f>SUM(V383:V390)</f>
        <v>21777</v>
      </c>
      <c r="L389" s="36"/>
    </row>
    <row r="390" spans="1:26" ht="14.25">
      <c r="A390" s="41"/>
      <c r="B390" s="42"/>
      <c r="C390" s="43" t="s">
        <v>1685</v>
      </c>
      <c r="D390" s="44" t="s">
        <v>1686</v>
      </c>
      <c r="E390" s="45">
        <f>Source!AQ96</f>
        <v>69.040000000000006</v>
      </c>
      <c r="F390" s="46"/>
      <c r="G390" s="47" t="str">
        <f>Source!DI96</f>
        <v/>
      </c>
      <c r="H390" s="48"/>
      <c r="I390" s="47"/>
      <c r="J390" s="47"/>
      <c r="K390" s="48"/>
      <c r="L390" s="49">
        <f>Source!U96</f>
        <v>232.73384000000001</v>
      </c>
    </row>
    <row r="391" spans="1:26" ht="15">
      <c r="G391" s="132">
        <f>ROUND(Source!AC96*Source!I96, 0)+ROUND(Source!AF96*Source!I96, 0)+ROUND(Source!AD96*Source!I96, 0)+SUM(H388:H389)</f>
        <v>57622</v>
      </c>
      <c r="H391" s="132"/>
      <c r="J391" s="132">
        <f>Source!O96+SUM(K388:K389)</f>
        <v>271346</v>
      </c>
      <c r="K391" s="132"/>
      <c r="L391" s="40">
        <f>Source!U96</f>
        <v>232.73384000000001</v>
      </c>
      <c r="O391" s="39">
        <f>G391</f>
        <v>57622</v>
      </c>
      <c r="P391" s="39">
        <f>J391</f>
        <v>271346</v>
      </c>
      <c r="Q391" s="50">
        <f>L391</f>
        <v>232.73384000000001</v>
      </c>
      <c r="W391">
        <f>IF(Source!BI96&lt;=1,G391, 0)</f>
        <v>57622</v>
      </c>
      <c r="X391">
        <f>IF(Source!BI96=2,G391, 0)</f>
        <v>0</v>
      </c>
      <c r="Y391">
        <f>IF(Source!BI96=3,G391, 0)</f>
        <v>0</v>
      </c>
      <c r="Z391">
        <f>IF(Source!BI96=4,G391, 0)</f>
        <v>0</v>
      </c>
    </row>
    <row r="392" spans="1:26" ht="99.75">
      <c r="A392" s="30" t="str">
        <f>Source!E97</f>
        <v>72</v>
      </c>
      <c r="B392" s="31" t="str">
        <f>Source!F97</f>
        <v>26-02-018-1</v>
      </c>
      <c r="C392" s="27" t="str">
        <f>Source!G97</f>
        <v>Огнебиозащитное покрытие деревянных конструкций составом "Пирилакс" любой модификации при помощи аэрозольно-капельного распыления для обеспечивания первой группы огнезащитной эффективности по НПБ 251</v>
      </c>
      <c r="D392" s="32" t="str">
        <f>Source!H97</f>
        <v>100 м2 обрабатываемой поверхности</v>
      </c>
      <c r="E392" s="10">
        <f>Source!I97</f>
        <v>3.371</v>
      </c>
      <c r="F392" s="34">
        <f>IF(Source!AK97&lt;&gt; 0, Source!AK97,Source!AL97 + Source!AM97 + Source!AO97)</f>
        <v>241.31</v>
      </c>
      <c r="G392" s="33"/>
      <c r="H392" s="35"/>
      <c r="I392" s="33" t="str">
        <f>Source!BO97</f>
        <v>26-02-018-1</v>
      </c>
      <c r="J392" s="33"/>
      <c r="K392" s="35"/>
      <c r="L392" s="36"/>
      <c r="S392">
        <f>ROUND((Source!FX97/100)*((ROUND(Source!AF97*Source!I97, 0)+ROUND(Source!AE97*Source!I97, 0))), 0)</f>
        <v>353</v>
      </c>
      <c r="T392">
        <f>Source!X97</f>
        <v>6330</v>
      </c>
      <c r="U392">
        <f>ROUND((Source!FY97/100)*((ROUND(Source!AF97*Source!I97, 0)+ROUND(Source!AE97*Source!I97, 0))), 0)</f>
        <v>233</v>
      </c>
      <c r="V392">
        <f>Source!Y97</f>
        <v>4220</v>
      </c>
    </row>
    <row r="393" spans="1:26" ht="14.25">
      <c r="A393" s="30"/>
      <c r="B393" s="31"/>
      <c r="C393" s="27" t="s">
        <v>1680</v>
      </c>
      <c r="D393" s="32"/>
      <c r="E393" s="10"/>
      <c r="F393" s="34">
        <f>Source!AO97</f>
        <v>114.77</v>
      </c>
      <c r="G393" s="33" t="str">
        <f>Source!DG97</f>
        <v/>
      </c>
      <c r="H393" s="35">
        <f>ROUND(Source!AF97*Source!I97, 0)</f>
        <v>387</v>
      </c>
      <c r="I393" s="33"/>
      <c r="J393" s="33">
        <f>IF(Source!BA97&lt;&gt; 0, Source!BA97, 1)</f>
        <v>17.95</v>
      </c>
      <c r="K393" s="35">
        <f>Source!S97</f>
        <v>6945</v>
      </c>
      <c r="L393" s="36"/>
      <c r="R393">
        <f>H393</f>
        <v>387</v>
      </c>
    </row>
    <row r="394" spans="1:26" ht="14.25">
      <c r="A394" s="30"/>
      <c r="B394" s="31"/>
      <c r="C394" s="27" t="s">
        <v>317</v>
      </c>
      <c r="D394" s="32"/>
      <c r="E394" s="10"/>
      <c r="F394" s="34">
        <f>Source!AM97</f>
        <v>124.7</v>
      </c>
      <c r="G394" s="33" t="str">
        <f>Source!DE97</f>
        <v/>
      </c>
      <c r="H394" s="35">
        <f>ROUND(Source!AD97*Source!I97, 0)</f>
        <v>420</v>
      </c>
      <c r="I394" s="33"/>
      <c r="J394" s="33">
        <f>IF(Source!BB97&lt;&gt; 0, Source!BB97, 1)</f>
        <v>4.5199999999999996</v>
      </c>
      <c r="K394" s="35">
        <f>Source!Q97</f>
        <v>1900</v>
      </c>
      <c r="L394" s="36"/>
    </row>
    <row r="395" spans="1:26" ht="14.25">
      <c r="A395" s="30"/>
      <c r="B395" s="31"/>
      <c r="C395" s="27" t="s">
        <v>1681</v>
      </c>
      <c r="D395" s="32"/>
      <c r="E395" s="10"/>
      <c r="F395" s="34">
        <f>Source!AN97</f>
        <v>1.45</v>
      </c>
      <c r="G395" s="33" t="str">
        <f>Source!DF97</f>
        <v/>
      </c>
      <c r="H395" s="35">
        <f>ROUND(Source!AE97*Source!I97, 0)</f>
        <v>5</v>
      </c>
      <c r="I395" s="33"/>
      <c r="J395" s="33">
        <f>IF(Source!BS97&lt;&gt; 0, Source!BS97, 1)</f>
        <v>17.95</v>
      </c>
      <c r="K395" s="35">
        <f>Source!R97</f>
        <v>88</v>
      </c>
      <c r="L395" s="36"/>
      <c r="R395">
        <f>H395</f>
        <v>5</v>
      </c>
    </row>
    <row r="396" spans="1:26" ht="14.25">
      <c r="A396" s="30"/>
      <c r="B396" s="31"/>
      <c r="C396" s="27" t="s">
        <v>1687</v>
      </c>
      <c r="D396" s="32"/>
      <c r="E396" s="10"/>
      <c r="F396" s="34">
        <f>Source!AL97</f>
        <v>1.84</v>
      </c>
      <c r="G396" s="33" t="str">
        <f>Source!DD97</f>
        <v/>
      </c>
      <c r="H396" s="35">
        <f>ROUND(Source!AC97*Source!I97, 0)</f>
        <v>6</v>
      </c>
      <c r="I396" s="33"/>
      <c r="J396" s="33">
        <f>IF(Source!BC97&lt;&gt; 0, Source!BC97, 1)</f>
        <v>13.23</v>
      </c>
      <c r="K396" s="35">
        <f>Source!P97</f>
        <v>82</v>
      </c>
      <c r="L396" s="36"/>
    </row>
    <row r="397" spans="1:26" ht="14.25">
      <c r="A397" s="30"/>
      <c r="B397" s="31"/>
      <c r="C397" s="27" t="s">
        <v>1682</v>
      </c>
      <c r="D397" s="32" t="s">
        <v>1683</v>
      </c>
      <c r="E397" s="10">
        <f>Source!BZ97</f>
        <v>100</v>
      </c>
      <c r="F397" s="151" t="str">
        <f>CONCATENATE(" )", Source!DL97, Source!FT97, "=", Source!FX97)</f>
        <v xml:space="preserve"> )*0,9=90</v>
      </c>
      <c r="G397" s="128"/>
      <c r="H397" s="35">
        <f>SUM(S392:S399)</f>
        <v>353</v>
      </c>
      <c r="I397" s="37"/>
      <c r="J397" s="27">
        <f>Source!AT97</f>
        <v>90</v>
      </c>
      <c r="K397" s="35">
        <f>SUM(T392:T399)</f>
        <v>6330</v>
      </c>
      <c r="L397" s="36"/>
    </row>
    <row r="398" spans="1:26" ht="14.25">
      <c r="A398" s="30"/>
      <c r="B398" s="31"/>
      <c r="C398" s="27" t="s">
        <v>1684</v>
      </c>
      <c r="D398" s="32" t="s">
        <v>1683</v>
      </c>
      <c r="E398" s="10">
        <f>Source!CA97</f>
        <v>70</v>
      </c>
      <c r="F398" s="151" t="str">
        <f>CONCATENATE(" )", Source!DM97, Source!FU97, "=", Source!FY97)</f>
        <v xml:space="preserve"> )*0,85=59,5</v>
      </c>
      <c r="G398" s="128"/>
      <c r="H398" s="35">
        <f>SUM(U392:U399)</f>
        <v>233</v>
      </c>
      <c r="I398" s="37"/>
      <c r="J398" s="27">
        <f>Source!AU97</f>
        <v>60</v>
      </c>
      <c r="K398" s="35">
        <f>SUM(V392:V399)</f>
        <v>4220</v>
      </c>
      <c r="L398" s="36"/>
    </row>
    <row r="399" spans="1:26" ht="14.25">
      <c r="A399" s="41"/>
      <c r="B399" s="42"/>
      <c r="C399" s="43" t="s">
        <v>1685</v>
      </c>
      <c r="D399" s="44" t="s">
        <v>1686</v>
      </c>
      <c r="E399" s="45">
        <f>Source!AQ97</f>
        <v>12.91</v>
      </c>
      <c r="F399" s="46"/>
      <c r="G399" s="47" t="str">
        <f>Source!DI97</f>
        <v/>
      </c>
      <c r="H399" s="48"/>
      <c r="I399" s="47"/>
      <c r="J399" s="47"/>
      <c r="K399" s="48"/>
      <c r="L399" s="49">
        <f>Source!U97</f>
        <v>43.51961</v>
      </c>
    </row>
    <row r="400" spans="1:26" ht="15">
      <c r="G400" s="132">
        <f>ROUND(Source!AC97*Source!I97, 0)+ROUND(Source!AF97*Source!I97, 0)+ROUND(Source!AD97*Source!I97, 0)+SUM(H397:H398)</f>
        <v>1399</v>
      </c>
      <c r="H400" s="132"/>
      <c r="J400" s="132">
        <f>Source!O97+SUM(K397:K398)</f>
        <v>19477</v>
      </c>
      <c r="K400" s="132"/>
      <c r="L400" s="40">
        <f>Source!U97</f>
        <v>43.51961</v>
      </c>
      <c r="O400" s="39">
        <f>G400</f>
        <v>1399</v>
      </c>
      <c r="P400" s="39">
        <f>J400</f>
        <v>19477</v>
      </c>
      <c r="Q400" s="50">
        <f>L400</f>
        <v>43.51961</v>
      </c>
      <c r="W400">
        <f>IF(Source!BI97&lt;=1,G400, 0)</f>
        <v>1399</v>
      </c>
      <c r="X400">
        <f>IF(Source!BI97=2,G400, 0)</f>
        <v>0</v>
      </c>
      <c r="Y400">
        <f>IF(Source!BI97=3,G400, 0)</f>
        <v>0</v>
      </c>
      <c r="Z400">
        <f>IF(Source!BI97=4,G400, 0)</f>
        <v>0</v>
      </c>
    </row>
    <row r="401" spans="1:26" ht="28.5">
      <c r="A401" s="30" t="str">
        <f>Source!E98</f>
        <v>73</v>
      </c>
      <c r="B401" s="31" t="str">
        <f>Source!F98</f>
        <v>113-8072</v>
      </c>
      <c r="C401" s="27" t="str">
        <f>Source!G98</f>
        <v>Антисептик-антипирен «ПИРИЛАКС-ЛЮКС» для древесины</v>
      </c>
      <c r="D401" s="32" t="str">
        <f>Source!H98</f>
        <v>кг</v>
      </c>
      <c r="E401" s="10">
        <f>Source!I98</f>
        <v>108.5462</v>
      </c>
      <c r="F401" s="34">
        <f>IF(Source!AK98&lt;&gt; 0, Source!AK98,Source!AL98 + Source!AM98 + Source!AO98)</f>
        <v>18.809999999999999</v>
      </c>
      <c r="G401" s="33"/>
      <c r="H401" s="35"/>
      <c r="I401" s="33" t="str">
        <f>Source!BO98</f>
        <v>113-8072</v>
      </c>
      <c r="J401" s="33"/>
      <c r="K401" s="35"/>
      <c r="L401" s="36"/>
      <c r="S401">
        <f>ROUND((Source!FX98/100)*((ROUND(Source!AF98*Source!I98, 0)+ROUND(Source!AE98*Source!I98, 0))), 0)</f>
        <v>0</v>
      </c>
      <c r="T401">
        <f>Source!X98</f>
        <v>0</v>
      </c>
      <c r="U401">
        <f>ROUND((Source!FY98/100)*((ROUND(Source!AF98*Source!I98, 0)+ROUND(Source!AE98*Source!I98, 0))), 0)</f>
        <v>0</v>
      </c>
      <c r="V401">
        <f>Source!Y98</f>
        <v>0</v>
      </c>
    </row>
    <row r="402" spans="1:26" ht="14.25">
      <c r="A402" s="41"/>
      <c r="B402" s="42"/>
      <c r="C402" s="43" t="s">
        <v>1687</v>
      </c>
      <c r="D402" s="44"/>
      <c r="E402" s="45"/>
      <c r="F402" s="46">
        <f>Source!AL98</f>
        <v>18.809999999999999</v>
      </c>
      <c r="G402" s="47" t="str">
        <f>Source!DD98</f>
        <v/>
      </c>
      <c r="H402" s="48">
        <f>ROUND(Source!AC98*Source!I98, 0)</f>
        <v>2042</v>
      </c>
      <c r="I402" s="47"/>
      <c r="J402" s="47">
        <f>IF(Source!BC98&lt;&gt; 0, Source!BC98, 1)</f>
        <v>12.58</v>
      </c>
      <c r="K402" s="48">
        <f>Source!P98</f>
        <v>25685</v>
      </c>
      <c r="L402" s="58"/>
    </row>
    <row r="403" spans="1:26" ht="15">
      <c r="G403" s="132">
        <f>ROUND(Source!AC98*Source!I98, 0)+ROUND(Source!AF98*Source!I98, 0)+ROUND(Source!AD98*Source!I98, 0)</f>
        <v>2042</v>
      </c>
      <c r="H403" s="132"/>
      <c r="J403" s="132">
        <f>Source!O98</f>
        <v>25685</v>
      </c>
      <c r="K403" s="132"/>
      <c r="L403" s="40">
        <f>Source!U98</f>
        <v>0</v>
      </c>
      <c r="O403" s="39">
        <f>G403</f>
        <v>2042</v>
      </c>
      <c r="P403" s="39">
        <f>J403</f>
        <v>25685</v>
      </c>
      <c r="Q403" s="50">
        <f>L403</f>
        <v>0</v>
      </c>
      <c r="W403">
        <f>IF(Source!BI98&lt;=1,G403, 0)</f>
        <v>2042</v>
      </c>
      <c r="X403">
        <f>IF(Source!BI98=2,G403, 0)</f>
        <v>0</v>
      </c>
      <c r="Y403">
        <f>IF(Source!BI98=3,G403, 0)</f>
        <v>0</v>
      </c>
      <c r="Z403">
        <f>IF(Source!BI98=4,G403, 0)</f>
        <v>0</v>
      </c>
    </row>
    <row r="404" spans="1:26" ht="42.75">
      <c r="A404" s="30" t="str">
        <f>Source!E99</f>
        <v>74</v>
      </c>
      <c r="B404" s="31" t="str">
        <f>Source!F99</f>
        <v>11-01-036-1</v>
      </c>
      <c r="C404" s="27" t="str">
        <f>Source!G99</f>
        <v>Устройство покрытий из линолеума на клее «Бустилат»</v>
      </c>
      <c r="D404" s="32" t="str">
        <f>Source!H99</f>
        <v>100 м2 покрытия</v>
      </c>
      <c r="E404" s="10">
        <f>Source!I99</f>
        <v>3.371</v>
      </c>
      <c r="F404" s="34">
        <f>IF(Source!AK99&lt;&gt; 0, Source!AK99,Source!AL99 + Source!AM99 + Source!AO99)</f>
        <v>7847.67</v>
      </c>
      <c r="G404" s="33"/>
      <c r="H404" s="35"/>
      <c r="I404" s="33" t="str">
        <f>Source!BO99</f>
        <v>11-01-036-1</v>
      </c>
      <c r="J404" s="33"/>
      <c r="K404" s="35"/>
      <c r="L404" s="36"/>
      <c r="S404">
        <f>ROUND((Source!FX99/100)*((ROUND(Source!AF99*Source!I99, 0)+ROUND(Source!AE99*Source!I99, 0))), 0)</f>
        <v>1245</v>
      </c>
      <c r="T404">
        <f>Source!X99</f>
        <v>22413</v>
      </c>
      <c r="U404">
        <f>ROUND((Source!FY99/100)*((ROUND(Source!AF99*Source!I99, 0)+ROUND(Source!AE99*Source!I99, 0))), 0)</f>
        <v>717</v>
      </c>
      <c r="V404">
        <f>Source!Y99</f>
        <v>12923</v>
      </c>
    </row>
    <row r="405" spans="1:26" ht="14.25">
      <c r="A405" s="30"/>
      <c r="B405" s="31"/>
      <c r="C405" s="27" t="s">
        <v>1680</v>
      </c>
      <c r="D405" s="32"/>
      <c r="E405" s="10"/>
      <c r="F405" s="34">
        <f>Source!AO99</f>
        <v>329.45</v>
      </c>
      <c r="G405" s="33" t="str">
        <f>Source!DG99</f>
        <v/>
      </c>
      <c r="H405" s="35">
        <f>ROUND(Source!AF99*Source!I99, 0)</f>
        <v>1111</v>
      </c>
      <c r="I405" s="33"/>
      <c r="J405" s="33">
        <f>IF(Source!BA99&lt;&gt; 0, Source!BA99, 1)</f>
        <v>17.95</v>
      </c>
      <c r="K405" s="35">
        <f>Source!S99</f>
        <v>19935</v>
      </c>
      <c r="L405" s="36"/>
      <c r="R405">
        <f>H405</f>
        <v>1111</v>
      </c>
    </row>
    <row r="406" spans="1:26" ht="14.25">
      <c r="A406" s="30"/>
      <c r="B406" s="31"/>
      <c r="C406" s="27" t="s">
        <v>317</v>
      </c>
      <c r="D406" s="32"/>
      <c r="E406" s="10"/>
      <c r="F406" s="34">
        <f>Source!AM99</f>
        <v>57.11</v>
      </c>
      <c r="G406" s="33" t="str">
        <f>Source!DE99</f>
        <v/>
      </c>
      <c r="H406" s="35">
        <f>ROUND(Source!AD99*Source!I99, 0)</f>
        <v>193</v>
      </c>
      <c r="I406" s="33"/>
      <c r="J406" s="33">
        <f>IF(Source!BB99&lt;&gt; 0, Source!BB99, 1)</f>
        <v>8.24</v>
      </c>
      <c r="K406" s="35">
        <f>Source!Q99</f>
        <v>1586</v>
      </c>
      <c r="L406" s="36"/>
    </row>
    <row r="407" spans="1:26" ht="14.25">
      <c r="A407" s="30"/>
      <c r="B407" s="31"/>
      <c r="C407" s="27" t="s">
        <v>1681</v>
      </c>
      <c r="D407" s="32"/>
      <c r="E407" s="10"/>
      <c r="F407" s="34">
        <f>Source!AN99</f>
        <v>4.24</v>
      </c>
      <c r="G407" s="33" t="str">
        <f>Source!DF99</f>
        <v/>
      </c>
      <c r="H407" s="35">
        <f>ROUND(Source!AE99*Source!I99, 0)</f>
        <v>14</v>
      </c>
      <c r="I407" s="33"/>
      <c r="J407" s="33">
        <f>IF(Source!BS99&lt;&gt; 0, Source!BS99, 1)</f>
        <v>17.95</v>
      </c>
      <c r="K407" s="35">
        <f>Source!R99</f>
        <v>257</v>
      </c>
      <c r="L407" s="36"/>
      <c r="R407">
        <f>H407</f>
        <v>14</v>
      </c>
    </row>
    <row r="408" spans="1:26" ht="14.25">
      <c r="A408" s="30"/>
      <c r="B408" s="31"/>
      <c r="C408" s="27" t="s">
        <v>1687</v>
      </c>
      <c r="D408" s="32"/>
      <c r="E408" s="10"/>
      <c r="F408" s="34">
        <f>Source!AL99</f>
        <v>7461.11</v>
      </c>
      <c r="G408" s="33" t="str">
        <f>Source!DD99</f>
        <v/>
      </c>
      <c r="H408" s="35">
        <f>ROUND(Source!AC99*Source!I99, 0)</f>
        <v>25151</v>
      </c>
      <c r="I408" s="33"/>
      <c r="J408" s="33">
        <f>IF(Source!BC99&lt;&gt; 0, Source!BC99, 1)</f>
        <v>4.67</v>
      </c>
      <c r="K408" s="35">
        <f>Source!P99</f>
        <v>117457</v>
      </c>
      <c r="L408" s="36"/>
    </row>
    <row r="409" spans="1:26" ht="14.25">
      <c r="A409" s="30"/>
      <c r="B409" s="31"/>
      <c r="C409" s="27" t="s">
        <v>1682</v>
      </c>
      <c r="D409" s="32" t="s">
        <v>1683</v>
      </c>
      <c r="E409" s="10">
        <f>Source!BZ99</f>
        <v>123</v>
      </c>
      <c r="F409" s="151" t="str">
        <f>CONCATENATE(" )", Source!DL99, Source!FT99, "=", Source!FX99)</f>
        <v xml:space="preserve"> )*0,9=110,7</v>
      </c>
      <c r="G409" s="128"/>
      <c r="H409" s="35">
        <f>SUM(S404:S411)</f>
        <v>1245</v>
      </c>
      <c r="I409" s="37"/>
      <c r="J409" s="27">
        <f>Source!AT99</f>
        <v>111</v>
      </c>
      <c r="K409" s="35">
        <f>SUM(T404:T411)</f>
        <v>22413</v>
      </c>
      <c r="L409" s="36"/>
    </row>
    <row r="410" spans="1:26" ht="14.25">
      <c r="A410" s="30"/>
      <c r="B410" s="31"/>
      <c r="C410" s="27" t="s">
        <v>1684</v>
      </c>
      <c r="D410" s="32" t="s">
        <v>1683</v>
      </c>
      <c r="E410" s="10">
        <f>Source!CA99</f>
        <v>75</v>
      </c>
      <c r="F410" s="151" t="str">
        <f>CONCATENATE(" )", Source!DM99, Source!FU99, "=", Source!FY99)</f>
        <v xml:space="preserve"> )*0,85=63,75</v>
      </c>
      <c r="G410" s="128"/>
      <c r="H410" s="35">
        <f>SUM(U404:U411)</f>
        <v>717</v>
      </c>
      <c r="I410" s="37"/>
      <c r="J410" s="27">
        <f>Source!AU99</f>
        <v>64</v>
      </c>
      <c r="K410" s="35">
        <f>SUM(V404:V411)</f>
        <v>12923</v>
      </c>
      <c r="L410" s="36"/>
    </row>
    <row r="411" spans="1:26" ht="14.25">
      <c r="A411" s="41"/>
      <c r="B411" s="42"/>
      <c r="C411" s="43" t="s">
        <v>1685</v>
      </c>
      <c r="D411" s="44" t="s">
        <v>1686</v>
      </c>
      <c r="E411" s="45">
        <f>Source!AQ99</f>
        <v>42.4</v>
      </c>
      <c r="F411" s="46"/>
      <c r="G411" s="47" t="str">
        <f>Source!DI99</f>
        <v/>
      </c>
      <c r="H411" s="48"/>
      <c r="I411" s="47"/>
      <c r="J411" s="47"/>
      <c r="K411" s="48"/>
      <c r="L411" s="49">
        <f>Source!U99</f>
        <v>142.93039999999999</v>
      </c>
    </row>
    <row r="412" spans="1:26" ht="15">
      <c r="G412" s="132">
        <f>ROUND(Source!AC99*Source!I99, 0)+ROUND(Source!AF99*Source!I99, 0)+ROUND(Source!AD99*Source!I99, 0)+SUM(H409:H410)</f>
        <v>28417</v>
      </c>
      <c r="H412" s="132"/>
      <c r="J412" s="132">
        <f>Source!O99+SUM(K409:K410)</f>
        <v>174314</v>
      </c>
      <c r="K412" s="132"/>
      <c r="L412" s="40">
        <f>Source!U99</f>
        <v>142.93039999999999</v>
      </c>
      <c r="O412" s="39">
        <f>G412</f>
        <v>28417</v>
      </c>
      <c r="P412" s="39">
        <f>J412</f>
        <v>174314</v>
      </c>
      <c r="Q412" s="50">
        <f>L412</f>
        <v>142.93039999999999</v>
      </c>
      <c r="W412">
        <f>IF(Source!BI99&lt;=1,G412, 0)</f>
        <v>28417</v>
      </c>
      <c r="X412">
        <f>IF(Source!BI99=2,G412, 0)</f>
        <v>0</v>
      </c>
      <c r="Y412">
        <f>IF(Source!BI99=3,G412, 0)</f>
        <v>0</v>
      </c>
      <c r="Z412">
        <f>IF(Source!BI99=4,G412, 0)</f>
        <v>0</v>
      </c>
    </row>
    <row r="413" spans="1:26" ht="42.75">
      <c r="A413" s="30" t="str">
        <f>Source!E100</f>
        <v>75</v>
      </c>
      <c r="B413" s="31" t="str">
        <f>Source!F100</f>
        <v>101-0562</v>
      </c>
      <c r="C413" s="27" t="str">
        <f>Source!G100</f>
        <v>Линолеум поливинилхлоридный на теплоизолирующей подоснове марок ПР-ВТ, ВК-ВТ, ЭК-ВТ</v>
      </c>
      <c r="D413" s="32" t="str">
        <f>Source!H100</f>
        <v>м2</v>
      </c>
      <c r="E413" s="10">
        <f>Source!I100</f>
        <v>-343.84199999999998</v>
      </c>
      <c r="F413" s="34">
        <f>IF(Source!AK100&lt;&gt; 0, Source!AK100,Source!AL100 + Source!AM100 + Source!AO100)</f>
        <v>67.599999999999994</v>
      </c>
      <c r="G413" s="33"/>
      <c r="H413" s="35"/>
      <c r="I413" s="33" t="str">
        <f>Source!BO100</f>
        <v>101-0562</v>
      </c>
      <c r="J413" s="33"/>
      <c r="K413" s="35"/>
      <c r="L413" s="36"/>
      <c r="S413">
        <f>ROUND((Source!FX100/100)*((ROUND(Source!AF100*Source!I100, 0)+ROUND(Source!AE100*Source!I100, 0))), 0)</f>
        <v>0</v>
      </c>
      <c r="T413">
        <f>Source!X100</f>
        <v>0</v>
      </c>
      <c r="U413">
        <f>ROUND((Source!FY100/100)*((ROUND(Source!AF100*Source!I100, 0)+ROUND(Source!AE100*Source!I100, 0))), 0)</f>
        <v>0</v>
      </c>
      <c r="V413">
        <f>Source!Y100</f>
        <v>0</v>
      </c>
    </row>
    <row r="414" spans="1:26" ht="14.25">
      <c r="A414" s="41"/>
      <c r="B414" s="42"/>
      <c r="C414" s="43" t="s">
        <v>1687</v>
      </c>
      <c r="D414" s="44"/>
      <c r="E414" s="45"/>
      <c r="F414" s="46">
        <f>Source!AL100</f>
        <v>67.599999999999994</v>
      </c>
      <c r="G414" s="47" t="str">
        <f>Source!DD100</f>
        <v/>
      </c>
      <c r="H414" s="48">
        <f>ROUND(Source!AC100*Source!I100, 0)</f>
        <v>-23244</v>
      </c>
      <c r="I414" s="47"/>
      <c r="J414" s="47">
        <f>IF(Source!BC100&lt;&gt; 0, Source!BC100, 1)</f>
        <v>4.71</v>
      </c>
      <c r="K414" s="48">
        <f>Source!P100</f>
        <v>-109478</v>
      </c>
      <c r="L414" s="58"/>
    </row>
    <row r="415" spans="1:26" ht="15">
      <c r="G415" s="132">
        <f>ROUND(Source!AC100*Source!I100, 0)+ROUND(Source!AF100*Source!I100, 0)+ROUND(Source!AD100*Source!I100, 0)</f>
        <v>-23244</v>
      </c>
      <c r="H415" s="132"/>
      <c r="J415" s="132">
        <f>Source!O100</f>
        <v>-109478</v>
      </c>
      <c r="K415" s="132"/>
      <c r="L415" s="40">
        <f>Source!U100</f>
        <v>0</v>
      </c>
      <c r="O415" s="39">
        <f>G415</f>
        <v>-23244</v>
      </c>
      <c r="P415" s="39">
        <f>J415</f>
        <v>-109478</v>
      </c>
      <c r="Q415" s="50">
        <f>L415</f>
        <v>0</v>
      </c>
      <c r="W415">
        <f>IF(Source!BI100&lt;=1,G415, 0)</f>
        <v>-23244</v>
      </c>
      <c r="X415">
        <f>IF(Source!BI100=2,G415, 0)</f>
        <v>0</v>
      </c>
      <c r="Y415">
        <f>IF(Source!BI100=3,G415, 0)</f>
        <v>0</v>
      </c>
      <c r="Z415">
        <f>IF(Source!BI100=4,G415, 0)</f>
        <v>0</v>
      </c>
    </row>
    <row r="416" spans="1:26" ht="57">
      <c r="A416" s="30" t="str">
        <f>Source!E101</f>
        <v>76</v>
      </c>
      <c r="B416" s="31" t="str">
        <f>Source!F101</f>
        <v>101-4198</v>
      </c>
      <c r="C416" s="27" t="str">
        <f>Source!G101</f>
        <v>Линолеум коммерческий гомогенный "ТАРКЕТТ iQ MONOLIT" (толщина 2 мм, класс 34/43, пож. безопасность Г1, В2, РП1, Д2, Т2)</v>
      </c>
      <c r="D416" s="32" t="str">
        <f>Source!H101</f>
        <v>м2</v>
      </c>
      <c r="E416" s="10">
        <f>Source!I101</f>
        <v>343.84199999999998</v>
      </c>
      <c r="F416" s="34">
        <f>IF(Source!AK101&lt;&gt; 0, Source!AK101,Source!AL101 + Source!AM101 + Source!AO101)</f>
        <v>186.28</v>
      </c>
      <c r="G416" s="33"/>
      <c r="H416" s="35"/>
      <c r="I416" s="33" t="str">
        <f>Source!BO101</f>
        <v>101-4198</v>
      </c>
      <c r="J416" s="33"/>
      <c r="K416" s="35"/>
      <c r="L416" s="36"/>
      <c r="S416">
        <f>ROUND((Source!FX101/100)*((ROUND(Source!AF101*Source!I101, 0)+ROUND(Source!AE101*Source!I101, 0))), 0)</f>
        <v>0</v>
      </c>
      <c r="T416">
        <f>Source!X101</f>
        <v>0</v>
      </c>
      <c r="U416">
        <f>ROUND((Source!FY101/100)*((ROUND(Source!AF101*Source!I101, 0)+ROUND(Source!AE101*Source!I101, 0))), 0)</f>
        <v>0</v>
      </c>
      <c r="V416">
        <f>Source!Y101</f>
        <v>0</v>
      </c>
    </row>
    <row r="417" spans="1:32" ht="14.25">
      <c r="A417" s="41"/>
      <c r="B417" s="42"/>
      <c r="C417" s="43" t="s">
        <v>1687</v>
      </c>
      <c r="D417" s="44"/>
      <c r="E417" s="45"/>
      <c r="F417" s="46">
        <f>Source!AL101</f>
        <v>186.28</v>
      </c>
      <c r="G417" s="47" t="str">
        <f>Source!DD101</f>
        <v/>
      </c>
      <c r="H417" s="48">
        <f>ROUND(Source!AC101*Source!I101, 0)</f>
        <v>64051</v>
      </c>
      <c r="I417" s="47"/>
      <c r="J417" s="47">
        <f>IF(Source!BC101&lt;&gt; 0, Source!BC101, 1)</f>
        <v>4.46</v>
      </c>
      <c r="K417" s="48">
        <f>Source!P101</f>
        <v>285667</v>
      </c>
      <c r="L417" s="58"/>
    </row>
    <row r="418" spans="1:32" ht="15">
      <c r="G418" s="132">
        <f>ROUND(Source!AC101*Source!I101, 0)+ROUND(Source!AF101*Source!I101, 0)+ROUND(Source!AD101*Source!I101, 0)</f>
        <v>64051</v>
      </c>
      <c r="H418" s="132"/>
      <c r="J418" s="132">
        <f>Source!O101</f>
        <v>285667</v>
      </c>
      <c r="K418" s="132"/>
      <c r="L418" s="40">
        <f>Source!U101</f>
        <v>0</v>
      </c>
      <c r="O418" s="39">
        <f>G418</f>
        <v>64051</v>
      </c>
      <c r="P418" s="39">
        <f>J418</f>
        <v>285667</v>
      </c>
      <c r="Q418" s="50">
        <f>L418</f>
        <v>0</v>
      </c>
      <c r="W418">
        <f>IF(Source!BI101&lt;=1,G418, 0)</f>
        <v>64051</v>
      </c>
      <c r="X418">
        <f>IF(Source!BI101=2,G418, 0)</f>
        <v>0</v>
      </c>
      <c r="Y418">
        <f>IF(Source!BI101=3,G418, 0)</f>
        <v>0</v>
      </c>
      <c r="Z418">
        <f>IF(Source!BI101=4,G418, 0)</f>
        <v>0</v>
      </c>
    </row>
    <row r="419" spans="1:32" ht="42.75">
      <c r="A419" s="30" t="str">
        <f>Source!E102</f>
        <v>77</v>
      </c>
      <c r="B419" s="31" t="str">
        <f>Source!F102</f>
        <v>11-01-039-1</v>
      </c>
      <c r="C419" s="27" t="str">
        <f>Source!G102</f>
        <v>Устройство плинтусов деревянных</v>
      </c>
      <c r="D419" s="32" t="str">
        <f>Source!H102</f>
        <v>100 М ПЛИНТУСА</v>
      </c>
      <c r="E419" s="10">
        <f>Source!I102</f>
        <v>0.47799999999999998</v>
      </c>
      <c r="F419" s="34">
        <f>IF(Source!AK102&lt;&gt; 0, Source!AK102,Source!AL102 + Source!AM102 + Source!AO102)</f>
        <v>798.26</v>
      </c>
      <c r="G419" s="33"/>
      <c r="H419" s="35"/>
      <c r="I419" s="33" t="str">
        <f>Source!BO102</f>
        <v>11-01-039-1</v>
      </c>
      <c r="J419" s="33"/>
      <c r="K419" s="35"/>
      <c r="L419" s="36"/>
      <c r="S419">
        <f>ROUND((Source!FX102/100)*((ROUND(Source!AF102*Source!I102, 0)+ROUND(Source!AE102*Source!I102, 0))), 0)</f>
        <v>32</v>
      </c>
      <c r="T419">
        <f>Source!X102</f>
        <v>581</v>
      </c>
      <c r="U419">
        <f>ROUND((Source!FY102/100)*((ROUND(Source!AF102*Source!I102, 0)+ROUND(Source!AE102*Source!I102, 0))), 0)</f>
        <v>18</v>
      </c>
      <c r="V419">
        <f>Source!Y102</f>
        <v>335</v>
      </c>
    </row>
    <row r="420" spans="1:32" ht="14.25">
      <c r="A420" s="30"/>
      <c r="B420" s="31"/>
      <c r="C420" s="27" t="s">
        <v>1680</v>
      </c>
      <c r="D420" s="32"/>
      <c r="E420" s="10"/>
      <c r="F420" s="34">
        <f>Source!AO102</f>
        <v>60.97</v>
      </c>
      <c r="G420" s="33" t="str">
        <f>Source!DG102</f>
        <v/>
      </c>
      <c r="H420" s="35">
        <f>ROUND(Source!AF102*Source!I102, 0)</f>
        <v>29</v>
      </c>
      <c r="I420" s="33"/>
      <c r="J420" s="33">
        <f>IF(Source!BA102&lt;&gt; 0, Source!BA102, 1)</f>
        <v>17.95</v>
      </c>
      <c r="K420" s="35">
        <f>Source!S102</f>
        <v>523</v>
      </c>
      <c r="L420" s="36"/>
      <c r="R420">
        <f>H420</f>
        <v>29</v>
      </c>
    </row>
    <row r="421" spans="1:32" ht="14.25">
      <c r="A421" s="30"/>
      <c r="B421" s="31"/>
      <c r="C421" s="27" t="s">
        <v>317</v>
      </c>
      <c r="D421" s="32"/>
      <c r="E421" s="10"/>
      <c r="F421" s="34">
        <f>Source!AM102</f>
        <v>7.34</v>
      </c>
      <c r="G421" s="33" t="str">
        <f>Source!DE102</f>
        <v/>
      </c>
      <c r="H421" s="35">
        <f>ROUND(Source!AD102*Source!I102, 0)</f>
        <v>4</v>
      </c>
      <c r="I421" s="33"/>
      <c r="J421" s="33">
        <f>IF(Source!BB102&lt;&gt; 0, Source!BB102, 1)</f>
        <v>8.08</v>
      </c>
      <c r="K421" s="35">
        <f>Source!Q102</f>
        <v>28</v>
      </c>
      <c r="L421" s="36"/>
    </row>
    <row r="422" spans="1:32" ht="14.25">
      <c r="A422" s="30"/>
      <c r="B422" s="31"/>
      <c r="C422" s="27" t="s">
        <v>1687</v>
      </c>
      <c r="D422" s="32"/>
      <c r="E422" s="10"/>
      <c r="F422" s="34">
        <f>Source!AL102</f>
        <v>729.95</v>
      </c>
      <c r="G422" s="33" t="str">
        <f>Source!DD102</f>
        <v/>
      </c>
      <c r="H422" s="35">
        <f>ROUND(Source!AC102*Source!I102, 0)</f>
        <v>349</v>
      </c>
      <c r="I422" s="33"/>
      <c r="J422" s="33">
        <f>IF(Source!BC102&lt;&gt; 0, Source!BC102, 1)</f>
        <v>4.8600000000000003</v>
      </c>
      <c r="K422" s="35">
        <f>Source!P102</f>
        <v>1696</v>
      </c>
      <c r="L422" s="36"/>
    </row>
    <row r="423" spans="1:32" ht="14.25">
      <c r="A423" s="30"/>
      <c r="B423" s="31"/>
      <c r="C423" s="27" t="s">
        <v>1682</v>
      </c>
      <c r="D423" s="32" t="s">
        <v>1683</v>
      </c>
      <c r="E423" s="10">
        <f>Source!BZ102</f>
        <v>123</v>
      </c>
      <c r="F423" s="151" t="str">
        <f>CONCATENATE(" )", Source!DL102, Source!FT102, "=", Source!FX102)</f>
        <v xml:space="preserve"> )*0,9=110,7</v>
      </c>
      <c r="G423" s="128"/>
      <c r="H423" s="35">
        <f>SUM(S419:S425)</f>
        <v>32</v>
      </c>
      <c r="I423" s="37"/>
      <c r="J423" s="27">
        <f>Source!AT102</f>
        <v>111</v>
      </c>
      <c r="K423" s="35">
        <f>SUM(T419:T425)</f>
        <v>581</v>
      </c>
      <c r="L423" s="36"/>
    </row>
    <row r="424" spans="1:32" ht="14.25">
      <c r="A424" s="30"/>
      <c r="B424" s="31"/>
      <c r="C424" s="27" t="s">
        <v>1684</v>
      </c>
      <c r="D424" s="32" t="s">
        <v>1683</v>
      </c>
      <c r="E424" s="10">
        <f>Source!CA102</f>
        <v>75</v>
      </c>
      <c r="F424" s="151" t="str">
        <f>CONCATENATE(" )", Source!DM102, Source!FU102, "=", Source!FY102)</f>
        <v xml:space="preserve"> )*0,85=63,75</v>
      </c>
      <c r="G424" s="128"/>
      <c r="H424" s="35">
        <f>SUM(U419:U425)</f>
        <v>18</v>
      </c>
      <c r="I424" s="37"/>
      <c r="J424" s="27">
        <f>Source!AU102</f>
        <v>64</v>
      </c>
      <c r="K424" s="35">
        <f>SUM(V419:V425)</f>
        <v>335</v>
      </c>
      <c r="L424" s="36"/>
    </row>
    <row r="425" spans="1:32" ht="14.25">
      <c r="A425" s="41"/>
      <c r="B425" s="42"/>
      <c r="C425" s="43" t="s">
        <v>1685</v>
      </c>
      <c r="D425" s="44" t="s">
        <v>1686</v>
      </c>
      <c r="E425" s="45">
        <f>Source!AQ102</f>
        <v>7.65</v>
      </c>
      <c r="F425" s="46"/>
      <c r="G425" s="47" t="str">
        <f>Source!DI102</f>
        <v/>
      </c>
      <c r="H425" s="48"/>
      <c r="I425" s="47"/>
      <c r="J425" s="47"/>
      <c r="K425" s="48"/>
      <c r="L425" s="49">
        <f>Source!U102</f>
        <v>3.6566999999999998</v>
      </c>
    </row>
    <row r="426" spans="1:32" ht="15">
      <c r="G426" s="132">
        <f>ROUND(Source!AC102*Source!I102, 0)+ROUND(Source!AF102*Source!I102, 0)+ROUND(Source!AD102*Source!I102, 0)+SUM(H423:H424)</f>
        <v>432</v>
      </c>
      <c r="H426" s="132"/>
      <c r="J426" s="132">
        <f>Source!O102+SUM(K423:K424)</f>
        <v>3163</v>
      </c>
      <c r="K426" s="132"/>
      <c r="L426" s="40">
        <f>Source!U102</f>
        <v>3.6566999999999998</v>
      </c>
      <c r="O426" s="39">
        <f>G426</f>
        <v>432</v>
      </c>
      <c r="P426" s="39">
        <f>J426</f>
        <v>3163</v>
      </c>
      <c r="Q426" s="50">
        <f>L426</f>
        <v>3.6566999999999998</v>
      </c>
      <c r="W426">
        <f>IF(Source!BI102&lt;=1,G426, 0)</f>
        <v>432</v>
      </c>
      <c r="X426">
        <f>IF(Source!BI102=2,G426, 0)</f>
        <v>0</v>
      </c>
      <c r="Y426">
        <f>IF(Source!BI102=3,G426, 0)</f>
        <v>0</v>
      </c>
      <c r="Z426">
        <f>IF(Source!BI102=4,G426, 0)</f>
        <v>0</v>
      </c>
    </row>
    <row r="427" spans="1:32" ht="14.25">
      <c r="C427" s="135" t="str">
        <f>Source!G103</f>
        <v>Отделка помещений</v>
      </c>
      <c r="D427" s="135"/>
      <c r="E427" s="135"/>
      <c r="F427" s="135"/>
      <c r="G427" s="135"/>
      <c r="H427" s="135"/>
      <c r="I427" s="135"/>
      <c r="J427" s="135"/>
      <c r="K427" s="135"/>
      <c r="L427" s="135"/>
      <c r="AF427" s="29" t="str">
        <f>Source!G103</f>
        <v>Отделка помещений</v>
      </c>
    </row>
    <row r="428" spans="1:32" ht="14.25">
      <c r="C428" s="135" t="str">
        <f>Source!G104</f>
        <v>Помещение №1, №2,№15 (мужской и женский санузел, коридор 1 этаж)</v>
      </c>
      <c r="D428" s="135"/>
      <c r="E428" s="135"/>
      <c r="F428" s="135"/>
      <c r="G428" s="135"/>
      <c r="H428" s="135"/>
      <c r="I428" s="135"/>
      <c r="J428" s="135"/>
      <c r="K428" s="135"/>
      <c r="L428" s="135"/>
      <c r="AF428" s="29" t="str">
        <f>Source!G104</f>
        <v>Помещение №1, №2,№15 (мужской и женский санузел, коридор 1 этаж)</v>
      </c>
    </row>
    <row r="429" spans="1:32" ht="71.25">
      <c r="A429" s="30" t="str">
        <f>Source!E105</f>
        <v>82</v>
      </c>
      <c r="B429" s="31" t="str">
        <f>Source!F105</f>
        <v>15-01-047-15</v>
      </c>
      <c r="C429" s="27" t="str">
        <f>Source!G105</f>
        <v>Устройство подвесных потолков типа &lt;Армстронг&gt; по каркасу из оцинкованного профиля</v>
      </c>
      <c r="D429" s="32" t="str">
        <f>Source!H105</f>
        <v>100 М2 ПОВЕРХНОСТИ ОБЛИЦОВКИ</v>
      </c>
      <c r="E429" s="10">
        <f>Source!I105</f>
        <v>0.34100000000000003</v>
      </c>
      <c r="F429" s="34">
        <f>IF(Source!AK105&lt;&gt; 0, Source!AK105,Source!AL105 + Source!AM105 + Source!AO105)</f>
        <v>6771.48</v>
      </c>
      <c r="G429" s="33"/>
      <c r="H429" s="35"/>
      <c r="I429" s="33" t="str">
        <f>Source!BO105</f>
        <v>15-01-047-15</v>
      </c>
      <c r="J429" s="33"/>
      <c r="K429" s="35"/>
      <c r="L429" s="36"/>
      <c r="S429">
        <f>ROUND((Source!FX105/100)*((ROUND(Source!AF105*Source!I105, 0)+ROUND(Source!AE105*Source!I105, 0))), 0)</f>
        <v>293</v>
      </c>
      <c r="T429">
        <f>Source!X105</f>
        <v>5291</v>
      </c>
      <c r="U429">
        <f>ROUND((Source!FY105/100)*((ROUND(Source!AF105*Source!I105, 0)+ROUND(Source!AE105*Source!I105, 0))), 0)</f>
        <v>145</v>
      </c>
      <c r="V429">
        <f>Source!Y105</f>
        <v>2617</v>
      </c>
    </row>
    <row r="430" spans="1:32" ht="14.25">
      <c r="A430" s="30"/>
      <c r="B430" s="31"/>
      <c r="C430" s="27" t="s">
        <v>1680</v>
      </c>
      <c r="D430" s="32"/>
      <c r="E430" s="10"/>
      <c r="F430" s="34">
        <f>Source!AO105</f>
        <v>900.62</v>
      </c>
      <c r="G430" s="33" t="str">
        <f>Source!DG105</f>
        <v/>
      </c>
      <c r="H430" s="35">
        <f>ROUND(Source!AF105*Source!I105, 0)</f>
        <v>307</v>
      </c>
      <c r="I430" s="33"/>
      <c r="J430" s="33">
        <f>IF(Source!BA105&lt;&gt; 0, Source!BA105, 1)</f>
        <v>17.95</v>
      </c>
      <c r="K430" s="35">
        <f>Source!S105</f>
        <v>5513</v>
      </c>
      <c r="L430" s="36"/>
      <c r="R430">
        <f>H430</f>
        <v>307</v>
      </c>
    </row>
    <row r="431" spans="1:32" ht="14.25">
      <c r="A431" s="30"/>
      <c r="B431" s="31"/>
      <c r="C431" s="27" t="s">
        <v>317</v>
      </c>
      <c r="D431" s="32"/>
      <c r="E431" s="10"/>
      <c r="F431" s="34">
        <f>Source!AM105</f>
        <v>456.15</v>
      </c>
      <c r="G431" s="33" t="str">
        <f>Source!DE105</f>
        <v/>
      </c>
      <c r="H431" s="35">
        <f>ROUND(Source!AD105*Source!I105, 0)</f>
        <v>156</v>
      </c>
      <c r="I431" s="33"/>
      <c r="J431" s="33">
        <f>IF(Source!BB105&lt;&gt; 0, Source!BB105, 1)</f>
        <v>8.01</v>
      </c>
      <c r="K431" s="35">
        <f>Source!Q105</f>
        <v>1246</v>
      </c>
      <c r="L431" s="36"/>
    </row>
    <row r="432" spans="1:32" ht="14.25">
      <c r="A432" s="30"/>
      <c r="B432" s="31"/>
      <c r="C432" s="27" t="s">
        <v>1681</v>
      </c>
      <c r="D432" s="32"/>
      <c r="E432" s="10"/>
      <c r="F432" s="34">
        <f>Source!AN105</f>
        <v>9.1999999999999993</v>
      </c>
      <c r="G432" s="33" t="str">
        <f>Source!DF105</f>
        <v/>
      </c>
      <c r="H432" s="35">
        <f>ROUND(Source!AE105*Source!I105, 0)</f>
        <v>3</v>
      </c>
      <c r="I432" s="33"/>
      <c r="J432" s="33">
        <f>IF(Source!BS105&lt;&gt; 0, Source!BS105, 1)</f>
        <v>17.95</v>
      </c>
      <c r="K432" s="35">
        <f>Source!R105</f>
        <v>56</v>
      </c>
      <c r="L432" s="36"/>
      <c r="R432">
        <f>H432</f>
        <v>3</v>
      </c>
    </row>
    <row r="433" spans="1:26" ht="14.25">
      <c r="A433" s="30"/>
      <c r="B433" s="31"/>
      <c r="C433" s="27" t="s">
        <v>1687</v>
      </c>
      <c r="D433" s="32"/>
      <c r="E433" s="10"/>
      <c r="F433" s="34">
        <f>Source!AL105</f>
        <v>5414.71</v>
      </c>
      <c r="G433" s="33" t="str">
        <f>Source!DD105</f>
        <v/>
      </c>
      <c r="H433" s="35">
        <f>ROUND(Source!AC105*Source!I105, 0)</f>
        <v>1846</v>
      </c>
      <c r="I433" s="33"/>
      <c r="J433" s="33">
        <f>IF(Source!BC105&lt;&gt; 0, Source!BC105, 1)</f>
        <v>4.21</v>
      </c>
      <c r="K433" s="35">
        <f>Source!P105</f>
        <v>7773</v>
      </c>
      <c r="L433" s="36"/>
    </row>
    <row r="434" spans="1:26" ht="14.25">
      <c r="A434" s="30"/>
      <c r="B434" s="31"/>
      <c r="C434" s="27" t="s">
        <v>1682</v>
      </c>
      <c r="D434" s="32" t="s">
        <v>1683</v>
      </c>
      <c r="E434" s="10">
        <f>Source!BZ105</f>
        <v>105</v>
      </c>
      <c r="F434" s="151" t="str">
        <f>CONCATENATE(" )", Source!DL105, Source!FT105, "=", Source!FX105)</f>
        <v xml:space="preserve"> )*0,9=94,5</v>
      </c>
      <c r="G434" s="128"/>
      <c r="H434" s="35">
        <f>SUM(S429:S436)</f>
        <v>293</v>
      </c>
      <c r="I434" s="37"/>
      <c r="J434" s="27">
        <f>Source!AT105</f>
        <v>95</v>
      </c>
      <c r="K434" s="35">
        <f>SUM(T429:T436)</f>
        <v>5291</v>
      </c>
      <c r="L434" s="36"/>
    </row>
    <row r="435" spans="1:26" ht="14.25">
      <c r="A435" s="30"/>
      <c r="B435" s="31"/>
      <c r="C435" s="27" t="s">
        <v>1684</v>
      </c>
      <c r="D435" s="32" t="s">
        <v>1683</v>
      </c>
      <c r="E435" s="10">
        <f>Source!CA105</f>
        <v>55</v>
      </c>
      <c r="F435" s="151" t="str">
        <f>CONCATENATE(" )", Source!DM105, Source!FU105, "=", Source!FY105)</f>
        <v xml:space="preserve"> )*0,85=46,75</v>
      </c>
      <c r="G435" s="128"/>
      <c r="H435" s="35">
        <f>SUM(U429:U436)</f>
        <v>145</v>
      </c>
      <c r="I435" s="37"/>
      <c r="J435" s="27">
        <f>Source!AU105</f>
        <v>47</v>
      </c>
      <c r="K435" s="35">
        <f>SUM(V429:V436)</f>
        <v>2617</v>
      </c>
      <c r="L435" s="36"/>
    </row>
    <row r="436" spans="1:26" ht="14.25">
      <c r="A436" s="41"/>
      <c r="B436" s="42"/>
      <c r="C436" s="43" t="s">
        <v>1685</v>
      </c>
      <c r="D436" s="44" t="s">
        <v>1686</v>
      </c>
      <c r="E436" s="45">
        <f>Source!AQ105</f>
        <v>102.46</v>
      </c>
      <c r="F436" s="46"/>
      <c r="G436" s="47" t="str">
        <f>Source!DI105</f>
        <v/>
      </c>
      <c r="H436" s="48"/>
      <c r="I436" s="47"/>
      <c r="J436" s="47"/>
      <c r="K436" s="48"/>
      <c r="L436" s="49">
        <f>Source!U105</f>
        <v>34.938859999999998</v>
      </c>
    </row>
    <row r="437" spans="1:26" ht="15">
      <c r="G437" s="132">
        <f>ROUND(Source!AC105*Source!I105, 0)+ROUND(Source!AF105*Source!I105, 0)+ROUND(Source!AD105*Source!I105, 0)+SUM(H434:H435)</f>
        <v>2747</v>
      </c>
      <c r="H437" s="132"/>
      <c r="J437" s="132">
        <f>Source!O105+SUM(K434:K435)</f>
        <v>22440</v>
      </c>
      <c r="K437" s="132"/>
      <c r="L437" s="40">
        <f>Source!U105</f>
        <v>34.938859999999998</v>
      </c>
      <c r="O437" s="39">
        <f>G437</f>
        <v>2747</v>
      </c>
      <c r="P437" s="39">
        <f>J437</f>
        <v>22440</v>
      </c>
      <c r="Q437" s="50">
        <f>L437</f>
        <v>34.938859999999998</v>
      </c>
      <c r="W437">
        <f>IF(Source!BI105&lt;=1,G437, 0)</f>
        <v>2747</v>
      </c>
      <c r="X437">
        <f>IF(Source!BI105=2,G437, 0)</f>
        <v>0</v>
      </c>
      <c r="Y437">
        <f>IF(Source!BI105=3,G437, 0)</f>
        <v>0</v>
      </c>
      <c r="Z437">
        <f>IF(Source!BI105=4,G437, 0)</f>
        <v>0</v>
      </c>
    </row>
    <row r="438" spans="1:26" ht="28.5">
      <c r="A438" s="30" t="str">
        <f>Source!E106</f>
        <v>83</v>
      </c>
      <c r="B438" s="31" t="str">
        <f>Source!F106</f>
        <v>101-2414</v>
      </c>
      <c r="C438" s="27" t="str">
        <f>Source!G106</f>
        <v>Панели потолочные с комплектующими «Армстронг»</v>
      </c>
      <c r="D438" s="32" t="str">
        <f>Source!H106</f>
        <v>м2</v>
      </c>
      <c r="E438" s="10">
        <f>Source!I106</f>
        <v>-35.122999999999998</v>
      </c>
      <c r="F438" s="34">
        <f>IF(Source!AK106&lt;&gt; 0, Source!AK106,Source!AL106 + Source!AM106 + Source!AO106)</f>
        <v>52.57</v>
      </c>
      <c r="G438" s="33"/>
      <c r="H438" s="35"/>
      <c r="I438" s="33" t="str">
        <f>Source!BO106</f>
        <v>101-2414</v>
      </c>
      <c r="J438" s="33"/>
      <c r="K438" s="35"/>
      <c r="L438" s="36"/>
      <c r="S438">
        <f>ROUND((Source!FX106/100)*((ROUND(Source!AF106*Source!I106, 0)+ROUND(Source!AE106*Source!I106, 0))), 0)</f>
        <v>0</v>
      </c>
      <c r="T438">
        <f>Source!X106</f>
        <v>0</v>
      </c>
      <c r="U438">
        <f>ROUND((Source!FY106/100)*((ROUND(Source!AF106*Source!I106, 0)+ROUND(Source!AE106*Source!I106, 0))), 0)</f>
        <v>0</v>
      </c>
      <c r="V438">
        <f>Source!Y106</f>
        <v>0</v>
      </c>
    </row>
    <row r="439" spans="1:26" ht="14.25">
      <c r="A439" s="41"/>
      <c r="B439" s="42"/>
      <c r="C439" s="43" t="s">
        <v>1687</v>
      </c>
      <c r="D439" s="44"/>
      <c r="E439" s="45"/>
      <c r="F439" s="46">
        <f>Source!AL106</f>
        <v>52.57</v>
      </c>
      <c r="G439" s="47" t="str">
        <f>Source!DD106</f>
        <v/>
      </c>
      <c r="H439" s="48">
        <f>ROUND(Source!AC106*Source!I106, 0)</f>
        <v>-1846</v>
      </c>
      <c r="I439" s="47"/>
      <c r="J439" s="47">
        <f>IF(Source!BC106&lt;&gt; 0, Source!BC106, 1)</f>
        <v>4.21</v>
      </c>
      <c r="K439" s="48">
        <f>Source!P106</f>
        <v>-7773</v>
      </c>
      <c r="L439" s="58"/>
    </row>
    <row r="440" spans="1:26" ht="15">
      <c r="G440" s="132">
        <f>ROUND(Source!AC106*Source!I106, 0)+ROUND(Source!AF106*Source!I106, 0)+ROUND(Source!AD106*Source!I106, 0)</f>
        <v>-1846</v>
      </c>
      <c r="H440" s="132"/>
      <c r="J440" s="132">
        <f>Source!O106</f>
        <v>-7773</v>
      </c>
      <c r="K440" s="132"/>
      <c r="L440" s="40">
        <f>Source!U106</f>
        <v>0</v>
      </c>
      <c r="O440" s="39">
        <f>G440</f>
        <v>-1846</v>
      </c>
      <c r="P440" s="39">
        <f>J440</f>
        <v>-7773</v>
      </c>
      <c r="Q440" s="50">
        <f>L440</f>
        <v>0</v>
      </c>
      <c r="W440">
        <f>IF(Source!BI106&lt;=1,G440, 0)</f>
        <v>-1846</v>
      </c>
      <c r="X440">
        <f>IF(Source!BI106=2,G440, 0)</f>
        <v>0</v>
      </c>
      <c r="Y440">
        <f>IF(Source!BI106=3,G440, 0)</f>
        <v>0</v>
      </c>
      <c r="Z440">
        <f>IF(Source!BI106=4,G440, 0)</f>
        <v>0</v>
      </c>
    </row>
    <row r="441" spans="1:26" ht="28.5">
      <c r="A441" s="30" t="str">
        <f>Source!E107</f>
        <v>84</v>
      </c>
      <c r="B441" s="31" t="str">
        <f>Source!F107</f>
        <v>101-4192</v>
      </c>
      <c r="C441" s="27" t="str">
        <f>Source!G107</f>
        <v>Панели потолочные с комплектующими ARMSTRONG OASIS</v>
      </c>
      <c r="D441" s="32" t="str">
        <f>Source!H107</f>
        <v>м2</v>
      </c>
      <c r="E441" s="10">
        <f>Source!I107</f>
        <v>35.122999999999998</v>
      </c>
      <c r="F441" s="34">
        <f>IF(Source!AK107&lt;&gt; 0, Source!AK107,Source!AL107 + Source!AM107 + Source!AO107)</f>
        <v>74.11</v>
      </c>
      <c r="G441" s="33"/>
      <c r="H441" s="35"/>
      <c r="I441" s="33" t="str">
        <f>Source!BO107</f>
        <v>101-4192</v>
      </c>
      <c r="J441" s="33"/>
      <c r="K441" s="35"/>
      <c r="L441" s="36"/>
      <c r="S441">
        <f>ROUND((Source!FX107/100)*((ROUND(Source!AF107*Source!I107, 0)+ROUND(Source!AE107*Source!I107, 0))), 0)</f>
        <v>0</v>
      </c>
      <c r="T441">
        <f>Source!X107</f>
        <v>0</v>
      </c>
      <c r="U441">
        <f>ROUND((Source!FY107/100)*((ROUND(Source!AF107*Source!I107, 0)+ROUND(Source!AE107*Source!I107, 0))), 0)</f>
        <v>0</v>
      </c>
      <c r="V441">
        <f>Source!Y107</f>
        <v>0</v>
      </c>
    </row>
    <row r="442" spans="1:26" ht="14.25">
      <c r="A442" s="41"/>
      <c r="B442" s="42"/>
      <c r="C442" s="43" t="s">
        <v>1687</v>
      </c>
      <c r="D442" s="44"/>
      <c r="E442" s="45"/>
      <c r="F442" s="46">
        <f>Source!AL107</f>
        <v>74.11</v>
      </c>
      <c r="G442" s="47" t="str">
        <f>Source!DD107</f>
        <v/>
      </c>
      <c r="H442" s="48">
        <f>ROUND(Source!AC107*Source!I107, 0)</f>
        <v>2603</v>
      </c>
      <c r="I442" s="47"/>
      <c r="J442" s="47">
        <f>IF(Source!BC107&lt;&gt; 0, Source!BC107, 1)</f>
        <v>3.44</v>
      </c>
      <c r="K442" s="48">
        <f>Source!P107</f>
        <v>8954</v>
      </c>
      <c r="L442" s="58"/>
    </row>
    <row r="443" spans="1:26" ht="15">
      <c r="G443" s="132">
        <f>ROUND(Source!AC107*Source!I107, 0)+ROUND(Source!AF107*Source!I107, 0)+ROUND(Source!AD107*Source!I107, 0)</f>
        <v>2603</v>
      </c>
      <c r="H443" s="132"/>
      <c r="J443" s="132">
        <f>Source!O107</f>
        <v>8954</v>
      </c>
      <c r="K443" s="132"/>
      <c r="L443" s="40">
        <f>Source!U107</f>
        <v>0</v>
      </c>
      <c r="O443" s="39">
        <f>G443</f>
        <v>2603</v>
      </c>
      <c r="P443" s="39">
        <f>J443</f>
        <v>8954</v>
      </c>
      <c r="Q443" s="50">
        <f>L443</f>
        <v>0</v>
      </c>
      <c r="W443">
        <f>IF(Source!BI107&lt;=1,G443, 0)</f>
        <v>2603</v>
      </c>
      <c r="X443">
        <f>IF(Source!BI107=2,G443, 0)</f>
        <v>0</v>
      </c>
      <c r="Y443">
        <f>IF(Source!BI107=3,G443, 0)</f>
        <v>0</v>
      </c>
      <c r="Z443">
        <f>IF(Source!BI107=4,G443, 0)</f>
        <v>0</v>
      </c>
    </row>
    <row r="444" spans="1:26" ht="71.25">
      <c r="A444" s="30" t="str">
        <f>Source!E108</f>
        <v>85</v>
      </c>
      <c r="B444" s="31" t="str">
        <f>Source!F108</f>
        <v>10-05-008-3</v>
      </c>
      <c r="C444" s="27" t="str">
        <f>Source!G108</f>
        <v>Облицовка стен по системе «КНАУФ» по одинарному металлическому каркасу из потолочного профиля гипсокартонными листами (С 623) одним слоем с дверным проемом</v>
      </c>
      <c r="D444" s="32" t="str">
        <f>Source!H108</f>
        <v>100 м2 стен (за вычетом проемов)</v>
      </c>
      <c r="E444" s="10">
        <f>Source!I108</f>
        <v>1.7000000000000001E-2</v>
      </c>
      <c r="F444" s="34">
        <f>IF(Source!AK108&lt;&gt; 0, Source!AK108,Source!AL108 + Source!AM108 + Source!AO108)</f>
        <v>5201.7700000000004</v>
      </c>
      <c r="G444" s="33"/>
      <c r="H444" s="35"/>
      <c r="I444" s="33" t="str">
        <f>Source!BO108</f>
        <v>10-05-008-3</v>
      </c>
      <c r="J444" s="33"/>
      <c r="K444" s="35"/>
      <c r="L444" s="36"/>
      <c r="S444">
        <f>ROUND((Source!FX108/100)*((ROUND(Source!AF108*Source!I108, 0)+ROUND(Source!AE108*Source!I108, 0))), 0)</f>
        <v>13</v>
      </c>
      <c r="T444">
        <f>Source!X108</f>
        <v>223</v>
      </c>
      <c r="U444">
        <f>ROUND((Source!FY108/100)*((ROUND(Source!AF108*Source!I108, 0)+ROUND(Source!AE108*Source!I108, 0))), 0)</f>
        <v>6</v>
      </c>
      <c r="V444">
        <f>Source!Y108</f>
        <v>113</v>
      </c>
    </row>
    <row r="445" spans="1:26" ht="14.25">
      <c r="A445" s="30"/>
      <c r="B445" s="31"/>
      <c r="C445" s="27" t="s">
        <v>1680</v>
      </c>
      <c r="D445" s="32"/>
      <c r="E445" s="10"/>
      <c r="F445" s="34">
        <f>Source!AO108</f>
        <v>686.88</v>
      </c>
      <c r="G445" s="33" t="str">
        <f>Source!DG108</f>
        <v/>
      </c>
      <c r="H445" s="35">
        <f>ROUND(Source!AF108*Source!I108, 0)</f>
        <v>12</v>
      </c>
      <c r="I445" s="33"/>
      <c r="J445" s="33">
        <f>IF(Source!BA108&lt;&gt; 0, Source!BA108, 1)</f>
        <v>17.95</v>
      </c>
      <c r="K445" s="35">
        <f>Source!S108</f>
        <v>210</v>
      </c>
      <c r="L445" s="36"/>
      <c r="R445">
        <f>H445</f>
        <v>12</v>
      </c>
    </row>
    <row r="446" spans="1:26" ht="14.25">
      <c r="A446" s="30"/>
      <c r="B446" s="31"/>
      <c r="C446" s="27" t="s">
        <v>317</v>
      </c>
      <c r="D446" s="32"/>
      <c r="E446" s="10"/>
      <c r="F446" s="34">
        <f>Source!AM108</f>
        <v>25.58</v>
      </c>
      <c r="G446" s="33" t="str">
        <f>Source!DE108</f>
        <v/>
      </c>
      <c r="H446" s="35">
        <f>ROUND(Source!AD108*Source!I108, 0)</f>
        <v>0</v>
      </c>
      <c r="I446" s="33"/>
      <c r="J446" s="33">
        <f>IF(Source!BB108&lt;&gt; 0, Source!BB108, 1)</f>
        <v>3.39</v>
      </c>
      <c r="K446" s="35">
        <f>Source!Q108</f>
        <v>1</v>
      </c>
      <c r="L446" s="36"/>
    </row>
    <row r="447" spans="1:26" ht="14.25">
      <c r="A447" s="30"/>
      <c r="B447" s="31"/>
      <c r="C447" s="27" t="s">
        <v>1687</v>
      </c>
      <c r="D447" s="32"/>
      <c r="E447" s="10"/>
      <c r="F447" s="34">
        <f>Source!AL108</f>
        <v>4489.3100000000004</v>
      </c>
      <c r="G447" s="33" t="str">
        <f>Source!DD108</f>
        <v/>
      </c>
      <c r="H447" s="35">
        <f>ROUND(Source!AC108*Source!I108, 0)</f>
        <v>76</v>
      </c>
      <c r="I447" s="33"/>
      <c r="J447" s="33">
        <f>IF(Source!BC108&lt;&gt; 0, Source!BC108, 1)</f>
        <v>4.79</v>
      </c>
      <c r="K447" s="35">
        <f>Source!P108</f>
        <v>366</v>
      </c>
      <c r="L447" s="36"/>
    </row>
    <row r="448" spans="1:26" ht="14.25">
      <c r="A448" s="30"/>
      <c r="B448" s="31"/>
      <c r="C448" s="27" t="s">
        <v>1682</v>
      </c>
      <c r="D448" s="32" t="s">
        <v>1683</v>
      </c>
      <c r="E448" s="10">
        <f>Source!BZ108</f>
        <v>118</v>
      </c>
      <c r="F448" s="151" t="str">
        <f>CONCATENATE(" )", Source!DL108, Source!FT108, "=", Source!FX108)</f>
        <v xml:space="preserve"> )*0,9=106,2</v>
      </c>
      <c r="G448" s="128"/>
      <c r="H448" s="35">
        <f>SUM(S444:S450)</f>
        <v>13</v>
      </c>
      <c r="I448" s="37"/>
      <c r="J448" s="27">
        <f>Source!AT108</f>
        <v>106</v>
      </c>
      <c r="K448" s="35">
        <f>SUM(T444:T450)</f>
        <v>223</v>
      </c>
      <c r="L448" s="36"/>
    </row>
    <row r="449" spans="1:26" ht="14.25">
      <c r="A449" s="30"/>
      <c r="B449" s="31"/>
      <c r="C449" s="27" t="s">
        <v>1684</v>
      </c>
      <c r="D449" s="32" t="s">
        <v>1683</v>
      </c>
      <c r="E449" s="10">
        <f>Source!CA108</f>
        <v>63</v>
      </c>
      <c r="F449" s="151" t="str">
        <f>CONCATENATE(" )", Source!DM108, Source!FU108, "=", Source!FY108)</f>
        <v xml:space="preserve"> )*0,85=53,55</v>
      </c>
      <c r="G449" s="128"/>
      <c r="H449" s="35">
        <f>SUM(U444:U450)</f>
        <v>6</v>
      </c>
      <c r="I449" s="37"/>
      <c r="J449" s="27">
        <f>Source!AU108</f>
        <v>54</v>
      </c>
      <c r="K449" s="35">
        <f>SUM(V444:V450)</f>
        <v>113</v>
      </c>
      <c r="L449" s="36"/>
    </row>
    <row r="450" spans="1:26" ht="14.25">
      <c r="A450" s="41"/>
      <c r="B450" s="42"/>
      <c r="C450" s="43" t="s">
        <v>1685</v>
      </c>
      <c r="D450" s="44" t="s">
        <v>1686</v>
      </c>
      <c r="E450" s="45">
        <f>Source!AQ108</f>
        <v>81</v>
      </c>
      <c r="F450" s="46"/>
      <c r="G450" s="47" t="str">
        <f>Source!DI108</f>
        <v/>
      </c>
      <c r="H450" s="48"/>
      <c r="I450" s="47"/>
      <c r="J450" s="47"/>
      <c r="K450" s="48"/>
      <c r="L450" s="49">
        <f>Source!U108</f>
        <v>1.377</v>
      </c>
    </row>
    <row r="451" spans="1:26" ht="15">
      <c r="G451" s="132">
        <f>ROUND(Source!AC108*Source!I108, 0)+ROUND(Source!AF108*Source!I108, 0)+ROUND(Source!AD108*Source!I108, 0)+SUM(H448:H449)</f>
        <v>107</v>
      </c>
      <c r="H451" s="132"/>
      <c r="J451" s="132">
        <f>Source!O108+SUM(K448:K449)</f>
        <v>913</v>
      </c>
      <c r="K451" s="132"/>
      <c r="L451" s="40">
        <f>Source!U108</f>
        <v>1.377</v>
      </c>
      <c r="O451" s="39">
        <f>G451</f>
        <v>107</v>
      </c>
      <c r="P451" s="39">
        <f>J451</f>
        <v>913</v>
      </c>
      <c r="Q451" s="50">
        <f>L451</f>
        <v>1.377</v>
      </c>
      <c r="W451">
        <f>IF(Source!BI108&lt;=1,G451, 0)</f>
        <v>107</v>
      </c>
      <c r="X451">
        <f>IF(Source!BI108=2,G451, 0)</f>
        <v>0</v>
      </c>
      <c r="Y451">
        <f>IF(Source!BI108=3,G451, 0)</f>
        <v>0</v>
      </c>
      <c r="Z451">
        <f>IF(Source!BI108=4,G451, 0)</f>
        <v>0</v>
      </c>
    </row>
    <row r="452" spans="1:26" ht="57">
      <c r="A452" s="30" t="str">
        <f>Source!E109</f>
        <v>86</v>
      </c>
      <c r="B452" s="31" t="str">
        <f>Source!F109</f>
        <v>61-1-1</v>
      </c>
      <c r="C452" s="27" t="str">
        <f>Source!G109</f>
        <v>Сплошное выравнивание штукатурки стен цементно-известковым раствором при толщине намета до 5 мм</v>
      </c>
      <c r="D452" s="32" t="str">
        <f>Source!H109</f>
        <v>100 м2 поверхности</v>
      </c>
      <c r="E452" s="10">
        <f>Source!I109</f>
        <v>1.01</v>
      </c>
      <c r="F452" s="34">
        <f>IF(Source!AK109&lt;&gt; 0, Source!AK109,Source!AL109 + Source!AM109 + Source!AO109)</f>
        <v>452.44</v>
      </c>
      <c r="G452" s="33"/>
      <c r="H452" s="35"/>
      <c r="I452" s="33" t="str">
        <f>Source!BO109</f>
        <v>61-1-1</v>
      </c>
      <c r="J452" s="33"/>
      <c r="K452" s="35"/>
      <c r="L452" s="36"/>
      <c r="S452">
        <f>ROUND((Source!FX109/100)*((ROUND(Source!AF109*Source!I109, 0)+ROUND(Source!AE109*Source!I109, 0))), 0)</f>
        <v>186</v>
      </c>
      <c r="T452">
        <f>Source!X109</f>
        <v>3347</v>
      </c>
      <c r="U452">
        <f>ROUND((Source!FY109/100)*((ROUND(Source!AF109*Source!I109, 0)+ROUND(Source!AE109*Source!I109, 0))), 0)</f>
        <v>118</v>
      </c>
      <c r="V452">
        <f>Source!Y109</f>
        <v>2119</v>
      </c>
    </row>
    <row r="453" spans="1:26" ht="14.25">
      <c r="A453" s="30"/>
      <c r="B453" s="31"/>
      <c r="C453" s="27" t="s">
        <v>1680</v>
      </c>
      <c r="D453" s="32"/>
      <c r="E453" s="10"/>
      <c r="F453" s="34">
        <f>Source!AO109</f>
        <v>229.84</v>
      </c>
      <c r="G453" s="33" t="str">
        <f>Source!DG109</f>
        <v/>
      </c>
      <c r="H453" s="35">
        <f>ROUND(Source!AF109*Source!I109, 0)</f>
        <v>232</v>
      </c>
      <c r="I453" s="33"/>
      <c r="J453" s="33">
        <f>IF(Source!BA109&lt;&gt; 0, Source!BA109, 1)</f>
        <v>17.95</v>
      </c>
      <c r="K453" s="35">
        <f>Source!S109</f>
        <v>4167</v>
      </c>
      <c r="L453" s="36"/>
      <c r="R453">
        <f>H453</f>
        <v>232</v>
      </c>
    </row>
    <row r="454" spans="1:26" ht="14.25">
      <c r="A454" s="30"/>
      <c r="B454" s="31"/>
      <c r="C454" s="27" t="s">
        <v>317</v>
      </c>
      <c r="D454" s="32"/>
      <c r="E454" s="10"/>
      <c r="F454" s="34">
        <f>Source!AM109</f>
        <v>10.27</v>
      </c>
      <c r="G454" s="33" t="str">
        <f>Source!DE109</f>
        <v/>
      </c>
      <c r="H454" s="35">
        <f>ROUND(Source!AD109*Source!I109, 0)</f>
        <v>10</v>
      </c>
      <c r="I454" s="33"/>
      <c r="J454" s="33">
        <f>IF(Source!BB109&lt;&gt; 0, Source!BB109, 1)</f>
        <v>8.92</v>
      </c>
      <c r="K454" s="35">
        <f>Source!Q109</f>
        <v>93</v>
      </c>
      <c r="L454" s="36"/>
    </row>
    <row r="455" spans="1:26" ht="14.25">
      <c r="A455" s="30"/>
      <c r="B455" s="31"/>
      <c r="C455" s="27" t="s">
        <v>1681</v>
      </c>
      <c r="D455" s="32"/>
      <c r="E455" s="10"/>
      <c r="F455" s="34">
        <f>Source!AN109</f>
        <v>3.87</v>
      </c>
      <c r="G455" s="33" t="str">
        <f>Source!DF109</f>
        <v/>
      </c>
      <c r="H455" s="35">
        <f>ROUND(Source!AE109*Source!I109, 0)</f>
        <v>4</v>
      </c>
      <c r="I455" s="33"/>
      <c r="J455" s="33">
        <f>IF(Source!BS109&lt;&gt; 0, Source!BS109, 1)</f>
        <v>17.95</v>
      </c>
      <c r="K455" s="35">
        <f>Source!R109</f>
        <v>70</v>
      </c>
      <c r="L455" s="36"/>
      <c r="R455">
        <f>H455</f>
        <v>4</v>
      </c>
    </row>
    <row r="456" spans="1:26" ht="14.25">
      <c r="A456" s="30"/>
      <c r="B456" s="31"/>
      <c r="C456" s="27" t="s">
        <v>1687</v>
      </c>
      <c r="D456" s="32"/>
      <c r="E456" s="10"/>
      <c r="F456" s="34">
        <f>Source!AL109</f>
        <v>212.33</v>
      </c>
      <c r="G456" s="33" t="str">
        <f>Source!DD109</f>
        <v/>
      </c>
      <c r="H456" s="35">
        <f>ROUND(Source!AC109*Source!I109, 0)</f>
        <v>214</v>
      </c>
      <c r="I456" s="33"/>
      <c r="J456" s="33">
        <f>IF(Source!BC109&lt;&gt; 0, Source!BC109, 1)</f>
        <v>7.44</v>
      </c>
      <c r="K456" s="35">
        <f>Source!P109</f>
        <v>1596</v>
      </c>
      <c r="L456" s="36"/>
    </row>
    <row r="457" spans="1:26" ht="14.25">
      <c r="A457" s="30"/>
      <c r="B457" s="31"/>
      <c r="C457" s="27" t="s">
        <v>1682</v>
      </c>
      <c r="D457" s="32" t="s">
        <v>1683</v>
      </c>
      <c r="E457" s="10">
        <f>Source!BZ109</f>
        <v>79</v>
      </c>
      <c r="F457" s="51"/>
      <c r="G457" s="33"/>
      <c r="H457" s="35">
        <f>SUM(S452:S459)</f>
        <v>186</v>
      </c>
      <c r="I457" s="37"/>
      <c r="J457" s="27">
        <f>Source!AT109</f>
        <v>79</v>
      </c>
      <c r="K457" s="35">
        <f>SUM(T452:T459)</f>
        <v>3347</v>
      </c>
      <c r="L457" s="36"/>
    </row>
    <row r="458" spans="1:26" ht="14.25">
      <c r="A458" s="30"/>
      <c r="B458" s="31"/>
      <c r="C458" s="27" t="s">
        <v>1684</v>
      </c>
      <c r="D458" s="32" t="s">
        <v>1683</v>
      </c>
      <c r="E458" s="10">
        <f>Source!CA109</f>
        <v>50</v>
      </c>
      <c r="F458" s="51"/>
      <c r="G458" s="33"/>
      <c r="H458" s="35">
        <f>SUM(U452:U459)</f>
        <v>118</v>
      </c>
      <c r="I458" s="37"/>
      <c r="J458" s="27">
        <f>Source!AU109</f>
        <v>50</v>
      </c>
      <c r="K458" s="35">
        <f>SUM(V452:V459)</f>
        <v>2119</v>
      </c>
      <c r="L458" s="36"/>
    </row>
    <row r="459" spans="1:26" ht="14.25">
      <c r="A459" s="41"/>
      <c r="B459" s="42"/>
      <c r="C459" s="43" t="s">
        <v>1685</v>
      </c>
      <c r="D459" s="44" t="s">
        <v>1686</v>
      </c>
      <c r="E459" s="45">
        <f>Source!AQ109</f>
        <v>29.58</v>
      </c>
      <c r="F459" s="46"/>
      <c r="G459" s="47" t="str">
        <f>Source!DI109</f>
        <v/>
      </c>
      <c r="H459" s="48"/>
      <c r="I459" s="47"/>
      <c r="J459" s="47"/>
      <c r="K459" s="48"/>
      <c r="L459" s="49">
        <f>Source!U109</f>
        <v>29.875799999999998</v>
      </c>
    </row>
    <row r="460" spans="1:26" ht="15">
      <c r="G460" s="132">
        <f>ROUND(Source!AC109*Source!I109, 0)+ROUND(Source!AF109*Source!I109, 0)+ROUND(Source!AD109*Source!I109, 0)+SUM(H457:H458)</f>
        <v>760</v>
      </c>
      <c r="H460" s="132"/>
      <c r="J460" s="132">
        <f>Source!O109+SUM(K457:K458)</f>
        <v>11322</v>
      </c>
      <c r="K460" s="132"/>
      <c r="L460" s="40">
        <f>Source!U109</f>
        <v>29.875799999999998</v>
      </c>
      <c r="O460" s="39">
        <f>G460</f>
        <v>760</v>
      </c>
      <c r="P460" s="39">
        <f>J460</f>
        <v>11322</v>
      </c>
      <c r="Q460" s="50">
        <f>L460</f>
        <v>29.875799999999998</v>
      </c>
      <c r="W460">
        <f>IF(Source!BI109&lt;=1,G460, 0)</f>
        <v>760</v>
      </c>
      <c r="X460">
        <f>IF(Source!BI109=2,G460, 0)</f>
        <v>0</v>
      </c>
      <c r="Y460">
        <f>IF(Source!BI109=3,G460, 0)</f>
        <v>0</v>
      </c>
      <c r="Z460">
        <f>IF(Source!BI109=4,G460, 0)</f>
        <v>0</v>
      </c>
    </row>
    <row r="461" spans="1:26" ht="85.5">
      <c r="A461" s="30" t="str">
        <f>Source!E110</f>
        <v>87</v>
      </c>
      <c r="B461" s="31" t="str">
        <f>Source!F110</f>
        <v>15-01-019-5</v>
      </c>
      <c r="C461" s="27" t="str">
        <f>Source!G110</f>
        <v>Гладкая облицовка стен, столбов, пилястр и откосов (без карнизных, плинтусных и угловых плиток) без установки плиток туалетного гарнитура на клее из сухих смесей по кирпичу и бетону</v>
      </c>
      <c r="D461" s="32" t="str">
        <f>Source!H110</f>
        <v>100 М2 ПОВЕРХНОСТИ ОБЛИЦОВКИ</v>
      </c>
      <c r="E461" s="10">
        <f>Source!I110</f>
        <v>1.01</v>
      </c>
      <c r="F461" s="34">
        <f>IF(Source!AK110&lt;&gt; 0, Source!AK110,Source!AL110 + Source!AM110 + Source!AO110)</f>
        <v>10508.87</v>
      </c>
      <c r="G461" s="33"/>
      <c r="H461" s="35"/>
      <c r="I461" s="33" t="str">
        <f>Source!BO110</f>
        <v>15-01-019-5</v>
      </c>
      <c r="J461" s="33"/>
      <c r="K461" s="35"/>
      <c r="L461" s="36"/>
      <c r="S461">
        <f>ROUND((Source!FX110/100)*((ROUND(Source!AF110*Source!I110, 0)+ROUND(Source!AE110*Source!I110, 0))), 0)</f>
        <v>1323</v>
      </c>
      <c r="T461">
        <f>Source!X110</f>
        <v>23865</v>
      </c>
      <c r="U461">
        <f>ROUND((Source!FY110/100)*((ROUND(Source!AF110*Source!I110, 0)+ROUND(Source!AE110*Source!I110, 0))), 0)</f>
        <v>655</v>
      </c>
      <c r="V461">
        <f>Source!Y110</f>
        <v>11807</v>
      </c>
    </row>
    <row r="462" spans="1:26" ht="14.25">
      <c r="A462" s="30"/>
      <c r="B462" s="31"/>
      <c r="C462" s="27" t="s">
        <v>1680</v>
      </c>
      <c r="D462" s="32"/>
      <c r="E462" s="10"/>
      <c r="F462" s="34">
        <f>Source!AO110</f>
        <v>1369.97</v>
      </c>
      <c r="G462" s="33" t="str">
        <f>Source!DG110</f>
        <v/>
      </c>
      <c r="H462" s="35">
        <f>ROUND(Source!AF110*Source!I110, 0)</f>
        <v>1384</v>
      </c>
      <c r="I462" s="33"/>
      <c r="J462" s="33">
        <f>IF(Source!BA110&lt;&gt; 0, Source!BA110, 1)</f>
        <v>17.95</v>
      </c>
      <c r="K462" s="35">
        <f>Source!S110</f>
        <v>24837</v>
      </c>
      <c r="L462" s="36"/>
      <c r="R462">
        <f>H462</f>
        <v>1384</v>
      </c>
    </row>
    <row r="463" spans="1:26" ht="14.25">
      <c r="A463" s="30"/>
      <c r="B463" s="31"/>
      <c r="C463" s="27" t="s">
        <v>317</v>
      </c>
      <c r="D463" s="32"/>
      <c r="E463" s="10"/>
      <c r="F463" s="34">
        <f>Source!AM110</f>
        <v>30.36</v>
      </c>
      <c r="G463" s="33" t="str">
        <f>Source!DE110</f>
        <v/>
      </c>
      <c r="H463" s="35">
        <f>ROUND(Source!AD110*Source!I110, 0)</f>
        <v>31</v>
      </c>
      <c r="I463" s="33"/>
      <c r="J463" s="33">
        <f>IF(Source!BB110&lt;&gt; 0, Source!BB110, 1)</f>
        <v>11.87</v>
      </c>
      <c r="K463" s="35">
        <f>Source!Q110</f>
        <v>364</v>
      </c>
      <c r="L463" s="36"/>
    </row>
    <row r="464" spans="1:26" ht="14.25">
      <c r="A464" s="30"/>
      <c r="B464" s="31"/>
      <c r="C464" s="27" t="s">
        <v>1681</v>
      </c>
      <c r="D464" s="32"/>
      <c r="E464" s="10"/>
      <c r="F464" s="34">
        <f>Source!AN110</f>
        <v>15.69</v>
      </c>
      <c r="G464" s="33" t="str">
        <f>Source!DF110</f>
        <v/>
      </c>
      <c r="H464" s="35">
        <f>ROUND(Source!AE110*Source!I110, 0)</f>
        <v>16</v>
      </c>
      <c r="I464" s="33"/>
      <c r="J464" s="33">
        <f>IF(Source!BS110&lt;&gt; 0, Source!BS110, 1)</f>
        <v>17.95</v>
      </c>
      <c r="K464" s="35">
        <f>Source!R110</f>
        <v>284</v>
      </c>
      <c r="L464" s="36"/>
      <c r="R464">
        <f>H464</f>
        <v>16</v>
      </c>
    </row>
    <row r="465" spans="1:26" ht="14.25">
      <c r="A465" s="30"/>
      <c r="B465" s="31"/>
      <c r="C465" s="27" t="s">
        <v>1687</v>
      </c>
      <c r="D465" s="32"/>
      <c r="E465" s="10"/>
      <c r="F465" s="34">
        <f>Source!AL110</f>
        <v>9108.5400000000009</v>
      </c>
      <c r="G465" s="33" t="str">
        <f>Source!DD110</f>
        <v/>
      </c>
      <c r="H465" s="35">
        <f>ROUND(Source!AC110*Source!I110, 0)</f>
        <v>9200</v>
      </c>
      <c r="I465" s="33"/>
      <c r="J465" s="33">
        <f>IF(Source!BC110&lt;&gt; 0, Source!BC110, 1)</f>
        <v>3.23</v>
      </c>
      <c r="K465" s="35">
        <f>Source!P110</f>
        <v>29715</v>
      </c>
      <c r="L465" s="36"/>
    </row>
    <row r="466" spans="1:26" ht="14.25">
      <c r="A466" s="30"/>
      <c r="B466" s="31"/>
      <c r="C466" s="27" t="s">
        <v>1682</v>
      </c>
      <c r="D466" s="32" t="s">
        <v>1683</v>
      </c>
      <c r="E466" s="10">
        <f>Source!BZ110</f>
        <v>105</v>
      </c>
      <c r="F466" s="151" t="str">
        <f>CONCATENATE(" )", Source!DL110, Source!FT110, "=", Source!FX110)</f>
        <v xml:space="preserve"> )*0,9=94,5</v>
      </c>
      <c r="G466" s="128"/>
      <c r="H466" s="35">
        <f>SUM(S461:S468)</f>
        <v>1323</v>
      </c>
      <c r="I466" s="37"/>
      <c r="J466" s="27">
        <f>Source!AT110</f>
        <v>95</v>
      </c>
      <c r="K466" s="35">
        <f>SUM(T461:T468)</f>
        <v>23865</v>
      </c>
      <c r="L466" s="36"/>
    </row>
    <row r="467" spans="1:26" ht="14.25">
      <c r="A467" s="30"/>
      <c r="B467" s="31"/>
      <c r="C467" s="27" t="s">
        <v>1684</v>
      </c>
      <c r="D467" s="32" t="s">
        <v>1683</v>
      </c>
      <c r="E467" s="10">
        <f>Source!CA110</f>
        <v>55</v>
      </c>
      <c r="F467" s="151" t="str">
        <f>CONCATENATE(" )", Source!DM110, Source!FU110, "=", Source!FY110)</f>
        <v xml:space="preserve"> )*0,85=46,75</v>
      </c>
      <c r="G467" s="128"/>
      <c r="H467" s="35">
        <f>SUM(U461:U468)</f>
        <v>655</v>
      </c>
      <c r="I467" s="37"/>
      <c r="J467" s="27">
        <f>Source!AU110</f>
        <v>47</v>
      </c>
      <c r="K467" s="35">
        <f>SUM(V461:V468)</f>
        <v>11807</v>
      </c>
      <c r="L467" s="36"/>
    </row>
    <row r="468" spans="1:26" ht="14.25">
      <c r="A468" s="41"/>
      <c r="B468" s="42"/>
      <c r="C468" s="43" t="s">
        <v>1685</v>
      </c>
      <c r="D468" s="44" t="s">
        <v>1686</v>
      </c>
      <c r="E468" s="45">
        <f>Source!AQ110</f>
        <v>159.66999999999999</v>
      </c>
      <c r="F468" s="46"/>
      <c r="G468" s="47" t="str">
        <f>Source!DI110</f>
        <v/>
      </c>
      <c r="H468" s="48"/>
      <c r="I468" s="47"/>
      <c r="J468" s="47"/>
      <c r="K468" s="48"/>
      <c r="L468" s="49">
        <f>Source!U110</f>
        <v>161.26669999999999</v>
      </c>
    </row>
    <row r="469" spans="1:26" ht="15">
      <c r="G469" s="132">
        <f>ROUND(Source!AC110*Source!I110, 0)+ROUND(Source!AF110*Source!I110, 0)+ROUND(Source!AD110*Source!I110, 0)+SUM(H466:H467)</f>
        <v>12593</v>
      </c>
      <c r="H469" s="132"/>
      <c r="J469" s="132">
        <f>Source!O110+SUM(K466:K467)</f>
        <v>90588</v>
      </c>
      <c r="K469" s="132"/>
      <c r="L469" s="40">
        <f>Source!U110</f>
        <v>161.26669999999999</v>
      </c>
      <c r="O469" s="39">
        <f>G469</f>
        <v>12593</v>
      </c>
      <c r="P469" s="39">
        <f>J469</f>
        <v>90588</v>
      </c>
      <c r="Q469" s="50">
        <f>L469</f>
        <v>161.26669999999999</v>
      </c>
      <c r="W469">
        <f>IF(Source!BI110&lt;=1,G469, 0)</f>
        <v>12593</v>
      </c>
      <c r="X469">
        <f>IF(Source!BI110=2,G469, 0)</f>
        <v>0</v>
      </c>
      <c r="Y469">
        <f>IF(Source!BI110=3,G469, 0)</f>
        <v>0</v>
      </c>
      <c r="Z469">
        <f>IF(Source!BI110=4,G469, 0)</f>
        <v>0</v>
      </c>
    </row>
    <row r="470" spans="1:26" ht="71.25">
      <c r="A470" s="30" t="str">
        <f>Source!E111</f>
        <v>88</v>
      </c>
      <c r="B470" s="31" t="str">
        <f>Source!F111</f>
        <v>10-05-008-3</v>
      </c>
      <c r="C470" s="27" t="str">
        <f>Source!G111</f>
        <v>Облицовка стен по системе «КНАУФ» по одинарному металлическому каркасу из потолочного профиля гипсокартонными листами (С 623) одним слоем с дверным проемом</v>
      </c>
      <c r="D470" s="32" t="str">
        <f>Source!H111</f>
        <v>100 м2 стен (за вычетом проемов)</v>
      </c>
      <c r="E470" s="10">
        <f>Source!I111</f>
        <v>1.2999999999999999E-2</v>
      </c>
      <c r="F470" s="34">
        <f>IF(Source!AK111&lt;&gt; 0, Source!AK111,Source!AL111 + Source!AM111 + Source!AO111)</f>
        <v>5201.7700000000004</v>
      </c>
      <c r="G470" s="33"/>
      <c r="H470" s="35"/>
      <c r="I470" s="33" t="str">
        <f>Source!BO111</f>
        <v>10-05-008-3</v>
      </c>
      <c r="J470" s="33"/>
      <c r="K470" s="35"/>
      <c r="L470" s="36"/>
      <c r="S470">
        <f>ROUND((Source!FX111/100)*((ROUND(Source!AF111*Source!I111, 0)+ROUND(Source!AE111*Source!I111, 0))), 0)</f>
        <v>10</v>
      </c>
      <c r="T470">
        <f>Source!X111</f>
        <v>170</v>
      </c>
      <c r="U470">
        <f>ROUND((Source!FY111/100)*((ROUND(Source!AF111*Source!I111, 0)+ROUND(Source!AE111*Source!I111, 0))), 0)</f>
        <v>5</v>
      </c>
      <c r="V470">
        <f>Source!Y111</f>
        <v>86</v>
      </c>
    </row>
    <row r="471" spans="1:26" ht="14.25">
      <c r="A471" s="30"/>
      <c r="B471" s="31"/>
      <c r="C471" s="27" t="s">
        <v>1680</v>
      </c>
      <c r="D471" s="32"/>
      <c r="E471" s="10"/>
      <c r="F471" s="34">
        <f>Source!AO111</f>
        <v>686.88</v>
      </c>
      <c r="G471" s="33" t="str">
        <f>Source!DG111</f>
        <v/>
      </c>
      <c r="H471" s="35">
        <f>ROUND(Source!AF111*Source!I111, 0)</f>
        <v>9</v>
      </c>
      <c r="I471" s="33"/>
      <c r="J471" s="33">
        <f>IF(Source!BA111&lt;&gt; 0, Source!BA111, 1)</f>
        <v>17.95</v>
      </c>
      <c r="K471" s="35">
        <f>Source!S111</f>
        <v>160</v>
      </c>
      <c r="L471" s="36"/>
      <c r="R471">
        <f>H471</f>
        <v>9</v>
      </c>
    </row>
    <row r="472" spans="1:26" ht="14.25">
      <c r="A472" s="30"/>
      <c r="B472" s="31"/>
      <c r="C472" s="27" t="s">
        <v>317</v>
      </c>
      <c r="D472" s="32"/>
      <c r="E472" s="10"/>
      <c r="F472" s="34">
        <f>Source!AM111</f>
        <v>25.58</v>
      </c>
      <c r="G472" s="33" t="str">
        <f>Source!DE111</f>
        <v/>
      </c>
      <c r="H472" s="35">
        <f>ROUND(Source!AD111*Source!I111, 0)</f>
        <v>0</v>
      </c>
      <c r="I472" s="33"/>
      <c r="J472" s="33">
        <f>IF(Source!BB111&lt;&gt; 0, Source!BB111, 1)</f>
        <v>3.39</v>
      </c>
      <c r="K472" s="35">
        <f>Source!Q111</f>
        <v>1</v>
      </c>
      <c r="L472" s="36"/>
    </row>
    <row r="473" spans="1:26" ht="14.25">
      <c r="A473" s="30"/>
      <c r="B473" s="31"/>
      <c r="C473" s="27" t="s">
        <v>1687</v>
      </c>
      <c r="D473" s="32"/>
      <c r="E473" s="10"/>
      <c r="F473" s="34">
        <f>Source!AL111</f>
        <v>4489.3100000000004</v>
      </c>
      <c r="G473" s="33" t="str">
        <f>Source!DD111</f>
        <v/>
      </c>
      <c r="H473" s="35">
        <f>ROUND(Source!AC111*Source!I111, 0)</f>
        <v>58</v>
      </c>
      <c r="I473" s="33"/>
      <c r="J473" s="33">
        <f>IF(Source!BC111&lt;&gt; 0, Source!BC111, 1)</f>
        <v>4.79</v>
      </c>
      <c r="K473" s="35">
        <f>Source!P111</f>
        <v>280</v>
      </c>
      <c r="L473" s="36"/>
    </row>
    <row r="474" spans="1:26" ht="14.25">
      <c r="A474" s="30"/>
      <c r="B474" s="31"/>
      <c r="C474" s="27" t="s">
        <v>1682</v>
      </c>
      <c r="D474" s="32" t="s">
        <v>1683</v>
      </c>
      <c r="E474" s="10">
        <f>Source!BZ111</f>
        <v>118</v>
      </c>
      <c r="F474" s="151" t="str">
        <f>CONCATENATE(" )", Source!DL111, Source!FT111, "=", Source!FX111)</f>
        <v xml:space="preserve"> )*0,9=106,2</v>
      </c>
      <c r="G474" s="128"/>
      <c r="H474" s="35">
        <f>SUM(S470:S476)</f>
        <v>10</v>
      </c>
      <c r="I474" s="37"/>
      <c r="J474" s="27">
        <f>Source!AT111</f>
        <v>106</v>
      </c>
      <c r="K474" s="35">
        <f>SUM(T470:T476)</f>
        <v>170</v>
      </c>
      <c r="L474" s="36"/>
    </row>
    <row r="475" spans="1:26" ht="14.25">
      <c r="A475" s="30"/>
      <c r="B475" s="31"/>
      <c r="C475" s="27" t="s">
        <v>1684</v>
      </c>
      <c r="D475" s="32" t="s">
        <v>1683</v>
      </c>
      <c r="E475" s="10">
        <f>Source!CA111</f>
        <v>63</v>
      </c>
      <c r="F475" s="151" t="str">
        <f>CONCATENATE(" )", Source!DM111, Source!FU111, "=", Source!FY111)</f>
        <v xml:space="preserve"> )*0,85=53,55</v>
      </c>
      <c r="G475" s="128"/>
      <c r="H475" s="35">
        <f>SUM(U470:U476)</f>
        <v>5</v>
      </c>
      <c r="I475" s="37"/>
      <c r="J475" s="27">
        <f>Source!AU111</f>
        <v>54</v>
      </c>
      <c r="K475" s="35">
        <f>SUM(V470:V476)</f>
        <v>86</v>
      </c>
      <c r="L475" s="36"/>
    </row>
    <row r="476" spans="1:26" ht="14.25">
      <c r="A476" s="41"/>
      <c r="B476" s="42"/>
      <c r="C476" s="43" t="s">
        <v>1685</v>
      </c>
      <c r="D476" s="44" t="s">
        <v>1686</v>
      </c>
      <c r="E476" s="45">
        <f>Source!AQ111</f>
        <v>81</v>
      </c>
      <c r="F476" s="46"/>
      <c r="G476" s="47" t="str">
        <f>Source!DI111</f>
        <v/>
      </c>
      <c r="H476" s="48"/>
      <c r="I476" s="47"/>
      <c r="J476" s="47"/>
      <c r="K476" s="48"/>
      <c r="L476" s="49">
        <f>Source!U111</f>
        <v>1.0529999999999999</v>
      </c>
    </row>
    <row r="477" spans="1:26" ht="15">
      <c r="G477" s="132">
        <f>ROUND(Source!AC111*Source!I111, 0)+ROUND(Source!AF111*Source!I111, 0)+ROUND(Source!AD111*Source!I111, 0)+SUM(H474:H475)</f>
        <v>82</v>
      </c>
      <c r="H477" s="132"/>
      <c r="J477" s="132">
        <f>Source!O111+SUM(K474:K475)</f>
        <v>697</v>
      </c>
      <c r="K477" s="132"/>
      <c r="L477" s="40">
        <f>Source!U111</f>
        <v>1.0529999999999999</v>
      </c>
      <c r="O477" s="39">
        <f>G477</f>
        <v>82</v>
      </c>
      <c r="P477" s="39">
        <f>J477</f>
        <v>697</v>
      </c>
      <c r="Q477" s="50">
        <f>L477</f>
        <v>1.0529999999999999</v>
      </c>
      <c r="W477">
        <f>IF(Source!BI111&lt;=1,G477, 0)</f>
        <v>82</v>
      </c>
      <c r="X477">
        <f>IF(Source!BI111=2,G477, 0)</f>
        <v>0</v>
      </c>
      <c r="Y477">
        <f>IF(Source!BI111=3,G477, 0)</f>
        <v>0</v>
      </c>
      <c r="Z477">
        <f>IF(Source!BI111=4,G477, 0)</f>
        <v>0</v>
      </c>
    </row>
    <row r="478" spans="1:26" ht="71.25">
      <c r="A478" s="30" t="str">
        <f>Source!E112</f>
        <v>89</v>
      </c>
      <c r="B478" s="31" t="str">
        <f>Source!F112</f>
        <v>15-04-005-3</v>
      </c>
      <c r="C478" s="27" t="str">
        <f>Source!G112</f>
        <v>Окраска поливинилацетатными водоэмульсионными составами улучшенная по штукатурке стен</v>
      </c>
      <c r="D478" s="32" t="str">
        <f>Source!H112</f>
        <v>100 м2 окрашиваемой поверхности</v>
      </c>
      <c r="E478" s="10">
        <f>Source!I112</f>
        <v>1.2999999999999999E-2</v>
      </c>
      <c r="F478" s="34">
        <f>IF(Source!AK112&lt;&gt; 0, Source!AK112,Source!AL112 + Source!AM112 + Source!AO112)</f>
        <v>1629.52</v>
      </c>
      <c r="G478" s="33"/>
      <c r="H478" s="35"/>
      <c r="I478" s="33" t="str">
        <f>Source!BO112</f>
        <v>15-04-005-3</v>
      </c>
      <c r="J478" s="33"/>
      <c r="K478" s="35"/>
      <c r="L478" s="36"/>
      <c r="S478">
        <f>ROUND((Source!FX112/100)*((ROUND(Source!AF112*Source!I112, 0)+ROUND(Source!AE112*Source!I112, 0))), 0)</f>
        <v>5</v>
      </c>
      <c r="T478">
        <f>Source!X112</f>
        <v>80</v>
      </c>
      <c r="U478">
        <f>ROUND((Source!FY112/100)*((ROUND(Source!AF112*Source!I112, 0)+ROUND(Source!AE112*Source!I112, 0))), 0)</f>
        <v>2</v>
      </c>
      <c r="V478">
        <f>Source!Y112</f>
        <v>39</v>
      </c>
    </row>
    <row r="479" spans="1:26" ht="14.25">
      <c r="A479" s="30"/>
      <c r="B479" s="31"/>
      <c r="C479" s="27" t="s">
        <v>1680</v>
      </c>
      <c r="D479" s="32"/>
      <c r="E479" s="10"/>
      <c r="F479" s="34">
        <f>Source!AO112</f>
        <v>359.5</v>
      </c>
      <c r="G479" s="33" t="str">
        <f>Source!DG112</f>
        <v/>
      </c>
      <c r="H479" s="35">
        <f>ROUND(Source!AF112*Source!I112, 0)</f>
        <v>5</v>
      </c>
      <c r="I479" s="33"/>
      <c r="J479" s="33">
        <f>IF(Source!BA112&lt;&gt; 0, Source!BA112, 1)</f>
        <v>17.95</v>
      </c>
      <c r="K479" s="35">
        <f>Source!S112</f>
        <v>84</v>
      </c>
      <c r="L479" s="36"/>
      <c r="R479">
        <f>H479</f>
        <v>5</v>
      </c>
    </row>
    <row r="480" spans="1:26" ht="14.25">
      <c r="A480" s="30"/>
      <c r="B480" s="31"/>
      <c r="C480" s="27" t="s">
        <v>317</v>
      </c>
      <c r="D480" s="32"/>
      <c r="E480" s="10"/>
      <c r="F480" s="34">
        <f>Source!AM112</f>
        <v>14.41</v>
      </c>
      <c r="G480" s="33" t="str">
        <f>Source!DE112</f>
        <v/>
      </c>
      <c r="H480" s="35">
        <f>ROUND(Source!AD112*Source!I112, 0)</f>
        <v>0</v>
      </c>
      <c r="I480" s="33"/>
      <c r="J480" s="33">
        <f>IF(Source!BB112&lt;&gt; 0, Source!BB112, 1)</f>
        <v>8.11</v>
      </c>
      <c r="K480" s="35">
        <f>Source!Q112</f>
        <v>2</v>
      </c>
      <c r="L480" s="36"/>
    </row>
    <row r="481" spans="1:32" ht="14.25">
      <c r="A481" s="30"/>
      <c r="B481" s="31"/>
      <c r="C481" s="27" t="s">
        <v>1687</v>
      </c>
      <c r="D481" s="32"/>
      <c r="E481" s="10"/>
      <c r="F481" s="34">
        <f>Source!AL112</f>
        <v>1255.6099999999999</v>
      </c>
      <c r="G481" s="33" t="str">
        <f>Source!DD112</f>
        <v/>
      </c>
      <c r="H481" s="35">
        <f>ROUND(Source!AC112*Source!I112, 0)</f>
        <v>16</v>
      </c>
      <c r="I481" s="33"/>
      <c r="J481" s="33">
        <f>IF(Source!BC112&lt;&gt; 0, Source!BC112, 1)</f>
        <v>3.44</v>
      </c>
      <c r="K481" s="35">
        <f>Source!P112</f>
        <v>56</v>
      </c>
      <c r="L481" s="36"/>
    </row>
    <row r="482" spans="1:32" ht="14.25">
      <c r="A482" s="30"/>
      <c r="B482" s="31"/>
      <c r="C482" s="27" t="s">
        <v>1682</v>
      </c>
      <c r="D482" s="32" t="s">
        <v>1683</v>
      </c>
      <c r="E482" s="10">
        <f>Source!BZ112</f>
        <v>105</v>
      </c>
      <c r="F482" s="151" t="str">
        <f>CONCATENATE(" )", Source!DL112, Source!FT112, "=", Source!FX112)</f>
        <v xml:space="preserve"> )*0,9=94,5</v>
      </c>
      <c r="G482" s="128"/>
      <c r="H482" s="35">
        <f>SUM(S478:S484)</f>
        <v>5</v>
      </c>
      <c r="I482" s="37"/>
      <c r="J482" s="27">
        <f>Source!AT112</f>
        <v>95</v>
      </c>
      <c r="K482" s="35">
        <f>SUM(T478:T484)</f>
        <v>80</v>
      </c>
      <c r="L482" s="36"/>
    </row>
    <row r="483" spans="1:32" ht="14.25">
      <c r="A483" s="30"/>
      <c r="B483" s="31"/>
      <c r="C483" s="27" t="s">
        <v>1684</v>
      </c>
      <c r="D483" s="32" t="s">
        <v>1683</v>
      </c>
      <c r="E483" s="10">
        <f>Source!CA112</f>
        <v>55</v>
      </c>
      <c r="F483" s="151" t="str">
        <f>CONCATENATE(" )", Source!DM112, Source!FU112, "=", Source!FY112)</f>
        <v xml:space="preserve"> )*0,85=46,75</v>
      </c>
      <c r="G483" s="128"/>
      <c r="H483" s="35">
        <f>SUM(U478:U484)</f>
        <v>2</v>
      </c>
      <c r="I483" s="37"/>
      <c r="J483" s="27">
        <f>Source!AU112</f>
        <v>47</v>
      </c>
      <c r="K483" s="35">
        <f>SUM(V478:V484)</f>
        <v>39</v>
      </c>
      <c r="L483" s="36"/>
    </row>
    <row r="484" spans="1:32" ht="14.25">
      <c r="A484" s="41"/>
      <c r="B484" s="42"/>
      <c r="C484" s="43" t="s">
        <v>1685</v>
      </c>
      <c r="D484" s="44" t="s">
        <v>1686</v>
      </c>
      <c r="E484" s="45">
        <f>Source!AQ112</f>
        <v>42.9</v>
      </c>
      <c r="F484" s="46"/>
      <c r="G484" s="47" t="str">
        <f>Source!DI112</f>
        <v/>
      </c>
      <c r="H484" s="48"/>
      <c r="I484" s="47"/>
      <c r="J484" s="47"/>
      <c r="K484" s="48"/>
      <c r="L484" s="49">
        <f>Source!U112</f>
        <v>0.55769999999999997</v>
      </c>
    </row>
    <row r="485" spans="1:32" ht="15">
      <c r="G485" s="132">
        <f>ROUND(Source!AC112*Source!I112, 0)+ROUND(Source!AF112*Source!I112, 0)+ROUND(Source!AD112*Source!I112, 0)+SUM(H482:H483)</f>
        <v>28</v>
      </c>
      <c r="H485" s="132"/>
      <c r="J485" s="132">
        <f>Source!O112+SUM(K482:K483)</f>
        <v>261</v>
      </c>
      <c r="K485" s="132"/>
      <c r="L485" s="40">
        <f>Source!U112</f>
        <v>0.55769999999999997</v>
      </c>
      <c r="O485" s="39">
        <f>G485</f>
        <v>28</v>
      </c>
      <c r="P485" s="39">
        <f>J485</f>
        <v>261</v>
      </c>
      <c r="Q485" s="50">
        <f>L485</f>
        <v>0.55769999999999997</v>
      </c>
      <c r="W485">
        <f>IF(Source!BI112&lt;=1,G485, 0)</f>
        <v>28</v>
      </c>
      <c r="X485">
        <f>IF(Source!BI112=2,G485, 0)</f>
        <v>0</v>
      </c>
      <c r="Y485">
        <f>IF(Source!BI112=3,G485, 0)</f>
        <v>0</v>
      </c>
      <c r="Z485">
        <f>IF(Source!BI112=4,G485, 0)</f>
        <v>0</v>
      </c>
    </row>
    <row r="486" spans="1:32" ht="14.25">
      <c r="C486" s="135" t="str">
        <f>Source!G113</f>
        <v>Помещения №№7-10 (коридор служебный, лестничная клетка, санузел)</v>
      </c>
      <c r="D486" s="135"/>
      <c r="E486" s="135"/>
      <c r="F486" s="135"/>
      <c r="G486" s="135"/>
      <c r="H486" s="135"/>
      <c r="I486" s="135"/>
      <c r="J486" s="135"/>
      <c r="K486" s="135"/>
      <c r="L486" s="135"/>
      <c r="AF486" s="29" t="str">
        <f>Source!G113</f>
        <v>Помещения №№7-10 (коридор служебный, лестничная клетка, санузел)</v>
      </c>
    </row>
    <row r="487" spans="1:32" ht="71.25">
      <c r="A487" s="30" t="str">
        <f>Source!E114</f>
        <v>90</v>
      </c>
      <c r="B487" s="31" t="str">
        <f>Source!F114</f>
        <v>62-17-4</v>
      </c>
      <c r="C487" s="27" t="str">
        <f>Source!G114</f>
        <v>Окрашивание водоэмульсионными составами поверхностей потолков, ранее окрашенных водоэмульсионной краской, с расчисткой старой краски более 35%</v>
      </c>
      <c r="D487" s="32" t="str">
        <f>Source!H114</f>
        <v>100 м2 окрашиваемой поверхности</v>
      </c>
      <c r="E487" s="10">
        <f>Source!I114</f>
        <v>1.2350000000000001</v>
      </c>
      <c r="F487" s="34">
        <f>IF(Source!AK114&lt;&gt; 0, Source!AK114,Source!AL114 + Source!AM114 + Source!AO114)</f>
        <v>1890.11</v>
      </c>
      <c r="G487" s="33"/>
      <c r="H487" s="35"/>
      <c r="I487" s="33" t="str">
        <f>Source!BO114</f>
        <v>62-17-4</v>
      </c>
      <c r="J487" s="33"/>
      <c r="K487" s="35"/>
      <c r="L487" s="36"/>
      <c r="S487">
        <f>ROUND((Source!FX114/100)*((ROUND(Source!AF114*Source!I114, 0)+ROUND(Source!AE114*Source!I114, 0))), 0)</f>
        <v>270</v>
      </c>
      <c r="T487">
        <f>Source!X114</f>
        <v>4856</v>
      </c>
      <c r="U487">
        <f>ROUND((Source!FY114/100)*((ROUND(Source!AF114*Source!I114, 0)+ROUND(Source!AE114*Source!I114, 0))), 0)</f>
        <v>169</v>
      </c>
      <c r="V487">
        <f>Source!Y114</f>
        <v>3035</v>
      </c>
    </row>
    <row r="488" spans="1:32" ht="14.25">
      <c r="A488" s="30"/>
      <c r="B488" s="31"/>
      <c r="C488" s="27" t="s">
        <v>1680</v>
      </c>
      <c r="D488" s="32"/>
      <c r="E488" s="10"/>
      <c r="F488" s="34">
        <f>Source!AO114</f>
        <v>272.60000000000002</v>
      </c>
      <c r="G488" s="33" t="str">
        <f>Source!DG114</f>
        <v/>
      </c>
      <c r="H488" s="35">
        <f>ROUND(Source!AF114*Source!I114, 0)</f>
        <v>337</v>
      </c>
      <c r="I488" s="33"/>
      <c r="J488" s="33">
        <f>IF(Source!BA114&lt;&gt; 0, Source!BA114, 1)</f>
        <v>17.95</v>
      </c>
      <c r="K488" s="35">
        <f>Source!S114</f>
        <v>6043</v>
      </c>
      <c r="L488" s="36"/>
      <c r="R488">
        <f>H488</f>
        <v>337</v>
      </c>
    </row>
    <row r="489" spans="1:32" ht="14.25">
      <c r="A489" s="30"/>
      <c r="B489" s="31"/>
      <c r="C489" s="27" t="s">
        <v>317</v>
      </c>
      <c r="D489" s="32"/>
      <c r="E489" s="10"/>
      <c r="F489" s="34">
        <f>Source!AM114</f>
        <v>8.7100000000000009</v>
      </c>
      <c r="G489" s="33" t="str">
        <f>Source!DE114</f>
        <v/>
      </c>
      <c r="H489" s="35">
        <f>ROUND(Source!AD114*Source!I114, 0)</f>
        <v>11</v>
      </c>
      <c r="I489" s="33"/>
      <c r="J489" s="33">
        <f>IF(Source!BB114&lt;&gt; 0, Source!BB114, 1)</f>
        <v>8.39</v>
      </c>
      <c r="K489" s="35">
        <f>Source!Q114</f>
        <v>90</v>
      </c>
      <c r="L489" s="36"/>
    </row>
    <row r="490" spans="1:32" ht="14.25">
      <c r="A490" s="30"/>
      <c r="B490" s="31"/>
      <c r="C490" s="27" t="s">
        <v>1681</v>
      </c>
      <c r="D490" s="32"/>
      <c r="E490" s="10"/>
      <c r="F490" s="34">
        <f>Source!AN114</f>
        <v>1.21</v>
      </c>
      <c r="G490" s="33" t="str">
        <f>Source!DF114</f>
        <v/>
      </c>
      <c r="H490" s="35">
        <f>ROUND(Source!AE114*Source!I114, 0)</f>
        <v>1</v>
      </c>
      <c r="I490" s="33"/>
      <c r="J490" s="33">
        <f>IF(Source!BS114&lt;&gt; 0, Source!BS114, 1)</f>
        <v>17.95</v>
      </c>
      <c r="K490" s="35">
        <f>Source!R114</f>
        <v>27</v>
      </c>
      <c r="L490" s="36"/>
      <c r="R490">
        <f>H490</f>
        <v>1</v>
      </c>
    </row>
    <row r="491" spans="1:32" ht="14.25">
      <c r="A491" s="30"/>
      <c r="B491" s="31"/>
      <c r="C491" s="27" t="s">
        <v>1687</v>
      </c>
      <c r="D491" s="32"/>
      <c r="E491" s="10"/>
      <c r="F491" s="34">
        <f>Source!AL114</f>
        <v>1608.8</v>
      </c>
      <c r="G491" s="33" t="str">
        <f>Source!DD114</f>
        <v/>
      </c>
      <c r="H491" s="35">
        <f>ROUND(Source!AC114*Source!I114, 0)</f>
        <v>1987</v>
      </c>
      <c r="I491" s="33"/>
      <c r="J491" s="33">
        <f>IF(Source!BC114&lt;&gt; 0, Source!BC114, 1)</f>
        <v>3.46</v>
      </c>
      <c r="K491" s="35">
        <f>Source!P114</f>
        <v>6875</v>
      </c>
      <c r="L491" s="36"/>
    </row>
    <row r="492" spans="1:32" ht="14.25">
      <c r="A492" s="30"/>
      <c r="B492" s="31"/>
      <c r="C492" s="27" t="s">
        <v>1682</v>
      </c>
      <c r="D492" s="32" t="s">
        <v>1683</v>
      </c>
      <c r="E492" s="10">
        <f>Source!BZ114</f>
        <v>80</v>
      </c>
      <c r="F492" s="51"/>
      <c r="G492" s="33"/>
      <c r="H492" s="35">
        <f>SUM(S487:S494)</f>
        <v>270</v>
      </c>
      <c r="I492" s="37"/>
      <c r="J492" s="27">
        <f>Source!AT114</f>
        <v>80</v>
      </c>
      <c r="K492" s="35">
        <f>SUM(T487:T494)</f>
        <v>4856</v>
      </c>
      <c r="L492" s="36"/>
    </row>
    <row r="493" spans="1:32" ht="14.25">
      <c r="A493" s="30"/>
      <c r="B493" s="31"/>
      <c r="C493" s="27" t="s">
        <v>1684</v>
      </c>
      <c r="D493" s="32" t="s">
        <v>1683</v>
      </c>
      <c r="E493" s="10">
        <f>Source!CA114</f>
        <v>50</v>
      </c>
      <c r="F493" s="51"/>
      <c r="G493" s="33"/>
      <c r="H493" s="35">
        <f>SUM(U487:U494)</f>
        <v>169</v>
      </c>
      <c r="I493" s="37"/>
      <c r="J493" s="27">
        <f>Source!AU114</f>
        <v>50</v>
      </c>
      <c r="K493" s="35">
        <f>SUM(V487:V494)</f>
        <v>3035</v>
      </c>
      <c r="L493" s="36"/>
    </row>
    <row r="494" spans="1:32" ht="14.25">
      <c r="A494" s="41"/>
      <c r="B494" s="42"/>
      <c r="C494" s="43" t="s">
        <v>1685</v>
      </c>
      <c r="D494" s="44" t="s">
        <v>1686</v>
      </c>
      <c r="E494" s="45">
        <f>Source!AQ114</f>
        <v>33.78</v>
      </c>
      <c r="F494" s="46"/>
      <c r="G494" s="47" t="str">
        <f>Source!DI114</f>
        <v/>
      </c>
      <c r="H494" s="48"/>
      <c r="I494" s="47"/>
      <c r="J494" s="47"/>
      <c r="K494" s="48"/>
      <c r="L494" s="49">
        <f>Source!U114</f>
        <v>41.718300000000006</v>
      </c>
    </row>
    <row r="495" spans="1:32" ht="15">
      <c r="G495" s="132">
        <f>ROUND(Source!AC114*Source!I114, 0)+ROUND(Source!AF114*Source!I114, 0)+ROUND(Source!AD114*Source!I114, 0)+SUM(H492:H493)</f>
        <v>2774</v>
      </c>
      <c r="H495" s="132"/>
      <c r="J495" s="132">
        <f>Source!O114+SUM(K492:K493)</f>
        <v>20899</v>
      </c>
      <c r="K495" s="132"/>
      <c r="L495" s="40">
        <f>Source!U114</f>
        <v>41.718300000000006</v>
      </c>
      <c r="O495" s="39">
        <f>G495</f>
        <v>2774</v>
      </c>
      <c r="P495" s="39">
        <f>J495</f>
        <v>20899</v>
      </c>
      <c r="Q495" s="50">
        <f>L495</f>
        <v>41.718300000000006</v>
      </c>
      <c r="W495">
        <f>IF(Source!BI114&lt;=1,G495, 0)</f>
        <v>2774</v>
      </c>
      <c r="X495">
        <f>IF(Source!BI114=2,G495, 0)</f>
        <v>0</v>
      </c>
      <c r="Y495">
        <f>IF(Source!BI114=3,G495, 0)</f>
        <v>0</v>
      </c>
      <c r="Z495">
        <f>IF(Source!BI114=4,G495, 0)</f>
        <v>0</v>
      </c>
    </row>
    <row r="496" spans="1:32" ht="14.25">
      <c r="A496" s="30" t="str">
        <f>Source!E115</f>
        <v>92</v>
      </c>
      <c r="B496" s="31" t="str">
        <f>Source!F115</f>
        <v>101-1959</v>
      </c>
      <c r="C496" s="27" t="str">
        <f>Source!G115</f>
        <v>Краска водоэмульсионная ВЭАК-1180</v>
      </c>
      <c r="D496" s="32" t="str">
        <f>Source!H115</f>
        <v>т</v>
      </c>
      <c r="E496" s="10">
        <f>Source!I115</f>
        <v>-8.7684999999999999E-2</v>
      </c>
      <c r="F496" s="34">
        <f>IF(Source!AK115&lt;&gt; 0, Source!AK115,Source!AL115 + Source!AM115 + Source!AO115)</f>
        <v>15481</v>
      </c>
      <c r="G496" s="33"/>
      <c r="H496" s="35"/>
      <c r="I496" s="33" t="str">
        <f>Source!BO115</f>
        <v>101-1959</v>
      </c>
      <c r="J496" s="33"/>
      <c r="K496" s="35"/>
      <c r="L496" s="36"/>
      <c r="S496">
        <f>ROUND((Source!FX115/100)*((ROUND(Source!AF115*Source!I115, 0)+ROUND(Source!AE115*Source!I115, 0))), 0)</f>
        <v>0</v>
      </c>
      <c r="T496">
        <f>Source!X115</f>
        <v>0</v>
      </c>
      <c r="U496">
        <f>ROUND((Source!FY115/100)*((ROUND(Source!AF115*Source!I115, 0)+ROUND(Source!AE115*Source!I115, 0))), 0)</f>
        <v>0</v>
      </c>
      <c r="V496">
        <f>Source!Y115</f>
        <v>0</v>
      </c>
    </row>
    <row r="497" spans="1:26" ht="14.25">
      <c r="A497" s="41"/>
      <c r="B497" s="42"/>
      <c r="C497" s="43" t="s">
        <v>1687</v>
      </c>
      <c r="D497" s="44"/>
      <c r="E497" s="45"/>
      <c r="F497" s="46">
        <f>Source!AL115</f>
        <v>15481</v>
      </c>
      <c r="G497" s="47" t="str">
        <f>Source!DD115</f>
        <v/>
      </c>
      <c r="H497" s="48">
        <f>ROUND(Source!AC115*Source!I115, 0)</f>
        <v>-1357</v>
      </c>
      <c r="I497" s="47"/>
      <c r="J497" s="47">
        <f>IF(Source!BC115&lt;&gt; 0, Source!BC115, 1)</f>
        <v>3.43</v>
      </c>
      <c r="K497" s="48">
        <f>Source!P115</f>
        <v>-4656</v>
      </c>
      <c r="L497" s="58"/>
    </row>
    <row r="498" spans="1:26" ht="15">
      <c r="G498" s="132">
        <f>ROUND(Source!AC115*Source!I115, 0)+ROUND(Source!AF115*Source!I115, 0)+ROUND(Source!AD115*Source!I115, 0)</f>
        <v>-1357</v>
      </c>
      <c r="H498" s="132"/>
      <c r="J498" s="132">
        <f>Source!O115</f>
        <v>-4656</v>
      </c>
      <c r="K498" s="132"/>
      <c r="L498" s="40">
        <f>Source!U115</f>
        <v>0</v>
      </c>
      <c r="O498" s="39">
        <f>G498</f>
        <v>-1357</v>
      </c>
      <c r="P498" s="39">
        <f>J498</f>
        <v>-4656</v>
      </c>
      <c r="Q498" s="50">
        <f>L498</f>
        <v>0</v>
      </c>
      <c r="W498">
        <f>IF(Source!BI115&lt;=1,G498, 0)</f>
        <v>-1357</v>
      </c>
      <c r="X498">
        <f>IF(Source!BI115=2,G498, 0)</f>
        <v>0</v>
      </c>
      <c r="Y498">
        <f>IF(Source!BI115=3,G498, 0)</f>
        <v>0</v>
      </c>
      <c r="Z498">
        <f>IF(Source!BI115=4,G498, 0)</f>
        <v>0</v>
      </c>
    </row>
    <row r="499" spans="1:26" ht="14.25">
      <c r="A499" s="30" t="str">
        <f>Source!E116</f>
        <v>93</v>
      </c>
      <c r="B499" s="31" t="str">
        <f>Source!F116</f>
        <v>101-3532</v>
      </c>
      <c r="C499" s="27" t="str">
        <f>Source!G116</f>
        <v>Краска LUJA, ТИККУРИЛА</v>
      </c>
      <c r="D499" s="32" t="str">
        <f>Source!H116</f>
        <v>л</v>
      </c>
      <c r="E499" s="10">
        <f>Source!I116</f>
        <v>15.4375</v>
      </c>
      <c r="F499" s="34">
        <f>IF(Source!AK116&lt;&gt; 0, Source!AK116,Source!AL116 + Source!AM116 + Source!AO116)</f>
        <v>87.06</v>
      </c>
      <c r="G499" s="33"/>
      <c r="H499" s="35"/>
      <c r="I499" s="33" t="str">
        <f>Source!BO116</f>
        <v>101-3532</v>
      </c>
      <c r="J499" s="33"/>
      <c r="K499" s="35"/>
      <c r="L499" s="36"/>
      <c r="S499">
        <f>ROUND((Source!FX116/100)*((ROUND(Source!AF116*Source!I116, 0)+ROUND(Source!AE116*Source!I116, 0))), 0)</f>
        <v>0</v>
      </c>
      <c r="T499">
        <f>Source!X116</f>
        <v>0</v>
      </c>
      <c r="U499">
        <f>ROUND((Source!FY116/100)*((ROUND(Source!AF116*Source!I116, 0)+ROUND(Source!AE116*Source!I116, 0))), 0)</f>
        <v>0</v>
      </c>
      <c r="V499">
        <f>Source!Y116</f>
        <v>0</v>
      </c>
    </row>
    <row r="500" spans="1:26" ht="14.25">
      <c r="A500" s="41"/>
      <c r="B500" s="42"/>
      <c r="C500" s="43" t="s">
        <v>1687</v>
      </c>
      <c r="D500" s="44"/>
      <c r="E500" s="45"/>
      <c r="F500" s="46">
        <f>Source!AL116</f>
        <v>87.06</v>
      </c>
      <c r="G500" s="47" t="str">
        <f>Source!DD116</f>
        <v/>
      </c>
      <c r="H500" s="48">
        <f>ROUND(Source!AC116*Source!I116, 0)</f>
        <v>1344</v>
      </c>
      <c r="I500" s="47"/>
      <c r="J500" s="47">
        <f>IF(Source!BC116&lt;&gt; 0, Source!BC116, 1)</f>
        <v>3.91</v>
      </c>
      <c r="K500" s="48">
        <f>Source!P116</f>
        <v>5255</v>
      </c>
      <c r="L500" s="58"/>
    </row>
    <row r="501" spans="1:26" ht="15">
      <c r="G501" s="132">
        <f>ROUND(Source!AC116*Source!I116, 0)+ROUND(Source!AF116*Source!I116, 0)+ROUND(Source!AD116*Source!I116, 0)</f>
        <v>1344</v>
      </c>
      <c r="H501" s="132"/>
      <c r="J501" s="132">
        <f>Source!O116</f>
        <v>5255</v>
      </c>
      <c r="K501" s="132"/>
      <c r="L501" s="40">
        <f>Source!U116</f>
        <v>0</v>
      </c>
      <c r="O501" s="39">
        <f>G501</f>
        <v>1344</v>
      </c>
      <c r="P501" s="39">
        <f>J501</f>
        <v>5255</v>
      </c>
      <c r="Q501" s="50">
        <f>L501</f>
        <v>0</v>
      </c>
      <c r="W501">
        <f>IF(Source!BI116&lt;=1,G501, 0)</f>
        <v>1344</v>
      </c>
      <c r="X501">
        <f>IF(Source!BI116=2,G501, 0)</f>
        <v>0</v>
      </c>
      <c r="Y501">
        <f>IF(Source!BI116=3,G501, 0)</f>
        <v>0</v>
      </c>
      <c r="Z501">
        <f>IF(Source!BI116=4,G501, 0)</f>
        <v>0</v>
      </c>
    </row>
    <row r="502" spans="1:26" ht="71.25">
      <c r="A502" s="30" t="str">
        <f>Source!E117</f>
        <v>95</v>
      </c>
      <c r="B502" s="31" t="str">
        <f>Source!F117</f>
        <v>62-16-4</v>
      </c>
      <c r="C502" s="27" t="str">
        <f>Source!G117</f>
        <v>Окрашивание водоэмульсионными составами поверхностей стен, ранее окрашенных водоэмульсионной краской с расчисткой старой краски более 35%</v>
      </c>
      <c r="D502" s="32" t="str">
        <f>Source!H117</f>
        <v>100 м2 окрашиваемой поверхности</v>
      </c>
      <c r="E502" s="10">
        <f>Source!I117</f>
        <v>3.1960000000000002</v>
      </c>
      <c r="F502" s="34">
        <f>IF(Source!AK117&lt;&gt; 0, Source!AK117,Source!AL117 + Source!AM117 + Source!AO117)</f>
        <v>1839.2</v>
      </c>
      <c r="G502" s="33"/>
      <c r="H502" s="35"/>
      <c r="I502" s="33" t="str">
        <f>Source!BO117</f>
        <v>62-16-4</v>
      </c>
      <c r="J502" s="33"/>
      <c r="K502" s="35"/>
      <c r="L502" s="36"/>
      <c r="S502">
        <f>ROUND((Source!FX117/100)*((ROUND(Source!AF117*Source!I117, 0)+ROUND(Source!AE117*Source!I117, 0))), 0)</f>
        <v>614</v>
      </c>
      <c r="T502">
        <f>Source!X117</f>
        <v>11018</v>
      </c>
      <c r="U502">
        <f>ROUND((Source!FY117/100)*((ROUND(Source!AF117*Source!I117, 0)+ROUND(Source!AE117*Source!I117, 0))), 0)</f>
        <v>384</v>
      </c>
      <c r="V502">
        <f>Source!Y117</f>
        <v>6887</v>
      </c>
    </row>
    <row r="503" spans="1:26" ht="14.25">
      <c r="A503" s="30"/>
      <c r="B503" s="31"/>
      <c r="C503" s="27" t="s">
        <v>1680</v>
      </c>
      <c r="D503" s="32"/>
      <c r="E503" s="10"/>
      <c r="F503" s="34">
        <f>Source!AO117</f>
        <v>238.87</v>
      </c>
      <c r="G503" s="33" t="str">
        <f>Source!DG117</f>
        <v/>
      </c>
      <c r="H503" s="35">
        <f>ROUND(Source!AF117*Source!I117, 0)</f>
        <v>763</v>
      </c>
      <c r="I503" s="33"/>
      <c r="J503" s="33">
        <f>IF(Source!BA117&lt;&gt; 0, Source!BA117, 1)</f>
        <v>17.95</v>
      </c>
      <c r="K503" s="35">
        <f>Source!S117</f>
        <v>13704</v>
      </c>
      <c r="L503" s="36"/>
      <c r="R503">
        <f>H503</f>
        <v>763</v>
      </c>
    </row>
    <row r="504" spans="1:26" ht="14.25">
      <c r="A504" s="30"/>
      <c r="B504" s="31"/>
      <c r="C504" s="27" t="s">
        <v>317</v>
      </c>
      <c r="D504" s="32"/>
      <c r="E504" s="10"/>
      <c r="F504" s="34">
        <f>Source!AM117</f>
        <v>8.7100000000000009</v>
      </c>
      <c r="G504" s="33" t="str">
        <f>Source!DE117</f>
        <v/>
      </c>
      <c r="H504" s="35">
        <f>ROUND(Source!AD117*Source!I117, 0)</f>
        <v>28</v>
      </c>
      <c r="I504" s="33"/>
      <c r="J504" s="33">
        <f>IF(Source!BB117&lt;&gt; 0, Source!BB117, 1)</f>
        <v>8.39</v>
      </c>
      <c r="K504" s="35">
        <f>Source!Q117</f>
        <v>234</v>
      </c>
      <c r="L504" s="36"/>
    </row>
    <row r="505" spans="1:26" ht="14.25">
      <c r="A505" s="30"/>
      <c r="B505" s="31"/>
      <c r="C505" s="27" t="s">
        <v>1681</v>
      </c>
      <c r="D505" s="32"/>
      <c r="E505" s="10"/>
      <c r="F505" s="34">
        <f>Source!AN117</f>
        <v>1.21</v>
      </c>
      <c r="G505" s="33" t="str">
        <f>Source!DF117</f>
        <v/>
      </c>
      <c r="H505" s="35">
        <f>ROUND(Source!AE117*Source!I117, 0)</f>
        <v>4</v>
      </c>
      <c r="I505" s="33"/>
      <c r="J505" s="33">
        <f>IF(Source!BS117&lt;&gt; 0, Source!BS117, 1)</f>
        <v>17.95</v>
      </c>
      <c r="K505" s="35">
        <f>Source!R117</f>
        <v>69</v>
      </c>
      <c r="L505" s="36"/>
      <c r="R505">
        <f>H505</f>
        <v>4</v>
      </c>
    </row>
    <row r="506" spans="1:26" ht="14.25">
      <c r="A506" s="30"/>
      <c r="B506" s="31"/>
      <c r="C506" s="27" t="s">
        <v>1687</v>
      </c>
      <c r="D506" s="32"/>
      <c r="E506" s="10"/>
      <c r="F506" s="34">
        <f>Source!AL117</f>
        <v>1591.62</v>
      </c>
      <c r="G506" s="33" t="str">
        <f>Source!DD117</f>
        <v/>
      </c>
      <c r="H506" s="35">
        <f>ROUND(Source!AC117*Source!I117, 0)</f>
        <v>5087</v>
      </c>
      <c r="I506" s="33"/>
      <c r="J506" s="33">
        <f>IF(Source!BC117&lt;&gt; 0, Source!BC117, 1)</f>
        <v>3.46</v>
      </c>
      <c r="K506" s="35">
        <f>Source!P117</f>
        <v>17600</v>
      </c>
      <c r="L506" s="36"/>
    </row>
    <row r="507" spans="1:26" ht="14.25">
      <c r="A507" s="30"/>
      <c r="B507" s="31"/>
      <c r="C507" s="27" t="s">
        <v>1682</v>
      </c>
      <c r="D507" s="32" t="s">
        <v>1683</v>
      </c>
      <c r="E507" s="10">
        <f>Source!BZ117</f>
        <v>80</v>
      </c>
      <c r="F507" s="51"/>
      <c r="G507" s="33"/>
      <c r="H507" s="35">
        <f>SUM(S502:S509)</f>
        <v>614</v>
      </c>
      <c r="I507" s="37"/>
      <c r="J507" s="27">
        <f>Source!AT117</f>
        <v>80</v>
      </c>
      <c r="K507" s="35">
        <f>SUM(T502:T509)</f>
        <v>11018</v>
      </c>
      <c r="L507" s="36"/>
    </row>
    <row r="508" spans="1:26" ht="14.25">
      <c r="A508" s="30"/>
      <c r="B508" s="31"/>
      <c r="C508" s="27" t="s">
        <v>1684</v>
      </c>
      <c r="D508" s="32" t="s">
        <v>1683</v>
      </c>
      <c r="E508" s="10">
        <f>Source!CA117</f>
        <v>50</v>
      </c>
      <c r="F508" s="51"/>
      <c r="G508" s="33"/>
      <c r="H508" s="35">
        <f>SUM(U502:U509)</f>
        <v>384</v>
      </c>
      <c r="I508" s="37"/>
      <c r="J508" s="27">
        <f>Source!AU117</f>
        <v>50</v>
      </c>
      <c r="K508" s="35">
        <f>SUM(V502:V509)</f>
        <v>6887</v>
      </c>
      <c r="L508" s="36"/>
    </row>
    <row r="509" spans="1:26" ht="14.25">
      <c r="A509" s="41"/>
      <c r="B509" s="42"/>
      <c r="C509" s="43" t="s">
        <v>1685</v>
      </c>
      <c r="D509" s="44" t="s">
        <v>1686</v>
      </c>
      <c r="E509" s="45">
        <f>Source!AQ117</f>
        <v>29.6</v>
      </c>
      <c r="F509" s="46"/>
      <c r="G509" s="47" t="str">
        <f>Source!DI117</f>
        <v/>
      </c>
      <c r="H509" s="48"/>
      <c r="I509" s="47"/>
      <c r="J509" s="47"/>
      <c r="K509" s="48"/>
      <c r="L509" s="49">
        <f>Source!U117</f>
        <v>94.601600000000005</v>
      </c>
    </row>
    <row r="510" spans="1:26" ht="15">
      <c r="G510" s="132">
        <f>ROUND(Source!AC117*Source!I117, 0)+ROUND(Source!AF117*Source!I117, 0)+ROUND(Source!AD117*Source!I117, 0)+SUM(H507:H508)</f>
        <v>6876</v>
      </c>
      <c r="H510" s="132"/>
      <c r="J510" s="132">
        <f>Source!O117+SUM(K507:K508)</f>
        <v>49443</v>
      </c>
      <c r="K510" s="132"/>
      <c r="L510" s="40">
        <f>Source!U117</f>
        <v>94.601600000000005</v>
      </c>
      <c r="O510" s="39">
        <f>G510</f>
        <v>6876</v>
      </c>
      <c r="P510" s="39">
        <f>J510</f>
        <v>49443</v>
      </c>
      <c r="Q510" s="50">
        <f>L510</f>
        <v>94.601600000000005</v>
      </c>
      <c r="W510">
        <f>IF(Source!BI117&lt;=1,G510, 0)</f>
        <v>6876</v>
      </c>
      <c r="X510">
        <f>IF(Source!BI117=2,G510, 0)</f>
        <v>0</v>
      </c>
      <c r="Y510">
        <f>IF(Source!BI117=3,G510, 0)</f>
        <v>0</v>
      </c>
      <c r="Z510">
        <f>IF(Source!BI117=4,G510, 0)</f>
        <v>0</v>
      </c>
    </row>
    <row r="511" spans="1:26" ht="14.25">
      <c r="A511" s="30" t="str">
        <f>Source!E118</f>
        <v>96</v>
      </c>
      <c r="B511" s="31" t="str">
        <f>Source!F118</f>
        <v>101-1959</v>
      </c>
      <c r="C511" s="27" t="str">
        <f>Source!G118</f>
        <v>Краска водоэмульсионная ВЭАК-1180</v>
      </c>
      <c r="D511" s="32" t="str">
        <f>Source!H118</f>
        <v>т</v>
      </c>
      <c r="E511" s="10">
        <f>Source!I118</f>
        <v>-0.22691600000000001</v>
      </c>
      <c r="F511" s="34">
        <f>IF(Source!AK118&lt;&gt; 0, Source!AK118,Source!AL118 + Source!AM118 + Source!AO118)</f>
        <v>15481</v>
      </c>
      <c r="G511" s="33"/>
      <c r="H511" s="35"/>
      <c r="I511" s="33" t="str">
        <f>Source!BO118</f>
        <v>101-1959</v>
      </c>
      <c r="J511" s="33"/>
      <c r="K511" s="35"/>
      <c r="L511" s="36"/>
      <c r="S511">
        <f>ROUND((Source!FX118/100)*((ROUND(Source!AF118*Source!I118, 0)+ROUND(Source!AE118*Source!I118, 0))), 0)</f>
        <v>0</v>
      </c>
      <c r="T511">
        <f>Source!X118</f>
        <v>0</v>
      </c>
      <c r="U511">
        <f>ROUND((Source!FY118/100)*((ROUND(Source!AF118*Source!I118, 0)+ROUND(Source!AE118*Source!I118, 0))), 0)</f>
        <v>0</v>
      </c>
      <c r="V511">
        <f>Source!Y118</f>
        <v>0</v>
      </c>
    </row>
    <row r="512" spans="1:26" ht="14.25">
      <c r="A512" s="41"/>
      <c r="B512" s="42"/>
      <c r="C512" s="43" t="s">
        <v>1687</v>
      </c>
      <c r="D512" s="44"/>
      <c r="E512" s="45"/>
      <c r="F512" s="46">
        <f>Source!AL118</f>
        <v>15481</v>
      </c>
      <c r="G512" s="47" t="str">
        <f>Source!DD118</f>
        <v/>
      </c>
      <c r="H512" s="48">
        <f>ROUND(Source!AC118*Source!I118, 0)</f>
        <v>-3513</v>
      </c>
      <c r="I512" s="47"/>
      <c r="J512" s="47">
        <f>IF(Source!BC118&lt;&gt; 0, Source!BC118, 1)</f>
        <v>3.43</v>
      </c>
      <c r="K512" s="48">
        <f>Source!P118</f>
        <v>-12049</v>
      </c>
      <c r="L512" s="58"/>
    </row>
    <row r="513" spans="1:26" ht="15">
      <c r="G513" s="132">
        <f>ROUND(Source!AC118*Source!I118, 0)+ROUND(Source!AF118*Source!I118, 0)+ROUND(Source!AD118*Source!I118, 0)</f>
        <v>-3513</v>
      </c>
      <c r="H513" s="132"/>
      <c r="J513" s="132">
        <f>Source!O118</f>
        <v>-12049</v>
      </c>
      <c r="K513" s="132"/>
      <c r="L513" s="40">
        <f>Source!U118</f>
        <v>0</v>
      </c>
      <c r="O513" s="39">
        <f>G513</f>
        <v>-3513</v>
      </c>
      <c r="P513" s="39">
        <f>J513</f>
        <v>-12049</v>
      </c>
      <c r="Q513" s="50">
        <f>L513</f>
        <v>0</v>
      </c>
      <c r="W513">
        <f>IF(Source!BI118&lt;=1,G513, 0)</f>
        <v>-3513</v>
      </c>
      <c r="X513">
        <f>IF(Source!BI118=2,G513, 0)</f>
        <v>0</v>
      </c>
      <c r="Y513">
        <f>IF(Source!BI118=3,G513, 0)</f>
        <v>0</v>
      </c>
      <c r="Z513">
        <f>IF(Source!BI118=4,G513, 0)</f>
        <v>0</v>
      </c>
    </row>
    <row r="514" spans="1:26" ht="14.25">
      <c r="A514" s="30" t="str">
        <f>Source!E119</f>
        <v>97</v>
      </c>
      <c r="B514" s="31" t="str">
        <f>Source!F119</f>
        <v>101-3532</v>
      </c>
      <c r="C514" s="27" t="str">
        <f>Source!G119</f>
        <v>Краска LUJA, ТИККУРИЛА</v>
      </c>
      <c r="D514" s="32" t="str">
        <f>Source!H119</f>
        <v>л</v>
      </c>
      <c r="E514" s="10">
        <f>Source!I119</f>
        <v>39.950000000000003</v>
      </c>
      <c r="F514" s="34">
        <f>IF(Source!AK119&lt;&gt; 0, Source!AK119,Source!AL119 + Source!AM119 + Source!AO119)</f>
        <v>87.06</v>
      </c>
      <c r="G514" s="33"/>
      <c r="H514" s="35"/>
      <c r="I514" s="33" t="str">
        <f>Source!BO119</f>
        <v>101-3532</v>
      </c>
      <c r="J514" s="33"/>
      <c r="K514" s="35"/>
      <c r="L514" s="36"/>
      <c r="S514">
        <f>ROUND((Source!FX119/100)*((ROUND(Source!AF119*Source!I119, 0)+ROUND(Source!AE119*Source!I119, 0))), 0)</f>
        <v>0</v>
      </c>
      <c r="T514">
        <f>Source!X119</f>
        <v>0</v>
      </c>
      <c r="U514">
        <f>ROUND((Source!FY119/100)*((ROUND(Source!AF119*Source!I119, 0)+ROUND(Source!AE119*Source!I119, 0))), 0)</f>
        <v>0</v>
      </c>
      <c r="V514">
        <f>Source!Y119</f>
        <v>0</v>
      </c>
    </row>
    <row r="515" spans="1:26" ht="14.25">
      <c r="A515" s="41"/>
      <c r="B515" s="42"/>
      <c r="C515" s="43" t="s">
        <v>1687</v>
      </c>
      <c r="D515" s="44"/>
      <c r="E515" s="45"/>
      <c r="F515" s="46">
        <f>Source!AL119</f>
        <v>87.06</v>
      </c>
      <c r="G515" s="47" t="str">
        <f>Source!DD119</f>
        <v/>
      </c>
      <c r="H515" s="48">
        <f>ROUND(Source!AC119*Source!I119, 0)</f>
        <v>3478</v>
      </c>
      <c r="I515" s="47"/>
      <c r="J515" s="47">
        <f>IF(Source!BC119&lt;&gt; 0, Source!BC119, 1)</f>
        <v>3.91</v>
      </c>
      <c r="K515" s="48">
        <f>Source!P119</f>
        <v>13599</v>
      </c>
      <c r="L515" s="58"/>
    </row>
    <row r="516" spans="1:26" ht="15">
      <c r="G516" s="132">
        <f>ROUND(Source!AC119*Source!I119, 0)+ROUND(Source!AF119*Source!I119, 0)+ROUND(Source!AD119*Source!I119, 0)</f>
        <v>3478</v>
      </c>
      <c r="H516" s="132"/>
      <c r="J516" s="132">
        <f>Source!O119</f>
        <v>13599</v>
      </c>
      <c r="K516" s="132"/>
      <c r="L516" s="40">
        <f>Source!U119</f>
        <v>0</v>
      </c>
      <c r="O516" s="39">
        <f>G516</f>
        <v>3478</v>
      </c>
      <c r="P516" s="39">
        <f>J516</f>
        <v>13599</v>
      </c>
      <c r="Q516" s="50">
        <f>L516</f>
        <v>0</v>
      </c>
      <c r="W516">
        <f>IF(Source!BI119&lt;=1,G516, 0)</f>
        <v>3478</v>
      </c>
      <c r="X516">
        <f>IF(Source!BI119=2,G516, 0)</f>
        <v>0</v>
      </c>
      <c r="Y516">
        <f>IF(Source!BI119=3,G516, 0)</f>
        <v>0</v>
      </c>
      <c r="Z516">
        <f>IF(Source!BI119=4,G516, 0)</f>
        <v>0</v>
      </c>
    </row>
    <row r="517" spans="1:26" ht="57">
      <c r="A517" s="30" t="str">
        <f>Source!E120</f>
        <v>98</v>
      </c>
      <c r="B517" s="31" t="str">
        <f>Source!F120</f>
        <v>61-1-1</v>
      </c>
      <c r="C517" s="27" t="str">
        <f>Source!G120</f>
        <v>Сплошное выравнивание штукатурки стен цементно-известковым раствором при толщине намета до 5 мм</v>
      </c>
      <c r="D517" s="32" t="str">
        <f>Source!H120</f>
        <v>100 м2 поверхности</v>
      </c>
      <c r="E517" s="10">
        <f>Source!I120</f>
        <v>0.156</v>
      </c>
      <c r="F517" s="34">
        <f>IF(Source!AK120&lt;&gt; 0, Source!AK120,Source!AL120 + Source!AM120 + Source!AO120)</f>
        <v>452.44</v>
      </c>
      <c r="G517" s="33"/>
      <c r="H517" s="35"/>
      <c r="I517" s="33" t="str">
        <f>Source!BO120</f>
        <v>61-1-1</v>
      </c>
      <c r="J517" s="33"/>
      <c r="K517" s="35"/>
      <c r="L517" s="36"/>
      <c r="S517">
        <f>ROUND((Source!FX120/100)*((ROUND(Source!AF120*Source!I120, 0)+ROUND(Source!AE120*Source!I120, 0))), 0)</f>
        <v>29</v>
      </c>
      <c r="T517">
        <f>Source!X120</f>
        <v>517</v>
      </c>
      <c r="U517">
        <f>ROUND((Source!FY120/100)*((ROUND(Source!AF120*Source!I120, 0)+ROUND(Source!AE120*Source!I120, 0))), 0)</f>
        <v>19</v>
      </c>
      <c r="V517">
        <f>Source!Y120</f>
        <v>328</v>
      </c>
    </row>
    <row r="518" spans="1:26" ht="14.25">
      <c r="A518" s="30"/>
      <c r="B518" s="31"/>
      <c r="C518" s="27" t="s">
        <v>1680</v>
      </c>
      <c r="D518" s="32"/>
      <c r="E518" s="10"/>
      <c r="F518" s="34">
        <f>Source!AO120</f>
        <v>229.84</v>
      </c>
      <c r="G518" s="33" t="str">
        <f>Source!DG120</f>
        <v/>
      </c>
      <c r="H518" s="35">
        <f>ROUND(Source!AF120*Source!I120, 0)</f>
        <v>36</v>
      </c>
      <c r="I518" s="33"/>
      <c r="J518" s="33">
        <f>IF(Source!BA120&lt;&gt; 0, Source!BA120, 1)</f>
        <v>17.95</v>
      </c>
      <c r="K518" s="35">
        <f>Source!S120</f>
        <v>644</v>
      </c>
      <c r="L518" s="36"/>
      <c r="R518">
        <f>H518</f>
        <v>36</v>
      </c>
    </row>
    <row r="519" spans="1:26" ht="14.25">
      <c r="A519" s="30"/>
      <c r="B519" s="31"/>
      <c r="C519" s="27" t="s">
        <v>317</v>
      </c>
      <c r="D519" s="32"/>
      <c r="E519" s="10"/>
      <c r="F519" s="34">
        <f>Source!AM120</f>
        <v>10.27</v>
      </c>
      <c r="G519" s="33" t="str">
        <f>Source!DE120</f>
        <v/>
      </c>
      <c r="H519" s="35">
        <f>ROUND(Source!AD120*Source!I120, 0)</f>
        <v>2</v>
      </c>
      <c r="I519" s="33"/>
      <c r="J519" s="33">
        <f>IF(Source!BB120&lt;&gt; 0, Source!BB120, 1)</f>
        <v>8.92</v>
      </c>
      <c r="K519" s="35">
        <f>Source!Q120</f>
        <v>14</v>
      </c>
      <c r="L519" s="36"/>
    </row>
    <row r="520" spans="1:26" ht="14.25">
      <c r="A520" s="30"/>
      <c r="B520" s="31"/>
      <c r="C520" s="27" t="s">
        <v>1681</v>
      </c>
      <c r="D520" s="32"/>
      <c r="E520" s="10"/>
      <c r="F520" s="34">
        <f>Source!AN120</f>
        <v>3.87</v>
      </c>
      <c r="G520" s="33" t="str">
        <f>Source!DF120</f>
        <v/>
      </c>
      <c r="H520" s="35">
        <f>ROUND(Source!AE120*Source!I120, 0)</f>
        <v>1</v>
      </c>
      <c r="I520" s="33"/>
      <c r="J520" s="33">
        <f>IF(Source!BS120&lt;&gt; 0, Source!BS120, 1)</f>
        <v>17.95</v>
      </c>
      <c r="K520" s="35">
        <f>Source!R120</f>
        <v>11</v>
      </c>
      <c r="L520" s="36"/>
      <c r="R520">
        <f>H520</f>
        <v>1</v>
      </c>
    </row>
    <row r="521" spans="1:26" ht="14.25">
      <c r="A521" s="30"/>
      <c r="B521" s="31"/>
      <c r="C521" s="27" t="s">
        <v>1687</v>
      </c>
      <c r="D521" s="32"/>
      <c r="E521" s="10"/>
      <c r="F521" s="34">
        <f>Source!AL120</f>
        <v>212.33</v>
      </c>
      <c r="G521" s="33" t="str">
        <f>Source!DD120</f>
        <v/>
      </c>
      <c r="H521" s="35">
        <f>ROUND(Source!AC120*Source!I120, 0)</f>
        <v>33</v>
      </c>
      <c r="I521" s="33"/>
      <c r="J521" s="33">
        <f>IF(Source!BC120&lt;&gt; 0, Source!BC120, 1)</f>
        <v>7.44</v>
      </c>
      <c r="K521" s="35">
        <f>Source!P120</f>
        <v>246</v>
      </c>
      <c r="L521" s="36"/>
    </row>
    <row r="522" spans="1:26" ht="14.25">
      <c r="A522" s="30"/>
      <c r="B522" s="31"/>
      <c r="C522" s="27" t="s">
        <v>1682</v>
      </c>
      <c r="D522" s="32" t="s">
        <v>1683</v>
      </c>
      <c r="E522" s="10">
        <f>Source!BZ120</f>
        <v>79</v>
      </c>
      <c r="F522" s="51"/>
      <c r="G522" s="33"/>
      <c r="H522" s="35">
        <f>SUM(S517:S524)</f>
        <v>29</v>
      </c>
      <c r="I522" s="37"/>
      <c r="J522" s="27">
        <f>Source!AT120</f>
        <v>79</v>
      </c>
      <c r="K522" s="35">
        <f>SUM(T517:T524)</f>
        <v>517</v>
      </c>
      <c r="L522" s="36"/>
    </row>
    <row r="523" spans="1:26" ht="14.25">
      <c r="A523" s="30"/>
      <c r="B523" s="31"/>
      <c r="C523" s="27" t="s">
        <v>1684</v>
      </c>
      <c r="D523" s="32" t="s">
        <v>1683</v>
      </c>
      <c r="E523" s="10">
        <f>Source!CA120</f>
        <v>50</v>
      </c>
      <c r="F523" s="51"/>
      <c r="G523" s="33"/>
      <c r="H523" s="35">
        <f>SUM(U517:U524)</f>
        <v>19</v>
      </c>
      <c r="I523" s="37"/>
      <c r="J523" s="27">
        <f>Source!AU120</f>
        <v>50</v>
      </c>
      <c r="K523" s="35">
        <f>SUM(V517:V524)</f>
        <v>328</v>
      </c>
      <c r="L523" s="36"/>
    </row>
    <row r="524" spans="1:26" ht="14.25">
      <c r="A524" s="41"/>
      <c r="B524" s="42"/>
      <c r="C524" s="43" t="s">
        <v>1685</v>
      </c>
      <c r="D524" s="44" t="s">
        <v>1686</v>
      </c>
      <c r="E524" s="45">
        <f>Source!AQ120</f>
        <v>29.58</v>
      </c>
      <c r="F524" s="46"/>
      <c r="G524" s="47" t="str">
        <f>Source!DI120</f>
        <v/>
      </c>
      <c r="H524" s="48"/>
      <c r="I524" s="47"/>
      <c r="J524" s="47"/>
      <c r="K524" s="48"/>
      <c r="L524" s="49">
        <f>Source!U120</f>
        <v>4.6144799999999995</v>
      </c>
    </row>
    <row r="525" spans="1:26" ht="15">
      <c r="G525" s="132">
        <f>ROUND(Source!AC120*Source!I120, 0)+ROUND(Source!AF120*Source!I120, 0)+ROUND(Source!AD120*Source!I120, 0)+SUM(H522:H523)</f>
        <v>119</v>
      </c>
      <c r="H525" s="132"/>
      <c r="J525" s="132">
        <f>Source!O120+SUM(K522:K523)</f>
        <v>1749</v>
      </c>
      <c r="K525" s="132"/>
      <c r="L525" s="40">
        <f>Source!U120</f>
        <v>4.6144799999999995</v>
      </c>
      <c r="O525" s="39">
        <f>G525</f>
        <v>119</v>
      </c>
      <c r="P525" s="39">
        <f>J525</f>
        <v>1749</v>
      </c>
      <c r="Q525" s="50">
        <f>L525</f>
        <v>4.6144799999999995</v>
      </c>
      <c r="W525">
        <f>IF(Source!BI120&lt;=1,G525, 0)</f>
        <v>119</v>
      </c>
      <c r="X525">
        <f>IF(Source!BI120=2,G525, 0)</f>
        <v>0</v>
      </c>
      <c r="Y525">
        <f>IF(Source!BI120=3,G525, 0)</f>
        <v>0</v>
      </c>
      <c r="Z525">
        <f>IF(Source!BI120=4,G525, 0)</f>
        <v>0</v>
      </c>
    </row>
    <row r="526" spans="1:26" ht="85.5">
      <c r="A526" s="30" t="str">
        <f>Source!E121</f>
        <v>99</v>
      </c>
      <c r="B526" s="31" t="str">
        <f>Source!F121</f>
        <v>15-01-019-5</v>
      </c>
      <c r="C526" s="27" t="str">
        <f>Source!G121</f>
        <v>Гладкая облицовка стен, столбов, пилястр и откосов (без карнизных, плинтусных и угловых плиток) без установки плиток туалетного гарнитура на клее из сухих смесей по кирпичу и бетону</v>
      </c>
      <c r="D526" s="32" t="str">
        <f>Source!H121</f>
        <v>100 М2 ПОВЕРХНОСТИ ОБЛИЦОВКИ</v>
      </c>
      <c r="E526" s="10">
        <f>Source!I121</f>
        <v>0.156</v>
      </c>
      <c r="F526" s="34">
        <f>IF(Source!AK121&lt;&gt; 0, Source!AK121,Source!AL121 + Source!AM121 + Source!AO121)</f>
        <v>10508.87</v>
      </c>
      <c r="G526" s="33"/>
      <c r="H526" s="35"/>
      <c r="I526" s="33" t="str">
        <f>Source!BO121</f>
        <v>15-01-019-5</v>
      </c>
      <c r="J526" s="33"/>
      <c r="K526" s="35"/>
      <c r="L526" s="36"/>
      <c r="S526">
        <f>ROUND((Source!FX121/100)*((ROUND(Source!AF121*Source!I121, 0)+ROUND(Source!AE121*Source!I121, 0))), 0)</f>
        <v>204</v>
      </c>
      <c r="T526">
        <f>Source!X121</f>
        <v>3686</v>
      </c>
      <c r="U526">
        <f>ROUND((Source!FY121/100)*((ROUND(Source!AF121*Source!I121, 0)+ROUND(Source!AE121*Source!I121, 0))), 0)</f>
        <v>101</v>
      </c>
      <c r="V526">
        <f>Source!Y121</f>
        <v>1824</v>
      </c>
    </row>
    <row r="527" spans="1:26" ht="14.25">
      <c r="A527" s="30"/>
      <c r="B527" s="31"/>
      <c r="C527" s="27" t="s">
        <v>1680</v>
      </c>
      <c r="D527" s="32"/>
      <c r="E527" s="10"/>
      <c r="F527" s="34">
        <f>Source!AO121</f>
        <v>1369.97</v>
      </c>
      <c r="G527" s="33" t="str">
        <f>Source!DG121</f>
        <v/>
      </c>
      <c r="H527" s="35">
        <f>ROUND(Source!AF121*Source!I121, 0)</f>
        <v>214</v>
      </c>
      <c r="I527" s="33"/>
      <c r="J527" s="33">
        <f>IF(Source!BA121&lt;&gt; 0, Source!BA121, 1)</f>
        <v>17.95</v>
      </c>
      <c r="K527" s="35">
        <f>Source!S121</f>
        <v>3836</v>
      </c>
      <c r="L527" s="36"/>
      <c r="R527">
        <f>H527</f>
        <v>214</v>
      </c>
    </row>
    <row r="528" spans="1:26" ht="14.25">
      <c r="A528" s="30"/>
      <c r="B528" s="31"/>
      <c r="C528" s="27" t="s">
        <v>317</v>
      </c>
      <c r="D528" s="32"/>
      <c r="E528" s="10"/>
      <c r="F528" s="34">
        <f>Source!AM121</f>
        <v>30.36</v>
      </c>
      <c r="G528" s="33" t="str">
        <f>Source!DE121</f>
        <v/>
      </c>
      <c r="H528" s="35">
        <f>ROUND(Source!AD121*Source!I121, 0)</f>
        <v>5</v>
      </c>
      <c r="I528" s="33"/>
      <c r="J528" s="33">
        <f>IF(Source!BB121&lt;&gt; 0, Source!BB121, 1)</f>
        <v>11.87</v>
      </c>
      <c r="K528" s="35">
        <f>Source!Q121</f>
        <v>56</v>
      </c>
      <c r="L528" s="36"/>
    </row>
    <row r="529" spans="1:33" ht="14.25">
      <c r="A529" s="30"/>
      <c r="B529" s="31"/>
      <c r="C529" s="27" t="s">
        <v>1681</v>
      </c>
      <c r="D529" s="32"/>
      <c r="E529" s="10"/>
      <c r="F529" s="34">
        <f>Source!AN121</f>
        <v>15.69</v>
      </c>
      <c r="G529" s="33" t="str">
        <f>Source!DF121</f>
        <v/>
      </c>
      <c r="H529" s="35">
        <f>ROUND(Source!AE121*Source!I121, 0)</f>
        <v>2</v>
      </c>
      <c r="I529" s="33"/>
      <c r="J529" s="33">
        <f>IF(Source!BS121&lt;&gt; 0, Source!BS121, 1)</f>
        <v>17.95</v>
      </c>
      <c r="K529" s="35">
        <f>Source!R121</f>
        <v>44</v>
      </c>
      <c r="L529" s="36"/>
      <c r="R529">
        <f>H529</f>
        <v>2</v>
      </c>
    </row>
    <row r="530" spans="1:33" ht="14.25">
      <c r="A530" s="30"/>
      <c r="B530" s="31"/>
      <c r="C530" s="27" t="s">
        <v>1687</v>
      </c>
      <c r="D530" s="32"/>
      <c r="E530" s="10"/>
      <c r="F530" s="34">
        <f>Source!AL121</f>
        <v>9108.5400000000009</v>
      </c>
      <c r="G530" s="33" t="str">
        <f>Source!DD121</f>
        <v/>
      </c>
      <c r="H530" s="35">
        <f>ROUND(Source!AC121*Source!I121, 0)</f>
        <v>1421</v>
      </c>
      <c r="I530" s="33"/>
      <c r="J530" s="33">
        <f>IF(Source!BC121&lt;&gt; 0, Source!BC121, 1)</f>
        <v>3.23</v>
      </c>
      <c r="K530" s="35">
        <f>Source!P121</f>
        <v>4590</v>
      </c>
      <c r="L530" s="36"/>
    </row>
    <row r="531" spans="1:33" ht="14.25">
      <c r="A531" s="30"/>
      <c r="B531" s="31"/>
      <c r="C531" s="27" t="s">
        <v>1682</v>
      </c>
      <c r="D531" s="32" t="s">
        <v>1683</v>
      </c>
      <c r="E531" s="10">
        <f>Source!BZ121</f>
        <v>105</v>
      </c>
      <c r="F531" s="151" t="str">
        <f>CONCATENATE(" )", Source!DL121, Source!FT121, "=", Source!FX121)</f>
        <v xml:space="preserve"> )*0,9=94,5</v>
      </c>
      <c r="G531" s="128"/>
      <c r="H531" s="35">
        <f>SUM(S526:S533)</f>
        <v>204</v>
      </c>
      <c r="I531" s="37"/>
      <c r="J531" s="27">
        <f>Source!AT121</f>
        <v>95</v>
      </c>
      <c r="K531" s="35">
        <f>SUM(T526:T533)</f>
        <v>3686</v>
      </c>
      <c r="L531" s="36"/>
    </row>
    <row r="532" spans="1:33" ht="14.25">
      <c r="A532" s="30"/>
      <c r="B532" s="31"/>
      <c r="C532" s="27" t="s">
        <v>1684</v>
      </c>
      <c r="D532" s="32" t="s">
        <v>1683</v>
      </c>
      <c r="E532" s="10">
        <f>Source!CA121</f>
        <v>55</v>
      </c>
      <c r="F532" s="151" t="str">
        <f>CONCATENATE(" )", Source!DM121, Source!FU121, "=", Source!FY121)</f>
        <v xml:space="preserve"> )*0,85=46,75</v>
      </c>
      <c r="G532" s="128"/>
      <c r="H532" s="35">
        <f>SUM(U526:U533)</f>
        <v>101</v>
      </c>
      <c r="I532" s="37"/>
      <c r="J532" s="27">
        <f>Source!AU121</f>
        <v>47</v>
      </c>
      <c r="K532" s="35">
        <f>SUM(V526:V533)</f>
        <v>1824</v>
      </c>
      <c r="L532" s="36"/>
    </row>
    <row r="533" spans="1:33" ht="14.25">
      <c r="A533" s="41"/>
      <c r="B533" s="42"/>
      <c r="C533" s="43" t="s">
        <v>1685</v>
      </c>
      <c r="D533" s="44" t="s">
        <v>1686</v>
      </c>
      <c r="E533" s="45">
        <f>Source!AQ121</f>
        <v>159.66999999999999</v>
      </c>
      <c r="F533" s="46"/>
      <c r="G533" s="47" t="str">
        <f>Source!DI121</f>
        <v/>
      </c>
      <c r="H533" s="48"/>
      <c r="I533" s="47"/>
      <c r="J533" s="47"/>
      <c r="K533" s="48"/>
      <c r="L533" s="49">
        <f>Source!U121</f>
        <v>24.908519999999999</v>
      </c>
    </row>
    <row r="534" spans="1:33" ht="15">
      <c r="G534" s="132">
        <f>ROUND(Source!AC121*Source!I121, 0)+ROUND(Source!AF121*Source!I121, 0)+ROUND(Source!AD121*Source!I121, 0)+SUM(H531:H532)</f>
        <v>1945</v>
      </c>
      <c r="H534" s="132"/>
      <c r="J534" s="132">
        <f>Source!O121+SUM(K531:K532)</f>
        <v>13992</v>
      </c>
      <c r="K534" s="132"/>
      <c r="L534" s="40">
        <f>Source!U121</f>
        <v>24.908519999999999</v>
      </c>
      <c r="O534" s="39">
        <f>G534</f>
        <v>1945</v>
      </c>
      <c r="P534" s="39">
        <f>J534</f>
        <v>13992</v>
      </c>
      <c r="Q534" s="50">
        <f>L534</f>
        <v>24.908519999999999</v>
      </c>
      <c r="W534">
        <f>IF(Source!BI121&lt;=1,G534, 0)</f>
        <v>1945</v>
      </c>
      <c r="X534">
        <f>IF(Source!BI121=2,G534, 0)</f>
        <v>0</v>
      </c>
      <c r="Y534">
        <f>IF(Source!BI121=3,G534, 0)</f>
        <v>0</v>
      </c>
      <c r="Z534">
        <f>IF(Source!BI121=4,G534, 0)</f>
        <v>0</v>
      </c>
    </row>
    <row r="535" spans="1:33" ht="42.75">
      <c r="A535" s="30">
        <v>100</v>
      </c>
      <c r="B535" s="31" t="s">
        <v>1746</v>
      </c>
      <c r="C535" s="115" t="s">
        <v>1747</v>
      </c>
      <c r="D535" s="32" t="s">
        <v>1748</v>
      </c>
      <c r="E535" s="117">
        <v>2.1282000000000001</v>
      </c>
      <c r="F535" s="116">
        <v>36.9</v>
      </c>
      <c r="G535" s="33"/>
      <c r="H535" s="114"/>
      <c r="I535" s="33"/>
      <c r="J535" s="33"/>
      <c r="K535" s="114"/>
      <c r="L535" s="36"/>
      <c r="S535" t="e">
        <f>ROUND(([1]Source!FX525/100)*((ROUND([1]Source!AF525*[1]Source!I525, 0)+ROUND([1]Source!AE525*[1]Source!I525, 0))), 0)</f>
        <v>#REF!</v>
      </c>
      <c r="T535" t="e">
        <f>[1]Source!X525</f>
        <v>#REF!</v>
      </c>
      <c r="U535" t="e">
        <f>ROUND(([1]Source!FY525/100)*((ROUND([1]Source!AF525*[1]Source!I525, 0)+ROUND([1]Source!AE525*[1]Source!I525, 0))), 0)</f>
        <v>#REF!</v>
      </c>
      <c r="V535" t="e">
        <f>[1]Source!Y525</f>
        <v>#REF!</v>
      </c>
    </row>
    <row r="536" spans="1:33" ht="14.25">
      <c r="A536" s="41"/>
      <c r="B536" s="42"/>
      <c r="C536" s="43" t="s">
        <v>317</v>
      </c>
      <c r="D536" s="44"/>
      <c r="E536" s="45"/>
      <c r="F536" s="46">
        <v>36.9</v>
      </c>
      <c r="G536" s="47"/>
      <c r="H536" s="48">
        <f>F535*E535</f>
        <v>78.53058</v>
      </c>
      <c r="I536" s="47"/>
      <c r="J536" s="47">
        <v>10.62</v>
      </c>
      <c r="K536" s="48">
        <f>H536*J536</f>
        <v>833.99475959999995</v>
      </c>
      <c r="L536" s="58"/>
    </row>
    <row r="537" spans="1:33" ht="15">
      <c r="G537" s="132">
        <f>H536</f>
        <v>78.53058</v>
      </c>
      <c r="H537" s="132"/>
      <c r="J537" s="132">
        <f>K536</f>
        <v>833.99475959999995</v>
      </c>
      <c r="K537" s="132"/>
      <c r="L537" s="40">
        <v>0</v>
      </c>
      <c r="O537" s="39">
        <f>G537</f>
        <v>78.53058</v>
      </c>
      <c r="P537" s="39">
        <f>J537</f>
        <v>833.99475959999995</v>
      </c>
      <c r="Q537" s="50">
        <f>L537</f>
        <v>0</v>
      </c>
      <c r="W537" t="e">
        <f>IF([1]Source!BI525&lt;=1,G537, 0)</f>
        <v>#REF!</v>
      </c>
      <c r="X537" t="e">
        <f>IF([1]Source!BI525=2,G537, 0)</f>
        <v>#REF!</v>
      </c>
      <c r="Y537" t="e">
        <f>IF([1]Source!BI525=3,G537, 0)</f>
        <v>#REF!</v>
      </c>
      <c r="Z537" t="e">
        <f>IF([1]Source!BI525=4,G537, 0)</f>
        <v>#REF!</v>
      </c>
    </row>
    <row r="538" spans="1:33" ht="57">
      <c r="A538" s="30">
        <v>101</v>
      </c>
      <c r="B538" s="31" t="s">
        <v>1750</v>
      </c>
      <c r="C538" s="115" t="s">
        <v>1751</v>
      </c>
      <c r="D538" s="32" t="s">
        <v>1748</v>
      </c>
      <c r="E538" s="117">
        <f>E535</f>
        <v>2.1282000000000001</v>
      </c>
      <c r="F538" s="116">
        <v>14.63</v>
      </c>
      <c r="G538" s="33"/>
      <c r="H538" s="114"/>
      <c r="I538" s="33"/>
      <c r="J538" s="33"/>
      <c r="K538" s="114"/>
      <c r="L538" s="36"/>
      <c r="S538" t="e">
        <f>ROUND(([1]Source!FX526/100)*((ROUND([1]Source!AF526*[1]Source!I526, 0)+ROUND([1]Source!AE526*[1]Source!I526, 0))), 0)</f>
        <v>#REF!</v>
      </c>
      <c r="T538" t="e">
        <f>[1]Source!X526</f>
        <v>#REF!</v>
      </c>
      <c r="U538" t="e">
        <f>ROUND(([1]Source!FY526/100)*((ROUND([1]Source!AF526*[1]Source!I526, 0)+ROUND([1]Source!AE526*[1]Source!I526, 0))), 0)</f>
        <v>#REF!</v>
      </c>
      <c r="V538" t="e">
        <f>[1]Source!Y526</f>
        <v>#REF!</v>
      </c>
    </row>
    <row r="539" spans="1:33" ht="14.25">
      <c r="A539" s="41"/>
      <c r="B539" s="42"/>
      <c r="C539" s="43" t="s">
        <v>317</v>
      </c>
      <c r="D539" s="44"/>
      <c r="E539" s="45"/>
      <c r="F539" s="46">
        <f>F538</f>
        <v>14.63</v>
      </c>
      <c r="G539" s="118"/>
      <c r="H539" s="48">
        <f>F538*E538</f>
        <v>31.135566000000004</v>
      </c>
      <c r="I539" s="47"/>
      <c r="J539" s="47">
        <v>8.06</v>
      </c>
      <c r="K539" s="48">
        <f>H539*J539</f>
        <v>250.95266196000006</v>
      </c>
      <c r="L539" s="58"/>
    </row>
    <row r="540" spans="1:33" ht="15">
      <c r="G540" s="132">
        <f>H539</f>
        <v>31.135566000000004</v>
      </c>
      <c r="H540" s="132"/>
      <c r="J540" s="132">
        <f>K539</f>
        <v>250.95266196000006</v>
      </c>
      <c r="K540" s="132"/>
      <c r="L540" s="40">
        <v>0</v>
      </c>
      <c r="O540" s="39">
        <f>G540</f>
        <v>31.135566000000004</v>
      </c>
      <c r="P540" s="39">
        <f>J540</f>
        <v>250.95266196000006</v>
      </c>
      <c r="Q540" s="50">
        <f>L540</f>
        <v>0</v>
      </c>
      <c r="W540" t="e">
        <f>IF([1]Source!BI526&lt;=1,G540, 0)</f>
        <v>#REF!</v>
      </c>
      <c r="X540" t="e">
        <f>IF([1]Source!BI526=2,G540, 0)</f>
        <v>#REF!</v>
      </c>
      <c r="Y540" t="e">
        <f>IF([1]Source!BI526=3,G540, 0)</f>
        <v>#REF!</v>
      </c>
      <c r="Z540" t="e">
        <f>IF([1]Source!BI526=4,G540, 0)</f>
        <v>#REF!</v>
      </c>
    </row>
    <row r="542" spans="1:33" ht="15">
      <c r="A542" s="133" t="str">
        <f>CONCATENATE("Итого по локальной смете: ", Source!G123)</f>
        <v>Итого по локальной смете: Общестроительные работы</v>
      </c>
      <c r="B542" s="133"/>
      <c r="C542" s="133"/>
      <c r="D542" s="133"/>
      <c r="E542" s="133"/>
      <c r="F542" s="133"/>
      <c r="G542" s="132"/>
      <c r="H542" s="134"/>
      <c r="I542" s="59"/>
      <c r="J542" s="132"/>
      <c r="K542" s="134"/>
      <c r="L542" s="40"/>
      <c r="AG542" s="60" t="str">
        <f>CONCATENATE("Итого по локальной смете: ", Source!G123)</f>
        <v>Итого по локальной смете: Общестроительные работы</v>
      </c>
    </row>
    <row r="544" spans="1:33" ht="14.25">
      <c r="C544" s="27" t="str">
        <f>Source!H151</f>
        <v>ОЗП</v>
      </c>
      <c r="J544" s="126">
        <f>Source!F151</f>
        <v>220549</v>
      </c>
      <c r="K544" s="126"/>
    </row>
    <row r="545" spans="1:39" ht="14.25">
      <c r="C545" s="27" t="str">
        <f>Source!H152</f>
        <v>ЭММ, в т.ч. ЗПМ</v>
      </c>
      <c r="J545" s="126">
        <f>Source!F152</f>
        <v>21586</v>
      </c>
      <c r="K545" s="126"/>
    </row>
    <row r="546" spans="1:39" ht="14.25">
      <c r="C546" s="27" t="str">
        <f>Source!H153</f>
        <v>Стоимость материалов</v>
      </c>
      <c r="J546" s="126">
        <f>Source!F153</f>
        <v>829625</v>
      </c>
      <c r="K546" s="126"/>
    </row>
    <row r="547" spans="1:39" ht="14.25">
      <c r="C547" s="27" t="str">
        <f>Source!H154</f>
        <v>НР</v>
      </c>
      <c r="J547" s="126">
        <f>Source!F154</f>
        <v>225648</v>
      </c>
      <c r="K547" s="126"/>
    </row>
    <row r="548" spans="1:39" ht="14.25">
      <c r="C548" s="27" t="str">
        <f>Source!H155</f>
        <v>СП</v>
      </c>
      <c r="J548" s="126">
        <f>Source!F155</f>
        <v>131481</v>
      </c>
      <c r="K548" s="126"/>
    </row>
    <row r="549" spans="1:39" ht="14.25">
      <c r="C549" s="27" t="str">
        <f>Source!H156</f>
        <v>Итого</v>
      </c>
      <c r="D549" s="127"/>
      <c r="E549" s="128"/>
      <c r="F549" s="128"/>
      <c r="G549" s="128"/>
      <c r="H549" s="128"/>
      <c r="I549" s="128"/>
      <c r="J549" s="126">
        <f>Source!F156</f>
        <v>1428889</v>
      </c>
      <c r="K549" s="126"/>
      <c r="AM549" s="62" t="str">
        <f>"="&amp;Source!F151&amp;"+"&amp;""&amp;Source!F152&amp;"+"&amp;""&amp;Source!F153&amp;"+"&amp;""&amp;Source!F154&amp;"+"&amp;""&amp;Source!F155&amp;""</f>
        <v>=220549+21586+829625+225648+131481</v>
      </c>
    </row>
    <row r="553" spans="1:39" ht="14.25" customHeight="1">
      <c r="A553" s="129" t="s">
        <v>1739</v>
      </c>
      <c r="B553" s="129"/>
      <c r="C553" s="105" t="s">
        <v>1740</v>
      </c>
      <c r="D553" s="64"/>
      <c r="E553" s="63"/>
      <c r="F553" s="63"/>
      <c r="G553" s="64"/>
      <c r="H553" s="130" t="s">
        <v>1741</v>
      </c>
      <c r="I553" s="130"/>
      <c r="J553" s="130"/>
      <c r="K553" s="130"/>
      <c r="L553" s="21"/>
    </row>
    <row r="554" spans="1:39" ht="14.25">
      <c r="A554" s="64"/>
      <c r="B554" s="64"/>
      <c r="C554" s="65" t="s">
        <v>1688</v>
      </c>
      <c r="D554" s="64"/>
      <c r="E554" s="131" t="s">
        <v>1689</v>
      </c>
      <c r="F554" s="131"/>
      <c r="G554" s="64"/>
      <c r="H554" s="131" t="s">
        <v>1690</v>
      </c>
      <c r="I554" s="131"/>
      <c r="J554" s="131"/>
      <c r="K554" s="131"/>
      <c r="L554" s="21"/>
    </row>
    <row r="555" spans="1:39" ht="14.25">
      <c r="A555" s="64"/>
      <c r="B555" s="66"/>
      <c r="C555" s="64"/>
      <c r="D555" s="66"/>
      <c r="E555" s="64" t="s">
        <v>1691</v>
      </c>
      <c r="F555" s="64"/>
      <c r="G555" s="64"/>
      <c r="H555" s="64"/>
      <c r="I555" s="64"/>
      <c r="J555" s="64"/>
      <c r="K555" s="64"/>
      <c r="L555" s="21"/>
    </row>
    <row r="556" spans="1:39" ht="14.25">
      <c r="A556" s="64"/>
      <c r="B556" s="64"/>
      <c r="C556" s="64"/>
      <c r="D556" s="64"/>
      <c r="E556" s="64"/>
      <c r="F556" s="64"/>
      <c r="G556" s="64"/>
      <c r="H556" s="64"/>
      <c r="I556" s="64"/>
      <c r="J556" s="64"/>
      <c r="K556" s="64"/>
      <c r="L556" s="11"/>
    </row>
    <row r="557" spans="1:39" ht="14.25">
      <c r="A557" s="124"/>
      <c r="B557" s="124"/>
      <c r="C557" s="106"/>
      <c r="D557" s="106"/>
      <c r="E557" s="106"/>
      <c r="F557" s="106"/>
      <c r="G557" s="106"/>
      <c r="H557" s="106"/>
      <c r="I557" s="106"/>
      <c r="J557" s="106"/>
      <c r="K557" s="106"/>
      <c r="L557" s="11"/>
    </row>
    <row r="558" spans="1:39" ht="14.25">
      <c r="A558" s="107"/>
      <c r="B558" s="106"/>
      <c r="C558" s="108"/>
      <c r="D558" s="106"/>
      <c r="E558" s="125"/>
      <c r="F558" s="125"/>
      <c r="G558" s="106"/>
      <c r="H558" s="125"/>
      <c r="I558" s="125"/>
      <c r="J558" s="125"/>
      <c r="K558" s="125"/>
      <c r="L558" s="11"/>
    </row>
    <row r="559" spans="1:39" ht="14.25">
      <c r="A559" s="10"/>
      <c r="B559" s="10"/>
      <c r="C559" s="10"/>
      <c r="D559" s="10"/>
      <c r="E559" s="10"/>
      <c r="F559" s="10"/>
      <c r="G559" s="10"/>
      <c r="H559" s="10"/>
      <c r="I559" s="10"/>
      <c r="J559" s="10"/>
      <c r="K559" s="11"/>
      <c r="L559" s="11"/>
    </row>
    <row r="560" spans="1:39" ht="16.5">
      <c r="A560" s="12"/>
      <c r="B560" s="149"/>
      <c r="C560" s="149"/>
      <c r="D560" s="149"/>
      <c r="E560" s="149"/>
      <c r="F560" s="11"/>
      <c r="G560" s="11"/>
      <c r="H560" s="149" t="s">
        <v>1653</v>
      </c>
      <c r="I560" s="149"/>
      <c r="J560" s="149"/>
      <c r="K560" s="149"/>
      <c r="L560" s="149"/>
    </row>
    <row r="561" spans="1:30" ht="14.25">
      <c r="A561" s="11"/>
      <c r="B561" s="150"/>
      <c r="C561" s="150"/>
      <c r="D561" s="150"/>
      <c r="E561" s="150"/>
      <c r="F561" s="11"/>
      <c r="G561" s="11"/>
      <c r="H561" s="150"/>
      <c r="I561" s="150"/>
      <c r="J561" s="150"/>
      <c r="K561" s="150"/>
      <c r="L561" s="150"/>
    </row>
    <row r="562" spans="1:30" ht="14.25">
      <c r="A562" s="13"/>
      <c r="B562" s="13"/>
      <c r="C562" s="14"/>
      <c r="D562" s="14"/>
      <c r="E562" s="14"/>
      <c r="F562" s="11"/>
      <c r="G562" s="11"/>
      <c r="H562" s="15"/>
      <c r="I562" s="14"/>
      <c r="J562" s="14"/>
      <c r="K562" s="14"/>
      <c r="L562" s="15"/>
    </row>
    <row r="563" spans="1:30" ht="14.25">
      <c r="A563" s="15"/>
      <c r="B563" s="150"/>
      <c r="C563" s="150"/>
      <c r="D563" s="150"/>
      <c r="E563" s="150"/>
      <c r="F563" s="11"/>
      <c r="G563" s="11"/>
      <c r="H563" s="150" t="str">
        <f>CONCATENATE("______________________ ", IF(Source!AH12&lt;&gt;"", Source!AH12, ""))</f>
        <v xml:space="preserve">______________________ </v>
      </c>
      <c r="I563" s="150"/>
      <c r="J563" s="150"/>
      <c r="K563" s="150"/>
      <c r="L563" s="150"/>
    </row>
    <row r="564" spans="1:30" ht="14.25">
      <c r="A564" s="16"/>
      <c r="B564" s="146"/>
      <c r="C564" s="146"/>
      <c r="D564" s="146"/>
      <c r="E564" s="146"/>
      <c r="F564" s="11"/>
      <c r="G564" s="11"/>
      <c r="H564" s="146" t="s">
        <v>1654</v>
      </c>
      <c r="I564" s="146"/>
      <c r="J564" s="146"/>
      <c r="K564" s="146"/>
      <c r="L564" s="146"/>
    </row>
    <row r="567" spans="1:30" ht="15.75">
      <c r="A567" s="16"/>
      <c r="B567" s="147"/>
      <c r="C567" s="147"/>
      <c r="D567" s="147"/>
      <c r="E567" s="147"/>
      <c r="F567" s="147"/>
      <c r="G567" s="147"/>
      <c r="H567" s="147"/>
      <c r="I567" s="147"/>
      <c r="J567" s="147"/>
      <c r="K567" s="147"/>
      <c r="L567" s="16"/>
    </row>
    <row r="568" spans="1:30" ht="14.25">
      <c r="A568" s="17"/>
      <c r="B568" s="148" t="s">
        <v>1655</v>
      </c>
      <c r="C568" s="148"/>
      <c r="D568" s="148"/>
      <c r="E568" s="148"/>
      <c r="F568" s="148"/>
      <c r="G568" s="148"/>
      <c r="H568" s="148"/>
      <c r="I568" s="148"/>
      <c r="J568" s="148"/>
      <c r="K568" s="148"/>
      <c r="L568" s="16"/>
    </row>
    <row r="569" spans="1:30" ht="14.25">
      <c r="A569" s="11"/>
      <c r="B569" s="11"/>
      <c r="C569" s="11"/>
      <c r="D569" s="11"/>
      <c r="E569" s="11"/>
      <c r="F569" s="11"/>
      <c r="G569" s="11"/>
      <c r="H569" s="11"/>
      <c r="I569" s="11"/>
      <c r="J569" s="11"/>
      <c r="K569" s="11"/>
      <c r="L569" s="11"/>
    </row>
    <row r="570" spans="1:30" ht="15.75">
      <c r="A570" s="18"/>
      <c r="B570" s="141" t="str">
        <f>CONCATENATE("ЛОКАЛЬНАЯ СМЕТА № ", Source!F158)</f>
        <v>ЛОКАЛЬНАЯ СМЕТА № 02-01-02</v>
      </c>
      <c r="C570" s="141"/>
      <c r="D570" s="141"/>
      <c r="E570" s="141"/>
      <c r="F570" s="141"/>
      <c r="G570" s="141"/>
      <c r="H570" s="141"/>
      <c r="I570" s="141"/>
      <c r="J570" s="141"/>
      <c r="K570" s="141"/>
      <c r="L570" s="18"/>
    </row>
    <row r="571" spans="1:30" ht="14.25">
      <c r="A571" s="11"/>
      <c r="B571" s="11"/>
      <c r="C571" s="11"/>
      <c r="D571" s="11"/>
      <c r="E571" s="11"/>
      <c r="F571" s="11"/>
      <c r="G571" s="11"/>
      <c r="H571" s="11"/>
      <c r="I571" s="11"/>
      <c r="J571" s="11"/>
      <c r="K571" s="11"/>
      <c r="L571" s="11"/>
    </row>
    <row r="572" spans="1:30" ht="15.75">
      <c r="A572" s="11"/>
      <c r="B572" s="141" t="str">
        <f>Source!G158</f>
        <v>Водопровод, канализация, вентиляция и отопленние</v>
      </c>
      <c r="C572" s="141"/>
      <c r="D572" s="141"/>
      <c r="E572" s="141"/>
      <c r="F572" s="141"/>
      <c r="G572" s="141"/>
      <c r="H572" s="141"/>
      <c r="I572" s="141"/>
      <c r="J572" s="141"/>
      <c r="K572" s="141"/>
      <c r="L572" s="16"/>
      <c r="AD572" s="25" t="str">
        <f>Source!G158</f>
        <v>Водопровод, канализация, вентиляция и отопленние</v>
      </c>
    </row>
    <row r="573" spans="1:30" ht="14.25">
      <c r="A573" s="11"/>
      <c r="B573" s="11"/>
      <c r="C573" s="11"/>
      <c r="D573" s="11"/>
      <c r="E573" s="11"/>
      <c r="F573" s="11"/>
      <c r="G573" s="11"/>
      <c r="H573" s="11"/>
      <c r="I573" s="11"/>
      <c r="J573" s="11"/>
      <c r="K573" s="11"/>
      <c r="L573" s="11"/>
    </row>
    <row r="574" spans="1:30" ht="36">
      <c r="A574" s="11" t="s">
        <v>1656</v>
      </c>
      <c r="B574" s="142" t="str">
        <f>Source!G12</f>
        <v>Текущий ремонт части помещений "Дворца культуры тракторостроителей", расположенного по адресу: Чувашская Республика, г. Чебоксары, Эгерский бульвар, д. 36</v>
      </c>
      <c r="C574" s="142"/>
      <c r="D574" s="142"/>
      <c r="E574" s="142"/>
      <c r="F574" s="142"/>
      <c r="G574" s="142"/>
      <c r="H574" s="142"/>
      <c r="I574" s="142"/>
      <c r="J574" s="142"/>
      <c r="K574" s="142"/>
      <c r="L574" s="19"/>
      <c r="AD574" s="26" t="str">
        <f>Source!G12</f>
        <v>Текущий ремонт части помещений "Дворца культуры тракторостроителей", расположенного по адресу: Чувашская Республика, г. Чебоксары, Эгерский бульвар, д. 36</v>
      </c>
    </row>
    <row r="575" spans="1:30" ht="14.25">
      <c r="A575" s="11"/>
      <c r="B575" s="143" t="s">
        <v>1657</v>
      </c>
      <c r="C575" s="143"/>
      <c r="D575" s="143"/>
      <c r="E575" s="143"/>
      <c r="F575" s="143"/>
      <c r="G575" s="143"/>
      <c r="H575" s="143"/>
      <c r="I575" s="143"/>
      <c r="J575" s="143"/>
      <c r="K575" s="143"/>
      <c r="L575" s="16"/>
    </row>
    <row r="576" spans="1:30" ht="14.25">
      <c r="A576" s="11"/>
      <c r="B576" s="11"/>
      <c r="C576" s="11"/>
      <c r="D576" s="11"/>
      <c r="E576" s="11"/>
      <c r="F576" s="11"/>
      <c r="G576" s="11"/>
      <c r="H576" s="11"/>
      <c r="I576" s="11"/>
      <c r="J576" s="11"/>
      <c r="K576" s="11"/>
      <c r="L576" s="11"/>
    </row>
    <row r="577" spans="1:32" ht="14.25">
      <c r="A577" s="128" t="str">
        <f>CONCATENATE("Основание: ДВ, ВОР", Source!J158)</f>
        <v>Основание: ДВ, ВОР</v>
      </c>
      <c r="B577" s="128"/>
      <c r="C577" s="128"/>
      <c r="D577" s="128"/>
      <c r="E577" s="128"/>
      <c r="F577" s="128"/>
      <c r="G577" s="128"/>
      <c r="H577" s="128"/>
      <c r="I577" s="128"/>
      <c r="J577" s="128"/>
      <c r="K577" s="128"/>
      <c r="L577" s="128"/>
      <c r="AE577" s="27" t="str">
        <f>CONCATENATE("Основание: ", Source!J158)</f>
        <v xml:space="preserve">Основание: </v>
      </c>
    </row>
    <row r="578" spans="1:32" ht="14.25">
      <c r="A578" s="11"/>
      <c r="B578" s="11"/>
      <c r="C578" s="11"/>
      <c r="D578" s="11"/>
      <c r="E578" s="20"/>
      <c r="F578" s="20"/>
      <c r="G578" s="144" t="s">
        <v>1658</v>
      </c>
      <c r="H578" s="144"/>
      <c r="I578" s="144" t="s">
        <v>1659</v>
      </c>
      <c r="J578" s="144"/>
      <c r="K578" s="11"/>
      <c r="L578" s="11"/>
    </row>
    <row r="579" spans="1:32" ht="15">
      <c r="A579" s="11"/>
      <c r="B579" s="11"/>
      <c r="C579" s="134" t="s">
        <v>1660</v>
      </c>
      <c r="D579" s="134"/>
      <c r="E579" s="134"/>
      <c r="F579" s="134"/>
      <c r="G579" s="136">
        <f>SUM(O590:O1312)/1000</f>
        <v>166.793489282</v>
      </c>
      <c r="H579" s="136"/>
      <c r="I579" s="136">
        <f>(Source!F358/1000)</f>
        <v>1079.4590000000001</v>
      </c>
      <c r="J579" s="136"/>
      <c r="K579" s="137" t="s">
        <v>1661</v>
      </c>
      <c r="L579" s="137"/>
    </row>
    <row r="580" spans="1:32" ht="14.25">
      <c r="A580" s="11"/>
      <c r="B580" s="11"/>
      <c r="C580" s="140" t="s">
        <v>1662</v>
      </c>
      <c r="D580" s="140"/>
      <c r="E580" s="140"/>
      <c r="F580" s="140"/>
      <c r="G580" s="136">
        <f>G579-G581</f>
        <v>155.21348928199998</v>
      </c>
      <c r="H580" s="136"/>
      <c r="I580" s="136">
        <f>I579-I581</f>
        <v>1036.4770000000001</v>
      </c>
      <c r="J580" s="136"/>
      <c r="K580" s="137" t="s">
        <v>1661</v>
      </c>
      <c r="L580" s="137"/>
    </row>
    <row r="581" spans="1:32" ht="14.25">
      <c r="A581" s="11"/>
      <c r="B581" s="11"/>
      <c r="C581" s="140" t="s">
        <v>1663</v>
      </c>
      <c r="D581" s="140"/>
      <c r="E581" s="140"/>
      <c r="F581" s="140"/>
      <c r="G581" s="136">
        <v>11.58</v>
      </c>
      <c r="H581" s="136"/>
      <c r="I581" s="136">
        <f>(Source!F343)/1000</f>
        <v>42.981999999999999</v>
      </c>
      <c r="J581" s="136"/>
      <c r="K581" s="137" t="s">
        <v>1661</v>
      </c>
      <c r="L581" s="137"/>
    </row>
    <row r="582" spans="1:32" ht="14.25">
      <c r="A582" s="11"/>
      <c r="B582" s="11"/>
      <c r="C582" s="140" t="s">
        <v>1664</v>
      </c>
      <c r="D582" s="140"/>
      <c r="E582" s="140"/>
      <c r="F582" s="140"/>
      <c r="G582" s="136">
        <v>0</v>
      </c>
      <c r="H582" s="136"/>
      <c r="I582" s="136">
        <f>(Source!F334)/1000</f>
        <v>0</v>
      </c>
      <c r="J582" s="136"/>
      <c r="K582" s="137" t="s">
        <v>1661</v>
      </c>
      <c r="L582" s="137"/>
    </row>
    <row r="583" spans="1:32" ht="14.25">
      <c r="A583" s="11"/>
      <c r="B583" s="11"/>
      <c r="C583" s="140" t="s">
        <v>1665</v>
      </c>
      <c r="D583" s="140"/>
      <c r="E583" s="140"/>
      <c r="F583" s="140"/>
      <c r="G583" s="136">
        <v>0</v>
      </c>
      <c r="H583" s="136"/>
      <c r="I583" s="136">
        <f>(Source!F344+Source!F345)/1000</f>
        <v>0</v>
      </c>
      <c r="J583" s="136"/>
      <c r="K583" s="137" t="s">
        <v>1661</v>
      </c>
      <c r="L583" s="137"/>
    </row>
    <row r="584" spans="1:32" ht="15">
      <c r="A584" s="11"/>
      <c r="B584" s="11"/>
      <c r="C584" s="134" t="s">
        <v>1666</v>
      </c>
      <c r="D584" s="134"/>
      <c r="E584" s="134"/>
      <c r="F584" s="134"/>
      <c r="G584" s="136">
        <f>I584</f>
        <v>877.76822959999981</v>
      </c>
      <c r="H584" s="136"/>
      <c r="I584" s="136">
        <f>(Source!F347+Source!F348)</f>
        <v>877.76822959999981</v>
      </c>
      <c r="J584" s="136"/>
      <c r="K584" s="137" t="s">
        <v>991</v>
      </c>
      <c r="L584" s="137"/>
    </row>
    <row r="585" spans="1:32" ht="15">
      <c r="A585" s="11"/>
      <c r="B585" s="11"/>
      <c r="C585" s="134" t="s">
        <v>1667</v>
      </c>
      <c r="D585" s="134"/>
      <c r="E585" s="134"/>
      <c r="F585" s="134"/>
      <c r="G585" s="136">
        <f>SUM(R590:R1312)/1000</f>
        <v>7.5439999999999996</v>
      </c>
      <c r="H585" s="136"/>
      <c r="I585" s="136">
        <f>(Source!F353+ Source!F339)/1000</f>
        <v>135.38800000000001</v>
      </c>
      <c r="J585" s="136"/>
      <c r="K585" s="137" t="s">
        <v>1661</v>
      </c>
      <c r="L585" s="137"/>
    </row>
    <row r="586" spans="1:32" ht="14.25">
      <c r="A586" s="11"/>
      <c r="B586" s="11"/>
      <c r="C586" s="11"/>
      <c r="D586" s="11"/>
      <c r="E586" s="11"/>
      <c r="F586" s="11"/>
      <c r="G586" s="11"/>
      <c r="H586" s="11"/>
      <c r="I586" s="11"/>
      <c r="J586" s="11"/>
      <c r="K586" s="11"/>
      <c r="L586" s="11"/>
    </row>
    <row r="587" spans="1:32" ht="14.25">
      <c r="A587" s="138" t="s">
        <v>1726</v>
      </c>
      <c r="B587" s="138"/>
      <c r="C587" s="138"/>
      <c r="D587" s="138"/>
      <c r="E587" s="138"/>
      <c r="F587" s="138"/>
      <c r="G587" s="138"/>
      <c r="H587" s="138"/>
      <c r="I587" s="138"/>
      <c r="J587" s="138"/>
      <c r="K587" s="138"/>
      <c r="L587" s="138"/>
    </row>
    <row r="588" spans="1:32" ht="57">
      <c r="A588" s="22" t="s">
        <v>1668</v>
      </c>
      <c r="B588" s="22" t="s">
        <v>1669</v>
      </c>
      <c r="C588" s="22" t="s">
        <v>1670</v>
      </c>
      <c r="D588" s="22" t="s">
        <v>1671</v>
      </c>
      <c r="E588" s="22" t="s">
        <v>1672</v>
      </c>
      <c r="F588" s="22" t="s">
        <v>1673</v>
      </c>
      <c r="G588" s="22" t="s">
        <v>1674</v>
      </c>
      <c r="H588" s="22" t="s">
        <v>1675</v>
      </c>
      <c r="I588" s="22" t="s">
        <v>1676</v>
      </c>
      <c r="J588" s="22" t="s">
        <v>1677</v>
      </c>
      <c r="K588" s="22" t="s">
        <v>1678</v>
      </c>
      <c r="L588" s="22" t="s">
        <v>1679</v>
      </c>
    </row>
    <row r="589" spans="1:32" ht="14.25">
      <c r="A589" s="23">
        <v>1</v>
      </c>
      <c r="B589" s="23">
        <v>2</v>
      </c>
      <c r="C589" s="23">
        <v>3</v>
      </c>
      <c r="D589" s="23">
        <v>4</v>
      </c>
      <c r="E589" s="23">
        <v>5</v>
      </c>
      <c r="F589" s="23">
        <v>6</v>
      </c>
      <c r="G589" s="23">
        <v>7</v>
      </c>
      <c r="H589" s="23">
        <v>8</v>
      </c>
      <c r="I589" s="23">
        <v>9</v>
      </c>
      <c r="J589" s="23">
        <v>10</v>
      </c>
      <c r="K589" s="23">
        <v>11</v>
      </c>
      <c r="L589" s="24">
        <v>12</v>
      </c>
    </row>
    <row r="590" spans="1:32" ht="14.25">
      <c r="C590" s="139" t="str">
        <f>Source!G162</f>
        <v>Мужской и женский санузел 2 этажа (в осях 35-38)</v>
      </c>
      <c r="D590" s="139"/>
      <c r="E590" s="139"/>
      <c r="F590" s="139"/>
      <c r="G590" s="139"/>
      <c r="H590" s="139"/>
      <c r="I590" s="139"/>
      <c r="J590" s="139"/>
      <c r="K590" s="139"/>
      <c r="L590" s="139"/>
      <c r="AF590" s="28" t="str">
        <f>Source!G162</f>
        <v>Мужской и женский санузел 2 этажа (в осях 35-38)</v>
      </c>
    </row>
    <row r="591" spans="1:32" ht="14.25">
      <c r="C591" s="135" t="str">
        <f>Source!G163</f>
        <v>В1,Т3</v>
      </c>
      <c r="D591" s="135"/>
      <c r="E591" s="135"/>
      <c r="F591" s="135"/>
      <c r="G591" s="135"/>
      <c r="H591" s="135"/>
      <c r="I591" s="135"/>
      <c r="J591" s="135"/>
      <c r="K591" s="135"/>
      <c r="L591" s="135"/>
      <c r="AF591" s="29" t="str">
        <f>Source!G163</f>
        <v>В1,Т3</v>
      </c>
    </row>
    <row r="592" spans="1:32" ht="71.25">
      <c r="A592" s="30" t="str">
        <f>Source!E164</f>
        <v>1</v>
      </c>
      <c r="B592" s="31" t="str">
        <f>Source!F164</f>
        <v>16-04-002-1</v>
      </c>
      <c r="C592" s="27" t="str">
        <f>Source!G164</f>
        <v>Прокладка трубопроводов водоснабжения из напорных полиэтиленовых труб низкого давления среднего типа наружным диаметром 20 мм</v>
      </c>
      <c r="D592" s="32" t="str">
        <f>Source!H164</f>
        <v>100 м трубопровода</v>
      </c>
      <c r="E592" s="10">
        <f>Source!I164</f>
        <v>0.06</v>
      </c>
      <c r="F592" s="34">
        <f>IF(Source!AK164&lt;&gt; 0, Source!AK164,Source!AL164 + Source!AM164 + Source!AO164)</f>
        <v>3628.73</v>
      </c>
      <c r="G592" s="33"/>
      <c r="H592" s="35"/>
      <c r="I592" s="33" t="str">
        <f>Source!BO164</f>
        <v>16-04-002-1</v>
      </c>
      <c r="J592" s="33"/>
      <c r="K592" s="35"/>
      <c r="L592" s="36"/>
      <c r="S592">
        <f>ROUND((Source!FX164/100)*((ROUND(Source!AF164*Source!I164, 0)+ROUND(Source!AE164*Source!I164, 0))), 0)</f>
        <v>134</v>
      </c>
      <c r="T592">
        <f>Source!X164</f>
        <v>2385</v>
      </c>
      <c r="U592">
        <f>ROUND((Source!FY164/100)*((ROUND(Source!AF164*Source!I164, 0)+ROUND(Source!AE164*Source!I164, 0))), 0)</f>
        <v>82</v>
      </c>
      <c r="V592">
        <f>Source!Y164</f>
        <v>1473</v>
      </c>
    </row>
    <row r="593" spans="1:26" ht="14.25">
      <c r="A593" s="30"/>
      <c r="B593" s="31"/>
      <c r="C593" s="27" t="s">
        <v>1680</v>
      </c>
      <c r="D593" s="32"/>
      <c r="E593" s="10"/>
      <c r="F593" s="34">
        <f>Source!AO164</f>
        <v>1763.52</v>
      </c>
      <c r="G593" s="33" t="str">
        <f>Source!DG164</f>
        <v/>
      </c>
      <c r="H593" s="35">
        <f>ROUND(Source!AF164*Source!I164, 0)</f>
        <v>106</v>
      </c>
      <c r="I593" s="33"/>
      <c r="J593" s="33">
        <f>IF(Source!BA164&lt;&gt; 0, Source!BA164, 1)</f>
        <v>17.95</v>
      </c>
      <c r="K593" s="35">
        <f>Source!S164</f>
        <v>1899</v>
      </c>
      <c r="L593" s="36"/>
      <c r="R593">
        <f>H593</f>
        <v>106</v>
      </c>
    </row>
    <row r="594" spans="1:26" ht="14.25">
      <c r="A594" s="30"/>
      <c r="B594" s="31"/>
      <c r="C594" s="27" t="s">
        <v>317</v>
      </c>
      <c r="D594" s="32"/>
      <c r="E594" s="10"/>
      <c r="F594" s="34">
        <f>Source!AM164</f>
        <v>1386.96</v>
      </c>
      <c r="G594" s="33" t="str">
        <f>Source!DE164</f>
        <v/>
      </c>
      <c r="H594" s="35">
        <f>ROUND(Source!AD164*Source!I164, 0)</f>
        <v>83</v>
      </c>
      <c r="I594" s="33"/>
      <c r="J594" s="33">
        <f>IF(Source!BB164&lt;&gt; 0, Source!BB164, 1)</f>
        <v>6.66</v>
      </c>
      <c r="K594" s="35">
        <f>Source!Q164</f>
        <v>554</v>
      </c>
      <c r="L594" s="36"/>
    </row>
    <row r="595" spans="1:26" ht="14.25">
      <c r="A595" s="30"/>
      <c r="B595" s="31"/>
      <c r="C595" s="27" t="s">
        <v>1681</v>
      </c>
      <c r="D595" s="32"/>
      <c r="E595" s="10"/>
      <c r="F595" s="34">
        <f>Source!AN164</f>
        <v>162.38</v>
      </c>
      <c r="G595" s="33" t="str">
        <f>Source!DF164</f>
        <v/>
      </c>
      <c r="H595" s="35">
        <f>ROUND(Source!AE164*Source!I164, 0)</f>
        <v>10</v>
      </c>
      <c r="I595" s="33"/>
      <c r="J595" s="33">
        <f>IF(Source!BS164&lt;&gt; 0, Source!BS164, 1)</f>
        <v>17.95</v>
      </c>
      <c r="K595" s="35">
        <f>Source!R164</f>
        <v>175</v>
      </c>
      <c r="L595" s="36"/>
      <c r="R595">
        <f>H595</f>
        <v>10</v>
      </c>
    </row>
    <row r="596" spans="1:26" ht="14.25">
      <c r="A596" s="30"/>
      <c r="B596" s="31"/>
      <c r="C596" s="27" t="s">
        <v>1687</v>
      </c>
      <c r="D596" s="32"/>
      <c r="E596" s="10"/>
      <c r="F596" s="34">
        <f>Source!AL164</f>
        <v>478.25</v>
      </c>
      <c r="G596" s="33" t="str">
        <f>Source!DD164</f>
        <v/>
      </c>
      <c r="H596" s="35">
        <f>ROUND(Source!AC164*Source!I164, 0)</f>
        <v>29</v>
      </c>
      <c r="I596" s="33"/>
      <c r="J596" s="33">
        <f>IF(Source!BC164&lt;&gt; 0, Source!BC164, 1)</f>
        <v>3.35</v>
      </c>
      <c r="K596" s="35">
        <f>Source!P164</f>
        <v>96</v>
      </c>
      <c r="L596" s="36"/>
    </row>
    <row r="597" spans="1:26" ht="14.25">
      <c r="A597" s="30"/>
      <c r="B597" s="31"/>
      <c r="C597" s="27" t="s">
        <v>1682</v>
      </c>
      <c r="D597" s="32" t="s">
        <v>1683</v>
      </c>
      <c r="E597" s="10">
        <f>Source!BZ164</f>
        <v>128</v>
      </c>
      <c r="F597" s="151" t="str">
        <f>CONCATENATE(" )", Source!DL164, Source!FT164, "=", Source!FX164)</f>
        <v xml:space="preserve"> )*0,9=115,2</v>
      </c>
      <c r="G597" s="128"/>
      <c r="H597" s="35">
        <f>SUM(S592:S599)</f>
        <v>134</v>
      </c>
      <c r="I597" s="37"/>
      <c r="J597" s="27">
        <f>Source!AT164</f>
        <v>115</v>
      </c>
      <c r="K597" s="35">
        <f>SUM(T592:T599)</f>
        <v>2385</v>
      </c>
      <c r="L597" s="36"/>
    </row>
    <row r="598" spans="1:26" ht="14.25">
      <c r="A598" s="30"/>
      <c r="B598" s="31"/>
      <c r="C598" s="27" t="s">
        <v>1684</v>
      </c>
      <c r="D598" s="32" t="s">
        <v>1683</v>
      </c>
      <c r="E598" s="10">
        <f>Source!CA164</f>
        <v>83</v>
      </c>
      <c r="F598" s="151" t="str">
        <f>CONCATENATE(" )", Source!DM164, Source!FU164, "=", Source!FY164)</f>
        <v xml:space="preserve"> )*0,85=70,55</v>
      </c>
      <c r="G598" s="128"/>
      <c r="H598" s="35">
        <f>SUM(U592:U599)</f>
        <v>82</v>
      </c>
      <c r="I598" s="37"/>
      <c r="J598" s="27">
        <f>Source!AU164</f>
        <v>71</v>
      </c>
      <c r="K598" s="35">
        <f>SUM(V592:V599)</f>
        <v>1473</v>
      </c>
      <c r="L598" s="36"/>
    </row>
    <row r="599" spans="1:26" ht="14.25">
      <c r="A599" s="41"/>
      <c r="B599" s="42"/>
      <c r="C599" s="43" t="s">
        <v>1685</v>
      </c>
      <c r="D599" s="44" t="s">
        <v>1686</v>
      </c>
      <c r="E599" s="45">
        <f>Source!AQ164</f>
        <v>190.24</v>
      </c>
      <c r="F599" s="46"/>
      <c r="G599" s="47" t="str">
        <f>Source!DI164</f>
        <v/>
      </c>
      <c r="H599" s="48"/>
      <c r="I599" s="47"/>
      <c r="J599" s="47"/>
      <c r="K599" s="48"/>
      <c r="L599" s="49">
        <f>Source!U164</f>
        <v>11.414400000000001</v>
      </c>
    </row>
    <row r="600" spans="1:26" ht="15">
      <c r="G600" s="132">
        <f>ROUND(Source!AC164*Source!I164, 0)+ROUND(Source!AF164*Source!I164, 0)+ROUND(Source!AD164*Source!I164, 0)+SUM(H597:H598)</f>
        <v>434</v>
      </c>
      <c r="H600" s="132"/>
      <c r="J600" s="132">
        <f>Source!O164+SUM(K597:K598)</f>
        <v>6407</v>
      </c>
      <c r="K600" s="132"/>
      <c r="L600" s="40">
        <f>Source!U164</f>
        <v>11.414400000000001</v>
      </c>
      <c r="O600" s="39">
        <f>G600</f>
        <v>434</v>
      </c>
      <c r="P600" s="39">
        <f>J600</f>
        <v>6407</v>
      </c>
      <c r="Q600" s="50">
        <f>L600</f>
        <v>11.414400000000001</v>
      </c>
      <c r="W600">
        <f>IF(Source!BI164&lt;=1,G600, 0)</f>
        <v>434</v>
      </c>
      <c r="X600">
        <f>IF(Source!BI164=2,G600, 0)</f>
        <v>0</v>
      </c>
      <c r="Y600">
        <f>IF(Source!BI164=3,G600, 0)</f>
        <v>0</v>
      </c>
      <c r="Z600">
        <f>IF(Source!BI164=4,G600, 0)</f>
        <v>0</v>
      </c>
    </row>
    <row r="601" spans="1:26" ht="42.75">
      <c r="A601" s="30" t="str">
        <f>Source!E165</f>
        <v>2</v>
      </c>
      <c r="B601" s="31" t="str">
        <f>Source!F165</f>
        <v>507-0622</v>
      </c>
      <c r="C601" s="27" t="str">
        <f>Source!G165</f>
        <v>Трубы напорные из полиэтилена низкого давления тяжелого типа, наружным диаметром 20 мм</v>
      </c>
      <c r="D601" s="32" t="str">
        <f>Source!H165</f>
        <v>10 м</v>
      </c>
      <c r="E601" s="10">
        <f>Source!I165</f>
        <v>-0.53939999999999999</v>
      </c>
      <c r="F601" s="34">
        <f>IF(Source!AK165&lt;&gt; 0, Source!AK165,Source!AL165 + Source!AM165 + Source!AO165)</f>
        <v>45.42</v>
      </c>
      <c r="G601" s="33"/>
      <c r="H601" s="35"/>
      <c r="I601" s="33" t="str">
        <f>Source!BO165</f>
        <v>507-0622</v>
      </c>
      <c r="J601" s="33"/>
      <c r="K601" s="35"/>
      <c r="L601" s="36"/>
      <c r="S601">
        <f>ROUND((Source!FX165/100)*((ROUND(Source!AF165*Source!I165, 0)+ROUND(Source!AE165*Source!I165, 0))), 0)</f>
        <v>0</v>
      </c>
      <c r="T601">
        <f>Source!X165</f>
        <v>0</v>
      </c>
      <c r="U601">
        <f>ROUND((Source!FY165/100)*((ROUND(Source!AF165*Source!I165, 0)+ROUND(Source!AE165*Source!I165, 0))), 0)</f>
        <v>0</v>
      </c>
      <c r="V601">
        <f>Source!Y165</f>
        <v>0</v>
      </c>
    </row>
    <row r="602" spans="1:26" ht="14.25">
      <c r="A602" s="41"/>
      <c r="B602" s="42"/>
      <c r="C602" s="43" t="s">
        <v>1687</v>
      </c>
      <c r="D602" s="44"/>
      <c r="E602" s="45"/>
      <c r="F602" s="46">
        <f>Source!AL165</f>
        <v>45.42</v>
      </c>
      <c r="G602" s="47" t="str">
        <f>Source!DD165</f>
        <v/>
      </c>
      <c r="H602" s="48">
        <f>ROUND(Source!AC165*Source!I165, 0)</f>
        <v>-24</v>
      </c>
      <c r="I602" s="47"/>
      <c r="J602" s="47">
        <f>IF(Source!BC165&lt;&gt; 0, Source!BC165, 1)</f>
        <v>3.02</v>
      </c>
      <c r="K602" s="48">
        <f>Source!P165</f>
        <v>-74</v>
      </c>
      <c r="L602" s="58"/>
    </row>
    <row r="603" spans="1:26" ht="15">
      <c r="G603" s="132">
        <f>ROUND(Source!AC165*Source!I165, 0)+ROUND(Source!AF165*Source!I165, 0)+ROUND(Source!AD165*Source!I165, 0)</f>
        <v>-24</v>
      </c>
      <c r="H603" s="132"/>
      <c r="J603" s="132">
        <f>Source!O165</f>
        <v>-74</v>
      </c>
      <c r="K603" s="132"/>
      <c r="L603" s="40">
        <f>Source!U165</f>
        <v>0</v>
      </c>
      <c r="O603" s="39">
        <f>G603</f>
        <v>-24</v>
      </c>
      <c r="P603" s="39">
        <f>J603</f>
        <v>-74</v>
      </c>
      <c r="Q603" s="50">
        <f>L603</f>
        <v>0</v>
      </c>
      <c r="W603">
        <f>IF(Source!BI165&lt;=1,G603, 0)</f>
        <v>0</v>
      </c>
      <c r="X603">
        <f>IF(Source!BI165=2,G603, 0)</f>
        <v>-24</v>
      </c>
      <c r="Y603">
        <f>IF(Source!BI165=3,G603, 0)</f>
        <v>0</v>
      </c>
      <c r="Z603">
        <f>IF(Source!BI165=4,G603, 0)</f>
        <v>0</v>
      </c>
    </row>
    <row r="604" spans="1:26" ht="14.25">
      <c r="A604" s="30" t="str">
        <f>Source!E166</f>
        <v>3</v>
      </c>
      <c r="B604" s="31" t="str">
        <f>Source!F166</f>
        <v>507-3354</v>
      </c>
      <c r="C604" s="27" t="str">
        <f>Source!G166</f>
        <v>Труба из полипропилена PN 20/20</v>
      </c>
      <c r="D604" s="32" t="str">
        <f>Source!H166</f>
        <v>м</v>
      </c>
      <c r="E604" s="10">
        <f>Source!I166</f>
        <v>5.3940000000000001</v>
      </c>
      <c r="F604" s="34">
        <f>IF(Source!AK166&lt;&gt; 0, Source!AK166,Source!AL166 + Source!AM166 + Source!AO166)</f>
        <v>11.63</v>
      </c>
      <c r="G604" s="33"/>
      <c r="H604" s="35"/>
      <c r="I604" s="33" t="str">
        <f>Source!BO166</f>
        <v>507-3354</v>
      </c>
      <c r="J604" s="33"/>
      <c r="K604" s="35"/>
      <c r="L604" s="36"/>
      <c r="S604">
        <f>ROUND((Source!FX166/100)*((ROUND(Source!AF166*Source!I166, 0)+ROUND(Source!AE166*Source!I166, 0))), 0)</f>
        <v>0</v>
      </c>
      <c r="T604">
        <f>Source!X166</f>
        <v>0</v>
      </c>
      <c r="U604">
        <f>ROUND((Source!FY166/100)*((ROUND(Source!AF166*Source!I166, 0)+ROUND(Source!AE166*Source!I166, 0))), 0)</f>
        <v>0</v>
      </c>
      <c r="V604">
        <f>Source!Y166</f>
        <v>0</v>
      </c>
    </row>
    <row r="605" spans="1:26" ht="14.25">
      <c r="A605" s="41"/>
      <c r="B605" s="42"/>
      <c r="C605" s="43" t="s">
        <v>1687</v>
      </c>
      <c r="D605" s="44"/>
      <c r="E605" s="45"/>
      <c r="F605" s="46">
        <f>Source!AL166</f>
        <v>11.63</v>
      </c>
      <c r="G605" s="47" t="str">
        <f>Source!DD166</f>
        <v/>
      </c>
      <c r="H605" s="48">
        <f>ROUND(Source!AC166*Source!I166, 0)</f>
        <v>63</v>
      </c>
      <c r="I605" s="47"/>
      <c r="J605" s="47">
        <f>IF(Source!BC166&lt;&gt; 0, Source!BC166, 1)</f>
        <v>1.99</v>
      </c>
      <c r="K605" s="48">
        <f>Source!P166</f>
        <v>125</v>
      </c>
      <c r="L605" s="58"/>
    </row>
    <row r="606" spans="1:26" ht="15">
      <c r="G606" s="132">
        <f>ROUND(Source!AC166*Source!I166, 0)+ROUND(Source!AF166*Source!I166, 0)+ROUND(Source!AD166*Source!I166, 0)</f>
        <v>63</v>
      </c>
      <c r="H606" s="132"/>
      <c r="J606" s="132">
        <f>Source!O166</f>
        <v>125</v>
      </c>
      <c r="K606" s="132"/>
      <c r="L606" s="40">
        <f>Source!U166</f>
        <v>0</v>
      </c>
      <c r="O606" s="39">
        <f>G606</f>
        <v>63</v>
      </c>
      <c r="P606" s="39">
        <f>J606</f>
        <v>125</v>
      </c>
      <c r="Q606" s="50">
        <f>L606</f>
        <v>0</v>
      </c>
      <c r="W606">
        <f>IF(Source!BI166&lt;=1,G606, 0)</f>
        <v>0</v>
      </c>
      <c r="X606">
        <f>IF(Source!BI166=2,G606, 0)</f>
        <v>63</v>
      </c>
      <c r="Y606">
        <f>IF(Source!BI166=3,G606, 0)</f>
        <v>0</v>
      </c>
      <c r="Z606">
        <f>IF(Source!BI166=4,G606, 0)</f>
        <v>0</v>
      </c>
    </row>
    <row r="607" spans="1:26" ht="71.25">
      <c r="A607" s="30" t="str">
        <f>Source!E167</f>
        <v>4</v>
      </c>
      <c r="B607" s="31" t="str">
        <f>Source!F167</f>
        <v>16-04-002-2</v>
      </c>
      <c r="C607" s="27" t="str">
        <f>Source!G167</f>
        <v>Прокладка трубопроводов водоснабжения из напорных полиэтиленовых труб низкого давления среднего типа наружным диаметром 25 мм</v>
      </c>
      <c r="D607" s="32" t="str">
        <f>Source!H167</f>
        <v>100 м трубопровода</v>
      </c>
      <c r="E607" s="10">
        <f>Source!I167</f>
        <v>0.25</v>
      </c>
      <c r="F607" s="34">
        <f>IF(Source!AK167&lt;&gt; 0, Source!AK167,Source!AL167 + Source!AM167 + Source!AO167)</f>
        <v>2805.29</v>
      </c>
      <c r="G607" s="33"/>
      <c r="H607" s="35"/>
      <c r="I607" s="33" t="str">
        <f>Source!BO167</f>
        <v>16-04-002-2</v>
      </c>
      <c r="J607" s="33"/>
      <c r="K607" s="35"/>
      <c r="L607" s="36"/>
      <c r="S607">
        <f>ROUND((Source!FX167/100)*((ROUND(Source!AF167*Source!I167, 0)+ROUND(Source!AE167*Source!I167, 0))), 0)</f>
        <v>429</v>
      </c>
      <c r="T607">
        <f>Source!X167</f>
        <v>7671</v>
      </c>
      <c r="U607">
        <f>ROUND((Source!FY167/100)*((ROUND(Source!AF167*Source!I167, 0)+ROUND(Source!AE167*Source!I167, 0))), 0)</f>
        <v>262</v>
      </c>
      <c r="V607">
        <f>Source!Y167</f>
        <v>4736</v>
      </c>
    </row>
    <row r="608" spans="1:26" ht="14.25">
      <c r="A608" s="30"/>
      <c r="B608" s="31"/>
      <c r="C608" s="27" t="s">
        <v>1680</v>
      </c>
      <c r="D608" s="32"/>
      <c r="E608" s="10"/>
      <c r="F608" s="34">
        <f>Source!AO167</f>
        <v>1387.16</v>
      </c>
      <c r="G608" s="33" t="str">
        <f>Source!DG167</f>
        <v/>
      </c>
      <c r="H608" s="35">
        <f>ROUND(Source!AF167*Source!I167, 0)</f>
        <v>347</v>
      </c>
      <c r="I608" s="33"/>
      <c r="J608" s="33">
        <f>IF(Source!BA167&lt;&gt; 0, Source!BA167, 1)</f>
        <v>17.95</v>
      </c>
      <c r="K608" s="35">
        <f>Source!S167</f>
        <v>6225</v>
      </c>
      <c r="L608" s="36"/>
      <c r="R608">
        <f>H608</f>
        <v>347</v>
      </c>
    </row>
    <row r="609" spans="1:26" ht="14.25">
      <c r="A609" s="30"/>
      <c r="B609" s="31"/>
      <c r="C609" s="27" t="s">
        <v>317</v>
      </c>
      <c r="D609" s="32"/>
      <c r="E609" s="10"/>
      <c r="F609" s="34">
        <f>Source!AM167</f>
        <v>855.62</v>
      </c>
      <c r="G609" s="33" t="str">
        <f>Source!DE167</f>
        <v/>
      </c>
      <c r="H609" s="35">
        <f>ROUND(Source!AD167*Source!I167, 0)</f>
        <v>214</v>
      </c>
      <c r="I609" s="33"/>
      <c r="J609" s="33">
        <f>IF(Source!BB167&lt;&gt; 0, Source!BB167, 1)</f>
        <v>6.68</v>
      </c>
      <c r="K609" s="35">
        <f>Source!Q167</f>
        <v>1429</v>
      </c>
      <c r="L609" s="36"/>
    </row>
    <row r="610" spans="1:26" ht="14.25">
      <c r="A610" s="30"/>
      <c r="B610" s="31"/>
      <c r="C610" s="27" t="s">
        <v>1681</v>
      </c>
      <c r="D610" s="32"/>
      <c r="E610" s="10"/>
      <c r="F610" s="34">
        <f>Source!AN167</f>
        <v>99.22</v>
      </c>
      <c r="G610" s="33" t="str">
        <f>Source!DF167</f>
        <v/>
      </c>
      <c r="H610" s="35">
        <f>ROUND(Source!AE167*Source!I167, 0)</f>
        <v>25</v>
      </c>
      <c r="I610" s="33"/>
      <c r="J610" s="33">
        <f>IF(Source!BS167&lt;&gt; 0, Source!BS167, 1)</f>
        <v>17.95</v>
      </c>
      <c r="K610" s="35">
        <f>Source!R167</f>
        <v>445</v>
      </c>
      <c r="L610" s="36"/>
      <c r="R610">
        <f>H610</f>
        <v>25</v>
      </c>
    </row>
    <row r="611" spans="1:26" ht="14.25">
      <c r="A611" s="30"/>
      <c r="B611" s="31"/>
      <c r="C611" s="27" t="s">
        <v>1687</v>
      </c>
      <c r="D611" s="32"/>
      <c r="E611" s="10"/>
      <c r="F611" s="34">
        <f>Source!AL167</f>
        <v>562.51</v>
      </c>
      <c r="G611" s="33" t="str">
        <f>Source!DD167</f>
        <v/>
      </c>
      <c r="H611" s="35">
        <f>ROUND(Source!AC167*Source!I167, 0)</f>
        <v>141</v>
      </c>
      <c r="I611" s="33"/>
      <c r="J611" s="33">
        <f>IF(Source!BC167&lt;&gt; 0, Source!BC167, 1)</f>
        <v>3.33</v>
      </c>
      <c r="K611" s="35">
        <f>Source!P167</f>
        <v>468</v>
      </c>
      <c r="L611" s="36"/>
    </row>
    <row r="612" spans="1:26" ht="14.25">
      <c r="A612" s="30"/>
      <c r="B612" s="31"/>
      <c r="C612" s="27" t="s">
        <v>1682</v>
      </c>
      <c r="D612" s="32" t="s">
        <v>1683</v>
      </c>
      <c r="E612" s="10">
        <f>Source!BZ167</f>
        <v>128</v>
      </c>
      <c r="F612" s="151" t="str">
        <f>CONCATENATE(" )", Source!DL167, Source!FT167, "=", Source!FX167)</f>
        <v xml:space="preserve"> )*0,9=115,2</v>
      </c>
      <c r="G612" s="128"/>
      <c r="H612" s="35">
        <f>SUM(S607:S614)</f>
        <v>429</v>
      </c>
      <c r="I612" s="37"/>
      <c r="J612" s="27">
        <f>Source!AT167</f>
        <v>115</v>
      </c>
      <c r="K612" s="35">
        <f>SUM(T607:T614)</f>
        <v>7671</v>
      </c>
      <c r="L612" s="36"/>
    </row>
    <row r="613" spans="1:26" ht="14.25">
      <c r="A613" s="30"/>
      <c r="B613" s="31"/>
      <c r="C613" s="27" t="s">
        <v>1684</v>
      </c>
      <c r="D613" s="32" t="s">
        <v>1683</v>
      </c>
      <c r="E613" s="10">
        <f>Source!CA167</f>
        <v>83</v>
      </c>
      <c r="F613" s="151" t="str">
        <f>CONCATENATE(" )", Source!DM167, Source!FU167, "=", Source!FY167)</f>
        <v xml:space="preserve"> )*0,85=70,55</v>
      </c>
      <c r="G613" s="128"/>
      <c r="H613" s="35">
        <f>SUM(U607:U614)</f>
        <v>262</v>
      </c>
      <c r="I613" s="37"/>
      <c r="J613" s="27">
        <f>Source!AU167</f>
        <v>71</v>
      </c>
      <c r="K613" s="35">
        <f>SUM(V607:V614)</f>
        <v>4736</v>
      </c>
      <c r="L613" s="36"/>
    </row>
    <row r="614" spans="1:26" ht="14.25">
      <c r="A614" s="41"/>
      <c r="B614" s="42"/>
      <c r="C614" s="43" t="s">
        <v>1685</v>
      </c>
      <c r="D614" s="44" t="s">
        <v>1686</v>
      </c>
      <c r="E614" s="45">
        <f>Source!AQ167</f>
        <v>149.63999999999999</v>
      </c>
      <c r="F614" s="46"/>
      <c r="G614" s="47" t="str">
        <f>Source!DI167</f>
        <v/>
      </c>
      <c r="H614" s="48"/>
      <c r="I614" s="47"/>
      <c r="J614" s="47"/>
      <c r="K614" s="48"/>
      <c r="L614" s="49">
        <f>Source!U167</f>
        <v>37.409999999999997</v>
      </c>
    </row>
    <row r="615" spans="1:26" ht="15">
      <c r="G615" s="132">
        <f>ROUND(Source!AC167*Source!I167, 0)+ROUND(Source!AF167*Source!I167, 0)+ROUND(Source!AD167*Source!I167, 0)+SUM(H612:H613)</f>
        <v>1393</v>
      </c>
      <c r="H615" s="132"/>
      <c r="J615" s="132">
        <f>Source!O167+SUM(K612:K613)</f>
        <v>20529</v>
      </c>
      <c r="K615" s="132"/>
      <c r="L615" s="40">
        <f>Source!U167</f>
        <v>37.409999999999997</v>
      </c>
      <c r="O615" s="39">
        <f>G615</f>
        <v>1393</v>
      </c>
      <c r="P615" s="39">
        <f>J615</f>
        <v>20529</v>
      </c>
      <c r="Q615" s="50">
        <f>L615</f>
        <v>37.409999999999997</v>
      </c>
      <c r="W615">
        <f>IF(Source!BI167&lt;=1,G615, 0)</f>
        <v>1393</v>
      </c>
      <c r="X615">
        <f>IF(Source!BI167=2,G615, 0)</f>
        <v>0</v>
      </c>
      <c r="Y615">
        <f>IF(Source!BI167=3,G615, 0)</f>
        <v>0</v>
      </c>
      <c r="Z615">
        <f>IF(Source!BI167=4,G615, 0)</f>
        <v>0</v>
      </c>
    </row>
    <row r="616" spans="1:26" ht="42.75">
      <c r="A616" s="30" t="str">
        <f>Source!E168</f>
        <v>5</v>
      </c>
      <c r="B616" s="31" t="str">
        <f>Source!F168</f>
        <v>507-0588</v>
      </c>
      <c r="C616" s="27" t="str">
        <f>Source!G168</f>
        <v>Трубы напорные из полиэтилена низкого давления среднего типа, наружным диаметром 25 мм</v>
      </c>
      <c r="D616" s="32" t="str">
        <f>Source!H168</f>
        <v>10 м</v>
      </c>
      <c r="E616" s="10">
        <f>Source!I168</f>
        <v>-2.3224999999999998</v>
      </c>
      <c r="F616" s="34">
        <f>IF(Source!AK168&lt;&gt; 0, Source!AK168,Source!AL168 + Source!AM168 + Source!AO168)</f>
        <v>55.05</v>
      </c>
      <c r="G616" s="33"/>
      <c r="H616" s="35"/>
      <c r="I616" s="33" t="str">
        <f>Source!BO168</f>
        <v>507-0588</v>
      </c>
      <c r="J616" s="33"/>
      <c r="K616" s="35"/>
      <c r="L616" s="36"/>
      <c r="S616">
        <f>ROUND((Source!FX168/100)*((ROUND(Source!AF168*Source!I168, 0)+ROUND(Source!AE168*Source!I168, 0))), 0)</f>
        <v>0</v>
      </c>
      <c r="T616">
        <f>Source!X168</f>
        <v>0</v>
      </c>
      <c r="U616">
        <f>ROUND((Source!FY168/100)*((ROUND(Source!AF168*Source!I168, 0)+ROUND(Source!AE168*Source!I168, 0))), 0)</f>
        <v>0</v>
      </c>
      <c r="V616">
        <f>Source!Y168</f>
        <v>0</v>
      </c>
    </row>
    <row r="617" spans="1:26" ht="14.25">
      <c r="A617" s="41"/>
      <c r="B617" s="42"/>
      <c r="C617" s="43" t="s">
        <v>1687</v>
      </c>
      <c r="D617" s="44"/>
      <c r="E617" s="45"/>
      <c r="F617" s="46">
        <f>Source!AL168</f>
        <v>55.05</v>
      </c>
      <c r="G617" s="47" t="str">
        <f>Source!DD168</f>
        <v/>
      </c>
      <c r="H617" s="48">
        <f>ROUND(Source!AC168*Source!I168, 0)</f>
        <v>-128</v>
      </c>
      <c r="I617" s="47"/>
      <c r="J617" s="47">
        <f>IF(Source!BC168&lt;&gt; 0, Source!BC168, 1)</f>
        <v>3.15</v>
      </c>
      <c r="K617" s="48">
        <f>Source!P168</f>
        <v>-403</v>
      </c>
      <c r="L617" s="58"/>
    </row>
    <row r="618" spans="1:26" ht="15">
      <c r="G618" s="132">
        <f>ROUND(Source!AC168*Source!I168, 0)+ROUND(Source!AF168*Source!I168, 0)+ROUND(Source!AD168*Source!I168, 0)</f>
        <v>-128</v>
      </c>
      <c r="H618" s="132"/>
      <c r="J618" s="132">
        <f>Source!O168</f>
        <v>-403</v>
      </c>
      <c r="K618" s="132"/>
      <c r="L618" s="40">
        <f>Source!U168</f>
        <v>0</v>
      </c>
      <c r="O618" s="39">
        <f>G618</f>
        <v>-128</v>
      </c>
      <c r="P618" s="39">
        <f>J618</f>
        <v>-403</v>
      </c>
      <c r="Q618" s="50">
        <f>L618</f>
        <v>0</v>
      </c>
      <c r="W618">
        <f>IF(Source!BI168&lt;=1,G618, 0)</f>
        <v>0</v>
      </c>
      <c r="X618">
        <f>IF(Source!BI168=2,G618, 0)</f>
        <v>-128</v>
      </c>
      <c r="Y618">
        <f>IF(Source!BI168=3,G618, 0)</f>
        <v>0</v>
      </c>
      <c r="Z618">
        <f>IF(Source!BI168=4,G618, 0)</f>
        <v>0</v>
      </c>
    </row>
    <row r="619" spans="1:26" ht="14.25">
      <c r="A619" s="30" t="str">
        <f>Source!E169</f>
        <v>6</v>
      </c>
      <c r="B619" s="31" t="str">
        <f>Source!F169</f>
        <v>507-3355</v>
      </c>
      <c r="C619" s="27" t="str">
        <f>Source!G169</f>
        <v>Труба из полипропилена PN 20/25</v>
      </c>
      <c r="D619" s="32" t="str">
        <f>Source!H169</f>
        <v>м</v>
      </c>
      <c r="E619" s="10">
        <f>Source!I169</f>
        <v>23.225000000000001</v>
      </c>
      <c r="F619" s="34">
        <f>IF(Source!AK169&lt;&gt; 0, Source!AK169,Source!AL169 + Source!AM169 + Source!AO169)</f>
        <v>18.170000000000002</v>
      </c>
      <c r="G619" s="33"/>
      <c r="H619" s="35"/>
      <c r="I619" s="33" t="str">
        <f>Source!BO169</f>
        <v>507-3355</v>
      </c>
      <c r="J619" s="33"/>
      <c r="K619" s="35"/>
      <c r="L619" s="36"/>
      <c r="S619">
        <f>ROUND((Source!FX169/100)*((ROUND(Source!AF169*Source!I169, 0)+ROUND(Source!AE169*Source!I169, 0))), 0)</f>
        <v>0</v>
      </c>
      <c r="T619">
        <f>Source!X169</f>
        <v>0</v>
      </c>
      <c r="U619">
        <f>ROUND((Source!FY169/100)*((ROUND(Source!AF169*Source!I169, 0)+ROUND(Source!AE169*Source!I169, 0))), 0)</f>
        <v>0</v>
      </c>
      <c r="V619">
        <f>Source!Y169</f>
        <v>0</v>
      </c>
    </row>
    <row r="620" spans="1:26" ht="14.25">
      <c r="A620" s="41"/>
      <c r="B620" s="42"/>
      <c r="C620" s="43" t="s">
        <v>1687</v>
      </c>
      <c r="D620" s="44"/>
      <c r="E620" s="45"/>
      <c r="F620" s="46">
        <f>Source!AL169</f>
        <v>18.170000000000002</v>
      </c>
      <c r="G620" s="47" t="str">
        <f>Source!DD169</f>
        <v/>
      </c>
      <c r="H620" s="48">
        <f>ROUND(Source!AC169*Source!I169, 0)</f>
        <v>422</v>
      </c>
      <c r="I620" s="47"/>
      <c r="J620" s="47">
        <f>IF(Source!BC169&lt;&gt; 0, Source!BC169, 1)</f>
        <v>2.1</v>
      </c>
      <c r="K620" s="48">
        <f>Source!P169</f>
        <v>886</v>
      </c>
      <c r="L620" s="58"/>
    </row>
    <row r="621" spans="1:26" ht="15">
      <c r="G621" s="132">
        <f>ROUND(Source!AC169*Source!I169, 0)+ROUND(Source!AF169*Source!I169, 0)+ROUND(Source!AD169*Source!I169, 0)</f>
        <v>422</v>
      </c>
      <c r="H621" s="132"/>
      <c r="J621" s="132">
        <f>Source!O169</f>
        <v>886</v>
      </c>
      <c r="K621" s="132"/>
      <c r="L621" s="40">
        <f>Source!U169</f>
        <v>0</v>
      </c>
      <c r="O621" s="39">
        <f>G621</f>
        <v>422</v>
      </c>
      <c r="P621" s="39">
        <f>J621</f>
        <v>886</v>
      </c>
      <c r="Q621" s="50">
        <f>L621</f>
        <v>0</v>
      </c>
      <c r="W621">
        <f>IF(Source!BI169&lt;=1,G621, 0)</f>
        <v>0</v>
      </c>
      <c r="X621">
        <f>IF(Source!BI169=2,G621, 0)</f>
        <v>422</v>
      </c>
      <c r="Y621">
        <f>IF(Source!BI169=3,G621, 0)</f>
        <v>0</v>
      </c>
      <c r="Z621">
        <f>IF(Source!BI169=4,G621, 0)</f>
        <v>0</v>
      </c>
    </row>
    <row r="622" spans="1:26" ht="71.25">
      <c r="A622" s="30" t="str">
        <f>Source!E170</f>
        <v>7</v>
      </c>
      <c r="B622" s="31" t="str">
        <f>Source!F170</f>
        <v>16-04-002-3</v>
      </c>
      <c r="C622" s="27" t="str">
        <f>Source!G170</f>
        <v>Прокладка трубопроводов водоснабжения из напорных полиэтиленовых труб низкого давления среднего типа наружным диаметром 32 мм</v>
      </c>
      <c r="D622" s="32" t="str">
        <f>Source!H170</f>
        <v>100 м трубопровода</v>
      </c>
      <c r="E622" s="10">
        <f>Source!I170</f>
        <v>1.4999999999999999E-2</v>
      </c>
      <c r="F622" s="34">
        <f>IF(Source!AK170&lt;&gt; 0, Source!AK170,Source!AL170 + Source!AM170 + Source!AO170)</f>
        <v>2375.66</v>
      </c>
      <c r="G622" s="33"/>
      <c r="H622" s="35"/>
      <c r="I622" s="33" t="str">
        <f>Source!BO170</f>
        <v>16-04-002-3</v>
      </c>
      <c r="J622" s="33"/>
      <c r="K622" s="35"/>
      <c r="L622" s="36"/>
      <c r="S622">
        <f>ROUND((Source!FX170/100)*((ROUND(Source!AF170*Source!I170, 0)+ROUND(Source!AE170*Source!I170, 0))), 0)</f>
        <v>21</v>
      </c>
      <c r="T622">
        <f>Source!X170</f>
        <v>367</v>
      </c>
      <c r="U622">
        <f>ROUND((Source!FY170/100)*((ROUND(Source!AF170*Source!I170, 0)+ROUND(Source!AE170*Source!I170, 0))), 0)</f>
        <v>13</v>
      </c>
      <c r="V622">
        <f>Source!Y170</f>
        <v>226</v>
      </c>
    </row>
    <row r="623" spans="1:26" ht="14.25">
      <c r="A623" s="30"/>
      <c r="B623" s="31"/>
      <c r="C623" s="27" t="s">
        <v>1680</v>
      </c>
      <c r="D623" s="32"/>
      <c r="E623" s="10"/>
      <c r="F623" s="34">
        <f>Source!AO170</f>
        <v>1129.0899999999999</v>
      </c>
      <c r="G623" s="33" t="str">
        <f>Source!DG170</f>
        <v/>
      </c>
      <c r="H623" s="35">
        <f>ROUND(Source!AF170*Source!I170, 0)</f>
        <v>17</v>
      </c>
      <c r="I623" s="33"/>
      <c r="J623" s="33">
        <f>IF(Source!BA170&lt;&gt; 0, Source!BA170, 1)</f>
        <v>17.95</v>
      </c>
      <c r="K623" s="35">
        <f>Source!S170</f>
        <v>304</v>
      </c>
      <c r="L623" s="36"/>
      <c r="R623">
        <f>H623</f>
        <v>17</v>
      </c>
    </row>
    <row r="624" spans="1:26" ht="14.25">
      <c r="A624" s="30"/>
      <c r="B624" s="31"/>
      <c r="C624" s="27" t="s">
        <v>317</v>
      </c>
      <c r="D624" s="32"/>
      <c r="E624" s="10"/>
      <c r="F624" s="34">
        <f>Source!AM170</f>
        <v>501.39</v>
      </c>
      <c r="G624" s="33" t="str">
        <f>Source!DE170</f>
        <v/>
      </c>
      <c r="H624" s="35">
        <f>ROUND(Source!AD170*Source!I170, 0)</f>
        <v>8</v>
      </c>
      <c r="I624" s="33"/>
      <c r="J624" s="33">
        <f>IF(Source!BB170&lt;&gt; 0, Source!BB170, 1)</f>
        <v>6.7</v>
      </c>
      <c r="K624" s="35">
        <f>Source!Q170</f>
        <v>50</v>
      </c>
      <c r="L624" s="36"/>
    </row>
    <row r="625" spans="1:26" ht="14.25">
      <c r="A625" s="30"/>
      <c r="B625" s="31"/>
      <c r="C625" s="27" t="s">
        <v>1681</v>
      </c>
      <c r="D625" s="32"/>
      <c r="E625" s="10"/>
      <c r="F625" s="34">
        <f>Source!AN170</f>
        <v>57.11</v>
      </c>
      <c r="G625" s="33" t="str">
        <f>Source!DF170</f>
        <v/>
      </c>
      <c r="H625" s="35">
        <f>ROUND(Source!AE170*Source!I170, 0)</f>
        <v>1</v>
      </c>
      <c r="I625" s="33"/>
      <c r="J625" s="33">
        <f>IF(Source!BS170&lt;&gt; 0, Source!BS170, 1)</f>
        <v>17.95</v>
      </c>
      <c r="K625" s="35">
        <f>Source!R170</f>
        <v>15</v>
      </c>
      <c r="L625" s="36"/>
      <c r="R625">
        <f>H625</f>
        <v>1</v>
      </c>
    </row>
    <row r="626" spans="1:26" ht="14.25">
      <c r="A626" s="30"/>
      <c r="B626" s="31"/>
      <c r="C626" s="27" t="s">
        <v>1687</v>
      </c>
      <c r="D626" s="32"/>
      <c r="E626" s="10"/>
      <c r="F626" s="34">
        <f>Source!AL170</f>
        <v>745.18</v>
      </c>
      <c r="G626" s="33" t="str">
        <f>Source!DD170</f>
        <v/>
      </c>
      <c r="H626" s="35">
        <f>ROUND(Source!AC170*Source!I170, 0)</f>
        <v>11</v>
      </c>
      <c r="I626" s="33"/>
      <c r="J626" s="33">
        <f>IF(Source!BC170&lt;&gt; 0, Source!BC170, 1)</f>
        <v>3.27</v>
      </c>
      <c r="K626" s="35">
        <f>Source!P170</f>
        <v>37</v>
      </c>
      <c r="L626" s="36"/>
    </row>
    <row r="627" spans="1:26" ht="14.25">
      <c r="A627" s="30"/>
      <c r="B627" s="31"/>
      <c r="C627" s="27" t="s">
        <v>1682</v>
      </c>
      <c r="D627" s="32" t="s">
        <v>1683</v>
      </c>
      <c r="E627" s="10">
        <f>Source!BZ170</f>
        <v>128</v>
      </c>
      <c r="F627" s="151" t="str">
        <f>CONCATENATE(" )", Source!DL170, Source!FT170, "=", Source!FX170)</f>
        <v xml:space="preserve"> )*0,9=115,2</v>
      </c>
      <c r="G627" s="128"/>
      <c r="H627" s="35">
        <f>SUM(S622:S629)</f>
        <v>21</v>
      </c>
      <c r="I627" s="37"/>
      <c r="J627" s="27">
        <f>Source!AT170</f>
        <v>115</v>
      </c>
      <c r="K627" s="35">
        <f>SUM(T622:T629)</f>
        <v>367</v>
      </c>
      <c r="L627" s="36"/>
    </row>
    <row r="628" spans="1:26" ht="14.25">
      <c r="A628" s="30"/>
      <c r="B628" s="31"/>
      <c r="C628" s="27" t="s">
        <v>1684</v>
      </c>
      <c r="D628" s="32" t="s">
        <v>1683</v>
      </c>
      <c r="E628" s="10">
        <f>Source!CA170</f>
        <v>83</v>
      </c>
      <c r="F628" s="151" t="str">
        <f>CONCATENATE(" )", Source!DM170, Source!FU170, "=", Source!FY170)</f>
        <v xml:space="preserve"> )*0,85=70,55</v>
      </c>
      <c r="G628" s="128"/>
      <c r="H628" s="35">
        <f>SUM(U622:U629)</f>
        <v>13</v>
      </c>
      <c r="I628" s="37"/>
      <c r="J628" s="27">
        <f>Source!AU170</f>
        <v>71</v>
      </c>
      <c r="K628" s="35">
        <f>SUM(V622:V629)</f>
        <v>226</v>
      </c>
      <c r="L628" s="36"/>
    </row>
    <row r="629" spans="1:26" ht="14.25">
      <c r="A629" s="41"/>
      <c r="B629" s="42"/>
      <c r="C629" s="43" t="s">
        <v>1685</v>
      </c>
      <c r="D629" s="44" t="s">
        <v>1686</v>
      </c>
      <c r="E629" s="45">
        <f>Source!AQ170</f>
        <v>121.8</v>
      </c>
      <c r="F629" s="46"/>
      <c r="G629" s="47" t="str">
        <f>Source!DI170</f>
        <v/>
      </c>
      <c r="H629" s="48"/>
      <c r="I629" s="47"/>
      <c r="J629" s="47"/>
      <c r="K629" s="48"/>
      <c r="L629" s="49">
        <f>Source!U170</f>
        <v>1.827</v>
      </c>
    </row>
    <row r="630" spans="1:26" ht="15">
      <c r="G630" s="132">
        <f>ROUND(Source!AC170*Source!I170, 0)+ROUND(Source!AF170*Source!I170, 0)+ROUND(Source!AD170*Source!I170, 0)+SUM(H627:H628)</f>
        <v>70</v>
      </c>
      <c r="H630" s="132"/>
      <c r="J630" s="132">
        <f>Source!O170+SUM(K627:K628)</f>
        <v>984</v>
      </c>
      <c r="K630" s="132"/>
      <c r="L630" s="40">
        <f>Source!U170</f>
        <v>1.827</v>
      </c>
      <c r="O630" s="39">
        <f>G630</f>
        <v>70</v>
      </c>
      <c r="P630" s="39">
        <f>J630</f>
        <v>984</v>
      </c>
      <c r="Q630" s="50">
        <f>L630</f>
        <v>1.827</v>
      </c>
      <c r="W630">
        <f>IF(Source!BI170&lt;=1,G630, 0)</f>
        <v>70</v>
      </c>
      <c r="X630">
        <f>IF(Source!BI170=2,G630, 0)</f>
        <v>0</v>
      </c>
      <c r="Y630">
        <f>IF(Source!BI170=3,G630, 0)</f>
        <v>0</v>
      </c>
      <c r="Z630">
        <f>IF(Source!BI170=4,G630, 0)</f>
        <v>0</v>
      </c>
    </row>
    <row r="631" spans="1:26" ht="42.75">
      <c r="A631" s="30" t="str">
        <f>Source!E171</f>
        <v>8</v>
      </c>
      <c r="B631" s="31" t="str">
        <f>Source!F171</f>
        <v>507-0589</v>
      </c>
      <c r="C631" s="27" t="str">
        <f>Source!G171</f>
        <v>Трубы напорные из полиэтилена низкого давления среднего типа, наружным диаметром 32 мм</v>
      </c>
      <c r="D631" s="32" t="str">
        <f>Source!H171</f>
        <v>10 м</v>
      </c>
      <c r="E631" s="10">
        <f>Source!I171</f>
        <v>-0.14069999999999999</v>
      </c>
      <c r="F631" s="34">
        <f>IF(Source!AK171&lt;&gt; 0, Source!AK171,Source!AL171 + Source!AM171 + Source!AO171)</f>
        <v>74.599999999999994</v>
      </c>
      <c r="G631" s="33"/>
      <c r="H631" s="35"/>
      <c r="I631" s="33" t="str">
        <f>Source!BO171</f>
        <v>507-0589</v>
      </c>
      <c r="J631" s="33"/>
      <c r="K631" s="35"/>
      <c r="L631" s="36"/>
      <c r="S631">
        <f>ROUND((Source!FX171/100)*((ROUND(Source!AF171*Source!I171, 0)+ROUND(Source!AE171*Source!I171, 0))), 0)</f>
        <v>0</v>
      </c>
      <c r="T631">
        <f>Source!X171</f>
        <v>0</v>
      </c>
      <c r="U631">
        <f>ROUND((Source!FY171/100)*((ROUND(Source!AF171*Source!I171, 0)+ROUND(Source!AE171*Source!I171, 0))), 0)</f>
        <v>0</v>
      </c>
      <c r="V631">
        <f>Source!Y171</f>
        <v>0</v>
      </c>
    </row>
    <row r="632" spans="1:26" ht="14.25">
      <c r="A632" s="41"/>
      <c r="B632" s="42"/>
      <c r="C632" s="43" t="s">
        <v>1687</v>
      </c>
      <c r="D632" s="44"/>
      <c r="E632" s="45"/>
      <c r="F632" s="46">
        <f>Source!AL171</f>
        <v>74.599999999999994</v>
      </c>
      <c r="G632" s="47" t="str">
        <f>Source!DD171</f>
        <v/>
      </c>
      <c r="H632" s="48">
        <f>ROUND(Source!AC171*Source!I171, 0)</f>
        <v>-10</v>
      </c>
      <c r="I632" s="47"/>
      <c r="J632" s="47">
        <f>IF(Source!BC171&lt;&gt; 0, Source!BC171, 1)</f>
        <v>3.15</v>
      </c>
      <c r="K632" s="48">
        <f>Source!P171</f>
        <v>-33</v>
      </c>
      <c r="L632" s="58"/>
    </row>
    <row r="633" spans="1:26" ht="15">
      <c r="G633" s="132">
        <f>ROUND(Source!AC171*Source!I171, 0)+ROUND(Source!AF171*Source!I171, 0)+ROUND(Source!AD171*Source!I171, 0)</f>
        <v>-10</v>
      </c>
      <c r="H633" s="132"/>
      <c r="J633" s="132">
        <f>Source!O171</f>
        <v>-33</v>
      </c>
      <c r="K633" s="132"/>
      <c r="L633" s="40">
        <f>Source!U171</f>
        <v>0</v>
      </c>
      <c r="O633" s="39">
        <f>G633</f>
        <v>-10</v>
      </c>
      <c r="P633" s="39">
        <f>J633</f>
        <v>-33</v>
      </c>
      <c r="Q633" s="50">
        <f>L633</f>
        <v>0</v>
      </c>
      <c r="W633">
        <f>IF(Source!BI171&lt;=1,G633, 0)</f>
        <v>0</v>
      </c>
      <c r="X633">
        <f>IF(Source!BI171=2,G633, 0)</f>
        <v>-10</v>
      </c>
      <c r="Y633">
        <f>IF(Source!BI171=3,G633, 0)</f>
        <v>0</v>
      </c>
      <c r="Z633">
        <f>IF(Source!BI171=4,G633, 0)</f>
        <v>0</v>
      </c>
    </row>
    <row r="634" spans="1:26" ht="14.25">
      <c r="A634" s="30" t="str">
        <f>Source!E172</f>
        <v>9</v>
      </c>
      <c r="B634" s="31" t="str">
        <f>Source!F172</f>
        <v>507-3356</v>
      </c>
      <c r="C634" s="27" t="str">
        <f>Source!G172</f>
        <v>Труба из полипропилена PN 20/32</v>
      </c>
      <c r="D634" s="32" t="str">
        <f>Source!H172</f>
        <v>м</v>
      </c>
      <c r="E634" s="10">
        <f>Source!I172</f>
        <v>1.407</v>
      </c>
      <c r="F634" s="34">
        <f>IF(Source!AK172&lt;&gt; 0, Source!AK172,Source!AL172 + Source!AM172 + Source!AO172)</f>
        <v>29.35</v>
      </c>
      <c r="G634" s="33"/>
      <c r="H634" s="35"/>
      <c r="I634" s="33" t="str">
        <f>Source!BO172</f>
        <v>507-3356</v>
      </c>
      <c r="J634" s="33"/>
      <c r="K634" s="35"/>
      <c r="L634" s="36"/>
      <c r="S634">
        <f>ROUND((Source!FX172/100)*((ROUND(Source!AF172*Source!I172, 0)+ROUND(Source!AE172*Source!I172, 0))), 0)</f>
        <v>0</v>
      </c>
      <c r="T634">
        <f>Source!X172</f>
        <v>0</v>
      </c>
      <c r="U634">
        <f>ROUND((Source!FY172/100)*((ROUND(Source!AF172*Source!I172, 0)+ROUND(Source!AE172*Source!I172, 0))), 0)</f>
        <v>0</v>
      </c>
      <c r="V634">
        <f>Source!Y172</f>
        <v>0</v>
      </c>
    </row>
    <row r="635" spans="1:26" ht="14.25">
      <c r="A635" s="41"/>
      <c r="B635" s="42"/>
      <c r="C635" s="43" t="s">
        <v>1687</v>
      </c>
      <c r="D635" s="44"/>
      <c r="E635" s="45"/>
      <c r="F635" s="46">
        <f>Source!AL172</f>
        <v>29.35</v>
      </c>
      <c r="G635" s="47" t="str">
        <f>Source!DD172</f>
        <v/>
      </c>
      <c r="H635" s="48">
        <f>ROUND(Source!AC172*Source!I172, 0)</f>
        <v>41</v>
      </c>
      <c r="I635" s="47"/>
      <c r="J635" s="47">
        <f>IF(Source!BC172&lt;&gt; 0, Source!BC172, 1)</f>
        <v>2.11</v>
      </c>
      <c r="K635" s="48">
        <f>Source!P172</f>
        <v>87</v>
      </c>
      <c r="L635" s="58"/>
    </row>
    <row r="636" spans="1:26" ht="15">
      <c r="G636" s="132">
        <f>ROUND(Source!AC172*Source!I172, 0)+ROUND(Source!AF172*Source!I172, 0)+ROUND(Source!AD172*Source!I172, 0)</f>
        <v>41</v>
      </c>
      <c r="H636" s="132"/>
      <c r="J636" s="132">
        <f>Source!O172</f>
        <v>87</v>
      </c>
      <c r="K636" s="132"/>
      <c r="L636" s="40">
        <f>Source!U172</f>
        <v>0</v>
      </c>
      <c r="O636" s="39">
        <f>G636</f>
        <v>41</v>
      </c>
      <c r="P636" s="39">
        <f>J636</f>
        <v>87</v>
      </c>
      <c r="Q636" s="50">
        <f>L636</f>
        <v>0</v>
      </c>
      <c r="W636">
        <f>IF(Source!BI172&lt;=1,G636, 0)</f>
        <v>0</v>
      </c>
      <c r="X636">
        <f>IF(Source!BI172=2,G636, 0)</f>
        <v>41</v>
      </c>
      <c r="Y636">
        <f>IF(Source!BI172=3,G636, 0)</f>
        <v>0</v>
      </c>
      <c r="Z636">
        <f>IF(Source!BI172=4,G636, 0)</f>
        <v>0</v>
      </c>
    </row>
    <row r="637" spans="1:26" ht="28.5">
      <c r="A637" s="30" t="str">
        <f>Source!E173</f>
        <v>10</v>
      </c>
      <c r="B637" s="31" t="str">
        <f>Source!F173</f>
        <v>507-3174</v>
      </c>
      <c r="C637" s="27" t="str">
        <f>Source!G173</f>
        <v>Угольник 90 град. полипропиленовый диаметром 25 мм</v>
      </c>
      <c r="D637" s="32" t="str">
        <f>Source!H173</f>
        <v>шт.</v>
      </c>
      <c r="E637" s="10">
        <f>Source!I173</f>
        <v>9</v>
      </c>
      <c r="F637" s="34">
        <f>IF(Source!AK173&lt;&gt; 0, Source!AK173,Source!AL173 + Source!AM173 + Source!AO173)</f>
        <v>6.27</v>
      </c>
      <c r="G637" s="33"/>
      <c r="H637" s="35"/>
      <c r="I637" s="33" t="str">
        <f>Source!BO173</f>
        <v>507-3174</v>
      </c>
      <c r="J637" s="33"/>
      <c r="K637" s="35"/>
      <c r="L637" s="36"/>
      <c r="S637">
        <f>ROUND((Source!FX173/100)*((ROUND(Source!AF173*Source!I173, 0)+ROUND(Source!AE173*Source!I173, 0))), 0)</f>
        <v>0</v>
      </c>
      <c r="T637">
        <f>Source!X173</f>
        <v>0</v>
      </c>
      <c r="U637">
        <f>ROUND((Source!FY173/100)*((ROUND(Source!AF173*Source!I173, 0)+ROUND(Source!AE173*Source!I173, 0))), 0)</f>
        <v>0</v>
      </c>
      <c r="V637">
        <f>Source!Y173</f>
        <v>0</v>
      </c>
    </row>
    <row r="638" spans="1:26" ht="14.25">
      <c r="A638" s="41"/>
      <c r="B638" s="42"/>
      <c r="C638" s="43" t="s">
        <v>1687</v>
      </c>
      <c r="D638" s="44"/>
      <c r="E638" s="45"/>
      <c r="F638" s="46">
        <f>Source!AL173</f>
        <v>6.27</v>
      </c>
      <c r="G638" s="47" t="str">
        <f>Source!DD173</f>
        <v/>
      </c>
      <c r="H638" s="48">
        <f>ROUND(Source!AC173*Source!I173, 0)</f>
        <v>56</v>
      </c>
      <c r="I638" s="47"/>
      <c r="J638" s="47">
        <f>IF(Source!BC173&lt;&gt; 0, Source!BC173, 1)</f>
        <v>0.81</v>
      </c>
      <c r="K638" s="48">
        <f>Source!P173</f>
        <v>46</v>
      </c>
      <c r="L638" s="58"/>
    </row>
    <row r="639" spans="1:26" ht="15">
      <c r="G639" s="132">
        <f>ROUND(Source!AC173*Source!I173, 0)+ROUND(Source!AF173*Source!I173, 0)+ROUND(Source!AD173*Source!I173, 0)</f>
        <v>56</v>
      </c>
      <c r="H639" s="132"/>
      <c r="J639" s="132">
        <f>Source!O173</f>
        <v>46</v>
      </c>
      <c r="K639" s="132"/>
      <c r="L639" s="40">
        <f>Source!U173</f>
        <v>0</v>
      </c>
      <c r="O639" s="39">
        <f>G639</f>
        <v>56</v>
      </c>
      <c r="P639" s="39">
        <f>J639</f>
        <v>46</v>
      </c>
      <c r="Q639" s="50">
        <f>L639</f>
        <v>0</v>
      </c>
      <c r="W639">
        <f>IF(Source!BI173&lt;=1,G639, 0)</f>
        <v>0</v>
      </c>
      <c r="X639">
        <f>IF(Source!BI173=2,G639, 0)</f>
        <v>56</v>
      </c>
      <c r="Y639">
        <f>IF(Source!BI173=3,G639, 0)</f>
        <v>0</v>
      </c>
      <c r="Z639">
        <f>IF(Source!BI173=4,G639, 0)</f>
        <v>0</v>
      </c>
    </row>
    <row r="640" spans="1:26" ht="28.5">
      <c r="A640" s="30" t="str">
        <f>Source!E174</f>
        <v>11</v>
      </c>
      <c r="B640" s="31" t="str">
        <f>Source!F174</f>
        <v>507-5056</v>
      </c>
      <c r="C640" s="27" t="str">
        <f>Source!G174</f>
        <v>Муфта полипропиленовая переходная диаметром 25х20 мм</v>
      </c>
      <c r="D640" s="32" t="str">
        <f>Source!H174</f>
        <v>шт.</v>
      </c>
      <c r="E640" s="10">
        <f>Source!I174</f>
        <v>4</v>
      </c>
      <c r="F640" s="34">
        <f>IF(Source!AK174&lt;&gt; 0, Source!AK174,Source!AL174 + Source!AM174 + Source!AO174)</f>
        <v>0.97</v>
      </c>
      <c r="G640" s="33"/>
      <c r="H640" s="35"/>
      <c r="I640" s="33" t="str">
        <f>Source!BO174</f>
        <v>507-5056</v>
      </c>
      <c r="J640" s="33"/>
      <c r="K640" s="35"/>
      <c r="L640" s="36"/>
      <c r="S640">
        <f>ROUND((Source!FX174/100)*((ROUND(Source!AF174*Source!I174, 0)+ROUND(Source!AE174*Source!I174, 0))), 0)</f>
        <v>0</v>
      </c>
      <c r="T640">
        <f>Source!X174</f>
        <v>0</v>
      </c>
      <c r="U640">
        <f>ROUND((Source!FY174/100)*((ROUND(Source!AF174*Source!I174, 0)+ROUND(Source!AE174*Source!I174, 0))), 0)</f>
        <v>0</v>
      </c>
      <c r="V640">
        <f>Source!Y174</f>
        <v>0</v>
      </c>
    </row>
    <row r="641" spans="1:26" ht="14.25">
      <c r="A641" s="41"/>
      <c r="B641" s="42"/>
      <c r="C641" s="43" t="s">
        <v>1687</v>
      </c>
      <c r="D641" s="44"/>
      <c r="E641" s="45"/>
      <c r="F641" s="46">
        <f>Source!AL174</f>
        <v>0.97</v>
      </c>
      <c r="G641" s="47" t="str">
        <f>Source!DD174</f>
        <v/>
      </c>
      <c r="H641" s="48">
        <f>ROUND(Source!AC174*Source!I174, 0)</f>
        <v>4</v>
      </c>
      <c r="I641" s="47"/>
      <c r="J641" s="47">
        <f>IF(Source!BC174&lt;&gt; 0, Source!BC174, 1)</f>
        <v>3.57</v>
      </c>
      <c r="K641" s="48">
        <f>Source!P174</f>
        <v>14</v>
      </c>
      <c r="L641" s="58"/>
    </row>
    <row r="642" spans="1:26" ht="15">
      <c r="G642" s="132">
        <f>ROUND(Source!AC174*Source!I174, 0)+ROUND(Source!AF174*Source!I174, 0)+ROUND(Source!AD174*Source!I174, 0)</f>
        <v>4</v>
      </c>
      <c r="H642" s="132"/>
      <c r="J642" s="132">
        <f>Source!O174</f>
        <v>14</v>
      </c>
      <c r="K642" s="132"/>
      <c r="L642" s="40">
        <f>Source!U174</f>
        <v>0</v>
      </c>
      <c r="O642" s="39">
        <f>G642</f>
        <v>4</v>
      </c>
      <c r="P642" s="39">
        <f>J642</f>
        <v>14</v>
      </c>
      <c r="Q642" s="50">
        <f>L642</f>
        <v>0</v>
      </c>
      <c r="W642">
        <f>IF(Source!BI174&lt;=1,G642, 0)</f>
        <v>0</v>
      </c>
      <c r="X642">
        <f>IF(Source!BI174=2,G642, 0)</f>
        <v>4</v>
      </c>
      <c r="Y642">
        <f>IF(Source!BI174=3,G642, 0)</f>
        <v>0</v>
      </c>
      <c r="Z642">
        <f>IF(Source!BI174=4,G642, 0)</f>
        <v>0</v>
      </c>
    </row>
    <row r="643" spans="1:26" ht="28.5">
      <c r="A643" s="30" t="str">
        <f>Source!E175</f>
        <v>12</v>
      </c>
      <c r="B643" s="31" t="str">
        <f>Source!F175</f>
        <v>507-5058</v>
      </c>
      <c r="C643" s="27" t="str">
        <f>Source!G175</f>
        <v>Муфта полипропиленовая переходная диаметром 32х25 мм</v>
      </c>
      <c r="D643" s="32" t="str">
        <f>Source!H175</f>
        <v>шт.</v>
      </c>
      <c r="E643" s="10">
        <f>Source!I175</f>
        <v>1</v>
      </c>
      <c r="F643" s="34">
        <f>IF(Source!AK175&lt;&gt; 0, Source!AK175,Source!AL175 + Source!AM175 + Source!AO175)</f>
        <v>1.34</v>
      </c>
      <c r="G643" s="33"/>
      <c r="H643" s="35"/>
      <c r="I643" s="33" t="str">
        <f>Source!BO175</f>
        <v>507-5058</v>
      </c>
      <c r="J643" s="33"/>
      <c r="K643" s="35"/>
      <c r="L643" s="36"/>
      <c r="S643">
        <f>ROUND((Source!FX175/100)*((ROUND(Source!AF175*Source!I175, 0)+ROUND(Source!AE175*Source!I175, 0))), 0)</f>
        <v>0</v>
      </c>
      <c r="T643">
        <f>Source!X175</f>
        <v>0</v>
      </c>
      <c r="U643">
        <f>ROUND((Source!FY175/100)*((ROUND(Source!AF175*Source!I175, 0)+ROUND(Source!AE175*Source!I175, 0))), 0)</f>
        <v>0</v>
      </c>
      <c r="V643">
        <f>Source!Y175</f>
        <v>0</v>
      </c>
    </row>
    <row r="644" spans="1:26" ht="14.25">
      <c r="A644" s="41"/>
      <c r="B644" s="42"/>
      <c r="C644" s="43" t="s">
        <v>1687</v>
      </c>
      <c r="D644" s="44"/>
      <c r="E644" s="45"/>
      <c r="F644" s="46">
        <f>Source!AL175</f>
        <v>1.34</v>
      </c>
      <c r="G644" s="47" t="str">
        <f>Source!DD175</f>
        <v/>
      </c>
      <c r="H644" s="48">
        <f>ROUND(Source!AC175*Source!I175, 0)</f>
        <v>1</v>
      </c>
      <c r="I644" s="47"/>
      <c r="J644" s="47">
        <f>IF(Source!BC175&lt;&gt; 0, Source!BC175, 1)</f>
        <v>3.42</v>
      </c>
      <c r="K644" s="48">
        <f>Source!P175</f>
        <v>5</v>
      </c>
      <c r="L644" s="58"/>
    </row>
    <row r="645" spans="1:26" ht="15">
      <c r="G645" s="132">
        <f>ROUND(Source!AC175*Source!I175, 0)+ROUND(Source!AF175*Source!I175, 0)+ROUND(Source!AD175*Source!I175, 0)</f>
        <v>1</v>
      </c>
      <c r="H645" s="132"/>
      <c r="J645" s="132">
        <f>Source!O175</f>
        <v>5</v>
      </c>
      <c r="K645" s="132"/>
      <c r="L645" s="40">
        <f>Source!U175</f>
        <v>0</v>
      </c>
      <c r="O645" s="39">
        <f>G645</f>
        <v>1</v>
      </c>
      <c r="P645" s="39">
        <f>J645</f>
        <v>5</v>
      </c>
      <c r="Q645" s="50">
        <f>L645</f>
        <v>0</v>
      </c>
      <c r="W645">
        <f>IF(Source!BI175&lt;=1,G645, 0)</f>
        <v>0</v>
      </c>
      <c r="X645">
        <f>IF(Source!BI175=2,G645, 0)</f>
        <v>1</v>
      </c>
      <c r="Y645">
        <f>IF(Source!BI175=3,G645, 0)</f>
        <v>0</v>
      </c>
      <c r="Z645">
        <f>IF(Source!BI175=4,G645, 0)</f>
        <v>0</v>
      </c>
    </row>
    <row r="646" spans="1:26" ht="28.5">
      <c r="A646" s="30" t="str">
        <f>Source!E176</f>
        <v>13</v>
      </c>
      <c r="B646" s="31" t="str">
        <f>Source!F176</f>
        <v>507-3296</v>
      </c>
      <c r="C646" s="27" t="str">
        <f>Source!G176</f>
        <v>Тройник полипропиленовый переходной диаметром 25х20х25 мм</v>
      </c>
      <c r="D646" s="32" t="str">
        <f>Source!H176</f>
        <v>шт.</v>
      </c>
      <c r="E646" s="10">
        <f>Source!I176</f>
        <v>11</v>
      </c>
      <c r="F646" s="34">
        <f>IF(Source!AK176&lt;&gt; 0, Source!AK176,Source!AL176 + Source!AM176 + Source!AO176)</f>
        <v>2.33</v>
      </c>
      <c r="G646" s="33"/>
      <c r="H646" s="35"/>
      <c r="I646" s="33" t="str">
        <f>Source!BO176</f>
        <v>507-3296</v>
      </c>
      <c r="J646" s="33"/>
      <c r="K646" s="35"/>
      <c r="L646" s="36"/>
      <c r="S646">
        <f>ROUND((Source!FX176/100)*((ROUND(Source!AF176*Source!I176, 0)+ROUND(Source!AE176*Source!I176, 0))), 0)</f>
        <v>0</v>
      </c>
      <c r="T646">
        <f>Source!X176</f>
        <v>0</v>
      </c>
      <c r="U646">
        <f>ROUND((Source!FY176/100)*((ROUND(Source!AF176*Source!I176, 0)+ROUND(Source!AE176*Source!I176, 0))), 0)</f>
        <v>0</v>
      </c>
      <c r="V646">
        <f>Source!Y176</f>
        <v>0</v>
      </c>
    </row>
    <row r="647" spans="1:26" ht="14.25">
      <c r="A647" s="41"/>
      <c r="B647" s="42"/>
      <c r="C647" s="43" t="s">
        <v>1687</v>
      </c>
      <c r="D647" s="44"/>
      <c r="E647" s="45"/>
      <c r="F647" s="46">
        <f>Source!AL176</f>
        <v>2.33</v>
      </c>
      <c r="G647" s="47" t="str">
        <f>Source!DD176</f>
        <v/>
      </c>
      <c r="H647" s="48">
        <f>ROUND(Source!AC176*Source!I176, 0)</f>
        <v>26</v>
      </c>
      <c r="I647" s="47"/>
      <c r="J647" s="47">
        <f>IF(Source!BC176&lt;&gt; 0, Source!BC176, 1)</f>
        <v>2.94</v>
      </c>
      <c r="K647" s="48">
        <f>Source!P176</f>
        <v>75</v>
      </c>
      <c r="L647" s="58"/>
    </row>
    <row r="648" spans="1:26" ht="15">
      <c r="G648" s="132">
        <f>ROUND(Source!AC176*Source!I176, 0)+ROUND(Source!AF176*Source!I176, 0)+ROUND(Source!AD176*Source!I176, 0)</f>
        <v>26</v>
      </c>
      <c r="H648" s="132"/>
      <c r="J648" s="132">
        <f>Source!O176</f>
        <v>75</v>
      </c>
      <c r="K648" s="132"/>
      <c r="L648" s="40">
        <f>Source!U176</f>
        <v>0</v>
      </c>
      <c r="O648" s="39">
        <f>G648</f>
        <v>26</v>
      </c>
      <c r="P648" s="39">
        <f>J648</f>
        <v>75</v>
      </c>
      <c r="Q648" s="50">
        <f>L648</f>
        <v>0</v>
      </c>
      <c r="W648">
        <f>IF(Source!BI176&lt;=1,G648, 0)</f>
        <v>0</v>
      </c>
      <c r="X648">
        <f>IF(Source!BI176=2,G648, 0)</f>
        <v>26</v>
      </c>
      <c r="Y648">
        <f>IF(Source!BI176=3,G648, 0)</f>
        <v>0</v>
      </c>
      <c r="Z648">
        <f>IF(Source!BI176=4,G648, 0)</f>
        <v>0</v>
      </c>
    </row>
    <row r="649" spans="1:26" ht="28.5">
      <c r="A649" s="30" t="str">
        <f>Source!E177</f>
        <v>14</v>
      </c>
      <c r="B649" s="31" t="str">
        <f>Source!F177</f>
        <v>507-3286</v>
      </c>
      <c r="C649" s="27" t="str">
        <f>Source!G177</f>
        <v>Тройник полипропиленовый соединительный диаметром 20 мм</v>
      </c>
      <c r="D649" s="32" t="str">
        <f>Source!H177</f>
        <v>шт.</v>
      </c>
      <c r="E649" s="10">
        <f>Source!I177</f>
        <v>4</v>
      </c>
      <c r="F649" s="34">
        <f>IF(Source!AK177&lt;&gt; 0, Source!AK177,Source!AL177 + Source!AM177 + Source!AO177)</f>
        <v>1.71</v>
      </c>
      <c r="G649" s="33"/>
      <c r="H649" s="35"/>
      <c r="I649" s="33" t="str">
        <f>Source!BO177</f>
        <v>507-3286</v>
      </c>
      <c r="J649" s="33"/>
      <c r="K649" s="35"/>
      <c r="L649" s="36"/>
      <c r="S649">
        <f>ROUND((Source!FX177/100)*((ROUND(Source!AF177*Source!I177, 0)+ROUND(Source!AE177*Source!I177, 0))), 0)</f>
        <v>0</v>
      </c>
      <c r="T649">
        <f>Source!X177</f>
        <v>0</v>
      </c>
      <c r="U649">
        <f>ROUND((Source!FY177/100)*((ROUND(Source!AF177*Source!I177, 0)+ROUND(Source!AE177*Source!I177, 0))), 0)</f>
        <v>0</v>
      </c>
      <c r="V649">
        <f>Source!Y177</f>
        <v>0</v>
      </c>
    </row>
    <row r="650" spans="1:26" ht="14.25">
      <c r="A650" s="41"/>
      <c r="B650" s="42"/>
      <c r="C650" s="43" t="s">
        <v>1687</v>
      </c>
      <c r="D650" s="44"/>
      <c r="E650" s="45"/>
      <c r="F650" s="46">
        <f>Source!AL177</f>
        <v>1.71</v>
      </c>
      <c r="G650" s="47" t="str">
        <f>Source!DD177</f>
        <v/>
      </c>
      <c r="H650" s="48">
        <f>ROUND(Source!AC177*Source!I177, 0)</f>
        <v>7</v>
      </c>
      <c r="I650" s="47"/>
      <c r="J650" s="47">
        <f>IF(Source!BC177&lt;&gt; 0, Source!BC177, 1)</f>
        <v>2.5299999999999998</v>
      </c>
      <c r="K650" s="48">
        <f>Source!P177</f>
        <v>17</v>
      </c>
      <c r="L650" s="58"/>
    </row>
    <row r="651" spans="1:26" ht="15">
      <c r="G651" s="132">
        <f>ROUND(Source!AC177*Source!I177, 0)+ROUND(Source!AF177*Source!I177, 0)+ROUND(Source!AD177*Source!I177, 0)</f>
        <v>7</v>
      </c>
      <c r="H651" s="132"/>
      <c r="J651" s="132">
        <f>Source!O177</f>
        <v>17</v>
      </c>
      <c r="K651" s="132"/>
      <c r="L651" s="40">
        <f>Source!U177</f>
        <v>0</v>
      </c>
      <c r="O651" s="39">
        <f>G651</f>
        <v>7</v>
      </c>
      <c r="P651" s="39">
        <f>J651</f>
        <v>17</v>
      </c>
      <c r="Q651" s="50">
        <f>L651</f>
        <v>0</v>
      </c>
      <c r="W651">
        <f>IF(Source!BI177&lt;=1,G651, 0)</f>
        <v>0</v>
      </c>
      <c r="X651">
        <f>IF(Source!BI177=2,G651, 0)</f>
        <v>7</v>
      </c>
      <c r="Y651">
        <f>IF(Source!BI177=3,G651, 0)</f>
        <v>0</v>
      </c>
      <c r="Z651">
        <f>IF(Source!BI177=4,G651, 0)</f>
        <v>0</v>
      </c>
    </row>
    <row r="652" spans="1:26" ht="28.5">
      <c r="A652" s="30" t="str">
        <f>Source!E178</f>
        <v>15</v>
      </c>
      <c r="B652" s="31" t="str">
        <f>Source!F178</f>
        <v>507-3287</v>
      </c>
      <c r="C652" s="27" t="str">
        <f>Source!G178</f>
        <v>Тройник полипропиленовый соединительный диаметром 25 мм</v>
      </c>
      <c r="D652" s="32" t="str">
        <f>Source!H178</f>
        <v>шт.</v>
      </c>
      <c r="E652" s="10">
        <f>Source!I178</f>
        <v>2</v>
      </c>
      <c r="F652" s="34">
        <f>IF(Source!AK178&lt;&gt; 0, Source!AK178,Source!AL178 + Source!AM178 + Source!AO178)</f>
        <v>2.84</v>
      </c>
      <c r="G652" s="33"/>
      <c r="H652" s="35"/>
      <c r="I652" s="33" t="str">
        <f>Source!BO178</f>
        <v>507-3287</v>
      </c>
      <c r="J652" s="33"/>
      <c r="K652" s="35"/>
      <c r="L652" s="36"/>
      <c r="S652">
        <f>ROUND((Source!FX178/100)*((ROUND(Source!AF178*Source!I178, 0)+ROUND(Source!AE178*Source!I178, 0))), 0)</f>
        <v>0</v>
      </c>
      <c r="T652">
        <f>Source!X178</f>
        <v>0</v>
      </c>
      <c r="U652">
        <f>ROUND((Source!FY178/100)*((ROUND(Source!AF178*Source!I178, 0)+ROUND(Source!AE178*Source!I178, 0))), 0)</f>
        <v>0</v>
      </c>
      <c r="V652">
        <f>Source!Y178</f>
        <v>0</v>
      </c>
    </row>
    <row r="653" spans="1:26" ht="14.25">
      <c r="A653" s="41"/>
      <c r="B653" s="42"/>
      <c r="C653" s="43" t="s">
        <v>1687</v>
      </c>
      <c r="D653" s="44"/>
      <c r="E653" s="45"/>
      <c r="F653" s="46">
        <f>Source!AL178</f>
        <v>2.84</v>
      </c>
      <c r="G653" s="47" t="str">
        <f>Source!DD178</f>
        <v/>
      </c>
      <c r="H653" s="48">
        <f>ROUND(Source!AC178*Source!I178, 0)</f>
        <v>6</v>
      </c>
      <c r="I653" s="47"/>
      <c r="J653" s="47">
        <f>IF(Source!BC178&lt;&gt; 0, Source!BC178, 1)</f>
        <v>2.2000000000000002</v>
      </c>
      <c r="K653" s="48">
        <f>Source!P178</f>
        <v>12</v>
      </c>
      <c r="L653" s="58"/>
    </row>
    <row r="654" spans="1:26" ht="15">
      <c r="G654" s="132">
        <f>ROUND(Source!AC178*Source!I178, 0)+ROUND(Source!AF178*Source!I178, 0)+ROUND(Source!AD178*Source!I178, 0)</f>
        <v>6</v>
      </c>
      <c r="H654" s="132"/>
      <c r="J654" s="132">
        <f>Source!O178</f>
        <v>12</v>
      </c>
      <c r="K654" s="132"/>
      <c r="L654" s="40">
        <f>Source!U178</f>
        <v>0</v>
      </c>
      <c r="O654" s="39">
        <f>G654</f>
        <v>6</v>
      </c>
      <c r="P654" s="39">
        <f>J654</f>
        <v>12</v>
      </c>
      <c r="Q654" s="50">
        <f>L654</f>
        <v>0</v>
      </c>
      <c r="W654">
        <f>IF(Source!BI178&lt;=1,G654, 0)</f>
        <v>0</v>
      </c>
      <c r="X654">
        <f>IF(Source!BI178=2,G654, 0)</f>
        <v>6</v>
      </c>
      <c r="Y654">
        <f>IF(Source!BI178=3,G654, 0)</f>
        <v>0</v>
      </c>
      <c r="Z654">
        <f>IF(Source!BI178=4,G654, 0)</f>
        <v>0</v>
      </c>
    </row>
    <row r="655" spans="1:26" ht="28.5">
      <c r="A655" s="30" t="str">
        <f>Source!E179</f>
        <v>16</v>
      </c>
      <c r="B655" s="31" t="str">
        <f>Source!F179</f>
        <v>507-3288</v>
      </c>
      <c r="C655" s="27" t="str">
        <f>Source!G179</f>
        <v>Тройник полипропиленовый соединительный диаметром 32 мм</v>
      </c>
      <c r="D655" s="32" t="str">
        <f>Source!H179</f>
        <v>шт.</v>
      </c>
      <c r="E655" s="10">
        <f>Source!I179</f>
        <v>1</v>
      </c>
      <c r="F655" s="34">
        <f>IF(Source!AK179&lt;&gt; 0, Source!AK179,Source!AL179 + Source!AM179 + Source!AO179)</f>
        <v>5.05</v>
      </c>
      <c r="G655" s="33"/>
      <c r="H655" s="35"/>
      <c r="I655" s="33" t="str">
        <f>Source!BO179</f>
        <v>507-3288</v>
      </c>
      <c r="J655" s="33"/>
      <c r="K655" s="35"/>
      <c r="L655" s="36"/>
      <c r="S655">
        <f>ROUND((Source!FX179/100)*((ROUND(Source!AF179*Source!I179, 0)+ROUND(Source!AE179*Source!I179, 0))), 0)</f>
        <v>0</v>
      </c>
      <c r="T655">
        <f>Source!X179</f>
        <v>0</v>
      </c>
      <c r="U655">
        <f>ROUND((Source!FY179/100)*((ROUND(Source!AF179*Source!I179, 0)+ROUND(Source!AE179*Source!I179, 0))), 0)</f>
        <v>0</v>
      </c>
      <c r="V655">
        <f>Source!Y179</f>
        <v>0</v>
      </c>
    </row>
    <row r="656" spans="1:26" ht="14.25">
      <c r="A656" s="41"/>
      <c r="B656" s="42"/>
      <c r="C656" s="43" t="s">
        <v>1687</v>
      </c>
      <c r="D656" s="44"/>
      <c r="E656" s="45"/>
      <c r="F656" s="46">
        <f>Source!AL179</f>
        <v>5.05</v>
      </c>
      <c r="G656" s="47" t="str">
        <f>Source!DD179</f>
        <v/>
      </c>
      <c r="H656" s="48">
        <f>ROUND(Source!AC179*Source!I179, 0)</f>
        <v>5</v>
      </c>
      <c r="I656" s="47"/>
      <c r="J656" s="47">
        <f>IF(Source!BC179&lt;&gt; 0, Source!BC179, 1)</f>
        <v>2.48</v>
      </c>
      <c r="K656" s="48">
        <f>Source!P179</f>
        <v>13</v>
      </c>
      <c r="L656" s="58"/>
    </row>
    <row r="657" spans="1:26" ht="15">
      <c r="G657" s="132">
        <f>ROUND(Source!AC179*Source!I179, 0)+ROUND(Source!AF179*Source!I179, 0)+ROUND(Source!AD179*Source!I179, 0)</f>
        <v>5</v>
      </c>
      <c r="H657" s="132"/>
      <c r="J657" s="132">
        <f>Source!O179</f>
        <v>13</v>
      </c>
      <c r="K657" s="132"/>
      <c r="L657" s="40">
        <f>Source!U179</f>
        <v>0</v>
      </c>
      <c r="O657" s="39">
        <f>G657</f>
        <v>5</v>
      </c>
      <c r="P657" s="39">
        <f>J657</f>
        <v>13</v>
      </c>
      <c r="Q657" s="50">
        <f>L657</f>
        <v>0</v>
      </c>
      <c r="W657">
        <f>IF(Source!BI179&lt;=1,G657, 0)</f>
        <v>0</v>
      </c>
      <c r="X657">
        <f>IF(Source!BI179=2,G657, 0)</f>
        <v>5</v>
      </c>
      <c r="Y657">
        <f>IF(Source!BI179=3,G657, 0)</f>
        <v>0</v>
      </c>
      <c r="Z657">
        <f>IF(Source!BI179=4,G657, 0)</f>
        <v>0</v>
      </c>
    </row>
    <row r="658" spans="1:26" ht="42.75">
      <c r="A658" s="30" t="str">
        <f>Source!E180</f>
        <v>17</v>
      </c>
      <c r="B658" s="31" t="str">
        <f>Source!F180</f>
        <v>507-5028</v>
      </c>
      <c r="C658" s="27" t="str">
        <f>Source!G180</f>
        <v>Муфта полипропиленовая комбинированная, с наружной резьбой диаметром 20х1/2"</v>
      </c>
      <c r="D658" s="32" t="str">
        <f>Source!H180</f>
        <v>шт.</v>
      </c>
      <c r="E658" s="10">
        <f>Source!I180</f>
        <v>14</v>
      </c>
      <c r="F658" s="34">
        <f>IF(Source!AK180&lt;&gt; 0, Source!AK180,Source!AL180 + Source!AM180 + Source!AO180)</f>
        <v>8.2200000000000006</v>
      </c>
      <c r="G658" s="33"/>
      <c r="H658" s="35"/>
      <c r="I658" s="33" t="str">
        <f>Source!BO180</f>
        <v>507-5028</v>
      </c>
      <c r="J658" s="33"/>
      <c r="K658" s="35"/>
      <c r="L658" s="36"/>
      <c r="S658">
        <f>ROUND((Source!FX180/100)*((ROUND(Source!AF180*Source!I180, 0)+ROUND(Source!AE180*Source!I180, 0))), 0)</f>
        <v>0</v>
      </c>
      <c r="T658">
        <f>Source!X180</f>
        <v>0</v>
      </c>
      <c r="U658">
        <f>ROUND((Source!FY180/100)*((ROUND(Source!AF180*Source!I180, 0)+ROUND(Source!AE180*Source!I180, 0))), 0)</f>
        <v>0</v>
      </c>
      <c r="V658">
        <f>Source!Y180</f>
        <v>0</v>
      </c>
    </row>
    <row r="659" spans="1:26" ht="14.25">
      <c r="A659" s="41"/>
      <c r="B659" s="42"/>
      <c r="C659" s="43" t="s">
        <v>1687</v>
      </c>
      <c r="D659" s="44"/>
      <c r="E659" s="45"/>
      <c r="F659" s="46">
        <f>Source!AL180</f>
        <v>8.2200000000000006</v>
      </c>
      <c r="G659" s="47" t="str">
        <f>Source!DD180</f>
        <v/>
      </c>
      <c r="H659" s="48">
        <f>ROUND(Source!AC180*Source!I180, 0)</f>
        <v>115</v>
      </c>
      <c r="I659" s="47"/>
      <c r="J659" s="47">
        <f>IF(Source!BC180&lt;&gt; 0, Source!BC180, 1)</f>
        <v>3.68</v>
      </c>
      <c r="K659" s="48">
        <f>Source!P180</f>
        <v>423</v>
      </c>
      <c r="L659" s="58"/>
    </row>
    <row r="660" spans="1:26" ht="15">
      <c r="G660" s="132">
        <f>ROUND(Source!AC180*Source!I180, 0)+ROUND(Source!AF180*Source!I180, 0)+ROUND(Source!AD180*Source!I180, 0)</f>
        <v>115</v>
      </c>
      <c r="H660" s="132"/>
      <c r="J660" s="132">
        <f>Source!O180</f>
        <v>423</v>
      </c>
      <c r="K660" s="132"/>
      <c r="L660" s="40">
        <f>Source!U180</f>
        <v>0</v>
      </c>
      <c r="O660" s="39">
        <f>G660</f>
        <v>115</v>
      </c>
      <c r="P660" s="39">
        <f>J660</f>
        <v>423</v>
      </c>
      <c r="Q660" s="50">
        <f>L660</f>
        <v>0</v>
      </c>
      <c r="W660">
        <f>IF(Source!BI180&lt;=1,G660, 0)</f>
        <v>0</v>
      </c>
      <c r="X660">
        <f>IF(Source!BI180=2,G660, 0)</f>
        <v>115</v>
      </c>
      <c r="Y660">
        <f>IF(Source!BI180=3,G660, 0)</f>
        <v>0</v>
      </c>
      <c r="Z660">
        <f>IF(Source!BI180=4,G660, 0)</f>
        <v>0</v>
      </c>
    </row>
    <row r="661" spans="1:26" ht="71.25">
      <c r="A661" s="30" t="str">
        <f>Source!E181</f>
        <v>18</v>
      </c>
      <c r="B661" s="31" t="str">
        <f>Source!F181</f>
        <v>16-04-002-1</v>
      </c>
      <c r="C661" s="27" t="str">
        <f>Source!G181</f>
        <v>Прокладка трубопроводов водоснабжения из напорных полиэтиленовых труб низкого давления среднего типа наружным диаметром 20 мм</v>
      </c>
      <c r="D661" s="32" t="str">
        <f>Source!H181</f>
        <v>100 м трубопровода</v>
      </c>
      <c r="E661" s="10">
        <f>Source!I181</f>
        <v>0.04</v>
      </c>
      <c r="F661" s="34">
        <f>IF(Source!AK181&lt;&gt; 0, Source!AK181,Source!AL181 + Source!AM181 + Source!AO181)</f>
        <v>3628.73</v>
      </c>
      <c r="G661" s="33"/>
      <c r="H661" s="35"/>
      <c r="I661" s="33" t="str">
        <f>Source!BO181</f>
        <v>16-04-002-1</v>
      </c>
      <c r="J661" s="33"/>
      <c r="K661" s="35"/>
      <c r="L661" s="36"/>
      <c r="S661">
        <f>ROUND((Source!FX181/100)*((ROUND(Source!AF181*Source!I181, 0)+ROUND(Source!AE181*Source!I181, 0))), 0)</f>
        <v>89</v>
      </c>
      <c r="T661">
        <f>Source!X181</f>
        <v>1590</v>
      </c>
      <c r="U661">
        <f>ROUND((Source!FY181/100)*((ROUND(Source!AF181*Source!I181, 0)+ROUND(Source!AE181*Source!I181, 0))), 0)</f>
        <v>54</v>
      </c>
      <c r="V661">
        <f>Source!Y181</f>
        <v>982</v>
      </c>
    </row>
    <row r="662" spans="1:26" ht="14.25">
      <c r="A662" s="30"/>
      <c r="B662" s="31"/>
      <c r="C662" s="27" t="s">
        <v>1680</v>
      </c>
      <c r="D662" s="32"/>
      <c r="E662" s="10"/>
      <c r="F662" s="34">
        <f>Source!AO181</f>
        <v>1763.52</v>
      </c>
      <c r="G662" s="33" t="str">
        <f>Source!DG181</f>
        <v/>
      </c>
      <c r="H662" s="35">
        <f>ROUND(Source!AF181*Source!I181, 0)</f>
        <v>71</v>
      </c>
      <c r="I662" s="33"/>
      <c r="J662" s="33">
        <f>IF(Source!BA181&lt;&gt; 0, Source!BA181, 1)</f>
        <v>17.95</v>
      </c>
      <c r="K662" s="35">
        <f>Source!S181</f>
        <v>1266</v>
      </c>
      <c r="L662" s="36"/>
      <c r="R662">
        <f>H662</f>
        <v>71</v>
      </c>
    </row>
    <row r="663" spans="1:26" ht="14.25">
      <c r="A663" s="30"/>
      <c r="B663" s="31"/>
      <c r="C663" s="27" t="s">
        <v>317</v>
      </c>
      <c r="D663" s="32"/>
      <c r="E663" s="10"/>
      <c r="F663" s="34">
        <f>Source!AM181</f>
        <v>1386.96</v>
      </c>
      <c r="G663" s="33" t="str">
        <f>Source!DE181</f>
        <v/>
      </c>
      <c r="H663" s="35">
        <f>ROUND(Source!AD181*Source!I181, 0)</f>
        <v>55</v>
      </c>
      <c r="I663" s="33"/>
      <c r="J663" s="33">
        <f>IF(Source!BB181&lt;&gt; 0, Source!BB181, 1)</f>
        <v>6.66</v>
      </c>
      <c r="K663" s="35">
        <f>Source!Q181</f>
        <v>369</v>
      </c>
      <c r="L663" s="36"/>
    </row>
    <row r="664" spans="1:26" ht="14.25">
      <c r="A664" s="30"/>
      <c r="B664" s="31"/>
      <c r="C664" s="27" t="s">
        <v>1681</v>
      </c>
      <c r="D664" s="32"/>
      <c r="E664" s="10"/>
      <c r="F664" s="34">
        <f>Source!AN181</f>
        <v>162.38</v>
      </c>
      <c r="G664" s="33" t="str">
        <f>Source!DF181</f>
        <v/>
      </c>
      <c r="H664" s="35">
        <f>ROUND(Source!AE181*Source!I181, 0)</f>
        <v>6</v>
      </c>
      <c r="I664" s="33"/>
      <c r="J664" s="33">
        <f>IF(Source!BS181&lt;&gt; 0, Source!BS181, 1)</f>
        <v>17.95</v>
      </c>
      <c r="K664" s="35">
        <f>Source!R181</f>
        <v>117</v>
      </c>
      <c r="L664" s="36"/>
      <c r="R664">
        <f>H664</f>
        <v>6</v>
      </c>
    </row>
    <row r="665" spans="1:26" ht="14.25">
      <c r="A665" s="30"/>
      <c r="B665" s="31"/>
      <c r="C665" s="27" t="s">
        <v>1687</v>
      </c>
      <c r="D665" s="32"/>
      <c r="E665" s="10"/>
      <c r="F665" s="34">
        <f>Source!AL181</f>
        <v>478.25</v>
      </c>
      <c r="G665" s="33" t="str">
        <f>Source!DD181</f>
        <v/>
      </c>
      <c r="H665" s="35">
        <f>ROUND(Source!AC181*Source!I181, 0)</f>
        <v>19</v>
      </c>
      <c r="I665" s="33"/>
      <c r="J665" s="33">
        <f>IF(Source!BC181&lt;&gt; 0, Source!BC181, 1)</f>
        <v>3.35</v>
      </c>
      <c r="K665" s="35">
        <f>Source!P181</f>
        <v>64</v>
      </c>
      <c r="L665" s="36"/>
    </row>
    <row r="666" spans="1:26" ht="14.25">
      <c r="A666" s="30"/>
      <c r="B666" s="31"/>
      <c r="C666" s="27" t="s">
        <v>1682</v>
      </c>
      <c r="D666" s="32" t="s">
        <v>1683</v>
      </c>
      <c r="E666" s="10">
        <f>Source!BZ181</f>
        <v>128</v>
      </c>
      <c r="F666" s="151" t="str">
        <f>CONCATENATE(" )", Source!DL181, Source!FT181, "=", Source!FX181)</f>
        <v xml:space="preserve"> )*0,9=115,2</v>
      </c>
      <c r="G666" s="128"/>
      <c r="H666" s="35">
        <f>SUM(S661:S668)</f>
        <v>89</v>
      </c>
      <c r="I666" s="37"/>
      <c r="J666" s="27">
        <f>Source!AT181</f>
        <v>115</v>
      </c>
      <c r="K666" s="35">
        <f>SUM(T661:T668)</f>
        <v>1590</v>
      </c>
      <c r="L666" s="36"/>
    </row>
    <row r="667" spans="1:26" ht="14.25">
      <c r="A667" s="30"/>
      <c r="B667" s="31"/>
      <c r="C667" s="27" t="s">
        <v>1684</v>
      </c>
      <c r="D667" s="32" t="s">
        <v>1683</v>
      </c>
      <c r="E667" s="10">
        <f>Source!CA181</f>
        <v>83</v>
      </c>
      <c r="F667" s="151" t="str">
        <f>CONCATENATE(" )", Source!DM181, Source!FU181, "=", Source!FY181)</f>
        <v xml:space="preserve"> )*0,85=70,55</v>
      </c>
      <c r="G667" s="128"/>
      <c r="H667" s="35">
        <f>SUM(U661:U668)</f>
        <v>54</v>
      </c>
      <c r="I667" s="37"/>
      <c r="J667" s="27">
        <f>Source!AU181</f>
        <v>71</v>
      </c>
      <c r="K667" s="35">
        <f>SUM(V661:V668)</f>
        <v>982</v>
      </c>
      <c r="L667" s="36"/>
    </row>
    <row r="668" spans="1:26" ht="14.25">
      <c r="A668" s="41"/>
      <c r="B668" s="42"/>
      <c r="C668" s="43" t="s">
        <v>1685</v>
      </c>
      <c r="D668" s="44" t="s">
        <v>1686</v>
      </c>
      <c r="E668" s="45">
        <f>Source!AQ181</f>
        <v>190.24</v>
      </c>
      <c r="F668" s="46"/>
      <c r="G668" s="47" t="str">
        <f>Source!DI181</f>
        <v/>
      </c>
      <c r="H668" s="48"/>
      <c r="I668" s="47"/>
      <c r="J668" s="47"/>
      <c r="K668" s="48"/>
      <c r="L668" s="49">
        <f>Source!U181</f>
        <v>7.6096000000000004</v>
      </c>
    </row>
    <row r="669" spans="1:26" ht="15">
      <c r="G669" s="132">
        <f>ROUND(Source!AC181*Source!I181, 0)+ROUND(Source!AF181*Source!I181, 0)+ROUND(Source!AD181*Source!I181, 0)+SUM(H666:H667)</f>
        <v>288</v>
      </c>
      <c r="H669" s="132"/>
      <c r="J669" s="132">
        <f>Source!O181+SUM(K666:K667)</f>
        <v>4271</v>
      </c>
      <c r="K669" s="132"/>
      <c r="L669" s="40">
        <f>Source!U181</f>
        <v>7.6096000000000004</v>
      </c>
      <c r="O669" s="39">
        <f>G669</f>
        <v>288</v>
      </c>
      <c r="P669" s="39">
        <f>J669</f>
        <v>4271</v>
      </c>
      <c r="Q669" s="50">
        <f>L669</f>
        <v>7.6096000000000004</v>
      </c>
      <c r="W669">
        <f>IF(Source!BI181&lt;=1,G669, 0)</f>
        <v>288</v>
      </c>
      <c r="X669">
        <f>IF(Source!BI181=2,G669, 0)</f>
        <v>0</v>
      </c>
      <c r="Y669">
        <f>IF(Source!BI181=3,G669, 0)</f>
        <v>0</v>
      </c>
      <c r="Z669">
        <f>IF(Source!BI181=4,G669, 0)</f>
        <v>0</v>
      </c>
    </row>
    <row r="670" spans="1:26" ht="42.75">
      <c r="A670" s="30" t="str">
        <f>Source!E182</f>
        <v>19</v>
      </c>
      <c r="B670" s="31" t="str">
        <f>Source!F182</f>
        <v>507-0622</v>
      </c>
      <c r="C670" s="27" t="str">
        <f>Source!G182</f>
        <v>Трубы напорные из полиэтилена низкого давления тяжелого типа, наружным диаметром 20 мм</v>
      </c>
      <c r="D670" s="32" t="str">
        <f>Source!H182</f>
        <v>10 м</v>
      </c>
      <c r="E670" s="10">
        <f>Source!I182</f>
        <v>-0.35959999999999998</v>
      </c>
      <c r="F670" s="34">
        <f>IF(Source!AK182&lt;&gt; 0, Source!AK182,Source!AL182 + Source!AM182 + Source!AO182)</f>
        <v>45.42</v>
      </c>
      <c r="G670" s="33"/>
      <c r="H670" s="35"/>
      <c r="I670" s="33" t="str">
        <f>Source!BO182</f>
        <v>507-0622</v>
      </c>
      <c r="J670" s="33"/>
      <c r="K670" s="35"/>
      <c r="L670" s="36"/>
      <c r="S670">
        <f>ROUND((Source!FX182/100)*((ROUND(Source!AF182*Source!I182, 0)+ROUND(Source!AE182*Source!I182, 0))), 0)</f>
        <v>0</v>
      </c>
      <c r="T670">
        <f>Source!X182</f>
        <v>0</v>
      </c>
      <c r="U670">
        <f>ROUND((Source!FY182/100)*((ROUND(Source!AF182*Source!I182, 0)+ROUND(Source!AE182*Source!I182, 0))), 0)</f>
        <v>0</v>
      </c>
      <c r="V670">
        <f>Source!Y182</f>
        <v>0</v>
      </c>
    </row>
    <row r="671" spans="1:26" ht="14.25">
      <c r="A671" s="41"/>
      <c r="B671" s="42"/>
      <c r="C671" s="43" t="s">
        <v>1687</v>
      </c>
      <c r="D671" s="44"/>
      <c r="E671" s="45"/>
      <c r="F671" s="46">
        <f>Source!AL182</f>
        <v>45.42</v>
      </c>
      <c r="G671" s="47" t="str">
        <f>Source!DD182</f>
        <v/>
      </c>
      <c r="H671" s="48">
        <f>ROUND(Source!AC182*Source!I182, 0)</f>
        <v>-16</v>
      </c>
      <c r="I671" s="47"/>
      <c r="J671" s="47">
        <f>IF(Source!BC182&lt;&gt; 0, Source!BC182, 1)</f>
        <v>3.02</v>
      </c>
      <c r="K671" s="48">
        <f>Source!P182</f>
        <v>-49</v>
      </c>
      <c r="L671" s="58"/>
    </row>
    <row r="672" spans="1:26" ht="15">
      <c r="G672" s="132">
        <f>ROUND(Source!AC182*Source!I182, 0)+ROUND(Source!AF182*Source!I182, 0)+ROUND(Source!AD182*Source!I182, 0)</f>
        <v>-16</v>
      </c>
      <c r="H672" s="132"/>
      <c r="J672" s="132">
        <f>Source!O182</f>
        <v>-49</v>
      </c>
      <c r="K672" s="132"/>
      <c r="L672" s="40">
        <f>Source!U182</f>
        <v>0</v>
      </c>
      <c r="O672" s="39">
        <f>G672</f>
        <v>-16</v>
      </c>
      <c r="P672" s="39">
        <f>J672</f>
        <v>-49</v>
      </c>
      <c r="Q672" s="50">
        <f>L672</f>
        <v>0</v>
      </c>
      <c r="W672">
        <f>IF(Source!BI182&lt;=1,G672, 0)</f>
        <v>0</v>
      </c>
      <c r="X672">
        <f>IF(Source!BI182=2,G672, 0)</f>
        <v>-16</v>
      </c>
      <c r="Y672">
        <f>IF(Source!BI182=3,G672, 0)</f>
        <v>0</v>
      </c>
      <c r="Z672">
        <f>IF(Source!BI182=4,G672, 0)</f>
        <v>0</v>
      </c>
    </row>
    <row r="673" spans="1:26" ht="14.25">
      <c r="A673" s="30" t="str">
        <f>Source!E183</f>
        <v>21</v>
      </c>
      <c r="B673" s="31" t="str">
        <f>Source!F183</f>
        <v>507-3366</v>
      </c>
      <c r="C673" s="27" t="str">
        <f>Source!G183</f>
        <v>Труба из полипропилена PN 25/20</v>
      </c>
      <c r="D673" s="32" t="str">
        <f>Source!H183</f>
        <v>м</v>
      </c>
      <c r="E673" s="10">
        <f>Source!I183</f>
        <v>3.5960000000000001</v>
      </c>
      <c r="F673" s="34">
        <f>IF(Source!AK183&lt;&gt; 0, Source!AK183,Source!AL183 + Source!AM183 + Source!AO183)</f>
        <v>23.54</v>
      </c>
      <c r="G673" s="33"/>
      <c r="H673" s="35"/>
      <c r="I673" s="33" t="str">
        <f>Source!BO183</f>
        <v>507-3366</v>
      </c>
      <c r="J673" s="33"/>
      <c r="K673" s="35"/>
      <c r="L673" s="36"/>
      <c r="S673">
        <f>ROUND((Source!FX183/100)*((ROUND(Source!AF183*Source!I183, 0)+ROUND(Source!AE183*Source!I183, 0))), 0)</f>
        <v>0</v>
      </c>
      <c r="T673">
        <f>Source!X183</f>
        <v>0</v>
      </c>
      <c r="U673">
        <f>ROUND((Source!FY183/100)*((ROUND(Source!AF183*Source!I183, 0)+ROUND(Source!AE183*Source!I183, 0))), 0)</f>
        <v>0</v>
      </c>
      <c r="V673">
        <f>Source!Y183</f>
        <v>0</v>
      </c>
    </row>
    <row r="674" spans="1:26" ht="14.25">
      <c r="A674" s="41"/>
      <c r="B674" s="42"/>
      <c r="C674" s="43" t="s">
        <v>1687</v>
      </c>
      <c r="D674" s="44"/>
      <c r="E674" s="45"/>
      <c r="F674" s="46">
        <f>Source!AL183</f>
        <v>23.54</v>
      </c>
      <c r="G674" s="47" t="str">
        <f>Source!DD183</f>
        <v/>
      </c>
      <c r="H674" s="48">
        <f>ROUND(Source!AC183*Source!I183, 0)</f>
        <v>85</v>
      </c>
      <c r="I674" s="47"/>
      <c r="J674" s="47">
        <f>IF(Source!BC183&lt;&gt; 0, Source!BC183, 1)</f>
        <v>1.47</v>
      </c>
      <c r="K674" s="48">
        <f>Source!P183</f>
        <v>124</v>
      </c>
      <c r="L674" s="58"/>
    </row>
    <row r="675" spans="1:26" ht="15">
      <c r="G675" s="132">
        <f>ROUND(Source!AC183*Source!I183, 0)+ROUND(Source!AF183*Source!I183, 0)+ROUND(Source!AD183*Source!I183, 0)</f>
        <v>85</v>
      </c>
      <c r="H675" s="132"/>
      <c r="J675" s="132">
        <f>Source!O183</f>
        <v>124</v>
      </c>
      <c r="K675" s="132"/>
      <c r="L675" s="40">
        <f>Source!U183</f>
        <v>0</v>
      </c>
      <c r="O675" s="39">
        <f>G675</f>
        <v>85</v>
      </c>
      <c r="P675" s="39">
        <f>J675</f>
        <v>124</v>
      </c>
      <c r="Q675" s="50">
        <f>L675</f>
        <v>0</v>
      </c>
      <c r="W675">
        <f>IF(Source!BI183&lt;=1,G675, 0)</f>
        <v>0</v>
      </c>
      <c r="X675">
        <f>IF(Source!BI183=2,G675, 0)</f>
        <v>85</v>
      </c>
      <c r="Y675">
        <f>IF(Source!BI183=3,G675, 0)</f>
        <v>0</v>
      </c>
      <c r="Z675">
        <f>IF(Source!BI183=4,G675, 0)</f>
        <v>0</v>
      </c>
    </row>
    <row r="676" spans="1:26" ht="71.25">
      <c r="A676" s="30" t="str">
        <f>Source!E184</f>
        <v>22</v>
      </c>
      <c r="B676" s="31" t="str">
        <f>Source!F184</f>
        <v>16-04-002-2</v>
      </c>
      <c r="C676" s="27" t="str">
        <f>Source!G184</f>
        <v>Прокладка трубопроводов водоснабжения из напорных полиэтиленовых труб низкого давления среднего типа наружным диаметром 25 мм</v>
      </c>
      <c r="D676" s="32" t="str">
        <f>Source!H184</f>
        <v>100 м трубопровода</v>
      </c>
      <c r="E676" s="10">
        <f>Source!I184</f>
        <v>0.02</v>
      </c>
      <c r="F676" s="34">
        <f>IF(Source!AK184&lt;&gt; 0, Source!AK184,Source!AL184 + Source!AM184 + Source!AO184)</f>
        <v>2805.29</v>
      </c>
      <c r="G676" s="33"/>
      <c r="H676" s="35"/>
      <c r="I676" s="33" t="str">
        <f>Source!BO184</f>
        <v>16-04-002-2</v>
      </c>
      <c r="J676" s="33"/>
      <c r="K676" s="35"/>
      <c r="L676" s="36"/>
      <c r="S676">
        <f>ROUND((Source!FX184/100)*((ROUND(Source!AF184*Source!I184, 0)+ROUND(Source!AE184*Source!I184, 0))), 0)</f>
        <v>35</v>
      </c>
      <c r="T676">
        <f>Source!X184</f>
        <v>614</v>
      </c>
      <c r="U676">
        <f>ROUND((Source!FY184/100)*((ROUND(Source!AF184*Source!I184, 0)+ROUND(Source!AE184*Source!I184, 0))), 0)</f>
        <v>21</v>
      </c>
      <c r="V676">
        <f>Source!Y184</f>
        <v>379</v>
      </c>
    </row>
    <row r="677" spans="1:26" ht="14.25">
      <c r="A677" s="30"/>
      <c r="B677" s="31"/>
      <c r="C677" s="27" t="s">
        <v>1680</v>
      </c>
      <c r="D677" s="32"/>
      <c r="E677" s="10"/>
      <c r="F677" s="34">
        <f>Source!AO184</f>
        <v>1387.16</v>
      </c>
      <c r="G677" s="33" t="str">
        <f>Source!DG184</f>
        <v/>
      </c>
      <c r="H677" s="35">
        <f>ROUND(Source!AF184*Source!I184, 0)</f>
        <v>28</v>
      </c>
      <c r="I677" s="33"/>
      <c r="J677" s="33">
        <f>IF(Source!BA184&lt;&gt; 0, Source!BA184, 1)</f>
        <v>17.95</v>
      </c>
      <c r="K677" s="35">
        <f>Source!S184</f>
        <v>498</v>
      </c>
      <c r="L677" s="36"/>
      <c r="R677">
        <f>H677</f>
        <v>28</v>
      </c>
    </row>
    <row r="678" spans="1:26" ht="14.25">
      <c r="A678" s="30"/>
      <c r="B678" s="31"/>
      <c r="C678" s="27" t="s">
        <v>317</v>
      </c>
      <c r="D678" s="32"/>
      <c r="E678" s="10"/>
      <c r="F678" s="34">
        <f>Source!AM184</f>
        <v>855.62</v>
      </c>
      <c r="G678" s="33" t="str">
        <f>Source!DE184</f>
        <v/>
      </c>
      <c r="H678" s="35">
        <f>ROUND(Source!AD184*Source!I184, 0)</f>
        <v>17</v>
      </c>
      <c r="I678" s="33"/>
      <c r="J678" s="33">
        <f>IF(Source!BB184&lt;&gt; 0, Source!BB184, 1)</f>
        <v>6.68</v>
      </c>
      <c r="K678" s="35">
        <f>Source!Q184</f>
        <v>114</v>
      </c>
      <c r="L678" s="36"/>
    </row>
    <row r="679" spans="1:26" ht="14.25">
      <c r="A679" s="30"/>
      <c r="B679" s="31"/>
      <c r="C679" s="27" t="s">
        <v>1681</v>
      </c>
      <c r="D679" s="32"/>
      <c r="E679" s="10"/>
      <c r="F679" s="34">
        <f>Source!AN184</f>
        <v>99.22</v>
      </c>
      <c r="G679" s="33" t="str">
        <f>Source!DF184</f>
        <v/>
      </c>
      <c r="H679" s="35">
        <f>ROUND(Source!AE184*Source!I184, 0)</f>
        <v>2</v>
      </c>
      <c r="I679" s="33"/>
      <c r="J679" s="33">
        <f>IF(Source!BS184&lt;&gt; 0, Source!BS184, 1)</f>
        <v>17.95</v>
      </c>
      <c r="K679" s="35">
        <f>Source!R184</f>
        <v>36</v>
      </c>
      <c r="L679" s="36"/>
      <c r="R679">
        <f>H679</f>
        <v>2</v>
      </c>
    </row>
    <row r="680" spans="1:26" ht="14.25">
      <c r="A680" s="30"/>
      <c r="B680" s="31"/>
      <c r="C680" s="27" t="s">
        <v>1687</v>
      </c>
      <c r="D680" s="32"/>
      <c r="E680" s="10"/>
      <c r="F680" s="34">
        <f>Source!AL184</f>
        <v>562.51</v>
      </c>
      <c r="G680" s="33" t="str">
        <f>Source!DD184</f>
        <v/>
      </c>
      <c r="H680" s="35">
        <f>ROUND(Source!AC184*Source!I184, 0)</f>
        <v>11</v>
      </c>
      <c r="I680" s="33"/>
      <c r="J680" s="33">
        <f>IF(Source!BC184&lt;&gt; 0, Source!BC184, 1)</f>
        <v>3.33</v>
      </c>
      <c r="K680" s="35">
        <f>Source!P184</f>
        <v>37</v>
      </c>
      <c r="L680" s="36"/>
    </row>
    <row r="681" spans="1:26" ht="14.25">
      <c r="A681" s="30"/>
      <c r="B681" s="31"/>
      <c r="C681" s="27" t="s">
        <v>1682</v>
      </c>
      <c r="D681" s="32" t="s">
        <v>1683</v>
      </c>
      <c r="E681" s="10">
        <f>Source!BZ184</f>
        <v>128</v>
      </c>
      <c r="F681" s="151" t="str">
        <f>CONCATENATE(" )", Source!DL184, Source!FT184, "=", Source!FX184)</f>
        <v xml:space="preserve"> )*0,9=115,2</v>
      </c>
      <c r="G681" s="128"/>
      <c r="H681" s="35">
        <f>SUM(S676:S683)</f>
        <v>35</v>
      </c>
      <c r="I681" s="37"/>
      <c r="J681" s="27">
        <f>Source!AT184</f>
        <v>115</v>
      </c>
      <c r="K681" s="35">
        <f>SUM(T676:T683)</f>
        <v>614</v>
      </c>
      <c r="L681" s="36"/>
    </row>
    <row r="682" spans="1:26" ht="14.25">
      <c r="A682" s="30"/>
      <c r="B682" s="31"/>
      <c r="C682" s="27" t="s">
        <v>1684</v>
      </c>
      <c r="D682" s="32" t="s">
        <v>1683</v>
      </c>
      <c r="E682" s="10">
        <f>Source!CA184</f>
        <v>83</v>
      </c>
      <c r="F682" s="151" t="str">
        <f>CONCATENATE(" )", Source!DM184, Source!FU184, "=", Source!FY184)</f>
        <v xml:space="preserve"> )*0,85=70,55</v>
      </c>
      <c r="G682" s="128"/>
      <c r="H682" s="35">
        <f>SUM(U676:U683)</f>
        <v>21</v>
      </c>
      <c r="I682" s="37"/>
      <c r="J682" s="27">
        <f>Source!AU184</f>
        <v>71</v>
      </c>
      <c r="K682" s="35">
        <f>SUM(V676:V683)</f>
        <v>379</v>
      </c>
      <c r="L682" s="36"/>
    </row>
    <row r="683" spans="1:26" ht="14.25">
      <c r="A683" s="41"/>
      <c r="B683" s="42"/>
      <c r="C683" s="43" t="s">
        <v>1685</v>
      </c>
      <c r="D683" s="44" t="s">
        <v>1686</v>
      </c>
      <c r="E683" s="45">
        <f>Source!AQ184</f>
        <v>149.63999999999999</v>
      </c>
      <c r="F683" s="46"/>
      <c r="G683" s="47" t="str">
        <f>Source!DI184</f>
        <v/>
      </c>
      <c r="H683" s="48"/>
      <c r="I683" s="47"/>
      <c r="J683" s="47"/>
      <c r="K683" s="48"/>
      <c r="L683" s="49">
        <f>Source!U184</f>
        <v>2.9927999999999999</v>
      </c>
    </row>
    <row r="684" spans="1:26" ht="15">
      <c r="G684" s="132">
        <f>ROUND(Source!AC184*Source!I184, 0)+ROUND(Source!AF184*Source!I184, 0)+ROUND(Source!AD184*Source!I184, 0)+SUM(H681:H682)</f>
        <v>112</v>
      </c>
      <c r="H684" s="132"/>
      <c r="J684" s="132">
        <f>Source!O184+SUM(K681:K682)</f>
        <v>1642</v>
      </c>
      <c r="K684" s="132"/>
      <c r="L684" s="40">
        <f>Source!U184</f>
        <v>2.9927999999999999</v>
      </c>
      <c r="O684" s="39">
        <f>G684</f>
        <v>112</v>
      </c>
      <c r="P684" s="39">
        <f>J684</f>
        <v>1642</v>
      </c>
      <c r="Q684" s="50">
        <f>L684</f>
        <v>2.9927999999999999</v>
      </c>
      <c r="W684">
        <f>IF(Source!BI184&lt;=1,G684, 0)</f>
        <v>112</v>
      </c>
      <c r="X684">
        <f>IF(Source!BI184=2,G684, 0)</f>
        <v>0</v>
      </c>
      <c r="Y684">
        <f>IF(Source!BI184=3,G684, 0)</f>
        <v>0</v>
      </c>
      <c r="Z684">
        <f>IF(Source!BI184=4,G684, 0)</f>
        <v>0</v>
      </c>
    </row>
    <row r="685" spans="1:26" ht="42.75">
      <c r="A685" s="30" t="str">
        <f>Source!E185</f>
        <v>23</v>
      </c>
      <c r="B685" s="31" t="str">
        <f>Source!F185</f>
        <v>507-0588</v>
      </c>
      <c r="C685" s="27" t="str">
        <f>Source!G185</f>
        <v>Трубы напорные из полиэтилена низкого давления среднего типа, наружным диаметром 25 мм</v>
      </c>
      <c r="D685" s="32" t="str">
        <f>Source!H185</f>
        <v>10 м</v>
      </c>
      <c r="E685" s="10">
        <f>Source!I185</f>
        <v>-0.18579999999999999</v>
      </c>
      <c r="F685" s="34">
        <f>IF(Source!AK185&lt;&gt; 0, Source!AK185,Source!AL185 + Source!AM185 + Source!AO185)</f>
        <v>55.05</v>
      </c>
      <c r="G685" s="33"/>
      <c r="H685" s="35"/>
      <c r="I685" s="33" t="str">
        <f>Source!BO185</f>
        <v>507-0588</v>
      </c>
      <c r="J685" s="33"/>
      <c r="K685" s="35"/>
      <c r="L685" s="36"/>
      <c r="S685">
        <f>ROUND((Source!FX185/100)*((ROUND(Source!AF185*Source!I185, 0)+ROUND(Source!AE185*Source!I185, 0))), 0)</f>
        <v>0</v>
      </c>
      <c r="T685">
        <f>Source!X185</f>
        <v>0</v>
      </c>
      <c r="U685">
        <f>ROUND((Source!FY185/100)*((ROUND(Source!AF185*Source!I185, 0)+ROUND(Source!AE185*Source!I185, 0))), 0)</f>
        <v>0</v>
      </c>
      <c r="V685">
        <f>Source!Y185</f>
        <v>0</v>
      </c>
    </row>
    <row r="686" spans="1:26" ht="14.25">
      <c r="A686" s="41"/>
      <c r="B686" s="42"/>
      <c r="C686" s="43" t="s">
        <v>1687</v>
      </c>
      <c r="D686" s="44"/>
      <c r="E686" s="45"/>
      <c r="F686" s="46">
        <f>Source!AL185</f>
        <v>55.05</v>
      </c>
      <c r="G686" s="47" t="str">
        <f>Source!DD185</f>
        <v/>
      </c>
      <c r="H686" s="48">
        <f>ROUND(Source!AC185*Source!I185, 0)</f>
        <v>-10</v>
      </c>
      <c r="I686" s="47"/>
      <c r="J686" s="47">
        <f>IF(Source!BC185&lt;&gt; 0, Source!BC185, 1)</f>
        <v>3.15</v>
      </c>
      <c r="K686" s="48">
        <f>Source!P185</f>
        <v>-32</v>
      </c>
      <c r="L686" s="58"/>
    </row>
    <row r="687" spans="1:26" ht="15">
      <c r="G687" s="132">
        <f>ROUND(Source!AC185*Source!I185, 0)+ROUND(Source!AF185*Source!I185, 0)+ROUND(Source!AD185*Source!I185, 0)</f>
        <v>-10</v>
      </c>
      <c r="H687" s="132"/>
      <c r="J687" s="132">
        <f>Source!O185</f>
        <v>-32</v>
      </c>
      <c r="K687" s="132"/>
      <c r="L687" s="40">
        <f>Source!U185</f>
        <v>0</v>
      </c>
      <c r="O687" s="39">
        <f>G687</f>
        <v>-10</v>
      </c>
      <c r="P687" s="39">
        <f>J687</f>
        <v>-32</v>
      </c>
      <c r="Q687" s="50">
        <f>L687</f>
        <v>0</v>
      </c>
      <c r="W687">
        <f>IF(Source!BI185&lt;=1,G687, 0)</f>
        <v>0</v>
      </c>
      <c r="X687">
        <f>IF(Source!BI185=2,G687, 0)</f>
        <v>-10</v>
      </c>
      <c r="Y687">
        <f>IF(Source!BI185=3,G687, 0)</f>
        <v>0</v>
      </c>
      <c r="Z687">
        <f>IF(Source!BI185=4,G687, 0)</f>
        <v>0</v>
      </c>
    </row>
    <row r="688" spans="1:26" ht="14.25">
      <c r="A688" s="30" t="str">
        <f>Source!E186</f>
        <v>24</v>
      </c>
      <c r="B688" s="31" t="str">
        <f>Source!F186</f>
        <v>507-3367</v>
      </c>
      <c r="C688" s="27" t="str">
        <f>Source!G186</f>
        <v>Труба из полипропилена PN 25/25</v>
      </c>
      <c r="D688" s="32" t="str">
        <f>Source!H186</f>
        <v>м</v>
      </c>
      <c r="E688" s="10">
        <f>Source!I186</f>
        <v>1.8580000000000001</v>
      </c>
      <c r="F688" s="34">
        <f>IF(Source!AK186&lt;&gt; 0, Source!AK186,Source!AL186 + Source!AM186 + Source!AO186)</f>
        <v>35.46</v>
      </c>
      <c r="G688" s="33"/>
      <c r="H688" s="35"/>
      <c r="I688" s="33" t="str">
        <f>Source!BO186</f>
        <v>507-3367</v>
      </c>
      <c r="J688" s="33"/>
      <c r="K688" s="35"/>
      <c r="L688" s="36"/>
      <c r="S688">
        <f>ROUND((Source!FX186/100)*((ROUND(Source!AF186*Source!I186, 0)+ROUND(Source!AE186*Source!I186, 0))), 0)</f>
        <v>0</v>
      </c>
      <c r="T688">
        <f>Source!X186</f>
        <v>0</v>
      </c>
      <c r="U688">
        <f>ROUND((Source!FY186/100)*((ROUND(Source!AF186*Source!I186, 0)+ROUND(Source!AE186*Source!I186, 0))), 0)</f>
        <v>0</v>
      </c>
      <c r="V688">
        <f>Source!Y186</f>
        <v>0</v>
      </c>
    </row>
    <row r="689" spans="1:26" ht="14.25">
      <c r="A689" s="41"/>
      <c r="B689" s="42"/>
      <c r="C689" s="43" t="s">
        <v>1687</v>
      </c>
      <c r="D689" s="44"/>
      <c r="E689" s="45"/>
      <c r="F689" s="46">
        <f>Source!AL186</f>
        <v>35.46</v>
      </c>
      <c r="G689" s="47" t="str">
        <f>Source!DD186</f>
        <v/>
      </c>
      <c r="H689" s="48">
        <f>ROUND(Source!AC186*Source!I186, 0)</f>
        <v>66</v>
      </c>
      <c r="I689" s="47"/>
      <c r="J689" s="47">
        <f>IF(Source!BC186&lt;&gt; 0, Source!BC186, 1)</f>
        <v>1.41</v>
      </c>
      <c r="K689" s="48">
        <f>Source!P186</f>
        <v>93</v>
      </c>
      <c r="L689" s="58"/>
    </row>
    <row r="690" spans="1:26" ht="15">
      <c r="G690" s="132">
        <f>ROUND(Source!AC186*Source!I186, 0)+ROUND(Source!AF186*Source!I186, 0)+ROUND(Source!AD186*Source!I186, 0)</f>
        <v>66</v>
      </c>
      <c r="H690" s="132"/>
      <c r="J690" s="132">
        <f>Source!O186</f>
        <v>93</v>
      </c>
      <c r="K690" s="132"/>
      <c r="L690" s="40">
        <f>Source!U186</f>
        <v>0</v>
      </c>
      <c r="O690" s="39">
        <f>G690</f>
        <v>66</v>
      </c>
      <c r="P690" s="39">
        <f>J690</f>
        <v>93</v>
      </c>
      <c r="Q690" s="50">
        <f>L690</f>
        <v>0</v>
      </c>
      <c r="W690">
        <f>IF(Source!BI186&lt;=1,G690, 0)</f>
        <v>0</v>
      </c>
      <c r="X690">
        <f>IF(Source!BI186=2,G690, 0)</f>
        <v>66</v>
      </c>
      <c r="Y690">
        <f>IF(Source!BI186=3,G690, 0)</f>
        <v>0</v>
      </c>
      <c r="Z690">
        <f>IF(Source!BI186=4,G690, 0)</f>
        <v>0</v>
      </c>
    </row>
    <row r="691" spans="1:26" ht="28.5">
      <c r="A691" s="30" t="str">
        <f>Source!E187</f>
        <v>26</v>
      </c>
      <c r="B691" s="31" t="str">
        <f>Source!F187</f>
        <v>302-1831</v>
      </c>
      <c r="C691" s="27" t="str">
        <f>Source!G187</f>
        <v>Кран шаровой муфтовый 11Б27П1, диаметром 15 мм</v>
      </c>
      <c r="D691" s="32" t="str">
        <f>Source!H187</f>
        <v>шт.</v>
      </c>
      <c r="E691" s="10">
        <f>Source!I187</f>
        <v>7</v>
      </c>
      <c r="F691" s="34">
        <f>IF(Source!AK187&lt;&gt; 0, Source!AK187,Source!AL187 + Source!AM187 + Source!AO187)</f>
        <v>15.94</v>
      </c>
      <c r="G691" s="33"/>
      <c r="H691" s="35"/>
      <c r="I691" s="33" t="str">
        <f>Source!BO187</f>
        <v>302-1831</v>
      </c>
      <c r="J691" s="33"/>
      <c r="K691" s="35"/>
      <c r="L691" s="36"/>
      <c r="S691">
        <f>ROUND((Source!FX187/100)*((ROUND(Source!AF187*Source!I187, 0)+ROUND(Source!AE187*Source!I187, 0))), 0)</f>
        <v>0</v>
      </c>
      <c r="T691">
        <f>Source!X187</f>
        <v>0</v>
      </c>
      <c r="U691">
        <f>ROUND((Source!FY187/100)*((ROUND(Source!AF187*Source!I187, 0)+ROUND(Source!AE187*Source!I187, 0))), 0)</f>
        <v>0</v>
      </c>
      <c r="V691">
        <f>Source!Y187</f>
        <v>0</v>
      </c>
    </row>
    <row r="692" spans="1:26" ht="14.25">
      <c r="A692" s="41"/>
      <c r="B692" s="42"/>
      <c r="C692" s="43" t="s">
        <v>1687</v>
      </c>
      <c r="D692" s="44"/>
      <c r="E692" s="45"/>
      <c r="F692" s="46">
        <f>Source!AL187</f>
        <v>15.94</v>
      </c>
      <c r="G692" s="47" t="str">
        <f>Source!DD187</f>
        <v/>
      </c>
      <c r="H692" s="48">
        <f>ROUND(Source!AC187*Source!I187, 0)</f>
        <v>112</v>
      </c>
      <c r="I692" s="47"/>
      <c r="J692" s="47">
        <f>IF(Source!BC187&lt;&gt; 0, Source!BC187, 1)</f>
        <v>5.0199999999999996</v>
      </c>
      <c r="K692" s="48">
        <f>Source!P187</f>
        <v>560</v>
      </c>
      <c r="L692" s="58"/>
    </row>
    <row r="693" spans="1:26" ht="15">
      <c r="G693" s="132">
        <f>ROUND(Source!AC187*Source!I187, 0)+ROUND(Source!AF187*Source!I187, 0)+ROUND(Source!AD187*Source!I187, 0)</f>
        <v>112</v>
      </c>
      <c r="H693" s="132"/>
      <c r="J693" s="132">
        <f>Source!O187</f>
        <v>560</v>
      </c>
      <c r="K693" s="132"/>
      <c r="L693" s="40">
        <f>Source!U187</f>
        <v>0</v>
      </c>
      <c r="O693" s="39">
        <f>G693</f>
        <v>112</v>
      </c>
      <c r="P693" s="39">
        <f>J693</f>
        <v>560</v>
      </c>
      <c r="Q693" s="50">
        <f>L693</f>
        <v>0</v>
      </c>
      <c r="W693">
        <f>IF(Source!BI187&lt;=1,G693, 0)</f>
        <v>112</v>
      </c>
      <c r="X693">
        <f>IF(Source!BI187=2,G693, 0)</f>
        <v>0</v>
      </c>
      <c r="Y693">
        <f>IF(Source!BI187=3,G693, 0)</f>
        <v>0</v>
      </c>
      <c r="Z693">
        <f>IF(Source!BI187=4,G693, 0)</f>
        <v>0</v>
      </c>
    </row>
    <row r="694" spans="1:26" ht="28.5">
      <c r="A694" s="30" t="str">
        <f>Source!E188</f>
        <v>28</v>
      </c>
      <c r="B694" s="31" t="str">
        <f>Source!F188</f>
        <v>302-1833</v>
      </c>
      <c r="C694" s="27" t="str">
        <f>Source!G188</f>
        <v>Кран шаровой муфтовый 11Б27П1, диаметром 25 мм</v>
      </c>
      <c r="D694" s="32" t="str">
        <f>Source!H188</f>
        <v>шт.</v>
      </c>
      <c r="E694" s="10">
        <f>Source!I188</f>
        <v>1</v>
      </c>
      <c r="F694" s="34">
        <f>IF(Source!AK188&lt;&gt; 0, Source!AK188,Source!AL188 + Source!AM188 + Source!AO188)</f>
        <v>33.78</v>
      </c>
      <c r="G694" s="33"/>
      <c r="H694" s="35"/>
      <c r="I694" s="33" t="str">
        <f>Source!BO188</f>
        <v>302-1833</v>
      </c>
      <c r="J694" s="33"/>
      <c r="K694" s="35"/>
      <c r="L694" s="36"/>
      <c r="S694">
        <f>ROUND((Source!FX188/100)*((ROUND(Source!AF188*Source!I188, 0)+ROUND(Source!AE188*Source!I188, 0))), 0)</f>
        <v>0</v>
      </c>
      <c r="T694">
        <f>Source!X188</f>
        <v>0</v>
      </c>
      <c r="U694">
        <f>ROUND((Source!FY188/100)*((ROUND(Source!AF188*Source!I188, 0)+ROUND(Source!AE188*Source!I188, 0))), 0)</f>
        <v>0</v>
      </c>
      <c r="V694">
        <f>Source!Y188</f>
        <v>0</v>
      </c>
    </row>
    <row r="695" spans="1:26" ht="14.25">
      <c r="A695" s="41"/>
      <c r="B695" s="42"/>
      <c r="C695" s="43" t="s">
        <v>1687</v>
      </c>
      <c r="D695" s="44"/>
      <c r="E695" s="45"/>
      <c r="F695" s="46">
        <f>Source!AL188</f>
        <v>33.78</v>
      </c>
      <c r="G695" s="47" t="str">
        <f>Source!DD188</f>
        <v/>
      </c>
      <c r="H695" s="48">
        <f>ROUND(Source!AC188*Source!I188, 0)</f>
        <v>34</v>
      </c>
      <c r="I695" s="47"/>
      <c r="J695" s="47">
        <f>IF(Source!BC188&lt;&gt; 0, Source!BC188, 1)</f>
        <v>6.18</v>
      </c>
      <c r="K695" s="48">
        <f>Source!P188</f>
        <v>209</v>
      </c>
      <c r="L695" s="58"/>
    </row>
    <row r="696" spans="1:26" ht="15">
      <c r="G696" s="132">
        <f>ROUND(Source!AC188*Source!I188, 0)+ROUND(Source!AF188*Source!I188, 0)+ROUND(Source!AD188*Source!I188, 0)</f>
        <v>34</v>
      </c>
      <c r="H696" s="132"/>
      <c r="J696" s="132">
        <f>Source!O188</f>
        <v>209</v>
      </c>
      <c r="K696" s="132"/>
      <c r="L696" s="40">
        <f>Source!U188</f>
        <v>0</v>
      </c>
      <c r="O696" s="39">
        <f>G696</f>
        <v>34</v>
      </c>
      <c r="P696" s="39">
        <f>J696</f>
        <v>209</v>
      </c>
      <c r="Q696" s="50">
        <f>L696</f>
        <v>0</v>
      </c>
      <c r="W696">
        <f>IF(Source!BI188&lt;=1,G696, 0)</f>
        <v>34</v>
      </c>
      <c r="X696">
        <f>IF(Source!BI188=2,G696, 0)</f>
        <v>0</v>
      </c>
      <c r="Y696">
        <f>IF(Source!BI188=3,G696, 0)</f>
        <v>0</v>
      </c>
      <c r="Z696">
        <f>IF(Source!BI188=4,G696, 0)</f>
        <v>0</v>
      </c>
    </row>
    <row r="697" spans="1:26" ht="28.5">
      <c r="A697" s="30" t="str">
        <f>Source!E189</f>
        <v>29</v>
      </c>
      <c r="B697" s="31" t="str">
        <f>Source!F189</f>
        <v>302-1832</v>
      </c>
      <c r="C697" s="27" t="str">
        <f>Source!G189</f>
        <v>Кран шаровой муфтовый 11Б27П1, диаметром 20 мм</v>
      </c>
      <c r="D697" s="32" t="str">
        <f>Source!H189</f>
        <v>шт.</v>
      </c>
      <c r="E697" s="10">
        <f>Source!I189</f>
        <v>1</v>
      </c>
      <c r="F697" s="34">
        <f>IF(Source!AK189&lt;&gt; 0, Source!AK189,Source!AL189 + Source!AM189 + Source!AO189)</f>
        <v>25.05</v>
      </c>
      <c r="G697" s="33"/>
      <c r="H697" s="35"/>
      <c r="I697" s="33" t="str">
        <f>Source!BO189</f>
        <v>302-1832</v>
      </c>
      <c r="J697" s="33"/>
      <c r="K697" s="35"/>
      <c r="L697" s="36"/>
      <c r="S697">
        <f>ROUND((Source!FX189/100)*((ROUND(Source!AF189*Source!I189, 0)+ROUND(Source!AE189*Source!I189, 0))), 0)</f>
        <v>0</v>
      </c>
      <c r="T697">
        <f>Source!X189</f>
        <v>0</v>
      </c>
      <c r="U697">
        <f>ROUND((Source!FY189/100)*((ROUND(Source!AF189*Source!I189, 0)+ROUND(Source!AE189*Source!I189, 0))), 0)</f>
        <v>0</v>
      </c>
      <c r="V697">
        <f>Source!Y189</f>
        <v>0</v>
      </c>
    </row>
    <row r="698" spans="1:26" ht="14.25">
      <c r="A698" s="41"/>
      <c r="B698" s="42"/>
      <c r="C698" s="43" t="s">
        <v>1687</v>
      </c>
      <c r="D698" s="44"/>
      <c r="E698" s="45"/>
      <c r="F698" s="46">
        <f>Source!AL189</f>
        <v>25.05</v>
      </c>
      <c r="G698" s="47" t="str">
        <f>Source!DD189</f>
        <v/>
      </c>
      <c r="H698" s="48">
        <f>ROUND(Source!AC189*Source!I189, 0)</f>
        <v>25</v>
      </c>
      <c r="I698" s="47"/>
      <c r="J698" s="47">
        <f>IF(Source!BC189&lt;&gt; 0, Source!BC189, 1)</f>
        <v>4.8</v>
      </c>
      <c r="K698" s="48">
        <f>Source!P189</f>
        <v>120</v>
      </c>
      <c r="L698" s="58"/>
    </row>
    <row r="699" spans="1:26" ht="15">
      <c r="G699" s="132">
        <f>ROUND(Source!AC189*Source!I189, 0)+ROUND(Source!AF189*Source!I189, 0)+ROUND(Source!AD189*Source!I189, 0)</f>
        <v>25</v>
      </c>
      <c r="H699" s="132"/>
      <c r="J699" s="132">
        <f>Source!O189</f>
        <v>120</v>
      </c>
      <c r="K699" s="132"/>
      <c r="L699" s="40">
        <f>Source!U189</f>
        <v>0</v>
      </c>
      <c r="O699" s="39">
        <f>G699</f>
        <v>25</v>
      </c>
      <c r="P699" s="39">
        <f>J699</f>
        <v>120</v>
      </c>
      <c r="Q699" s="50">
        <f>L699</f>
        <v>0</v>
      </c>
      <c r="W699">
        <f>IF(Source!BI189&lt;=1,G699, 0)</f>
        <v>25</v>
      </c>
      <c r="X699">
        <f>IF(Source!BI189=2,G699, 0)</f>
        <v>0</v>
      </c>
      <c r="Y699">
        <f>IF(Source!BI189=3,G699, 0)</f>
        <v>0</v>
      </c>
      <c r="Z699">
        <f>IF(Source!BI189=4,G699, 0)</f>
        <v>0</v>
      </c>
    </row>
    <row r="700" spans="1:26" ht="28.5">
      <c r="A700" s="30" t="str">
        <f>Source!E190</f>
        <v>32</v>
      </c>
      <c r="B700" s="31" t="str">
        <f>Source!F190</f>
        <v>16-07-001-2</v>
      </c>
      <c r="C700" s="27" t="str">
        <f>Source!G190</f>
        <v>Установка кранов поливочных диаметром 25 мм</v>
      </c>
      <c r="D700" s="32" t="str">
        <f>Source!H190</f>
        <v>1 кран</v>
      </c>
      <c r="E700" s="10">
        <f>Source!I190</f>
        <v>1</v>
      </c>
      <c r="F700" s="34">
        <f>IF(Source!AK190&lt;&gt; 0, Source!AK190,Source!AL190 + Source!AM190 + Source!AO190)</f>
        <v>806.32</v>
      </c>
      <c r="G700" s="33"/>
      <c r="H700" s="35"/>
      <c r="I700" s="33" t="str">
        <f>Source!BO190</f>
        <v>16-07-001-2</v>
      </c>
      <c r="J700" s="33"/>
      <c r="K700" s="35"/>
      <c r="L700" s="36"/>
      <c r="S700">
        <f>ROUND((Source!FX190/100)*((ROUND(Source!AF190*Source!I190, 0)+ROUND(Source!AE190*Source!I190, 0))), 0)</f>
        <v>3</v>
      </c>
      <c r="T700">
        <f>Source!X190</f>
        <v>55</v>
      </c>
      <c r="U700">
        <f>ROUND((Source!FY190/100)*((ROUND(Source!AF190*Source!I190, 0)+ROUND(Source!AE190*Source!I190, 0))), 0)</f>
        <v>2</v>
      </c>
      <c r="V700">
        <f>Source!Y190</f>
        <v>34</v>
      </c>
    </row>
    <row r="701" spans="1:26" ht="14.25">
      <c r="A701" s="30"/>
      <c r="B701" s="31"/>
      <c r="C701" s="27" t="s">
        <v>1680</v>
      </c>
      <c r="D701" s="32"/>
      <c r="E701" s="10"/>
      <c r="F701" s="34">
        <f>Source!AO190</f>
        <v>2.7</v>
      </c>
      <c r="G701" s="33" t="str">
        <f>Source!DG190</f>
        <v/>
      </c>
      <c r="H701" s="35">
        <f>ROUND(Source!AF190*Source!I190, 0)</f>
        <v>3</v>
      </c>
      <c r="I701" s="33"/>
      <c r="J701" s="33">
        <f>IF(Source!BA190&lt;&gt; 0, Source!BA190, 1)</f>
        <v>17.95</v>
      </c>
      <c r="K701" s="35">
        <f>Source!S190</f>
        <v>48</v>
      </c>
      <c r="L701" s="36"/>
      <c r="R701">
        <f>H701</f>
        <v>3</v>
      </c>
    </row>
    <row r="702" spans="1:26" ht="14.25">
      <c r="A702" s="30"/>
      <c r="B702" s="31"/>
      <c r="C702" s="27" t="s">
        <v>1687</v>
      </c>
      <c r="D702" s="32"/>
      <c r="E702" s="10"/>
      <c r="F702" s="34">
        <f>Source!AL190</f>
        <v>803.62</v>
      </c>
      <c r="G702" s="33" t="str">
        <f>Source!DD190</f>
        <v/>
      </c>
      <c r="H702" s="35">
        <f>ROUND(Source!AC190*Source!I190, 0)</f>
        <v>804</v>
      </c>
      <c r="I702" s="33"/>
      <c r="J702" s="33">
        <f>IF(Source!BC190&lt;&gt; 0, Source!BC190, 1)</f>
        <v>2.2400000000000002</v>
      </c>
      <c r="K702" s="35">
        <f>Source!P190</f>
        <v>1800</v>
      </c>
      <c r="L702" s="36"/>
    </row>
    <row r="703" spans="1:26" ht="14.25">
      <c r="A703" s="30"/>
      <c r="B703" s="31"/>
      <c r="C703" s="27" t="s">
        <v>1682</v>
      </c>
      <c r="D703" s="32" t="s">
        <v>1683</v>
      </c>
      <c r="E703" s="10">
        <f>Source!BZ190</f>
        <v>128</v>
      </c>
      <c r="F703" s="151" t="str">
        <f>CONCATENATE(" )", Source!DL190, Source!FT190, "=", Source!FX190)</f>
        <v xml:space="preserve"> )*0,9=115,2</v>
      </c>
      <c r="G703" s="128"/>
      <c r="H703" s="35">
        <f>SUM(S700:S705)</f>
        <v>3</v>
      </c>
      <c r="I703" s="37"/>
      <c r="J703" s="27">
        <f>Source!AT190</f>
        <v>115</v>
      </c>
      <c r="K703" s="35">
        <f>SUM(T700:T705)</f>
        <v>55</v>
      </c>
      <c r="L703" s="36"/>
    </row>
    <row r="704" spans="1:26" ht="14.25">
      <c r="A704" s="30"/>
      <c r="B704" s="31"/>
      <c r="C704" s="27" t="s">
        <v>1684</v>
      </c>
      <c r="D704" s="32" t="s">
        <v>1683</v>
      </c>
      <c r="E704" s="10">
        <f>Source!CA190</f>
        <v>83</v>
      </c>
      <c r="F704" s="151" t="str">
        <f>CONCATENATE(" )", Source!DM190, Source!FU190, "=", Source!FY190)</f>
        <v xml:space="preserve"> )*0,85=70,55</v>
      </c>
      <c r="G704" s="128"/>
      <c r="H704" s="35">
        <f>SUM(U700:U705)</f>
        <v>2</v>
      </c>
      <c r="I704" s="37"/>
      <c r="J704" s="27">
        <f>Source!AU190</f>
        <v>71</v>
      </c>
      <c r="K704" s="35">
        <f>SUM(V700:V705)</f>
        <v>34</v>
      </c>
      <c r="L704" s="36"/>
    </row>
    <row r="705" spans="1:32" ht="14.25">
      <c r="A705" s="41"/>
      <c r="B705" s="42"/>
      <c r="C705" s="43" t="s">
        <v>1685</v>
      </c>
      <c r="D705" s="44" t="s">
        <v>1686</v>
      </c>
      <c r="E705" s="45">
        <f>Source!AQ190</f>
        <v>0.3</v>
      </c>
      <c r="F705" s="46"/>
      <c r="G705" s="47" t="str">
        <f>Source!DI190</f>
        <v/>
      </c>
      <c r="H705" s="48"/>
      <c r="I705" s="47"/>
      <c r="J705" s="47"/>
      <c r="K705" s="48"/>
      <c r="L705" s="49">
        <f>Source!U190</f>
        <v>0.3</v>
      </c>
    </row>
    <row r="706" spans="1:32" ht="15">
      <c r="G706" s="132">
        <f>ROUND(Source!AC190*Source!I190, 0)+ROUND(Source!AF190*Source!I190, 0)+ROUND(Source!AD190*Source!I190, 0)+SUM(H703:H704)</f>
        <v>812</v>
      </c>
      <c r="H706" s="132"/>
      <c r="J706" s="132">
        <f>Source!O190+SUM(K703:K704)</f>
        <v>1937</v>
      </c>
      <c r="K706" s="132"/>
      <c r="L706" s="40">
        <f>Source!U190</f>
        <v>0.3</v>
      </c>
      <c r="O706" s="39">
        <f>G706</f>
        <v>812</v>
      </c>
      <c r="P706" s="39">
        <f>J706</f>
        <v>1937</v>
      </c>
      <c r="Q706" s="50">
        <f>L706</f>
        <v>0.3</v>
      </c>
      <c r="W706">
        <f>IF(Source!BI190&lt;=1,G706, 0)</f>
        <v>812</v>
      </c>
      <c r="X706">
        <f>IF(Source!BI190=2,G706, 0)</f>
        <v>0</v>
      </c>
      <c r="Y706">
        <f>IF(Source!BI190=3,G706, 0)</f>
        <v>0</v>
      </c>
      <c r="Z706">
        <f>IF(Source!BI190=4,G706, 0)</f>
        <v>0</v>
      </c>
    </row>
    <row r="707" spans="1:32" ht="14.25">
      <c r="A707" s="30" t="str">
        <f>Source!E191</f>
        <v>33</v>
      </c>
      <c r="B707" s="31" t="str">
        <f>Source!F191</f>
        <v>301-3329</v>
      </c>
      <c r="C707" s="27" t="str">
        <f>Source!G191</f>
        <v>Рукава поливочные диаметром 25 мм</v>
      </c>
      <c r="D707" s="32" t="str">
        <f>Source!H191</f>
        <v>м</v>
      </c>
      <c r="E707" s="10">
        <f>Source!I191</f>
        <v>-20</v>
      </c>
      <c r="F707" s="34">
        <f>IF(Source!AK191&lt;&gt; 0, Source!AK191,Source!AL191 + Source!AM191 + Source!AO191)</f>
        <v>38.57</v>
      </c>
      <c r="G707" s="33"/>
      <c r="H707" s="35"/>
      <c r="I707" s="33" t="str">
        <f>Source!BO191</f>
        <v>301-3329</v>
      </c>
      <c r="J707" s="33"/>
      <c r="K707" s="35"/>
      <c r="L707" s="36"/>
      <c r="S707">
        <f>ROUND((Source!FX191/100)*((ROUND(Source!AF191*Source!I191, 0)+ROUND(Source!AE191*Source!I191, 0))), 0)</f>
        <v>0</v>
      </c>
      <c r="T707">
        <f>Source!X191</f>
        <v>0</v>
      </c>
      <c r="U707">
        <f>ROUND((Source!FY191/100)*((ROUND(Source!AF191*Source!I191, 0)+ROUND(Source!AE191*Source!I191, 0))), 0)</f>
        <v>0</v>
      </c>
      <c r="V707">
        <f>Source!Y191</f>
        <v>0</v>
      </c>
    </row>
    <row r="708" spans="1:32" ht="14.25">
      <c r="A708" s="41"/>
      <c r="B708" s="42"/>
      <c r="C708" s="43" t="s">
        <v>1687</v>
      </c>
      <c r="D708" s="44"/>
      <c r="E708" s="45"/>
      <c r="F708" s="46">
        <f>Source!AL191</f>
        <v>38.57</v>
      </c>
      <c r="G708" s="47" t="str">
        <f>Source!DD191</f>
        <v/>
      </c>
      <c r="H708" s="48">
        <f>ROUND(Source!AC191*Source!I191, 0)</f>
        <v>-771</v>
      </c>
      <c r="I708" s="47"/>
      <c r="J708" s="47">
        <f>IF(Source!BC191&lt;&gt; 0, Source!BC191, 1)</f>
        <v>2.1</v>
      </c>
      <c r="K708" s="48">
        <f>Source!P191</f>
        <v>-1620</v>
      </c>
      <c r="L708" s="58"/>
    </row>
    <row r="709" spans="1:32" ht="15">
      <c r="G709" s="132">
        <f>ROUND(Source!AC191*Source!I191, 0)+ROUND(Source!AF191*Source!I191, 0)+ROUND(Source!AD191*Source!I191, 0)</f>
        <v>-771</v>
      </c>
      <c r="H709" s="132"/>
      <c r="J709" s="132">
        <f>Source!O191</f>
        <v>-1620</v>
      </c>
      <c r="K709" s="132"/>
      <c r="L709" s="40">
        <f>Source!U191</f>
        <v>0</v>
      </c>
      <c r="O709" s="39">
        <f>G709</f>
        <v>-771</v>
      </c>
      <c r="P709" s="39">
        <f>J709</f>
        <v>-1620</v>
      </c>
      <c r="Q709" s="50">
        <f>L709</f>
        <v>0</v>
      </c>
      <c r="W709">
        <f>IF(Source!BI191&lt;=1,G709, 0)</f>
        <v>-771</v>
      </c>
      <c r="X709">
        <f>IF(Source!BI191=2,G709, 0)</f>
        <v>0</v>
      </c>
      <c r="Y709">
        <f>IF(Source!BI191=3,G709, 0)</f>
        <v>0</v>
      </c>
      <c r="Z709">
        <f>IF(Source!BI191=4,G709, 0)</f>
        <v>0</v>
      </c>
    </row>
    <row r="710" spans="1:32" ht="28.5">
      <c r="A710" s="30" t="str">
        <f>Source!E192</f>
        <v>34</v>
      </c>
      <c r="B710" s="31" t="str">
        <f>Source!F192</f>
        <v>301-3366</v>
      </c>
      <c r="C710" s="27" t="str">
        <f>Source!G192</f>
        <v>Рукав резинотканевый диаметром 16 мм</v>
      </c>
      <c r="D710" s="32" t="str">
        <f>Source!H192</f>
        <v>м</v>
      </c>
      <c r="E710" s="10">
        <f>Source!I192</f>
        <v>30</v>
      </c>
      <c r="F710" s="34">
        <f>IF(Source!AK192&lt;&gt; 0, Source!AK192,Source!AL192 + Source!AM192 + Source!AO192)</f>
        <v>16.75</v>
      </c>
      <c r="G710" s="33"/>
      <c r="H710" s="35"/>
      <c r="I710" s="33" t="str">
        <f>Source!BO192</f>
        <v>301-3366</v>
      </c>
      <c r="J710" s="33"/>
      <c r="K710" s="35"/>
      <c r="L710" s="36"/>
      <c r="S710">
        <f>ROUND((Source!FX192/100)*((ROUND(Source!AF192*Source!I192, 0)+ROUND(Source!AE192*Source!I192, 0))), 0)</f>
        <v>0</v>
      </c>
      <c r="T710">
        <f>Source!X192</f>
        <v>0</v>
      </c>
      <c r="U710">
        <f>ROUND((Source!FY192/100)*((ROUND(Source!AF192*Source!I192, 0)+ROUND(Source!AE192*Source!I192, 0))), 0)</f>
        <v>0</v>
      </c>
      <c r="V710">
        <f>Source!Y192</f>
        <v>0</v>
      </c>
    </row>
    <row r="711" spans="1:32" ht="14.25">
      <c r="A711" s="41"/>
      <c r="B711" s="42"/>
      <c r="C711" s="43" t="s">
        <v>1687</v>
      </c>
      <c r="D711" s="44"/>
      <c r="E711" s="45"/>
      <c r="F711" s="46">
        <f>Source!AL192</f>
        <v>16.75</v>
      </c>
      <c r="G711" s="47" t="str">
        <f>Source!DD192</f>
        <v/>
      </c>
      <c r="H711" s="48">
        <f>ROUND(Source!AC192*Source!I192, 0)</f>
        <v>503</v>
      </c>
      <c r="I711" s="47"/>
      <c r="J711" s="47">
        <f>IF(Source!BC192&lt;&gt; 0, Source!BC192, 1)</f>
        <v>3.63</v>
      </c>
      <c r="K711" s="48">
        <f>Source!P192</f>
        <v>1824</v>
      </c>
      <c r="L711" s="58"/>
    </row>
    <row r="712" spans="1:32" ht="15">
      <c r="G712" s="132">
        <f>ROUND(Source!AC192*Source!I192, 0)+ROUND(Source!AF192*Source!I192, 0)+ROUND(Source!AD192*Source!I192, 0)</f>
        <v>503</v>
      </c>
      <c r="H712" s="132"/>
      <c r="J712" s="132">
        <f>Source!O192</f>
        <v>1824</v>
      </c>
      <c r="K712" s="132"/>
      <c r="L712" s="40">
        <f>Source!U192</f>
        <v>0</v>
      </c>
      <c r="O712" s="39">
        <f>G712</f>
        <v>503</v>
      </c>
      <c r="P712" s="39">
        <f>J712</f>
        <v>1824</v>
      </c>
      <c r="Q712" s="50">
        <f>L712</f>
        <v>0</v>
      </c>
      <c r="W712">
        <f>IF(Source!BI192&lt;=1,G712, 0)</f>
        <v>503</v>
      </c>
      <c r="X712">
        <f>IF(Source!BI192=2,G712, 0)</f>
        <v>0</v>
      </c>
      <c r="Y712">
        <f>IF(Source!BI192=3,G712, 0)</f>
        <v>0</v>
      </c>
      <c r="Z712">
        <f>IF(Source!BI192=4,G712, 0)</f>
        <v>0</v>
      </c>
    </row>
    <row r="713" spans="1:32" ht="14.25">
      <c r="C713" s="135" t="str">
        <f>Source!G193</f>
        <v>Канализация</v>
      </c>
      <c r="D713" s="135"/>
      <c r="E713" s="135"/>
      <c r="F713" s="135"/>
      <c r="G713" s="135"/>
      <c r="H713" s="135"/>
      <c r="I713" s="135"/>
      <c r="J713" s="135"/>
      <c r="K713" s="135"/>
      <c r="L713" s="135"/>
      <c r="AF713" s="29" t="str">
        <f>Source!G193</f>
        <v>Канализация</v>
      </c>
    </row>
    <row r="714" spans="1:32" ht="42.75">
      <c r="A714" s="30" t="str">
        <f>Source!E194</f>
        <v>35</v>
      </c>
      <c r="B714" s="31" t="str">
        <f>Source!F194</f>
        <v>16-04-004-2</v>
      </c>
      <c r="C714" s="27" t="str">
        <f>Source!G194</f>
        <v>Прокладка внутренних трубопроводов канализации из полипропиленовых труб диаметром 110 мм</v>
      </c>
      <c r="D714" s="32" t="str">
        <f>Source!H194</f>
        <v>100 м трубопровода</v>
      </c>
      <c r="E714" s="10">
        <f>Source!I194</f>
        <v>0.26</v>
      </c>
      <c r="F714" s="34">
        <f>IF(Source!AK194&lt;&gt; 0, Source!AK194,Source!AL194 + Source!AM194 + Source!AO194)</f>
        <v>5004.5200000000004</v>
      </c>
      <c r="G714" s="33"/>
      <c r="H714" s="35"/>
      <c r="I714" s="33" t="str">
        <f>Source!BO194</f>
        <v>16-04-004-2</v>
      </c>
      <c r="J714" s="33"/>
      <c r="K714" s="35"/>
      <c r="L714" s="36"/>
      <c r="S714">
        <f>ROUND((Source!FX194/100)*((ROUND(Source!AF194*Source!I194, 0)+ROUND(Source!AE194*Source!I194, 0))), 0)</f>
        <v>149</v>
      </c>
      <c r="T714">
        <f>Source!X194</f>
        <v>2650</v>
      </c>
      <c r="U714">
        <f>ROUND((Source!FY194/100)*((ROUND(Source!AF194*Source!I194, 0)+ROUND(Source!AE194*Source!I194, 0))), 0)</f>
        <v>91</v>
      </c>
      <c r="V714">
        <f>Source!Y194</f>
        <v>1636</v>
      </c>
    </row>
    <row r="715" spans="1:32" ht="14.25">
      <c r="A715" s="30"/>
      <c r="B715" s="31"/>
      <c r="C715" s="27" t="s">
        <v>1680</v>
      </c>
      <c r="D715" s="32"/>
      <c r="E715" s="10"/>
      <c r="F715" s="34">
        <f>Source!AO194</f>
        <v>490.75</v>
      </c>
      <c r="G715" s="33" t="str">
        <f>Source!DG194</f>
        <v/>
      </c>
      <c r="H715" s="35">
        <f>ROUND(Source!AF194*Source!I194, 0)</f>
        <v>128</v>
      </c>
      <c r="I715" s="33"/>
      <c r="J715" s="33">
        <f>IF(Source!BA194&lt;&gt; 0, Source!BA194, 1)</f>
        <v>17.95</v>
      </c>
      <c r="K715" s="35">
        <f>Source!S194</f>
        <v>2290</v>
      </c>
      <c r="L715" s="36"/>
      <c r="R715">
        <f>H715</f>
        <v>128</v>
      </c>
    </row>
    <row r="716" spans="1:32" ht="14.25">
      <c r="A716" s="30"/>
      <c r="B716" s="31"/>
      <c r="C716" s="27" t="s">
        <v>317</v>
      </c>
      <c r="D716" s="32"/>
      <c r="E716" s="10"/>
      <c r="F716" s="34">
        <f>Source!AM194</f>
        <v>46.06</v>
      </c>
      <c r="G716" s="33" t="str">
        <f>Source!DE194</f>
        <v/>
      </c>
      <c r="H716" s="35">
        <f>ROUND(Source!AD194*Source!I194, 0)</f>
        <v>12</v>
      </c>
      <c r="I716" s="33"/>
      <c r="J716" s="33">
        <f>IF(Source!BB194&lt;&gt; 0, Source!BB194, 1)</f>
        <v>7.07</v>
      </c>
      <c r="K716" s="35">
        <f>Source!Q194</f>
        <v>85</v>
      </c>
      <c r="L716" s="36"/>
    </row>
    <row r="717" spans="1:32" ht="14.25">
      <c r="A717" s="30"/>
      <c r="B717" s="31"/>
      <c r="C717" s="27" t="s">
        <v>1681</v>
      </c>
      <c r="D717" s="32"/>
      <c r="E717" s="10"/>
      <c r="F717" s="34">
        <f>Source!AN194</f>
        <v>3.07</v>
      </c>
      <c r="G717" s="33" t="str">
        <f>Source!DF194</f>
        <v/>
      </c>
      <c r="H717" s="35">
        <f>ROUND(Source!AE194*Source!I194, 0)</f>
        <v>1</v>
      </c>
      <c r="I717" s="33"/>
      <c r="J717" s="33">
        <f>IF(Source!BS194&lt;&gt; 0, Source!BS194, 1)</f>
        <v>17.95</v>
      </c>
      <c r="K717" s="35">
        <f>Source!R194</f>
        <v>14</v>
      </c>
      <c r="L717" s="36"/>
      <c r="R717">
        <f>H717</f>
        <v>1</v>
      </c>
    </row>
    <row r="718" spans="1:32" ht="14.25">
      <c r="A718" s="30"/>
      <c r="B718" s="31"/>
      <c r="C718" s="27" t="s">
        <v>1687</v>
      </c>
      <c r="D718" s="32"/>
      <c r="E718" s="10"/>
      <c r="F718" s="34">
        <f>Source!AL194</f>
        <v>4467.71</v>
      </c>
      <c r="G718" s="33" t="str">
        <f>Source!DD194</f>
        <v/>
      </c>
      <c r="H718" s="35">
        <f>ROUND(Source!AC194*Source!I194, 0)</f>
        <v>1162</v>
      </c>
      <c r="I718" s="33"/>
      <c r="J718" s="33">
        <f>IF(Source!BC194&lt;&gt; 0, Source!BC194, 1)</f>
        <v>2.81</v>
      </c>
      <c r="K718" s="35">
        <f>Source!P194</f>
        <v>3264</v>
      </c>
      <c r="L718" s="36"/>
    </row>
    <row r="719" spans="1:32" ht="14.25">
      <c r="A719" s="30"/>
      <c r="B719" s="31"/>
      <c r="C719" s="27" t="s">
        <v>1682</v>
      </c>
      <c r="D719" s="32" t="s">
        <v>1683</v>
      </c>
      <c r="E719" s="10">
        <f>Source!BZ194</f>
        <v>128</v>
      </c>
      <c r="F719" s="151" t="str">
        <f>CONCATENATE(" )", Source!DL194, Source!FT194, "=", Source!FX194)</f>
        <v xml:space="preserve"> )*0,9=115,2</v>
      </c>
      <c r="G719" s="128"/>
      <c r="H719" s="35">
        <f>SUM(S714:S721)</f>
        <v>149</v>
      </c>
      <c r="I719" s="37"/>
      <c r="J719" s="27">
        <f>Source!AT194</f>
        <v>115</v>
      </c>
      <c r="K719" s="35">
        <f>SUM(T714:T721)</f>
        <v>2650</v>
      </c>
      <c r="L719" s="36"/>
    </row>
    <row r="720" spans="1:32" ht="14.25">
      <c r="A720" s="30"/>
      <c r="B720" s="31"/>
      <c r="C720" s="27" t="s">
        <v>1684</v>
      </c>
      <c r="D720" s="32" t="s">
        <v>1683</v>
      </c>
      <c r="E720" s="10">
        <f>Source!CA194</f>
        <v>83</v>
      </c>
      <c r="F720" s="151" t="str">
        <f>CONCATENATE(" )", Source!DM194, Source!FU194, "=", Source!FY194)</f>
        <v xml:space="preserve"> )*0,85=70,55</v>
      </c>
      <c r="G720" s="128"/>
      <c r="H720" s="35">
        <f>SUM(U714:U721)</f>
        <v>91</v>
      </c>
      <c r="I720" s="37"/>
      <c r="J720" s="27">
        <f>Source!AU194</f>
        <v>71</v>
      </c>
      <c r="K720" s="35">
        <f>SUM(V714:V721)</f>
        <v>1636</v>
      </c>
      <c r="L720" s="36"/>
    </row>
    <row r="721" spans="1:26" ht="14.25">
      <c r="A721" s="41"/>
      <c r="B721" s="42"/>
      <c r="C721" s="43" t="s">
        <v>1685</v>
      </c>
      <c r="D721" s="44" t="s">
        <v>1686</v>
      </c>
      <c r="E721" s="45">
        <f>Source!AQ194</f>
        <v>55.83</v>
      </c>
      <c r="F721" s="46"/>
      <c r="G721" s="47" t="str">
        <f>Source!DI194</f>
        <v/>
      </c>
      <c r="H721" s="48"/>
      <c r="I721" s="47"/>
      <c r="J721" s="47"/>
      <c r="K721" s="48"/>
      <c r="L721" s="49">
        <f>Source!U194</f>
        <v>14.5158</v>
      </c>
    </row>
    <row r="722" spans="1:26" ht="15">
      <c r="G722" s="132">
        <f>ROUND(Source!AC194*Source!I194, 0)+ROUND(Source!AF194*Source!I194, 0)+ROUND(Source!AD194*Source!I194, 0)+SUM(H719:H720)</f>
        <v>1542</v>
      </c>
      <c r="H722" s="132"/>
      <c r="J722" s="132">
        <f>Source!O194+SUM(K719:K720)</f>
        <v>9925</v>
      </c>
      <c r="K722" s="132"/>
      <c r="L722" s="40">
        <f>Source!U194</f>
        <v>14.5158</v>
      </c>
      <c r="O722" s="39">
        <f>G722</f>
        <v>1542</v>
      </c>
      <c r="P722" s="39">
        <f>J722</f>
        <v>9925</v>
      </c>
      <c r="Q722" s="50">
        <f>L722</f>
        <v>14.5158</v>
      </c>
      <c r="W722">
        <f>IF(Source!BI194&lt;=1,G722, 0)</f>
        <v>1542</v>
      </c>
      <c r="X722">
        <f>IF(Source!BI194=2,G722, 0)</f>
        <v>0</v>
      </c>
      <c r="Y722">
        <f>IF(Source!BI194=3,G722, 0)</f>
        <v>0</v>
      </c>
      <c r="Z722">
        <f>IF(Source!BI194=4,G722, 0)</f>
        <v>0</v>
      </c>
    </row>
    <row r="723" spans="1:26" ht="42.75">
      <c r="A723" s="30" t="str">
        <f>Source!E195</f>
        <v>36</v>
      </c>
      <c r="B723" s="31" t="str">
        <f>Source!F195</f>
        <v>16-04-004-1</v>
      </c>
      <c r="C723" s="27" t="str">
        <f>Source!G195</f>
        <v>Прокладка внутренних трубопроводов канализации из полипропиленовых труб диаметром 50 мм</v>
      </c>
      <c r="D723" s="32" t="str">
        <f>Source!H195</f>
        <v>100 м трубопровода</v>
      </c>
      <c r="E723" s="10">
        <f>Source!I195</f>
        <v>0.08</v>
      </c>
      <c r="F723" s="34">
        <f>IF(Source!AK195&lt;&gt; 0, Source!AK195,Source!AL195 + Source!AM195 + Source!AO195)</f>
        <v>1616.63</v>
      </c>
      <c r="G723" s="33"/>
      <c r="H723" s="35"/>
      <c r="I723" s="33" t="str">
        <f>Source!BO195</f>
        <v>16-04-004-1</v>
      </c>
      <c r="J723" s="33"/>
      <c r="K723" s="35"/>
      <c r="L723" s="36"/>
      <c r="S723">
        <f>ROUND((Source!FX195/100)*((ROUND(Source!AF195*Source!I195, 0)+ROUND(Source!AE195*Source!I195, 0))), 0)</f>
        <v>48</v>
      </c>
      <c r="T723">
        <f>Source!X195</f>
        <v>871</v>
      </c>
      <c r="U723">
        <f>ROUND((Source!FY195/100)*((ROUND(Source!AF195*Source!I195, 0)+ROUND(Source!AE195*Source!I195, 0))), 0)</f>
        <v>30</v>
      </c>
      <c r="V723">
        <f>Source!Y195</f>
        <v>537</v>
      </c>
    </row>
    <row r="724" spans="1:26" ht="14.25">
      <c r="A724" s="30"/>
      <c r="B724" s="31"/>
      <c r="C724" s="27" t="s">
        <v>1680</v>
      </c>
      <c r="D724" s="32"/>
      <c r="E724" s="10"/>
      <c r="F724" s="34">
        <f>Source!AO195</f>
        <v>526.70000000000005</v>
      </c>
      <c r="G724" s="33" t="str">
        <f>Source!DG195</f>
        <v/>
      </c>
      <c r="H724" s="35">
        <f>ROUND(Source!AF195*Source!I195, 0)</f>
        <v>42</v>
      </c>
      <c r="I724" s="33"/>
      <c r="J724" s="33">
        <f>IF(Source!BA195&lt;&gt; 0, Source!BA195, 1)</f>
        <v>17.95</v>
      </c>
      <c r="K724" s="35">
        <f>Source!S195</f>
        <v>756</v>
      </c>
      <c r="L724" s="36"/>
      <c r="R724">
        <f>H724</f>
        <v>42</v>
      </c>
    </row>
    <row r="725" spans="1:26" ht="14.25">
      <c r="A725" s="30"/>
      <c r="B725" s="31"/>
      <c r="C725" s="27" t="s">
        <v>317</v>
      </c>
      <c r="D725" s="32"/>
      <c r="E725" s="10"/>
      <c r="F725" s="34">
        <f>Source!AM195</f>
        <v>10.76</v>
      </c>
      <c r="G725" s="33" t="str">
        <f>Source!DE195</f>
        <v/>
      </c>
      <c r="H725" s="35">
        <f>ROUND(Source!AD195*Source!I195, 0)</f>
        <v>1</v>
      </c>
      <c r="I725" s="33"/>
      <c r="J725" s="33">
        <f>IF(Source!BB195&lt;&gt; 0, Source!BB195, 1)</f>
        <v>6.82</v>
      </c>
      <c r="K725" s="35">
        <f>Source!Q195</f>
        <v>6</v>
      </c>
      <c r="L725" s="36"/>
    </row>
    <row r="726" spans="1:26" ht="14.25">
      <c r="A726" s="30"/>
      <c r="B726" s="31"/>
      <c r="C726" s="27" t="s">
        <v>1681</v>
      </c>
      <c r="D726" s="32"/>
      <c r="E726" s="10"/>
      <c r="F726" s="34">
        <f>Source!AN195</f>
        <v>0.66</v>
      </c>
      <c r="G726" s="33" t="str">
        <f>Source!DF195</f>
        <v/>
      </c>
      <c r="H726" s="35">
        <f>ROUND(Source!AE195*Source!I195, 0)</f>
        <v>0</v>
      </c>
      <c r="I726" s="33"/>
      <c r="J726" s="33">
        <f>IF(Source!BS195&lt;&gt; 0, Source!BS195, 1)</f>
        <v>17.95</v>
      </c>
      <c r="K726" s="35">
        <f>Source!R195</f>
        <v>1</v>
      </c>
      <c r="L726" s="36"/>
      <c r="R726">
        <f>H726</f>
        <v>0</v>
      </c>
    </row>
    <row r="727" spans="1:26" ht="14.25">
      <c r="A727" s="30"/>
      <c r="B727" s="31"/>
      <c r="C727" s="27" t="s">
        <v>1687</v>
      </c>
      <c r="D727" s="32"/>
      <c r="E727" s="10"/>
      <c r="F727" s="34">
        <f>Source!AL195</f>
        <v>1079.17</v>
      </c>
      <c r="G727" s="33" t="str">
        <f>Source!DD195</f>
        <v/>
      </c>
      <c r="H727" s="35">
        <f>ROUND(Source!AC195*Source!I195, 0)</f>
        <v>86</v>
      </c>
      <c r="I727" s="33"/>
      <c r="J727" s="33">
        <f>IF(Source!BC195&lt;&gt; 0, Source!BC195, 1)</f>
        <v>3.91</v>
      </c>
      <c r="K727" s="35">
        <f>Source!P195</f>
        <v>338</v>
      </c>
      <c r="L727" s="36"/>
    </row>
    <row r="728" spans="1:26" ht="14.25">
      <c r="A728" s="30"/>
      <c r="B728" s="31"/>
      <c r="C728" s="27" t="s">
        <v>1682</v>
      </c>
      <c r="D728" s="32" t="s">
        <v>1683</v>
      </c>
      <c r="E728" s="10">
        <f>Source!BZ195</f>
        <v>128</v>
      </c>
      <c r="F728" s="151" t="str">
        <f>CONCATENATE(" )", Source!DL195, Source!FT195, "=", Source!FX195)</f>
        <v xml:space="preserve"> )*0,9=115,2</v>
      </c>
      <c r="G728" s="128"/>
      <c r="H728" s="35">
        <f>SUM(S723:S730)</f>
        <v>48</v>
      </c>
      <c r="I728" s="37"/>
      <c r="J728" s="27">
        <f>Source!AT195</f>
        <v>115</v>
      </c>
      <c r="K728" s="35">
        <f>SUM(T723:T730)</f>
        <v>871</v>
      </c>
      <c r="L728" s="36"/>
    </row>
    <row r="729" spans="1:26" ht="14.25">
      <c r="A729" s="30"/>
      <c r="B729" s="31"/>
      <c r="C729" s="27" t="s">
        <v>1684</v>
      </c>
      <c r="D729" s="32" t="s">
        <v>1683</v>
      </c>
      <c r="E729" s="10">
        <f>Source!CA195</f>
        <v>83</v>
      </c>
      <c r="F729" s="151" t="str">
        <f>CONCATENATE(" )", Source!DM195, Source!FU195, "=", Source!FY195)</f>
        <v xml:space="preserve"> )*0,85=70,55</v>
      </c>
      <c r="G729" s="128"/>
      <c r="H729" s="35">
        <f>SUM(U723:U730)</f>
        <v>30</v>
      </c>
      <c r="I729" s="37"/>
      <c r="J729" s="27">
        <f>Source!AU195</f>
        <v>71</v>
      </c>
      <c r="K729" s="35">
        <f>SUM(V723:V730)</f>
        <v>537</v>
      </c>
      <c r="L729" s="36"/>
    </row>
    <row r="730" spans="1:26" ht="14.25">
      <c r="A730" s="41"/>
      <c r="B730" s="42"/>
      <c r="C730" s="43" t="s">
        <v>1685</v>
      </c>
      <c r="D730" s="44" t="s">
        <v>1686</v>
      </c>
      <c r="E730" s="45">
        <f>Source!AQ195</f>
        <v>59.92</v>
      </c>
      <c r="F730" s="46"/>
      <c r="G730" s="47" t="str">
        <f>Source!DI195</f>
        <v/>
      </c>
      <c r="H730" s="48"/>
      <c r="I730" s="47"/>
      <c r="J730" s="47"/>
      <c r="K730" s="48"/>
      <c r="L730" s="49">
        <f>Source!U195</f>
        <v>4.7936000000000005</v>
      </c>
    </row>
    <row r="731" spans="1:26" ht="15">
      <c r="G731" s="132">
        <f>ROUND(Source!AC195*Source!I195, 0)+ROUND(Source!AF195*Source!I195, 0)+ROUND(Source!AD195*Source!I195, 0)+SUM(H728:H729)</f>
        <v>207</v>
      </c>
      <c r="H731" s="132"/>
      <c r="J731" s="132">
        <f>Source!O195+SUM(K728:K729)</f>
        <v>2508</v>
      </c>
      <c r="K731" s="132"/>
      <c r="L731" s="40">
        <f>Source!U195</f>
        <v>4.7936000000000005</v>
      </c>
      <c r="O731" s="39">
        <f>G731</f>
        <v>207</v>
      </c>
      <c r="P731" s="39">
        <f>J731</f>
        <v>2508</v>
      </c>
      <c r="Q731" s="50">
        <f>L731</f>
        <v>4.7936000000000005</v>
      </c>
      <c r="W731">
        <f>IF(Source!BI195&lt;=1,G731, 0)</f>
        <v>207</v>
      </c>
      <c r="X731">
        <f>IF(Source!BI195=2,G731, 0)</f>
        <v>0</v>
      </c>
      <c r="Y731">
        <f>IF(Source!BI195=3,G731, 0)</f>
        <v>0</v>
      </c>
      <c r="Z731">
        <f>IF(Source!BI195=4,G731, 0)</f>
        <v>0</v>
      </c>
    </row>
    <row r="732" spans="1:26" ht="28.5">
      <c r="A732" s="30" t="str">
        <f>Source!E196</f>
        <v>40</v>
      </c>
      <c r="B732" s="31" t="str">
        <f>Source!F196</f>
        <v>507-4361</v>
      </c>
      <c r="C732" s="27" t="str">
        <f>Source!G196</f>
        <v>Отвод полиэтиленовый канализационный диаметром 100 мм</v>
      </c>
      <c r="D732" s="32" t="str">
        <f>Source!H196</f>
        <v>шт.</v>
      </c>
      <c r="E732" s="10">
        <f>Source!I196</f>
        <v>10</v>
      </c>
      <c r="F732" s="34">
        <f>IF(Source!AK196&lt;&gt; 0, Source!AK196,Source!AL196 + Source!AM196 + Source!AO196)</f>
        <v>3.26</v>
      </c>
      <c r="G732" s="33"/>
      <c r="H732" s="35"/>
      <c r="I732" s="33" t="str">
        <f>Source!BO196</f>
        <v>507-4361</v>
      </c>
      <c r="J732" s="33"/>
      <c r="K732" s="35"/>
      <c r="L732" s="36"/>
      <c r="S732">
        <f>ROUND((Source!FX196/100)*((ROUND(Source!AF196*Source!I196, 0)+ROUND(Source!AE196*Source!I196, 0))), 0)</f>
        <v>0</v>
      </c>
      <c r="T732">
        <f>Source!X196</f>
        <v>0</v>
      </c>
      <c r="U732">
        <f>ROUND((Source!FY196/100)*((ROUND(Source!AF196*Source!I196, 0)+ROUND(Source!AE196*Source!I196, 0))), 0)</f>
        <v>0</v>
      </c>
      <c r="V732">
        <f>Source!Y196</f>
        <v>0</v>
      </c>
    </row>
    <row r="733" spans="1:26" ht="14.25">
      <c r="A733" s="41"/>
      <c r="B733" s="42"/>
      <c r="C733" s="43" t="s">
        <v>1687</v>
      </c>
      <c r="D733" s="44"/>
      <c r="E733" s="45"/>
      <c r="F733" s="46">
        <f>Source!AL196</f>
        <v>3.26</v>
      </c>
      <c r="G733" s="47" t="str">
        <f>Source!DD196</f>
        <v/>
      </c>
      <c r="H733" s="48">
        <f>ROUND(Source!AC196*Source!I196, 0)</f>
        <v>33</v>
      </c>
      <c r="I733" s="47"/>
      <c r="J733" s="47">
        <f>IF(Source!BC196&lt;&gt; 0, Source!BC196, 1)</f>
        <v>2.2200000000000002</v>
      </c>
      <c r="K733" s="48">
        <f>Source!P196</f>
        <v>72</v>
      </c>
      <c r="L733" s="58"/>
    </row>
    <row r="734" spans="1:26" ht="15">
      <c r="G734" s="132">
        <f>ROUND(Source!AC196*Source!I196, 0)+ROUND(Source!AF196*Source!I196, 0)+ROUND(Source!AD196*Source!I196, 0)</f>
        <v>33</v>
      </c>
      <c r="H734" s="132"/>
      <c r="J734" s="132">
        <f>Source!O196</f>
        <v>72</v>
      </c>
      <c r="K734" s="132"/>
      <c r="L734" s="40">
        <f>Source!U196</f>
        <v>0</v>
      </c>
      <c r="O734" s="39">
        <f>G734</f>
        <v>33</v>
      </c>
      <c r="P734" s="39">
        <f>J734</f>
        <v>72</v>
      </c>
      <c r="Q734" s="50">
        <f>L734</f>
        <v>0</v>
      </c>
      <c r="W734">
        <f>IF(Source!BI196&lt;=1,G734, 0)</f>
        <v>0</v>
      </c>
      <c r="X734">
        <f>IF(Source!BI196=2,G734, 0)</f>
        <v>33</v>
      </c>
      <c r="Y734">
        <f>IF(Source!BI196=3,G734, 0)</f>
        <v>0</v>
      </c>
      <c r="Z734">
        <f>IF(Source!BI196=4,G734, 0)</f>
        <v>0</v>
      </c>
    </row>
    <row r="735" spans="1:26" ht="28.5">
      <c r="A735" s="30" t="str">
        <f>Source!E197</f>
        <v>41</v>
      </c>
      <c r="B735" s="31" t="str">
        <f>Source!F197</f>
        <v>507-4360</v>
      </c>
      <c r="C735" s="27" t="str">
        <f>Source!G197</f>
        <v>Отвод полиэтиленовый канализационный диаметром 50 мм</v>
      </c>
      <c r="D735" s="32" t="str">
        <f>Source!H197</f>
        <v>шт.</v>
      </c>
      <c r="E735" s="10">
        <f>Source!I197</f>
        <v>11</v>
      </c>
      <c r="F735" s="34">
        <f>IF(Source!AK197&lt;&gt; 0, Source!AK197,Source!AL197 + Source!AM197 + Source!AO197)</f>
        <v>1.38</v>
      </c>
      <c r="G735" s="33"/>
      <c r="H735" s="35"/>
      <c r="I735" s="33" t="str">
        <f>Source!BO197</f>
        <v>507-4360</v>
      </c>
      <c r="J735" s="33"/>
      <c r="K735" s="35"/>
      <c r="L735" s="36"/>
      <c r="S735">
        <f>ROUND((Source!FX197/100)*((ROUND(Source!AF197*Source!I197, 0)+ROUND(Source!AE197*Source!I197, 0))), 0)</f>
        <v>0</v>
      </c>
      <c r="T735">
        <f>Source!X197</f>
        <v>0</v>
      </c>
      <c r="U735">
        <f>ROUND((Source!FY197/100)*((ROUND(Source!AF197*Source!I197, 0)+ROUND(Source!AE197*Source!I197, 0))), 0)</f>
        <v>0</v>
      </c>
      <c r="V735">
        <f>Source!Y197</f>
        <v>0</v>
      </c>
    </row>
    <row r="736" spans="1:26" ht="14.25">
      <c r="A736" s="41"/>
      <c r="B736" s="42"/>
      <c r="C736" s="43" t="s">
        <v>1687</v>
      </c>
      <c r="D736" s="44"/>
      <c r="E736" s="45"/>
      <c r="F736" s="46">
        <f>Source!AL197</f>
        <v>1.38</v>
      </c>
      <c r="G736" s="47" t="str">
        <f>Source!DD197</f>
        <v/>
      </c>
      <c r="H736" s="48">
        <f>ROUND(Source!AC197*Source!I197, 0)</f>
        <v>15</v>
      </c>
      <c r="I736" s="47"/>
      <c r="J736" s="47">
        <f>IF(Source!BC197&lt;&gt; 0, Source!BC197, 1)</f>
        <v>2.12</v>
      </c>
      <c r="K736" s="48">
        <f>Source!P197</f>
        <v>32</v>
      </c>
      <c r="L736" s="58"/>
    </row>
    <row r="737" spans="1:26" ht="15">
      <c r="G737" s="132">
        <f>ROUND(Source!AC197*Source!I197, 0)+ROUND(Source!AF197*Source!I197, 0)+ROUND(Source!AD197*Source!I197, 0)</f>
        <v>15</v>
      </c>
      <c r="H737" s="132"/>
      <c r="J737" s="132">
        <f>Source!O197</f>
        <v>32</v>
      </c>
      <c r="K737" s="132"/>
      <c r="L737" s="40">
        <f>Source!U197</f>
        <v>0</v>
      </c>
      <c r="O737" s="39">
        <f>G737</f>
        <v>15</v>
      </c>
      <c r="P737" s="39">
        <f>J737</f>
        <v>32</v>
      </c>
      <c r="Q737" s="50">
        <f>L737</f>
        <v>0</v>
      </c>
      <c r="W737">
        <f>IF(Source!BI197&lt;=1,G737, 0)</f>
        <v>0</v>
      </c>
      <c r="X737">
        <f>IF(Source!BI197=2,G737, 0)</f>
        <v>15</v>
      </c>
      <c r="Y737">
        <f>IF(Source!BI197=3,G737, 0)</f>
        <v>0</v>
      </c>
      <c r="Z737">
        <f>IF(Source!BI197=4,G737, 0)</f>
        <v>0</v>
      </c>
    </row>
    <row r="738" spans="1:26" ht="42.75">
      <c r="A738" s="30" t="str">
        <f>Source!E198</f>
        <v>42</v>
      </c>
      <c r="B738" s="31" t="str">
        <f>Source!F198</f>
        <v>507-4469</v>
      </c>
      <c r="C738" s="27" t="str">
        <f>Source!G198</f>
        <v>Тройник канализационный полипропиленовый 90° диаметром 110 мм</v>
      </c>
      <c r="D738" s="32" t="str">
        <f>Source!H198</f>
        <v>шт.</v>
      </c>
      <c r="E738" s="10">
        <f>Source!I198</f>
        <v>10</v>
      </c>
      <c r="F738" s="34">
        <f>IF(Source!AK198&lt;&gt; 0, Source!AK198,Source!AL198 + Source!AM198 + Source!AO198)</f>
        <v>21.11</v>
      </c>
      <c r="G738" s="33"/>
      <c r="H738" s="35"/>
      <c r="I738" s="33" t="str">
        <f>Source!BO198</f>
        <v>507-4469</v>
      </c>
      <c r="J738" s="33"/>
      <c r="K738" s="35"/>
      <c r="L738" s="36"/>
      <c r="S738">
        <f>ROUND((Source!FX198/100)*((ROUND(Source!AF198*Source!I198, 0)+ROUND(Source!AE198*Source!I198, 0))), 0)</f>
        <v>0</v>
      </c>
      <c r="T738">
        <f>Source!X198</f>
        <v>0</v>
      </c>
      <c r="U738">
        <f>ROUND((Source!FY198/100)*((ROUND(Source!AF198*Source!I198, 0)+ROUND(Source!AE198*Source!I198, 0))), 0)</f>
        <v>0</v>
      </c>
      <c r="V738">
        <f>Source!Y198</f>
        <v>0</v>
      </c>
    </row>
    <row r="739" spans="1:26" ht="14.25">
      <c r="A739" s="41"/>
      <c r="B739" s="42"/>
      <c r="C739" s="43" t="s">
        <v>1687</v>
      </c>
      <c r="D739" s="44"/>
      <c r="E739" s="45"/>
      <c r="F739" s="46">
        <f>Source!AL198</f>
        <v>21.11</v>
      </c>
      <c r="G739" s="47" t="str">
        <f>Source!DD198</f>
        <v/>
      </c>
      <c r="H739" s="48">
        <f>ROUND(Source!AC198*Source!I198, 0)</f>
        <v>211</v>
      </c>
      <c r="I739" s="47"/>
      <c r="J739" s="47">
        <f>IF(Source!BC198&lt;&gt; 0, Source!BC198, 1)</f>
        <v>3.02</v>
      </c>
      <c r="K739" s="48">
        <f>Source!P198</f>
        <v>638</v>
      </c>
      <c r="L739" s="58"/>
    </row>
    <row r="740" spans="1:26" ht="15">
      <c r="G740" s="132">
        <f>ROUND(Source!AC198*Source!I198, 0)+ROUND(Source!AF198*Source!I198, 0)+ROUND(Source!AD198*Source!I198, 0)</f>
        <v>211</v>
      </c>
      <c r="H740" s="132"/>
      <c r="J740" s="132">
        <f>Source!O198</f>
        <v>638</v>
      </c>
      <c r="K740" s="132"/>
      <c r="L740" s="40">
        <f>Source!U198</f>
        <v>0</v>
      </c>
      <c r="O740" s="39">
        <f>G740</f>
        <v>211</v>
      </c>
      <c r="P740" s="39">
        <f>J740</f>
        <v>638</v>
      </c>
      <c r="Q740" s="50">
        <f>L740</f>
        <v>0</v>
      </c>
      <c r="W740">
        <f>IF(Source!BI198&lt;=1,G740, 0)</f>
        <v>0</v>
      </c>
      <c r="X740">
        <f>IF(Source!BI198=2,G740, 0)</f>
        <v>211</v>
      </c>
      <c r="Y740">
        <f>IF(Source!BI198=3,G740, 0)</f>
        <v>0</v>
      </c>
      <c r="Z740">
        <f>IF(Source!BI198=4,G740, 0)</f>
        <v>0</v>
      </c>
    </row>
    <row r="741" spans="1:26" ht="42.75">
      <c r="A741" s="30" t="str">
        <f>Source!E199</f>
        <v>43</v>
      </c>
      <c r="B741" s="31" t="str">
        <f>Source!F199</f>
        <v>507-4468</v>
      </c>
      <c r="C741" s="27" t="str">
        <f>Source!G199</f>
        <v>Тройник канализационный полипропиленовый 90° диаметром 50 мм</v>
      </c>
      <c r="D741" s="32" t="str">
        <f>Source!H199</f>
        <v>шт.</v>
      </c>
      <c r="E741" s="10">
        <f>Source!I199</f>
        <v>6</v>
      </c>
      <c r="F741" s="34">
        <f>IF(Source!AK199&lt;&gt; 0, Source!AK199,Source!AL199 + Source!AM199 + Source!AO199)</f>
        <v>8.07</v>
      </c>
      <c r="G741" s="33"/>
      <c r="H741" s="35"/>
      <c r="I741" s="33" t="str">
        <f>Source!BO199</f>
        <v>507-4468</v>
      </c>
      <c r="J741" s="33"/>
      <c r="K741" s="35"/>
      <c r="L741" s="36"/>
      <c r="S741">
        <f>ROUND((Source!FX199/100)*((ROUND(Source!AF199*Source!I199, 0)+ROUND(Source!AE199*Source!I199, 0))), 0)</f>
        <v>0</v>
      </c>
      <c r="T741">
        <f>Source!X199</f>
        <v>0</v>
      </c>
      <c r="U741">
        <f>ROUND((Source!FY199/100)*((ROUND(Source!AF199*Source!I199, 0)+ROUND(Source!AE199*Source!I199, 0))), 0)</f>
        <v>0</v>
      </c>
      <c r="V741">
        <f>Source!Y199</f>
        <v>0</v>
      </c>
    </row>
    <row r="742" spans="1:26" ht="14.25">
      <c r="A742" s="41"/>
      <c r="B742" s="42"/>
      <c r="C742" s="43" t="s">
        <v>1687</v>
      </c>
      <c r="D742" s="44"/>
      <c r="E742" s="45"/>
      <c r="F742" s="46">
        <f>Source!AL199</f>
        <v>8.07</v>
      </c>
      <c r="G742" s="47" t="str">
        <f>Source!DD199</f>
        <v/>
      </c>
      <c r="H742" s="48">
        <f>ROUND(Source!AC199*Source!I199, 0)</f>
        <v>48</v>
      </c>
      <c r="I742" s="47"/>
      <c r="J742" s="47">
        <f>IF(Source!BC199&lt;&gt; 0, Source!BC199, 1)</f>
        <v>2.93</v>
      </c>
      <c r="K742" s="48">
        <f>Source!P199</f>
        <v>142</v>
      </c>
      <c r="L742" s="58"/>
    </row>
    <row r="743" spans="1:26" ht="15">
      <c r="G743" s="132">
        <f>ROUND(Source!AC199*Source!I199, 0)+ROUND(Source!AF199*Source!I199, 0)+ROUND(Source!AD199*Source!I199, 0)</f>
        <v>48</v>
      </c>
      <c r="H743" s="132"/>
      <c r="J743" s="132">
        <f>Source!O199</f>
        <v>142</v>
      </c>
      <c r="K743" s="132"/>
      <c r="L743" s="40">
        <f>Source!U199</f>
        <v>0</v>
      </c>
      <c r="O743" s="39">
        <f>G743</f>
        <v>48</v>
      </c>
      <c r="P743" s="39">
        <f>J743</f>
        <v>142</v>
      </c>
      <c r="Q743" s="50">
        <f>L743</f>
        <v>0</v>
      </c>
      <c r="W743">
        <f>IF(Source!BI199&lt;=1,G743, 0)</f>
        <v>0</v>
      </c>
      <c r="X743">
        <f>IF(Source!BI199=2,G743, 0)</f>
        <v>48</v>
      </c>
      <c r="Y743">
        <f>IF(Source!BI199=3,G743, 0)</f>
        <v>0</v>
      </c>
      <c r="Z743">
        <f>IF(Source!BI199=4,G743, 0)</f>
        <v>0</v>
      </c>
    </row>
    <row r="744" spans="1:26" ht="28.5">
      <c r="A744" s="30" t="str">
        <f>Source!E200</f>
        <v>44</v>
      </c>
      <c r="B744" s="31" t="str">
        <f>Source!F200</f>
        <v>507-4366</v>
      </c>
      <c r="C744" s="27" t="str">
        <f>Source!G200</f>
        <v>Ревизия полипропиленовая с крышкой диаметром 100 мм</v>
      </c>
      <c r="D744" s="32" t="str">
        <f>Source!H200</f>
        <v>шт.</v>
      </c>
      <c r="E744" s="10">
        <f>Source!I200</f>
        <v>2</v>
      </c>
      <c r="F744" s="34">
        <f>IF(Source!AK200&lt;&gt; 0, Source!AK200,Source!AL200 + Source!AM200 + Source!AO200)</f>
        <v>15.41</v>
      </c>
      <c r="G744" s="33"/>
      <c r="H744" s="35"/>
      <c r="I744" s="33" t="str">
        <f>Source!BO200</f>
        <v>507-4366</v>
      </c>
      <c r="J744" s="33"/>
      <c r="K744" s="35"/>
      <c r="L744" s="36"/>
      <c r="S744">
        <f>ROUND((Source!FX200/100)*((ROUND(Source!AF200*Source!I200, 0)+ROUND(Source!AE200*Source!I200, 0))), 0)</f>
        <v>0</v>
      </c>
      <c r="T744">
        <f>Source!X200</f>
        <v>0</v>
      </c>
      <c r="U744">
        <f>ROUND((Source!FY200/100)*((ROUND(Source!AF200*Source!I200, 0)+ROUND(Source!AE200*Source!I200, 0))), 0)</f>
        <v>0</v>
      </c>
      <c r="V744">
        <f>Source!Y200</f>
        <v>0</v>
      </c>
    </row>
    <row r="745" spans="1:26" ht="14.25">
      <c r="A745" s="41"/>
      <c r="B745" s="42"/>
      <c r="C745" s="43" t="s">
        <v>1687</v>
      </c>
      <c r="D745" s="44"/>
      <c r="E745" s="45"/>
      <c r="F745" s="46">
        <f>Source!AL200</f>
        <v>15.41</v>
      </c>
      <c r="G745" s="47" t="str">
        <f>Source!DD200</f>
        <v/>
      </c>
      <c r="H745" s="48">
        <f>ROUND(Source!AC200*Source!I200, 0)</f>
        <v>31</v>
      </c>
      <c r="I745" s="47"/>
      <c r="J745" s="47">
        <f>IF(Source!BC200&lt;&gt; 0, Source!BC200, 1)</f>
        <v>2.73</v>
      </c>
      <c r="K745" s="48">
        <f>Source!P200</f>
        <v>84</v>
      </c>
      <c r="L745" s="58"/>
    </row>
    <row r="746" spans="1:26" ht="15">
      <c r="G746" s="132">
        <f>ROUND(Source!AC200*Source!I200, 0)+ROUND(Source!AF200*Source!I200, 0)+ROUND(Source!AD200*Source!I200, 0)</f>
        <v>31</v>
      </c>
      <c r="H746" s="132"/>
      <c r="J746" s="132">
        <f>Source!O200</f>
        <v>84</v>
      </c>
      <c r="K746" s="132"/>
      <c r="L746" s="40">
        <f>Source!U200</f>
        <v>0</v>
      </c>
      <c r="O746" s="39">
        <f>G746</f>
        <v>31</v>
      </c>
      <c r="P746" s="39">
        <f>J746</f>
        <v>84</v>
      </c>
      <c r="Q746" s="50">
        <f>L746</f>
        <v>0</v>
      </c>
      <c r="W746">
        <f>IF(Source!BI200&lt;=1,G746, 0)</f>
        <v>0</v>
      </c>
      <c r="X746">
        <f>IF(Source!BI200=2,G746, 0)</f>
        <v>31</v>
      </c>
      <c r="Y746">
        <f>IF(Source!BI200=3,G746, 0)</f>
        <v>0</v>
      </c>
      <c r="Z746">
        <f>IF(Source!BI200=4,G746, 0)</f>
        <v>0</v>
      </c>
    </row>
    <row r="747" spans="1:26" ht="28.5">
      <c r="A747" s="30" t="str">
        <f>Source!E201</f>
        <v>45</v>
      </c>
      <c r="B747" s="31" t="str">
        <f>Source!F201</f>
        <v>17-01-001-22</v>
      </c>
      <c r="C747" s="27" t="str">
        <f>Source!G201</f>
        <v>Установка трапов диаметром 50 мм</v>
      </c>
      <c r="D747" s="32" t="str">
        <f>Source!H201</f>
        <v>10 компл.</v>
      </c>
      <c r="E747" s="10">
        <f>Source!I201</f>
        <v>0.2</v>
      </c>
      <c r="F747" s="34">
        <f>IF(Source!AK201&lt;&gt; 0, Source!AK201,Source!AL201 + Source!AM201 + Source!AO201)</f>
        <v>1405.16</v>
      </c>
      <c r="G747" s="33"/>
      <c r="H747" s="35"/>
      <c r="I747" s="33" t="str">
        <f>Source!BO201</f>
        <v>17-01-001-22</v>
      </c>
      <c r="J747" s="33"/>
      <c r="K747" s="35"/>
      <c r="L747" s="36"/>
      <c r="S747">
        <f>ROUND((Source!FX201/100)*((ROUND(Source!AF201*Source!I201, 0)+ROUND(Source!AE201*Source!I201, 0))), 0)</f>
        <v>10</v>
      </c>
      <c r="T747">
        <f>Source!X201</f>
        <v>189</v>
      </c>
      <c r="U747">
        <f>ROUND((Source!FY201/100)*((ROUND(Source!AF201*Source!I201, 0)+ROUND(Source!AE201*Source!I201, 0))), 0)</f>
        <v>6</v>
      </c>
      <c r="V747">
        <f>Source!Y201</f>
        <v>116</v>
      </c>
    </row>
    <row r="748" spans="1:26" ht="14.25">
      <c r="A748" s="30"/>
      <c r="B748" s="31"/>
      <c r="C748" s="27" t="s">
        <v>1680</v>
      </c>
      <c r="D748" s="32"/>
      <c r="E748" s="10"/>
      <c r="F748" s="34">
        <f>Source!AO201</f>
        <v>45.49</v>
      </c>
      <c r="G748" s="33" t="str">
        <f>Source!DG201</f>
        <v/>
      </c>
      <c r="H748" s="35">
        <f>ROUND(Source!AF201*Source!I201, 0)</f>
        <v>9</v>
      </c>
      <c r="I748" s="33"/>
      <c r="J748" s="33">
        <f>IF(Source!BA201&lt;&gt; 0, Source!BA201, 1)</f>
        <v>17.95</v>
      </c>
      <c r="K748" s="35">
        <f>Source!S201</f>
        <v>163</v>
      </c>
      <c r="L748" s="36"/>
      <c r="R748">
        <f>H748</f>
        <v>9</v>
      </c>
    </row>
    <row r="749" spans="1:26" ht="14.25">
      <c r="A749" s="30"/>
      <c r="B749" s="31"/>
      <c r="C749" s="27" t="s">
        <v>317</v>
      </c>
      <c r="D749" s="32"/>
      <c r="E749" s="10"/>
      <c r="F749" s="34">
        <f>Source!AM201</f>
        <v>10.14</v>
      </c>
      <c r="G749" s="33" t="str">
        <f>Source!DE201</f>
        <v/>
      </c>
      <c r="H749" s="35">
        <f>ROUND(Source!AD201*Source!I201, 0)</f>
        <v>2</v>
      </c>
      <c r="I749" s="33"/>
      <c r="J749" s="33">
        <f>IF(Source!BB201&lt;&gt; 0, Source!BB201, 1)</f>
        <v>8.16</v>
      </c>
      <c r="K749" s="35">
        <f>Source!Q201</f>
        <v>17</v>
      </c>
      <c r="L749" s="36"/>
    </row>
    <row r="750" spans="1:26" ht="14.25">
      <c r="A750" s="30"/>
      <c r="B750" s="31"/>
      <c r="C750" s="27" t="s">
        <v>1681</v>
      </c>
      <c r="D750" s="32"/>
      <c r="E750" s="10"/>
      <c r="F750" s="34">
        <f>Source!AN201</f>
        <v>0.36</v>
      </c>
      <c r="G750" s="33" t="str">
        <f>Source!DF201</f>
        <v/>
      </c>
      <c r="H750" s="35">
        <f>ROUND(Source!AE201*Source!I201, 0)</f>
        <v>0</v>
      </c>
      <c r="I750" s="33"/>
      <c r="J750" s="33">
        <f>IF(Source!BS201&lt;&gt; 0, Source!BS201, 1)</f>
        <v>17.95</v>
      </c>
      <c r="K750" s="35">
        <f>Source!R201</f>
        <v>1</v>
      </c>
      <c r="L750" s="36"/>
      <c r="R750">
        <f>H750</f>
        <v>0</v>
      </c>
    </row>
    <row r="751" spans="1:26" ht="14.25">
      <c r="A751" s="30"/>
      <c r="B751" s="31"/>
      <c r="C751" s="27" t="s">
        <v>1687</v>
      </c>
      <c r="D751" s="32"/>
      <c r="E751" s="10"/>
      <c r="F751" s="34">
        <f>Source!AL201</f>
        <v>1349.53</v>
      </c>
      <c r="G751" s="33" t="str">
        <f>Source!DD201</f>
        <v/>
      </c>
      <c r="H751" s="35">
        <f>ROUND(Source!AC201*Source!I201, 0)</f>
        <v>270</v>
      </c>
      <c r="I751" s="33"/>
      <c r="J751" s="33">
        <f>IF(Source!BC201&lt;&gt; 0, Source!BC201, 1)</f>
        <v>4.16</v>
      </c>
      <c r="K751" s="35">
        <f>Source!P201</f>
        <v>1123</v>
      </c>
      <c r="L751" s="36"/>
    </row>
    <row r="752" spans="1:26" ht="14.25">
      <c r="A752" s="30"/>
      <c r="B752" s="31"/>
      <c r="C752" s="27" t="s">
        <v>1682</v>
      </c>
      <c r="D752" s="32" t="s">
        <v>1683</v>
      </c>
      <c r="E752" s="10">
        <f>Source!BZ201</f>
        <v>128</v>
      </c>
      <c r="F752" s="151" t="str">
        <f>CONCATENATE(" )", Source!DL201, Source!FT201, "=", Source!FX201)</f>
        <v xml:space="preserve"> )*0,9=115,2</v>
      </c>
      <c r="G752" s="128"/>
      <c r="H752" s="35">
        <f>SUM(S747:S754)</f>
        <v>10</v>
      </c>
      <c r="I752" s="37"/>
      <c r="J752" s="27">
        <f>Source!AT201</f>
        <v>115</v>
      </c>
      <c r="K752" s="35">
        <f>SUM(T747:T754)</f>
        <v>189</v>
      </c>
      <c r="L752" s="36"/>
    </row>
    <row r="753" spans="1:26" ht="14.25">
      <c r="A753" s="30"/>
      <c r="B753" s="31"/>
      <c r="C753" s="27" t="s">
        <v>1684</v>
      </c>
      <c r="D753" s="32" t="s">
        <v>1683</v>
      </c>
      <c r="E753" s="10">
        <f>Source!CA201</f>
        <v>83</v>
      </c>
      <c r="F753" s="151" t="str">
        <f>CONCATENATE(" )", Source!DM201, Source!FU201, "=", Source!FY201)</f>
        <v xml:space="preserve"> )*0,85=70,55</v>
      </c>
      <c r="G753" s="128"/>
      <c r="H753" s="35">
        <f>SUM(U747:U754)</f>
        <v>6</v>
      </c>
      <c r="I753" s="37"/>
      <c r="J753" s="27">
        <f>Source!AU201</f>
        <v>71</v>
      </c>
      <c r="K753" s="35">
        <f>SUM(V747:V754)</f>
        <v>116</v>
      </c>
      <c r="L753" s="36"/>
    </row>
    <row r="754" spans="1:26" ht="14.25">
      <c r="A754" s="41"/>
      <c r="B754" s="42"/>
      <c r="C754" s="43" t="s">
        <v>1685</v>
      </c>
      <c r="D754" s="44" t="s">
        <v>1686</v>
      </c>
      <c r="E754" s="45">
        <f>Source!AQ201</f>
        <v>5.0599999999999996</v>
      </c>
      <c r="F754" s="46"/>
      <c r="G754" s="47" t="str">
        <f>Source!DI201</f>
        <v/>
      </c>
      <c r="H754" s="48"/>
      <c r="I754" s="47"/>
      <c r="J754" s="47"/>
      <c r="K754" s="48"/>
      <c r="L754" s="49">
        <f>Source!U201</f>
        <v>1.012</v>
      </c>
    </row>
    <row r="755" spans="1:26" ht="15">
      <c r="G755" s="132">
        <f>ROUND(Source!AC201*Source!I201, 0)+ROUND(Source!AF201*Source!I201, 0)+ROUND(Source!AD201*Source!I201, 0)+SUM(H752:H753)</f>
        <v>297</v>
      </c>
      <c r="H755" s="132"/>
      <c r="J755" s="132">
        <f>Source!O201+SUM(K752:K753)</f>
        <v>1608</v>
      </c>
      <c r="K755" s="132"/>
      <c r="L755" s="40">
        <f>Source!U201</f>
        <v>1.012</v>
      </c>
      <c r="O755" s="39">
        <f>G755</f>
        <v>297</v>
      </c>
      <c r="P755" s="39">
        <f>J755</f>
        <v>1608</v>
      </c>
      <c r="Q755" s="50">
        <f>L755</f>
        <v>1.012</v>
      </c>
      <c r="W755">
        <f>IF(Source!BI201&lt;=1,G755, 0)</f>
        <v>297</v>
      </c>
      <c r="X755">
        <f>IF(Source!BI201=2,G755, 0)</f>
        <v>0</v>
      </c>
      <c r="Y755">
        <f>IF(Source!BI201=3,G755, 0)</f>
        <v>0</v>
      </c>
      <c r="Z755">
        <f>IF(Source!BI201=4,G755, 0)</f>
        <v>0</v>
      </c>
    </row>
    <row r="756" spans="1:26" ht="14.25">
      <c r="A756" s="30" t="str">
        <f>Source!E202</f>
        <v>47</v>
      </c>
      <c r="B756" s="31" t="str">
        <f>Source!F202</f>
        <v>301-0040</v>
      </c>
      <c r="C756" s="27" t="str">
        <f>Source!G202</f>
        <v>Хомуты для крепления труб</v>
      </c>
      <c r="D756" s="32" t="str">
        <f>Source!H202</f>
        <v>шт.</v>
      </c>
      <c r="E756" s="10">
        <f>Source!I202</f>
        <v>17</v>
      </c>
      <c r="F756" s="34">
        <f>IF(Source!AK202&lt;&gt; 0, Source!AK202,Source!AL202 + Source!AM202 + Source!AO202)</f>
        <v>8.2100000000000009</v>
      </c>
      <c r="G756" s="33"/>
      <c r="H756" s="35"/>
      <c r="I756" s="33" t="str">
        <f>Source!BO202</f>
        <v>301-0040</v>
      </c>
      <c r="J756" s="33"/>
      <c r="K756" s="35"/>
      <c r="L756" s="36"/>
      <c r="S756">
        <f>ROUND((Source!FX202/100)*((ROUND(Source!AF202*Source!I202, 0)+ROUND(Source!AE202*Source!I202, 0))), 0)</f>
        <v>0</v>
      </c>
      <c r="T756">
        <f>Source!X202</f>
        <v>0</v>
      </c>
      <c r="U756">
        <f>ROUND((Source!FY202/100)*((ROUND(Source!AF202*Source!I202, 0)+ROUND(Source!AE202*Source!I202, 0))), 0)</f>
        <v>0</v>
      </c>
      <c r="V756">
        <f>Source!Y202</f>
        <v>0</v>
      </c>
    </row>
    <row r="757" spans="1:26" ht="14.25">
      <c r="A757" s="41"/>
      <c r="B757" s="42"/>
      <c r="C757" s="43" t="s">
        <v>1687</v>
      </c>
      <c r="D757" s="44"/>
      <c r="E757" s="45"/>
      <c r="F757" s="46">
        <f>Source!AL202</f>
        <v>8.2100000000000009</v>
      </c>
      <c r="G757" s="47" t="str">
        <f>Source!DD202</f>
        <v/>
      </c>
      <c r="H757" s="48">
        <f>ROUND(Source!AC202*Source!I202, 0)</f>
        <v>140</v>
      </c>
      <c r="I757" s="47"/>
      <c r="J757" s="47">
        <f>IF(Source!BC202&lt;&gt; 0, Source!BC202, 1)</f>
        <v>3.47</v>
      </c>
      <c r="K757" s="48">
        <f>Source!P202</f>
        <v>484</v>
      </c>
      <c r="L757" s="58"/>
    </row>
    <row r="758" spans="1:26" ht="15">
      <c r="G758" s="132">
        <f>ROUND(Source!AC202*Source!I202, 0)+ROUND(Source!AF202*Source!I202, 0)+ROUND(Source!AD202*Source!I202, 0)</f>
        <v>140</v>
      </c>
      <c r="H758" s="132"/>
      <c r="J758" s="132">
        <f>Source!O202</f>
        <v>484</v>
      </c>
      <c r="K758" s="132"/>
      <c r="L758" s="40">
        <f>Source!U202</f>
        <v>0</v>
      </c>
      <c r="O758" s="39">
        <f>G758</f>
        <v>140</v>
      </c>
      <c r="P758" s="39">
        <f>J758</f>
        <v>484</v>
      </c>
      <c r="Q758" s="50">
        <f>L758</f>
        <v>0</v>
      </c>
      <c r="W758">
        <f>IF(Source!BI202&lt;=1,G758, 0)</f>
        <v>140</v>
      </c>
      <c r="X758">
        <f>IF(Source!BI202=2,G758, 0)</f>
        <v>0</v>
      </c>
      <c r="Y758">
        <f>IF(Source!BI202=3,G758, 0)</f>
        <v>0</v>
      </c>
      <c r="Z758">
        <f>IF(Source!BI202=4,G758, 0)</f>
        <v>0</v>
      </c>
    </row>
    <row r="759" spans="1:26" ht="28.5">
      <c r="A759" s="30" t="str">
        <f>Source!E203</f>
        <v>48</v>
      </c>
      <c r="B759" s="31" t="str">
        <f>Source!F203</f>
        <v>17-01-003-1</v>
      </c>
      <c r="C759" s="27" t="str">
        <f>Source!G203</f>
        <v>Установка унитазов с бачком непосредственно присоединенным</v>
      </c>
      <c r="D759" s="32" t="str">
        <f>Source!H203</f>
        <v>10 компл.</v>
      </c>
      <c r="E759" s="10">
        <f>Source!I203</f>
        <v>0.5</v>
      </c>
      <c r="F759" s="34">
        <f>IF(Source!AK203&lt;&gt; 0, Source!AK203,Source!AL203 + Source!AM203 + Source!AO203)</f>
        <v>5748.5</v>
      </c>
      <c r="G759" s="33"/>
      <c r="H759" s="35"/>
      <c r="I759" s="33" t="str">
        <f>Source!BO203</f>
        <v>17-01-003-1</v>
      </c>
      <c r="J759" s="33"/>
      <c r="K759" s="35"/>
      <c r="L759" s="36"/>
      <c r="S759">
        <f>ROUND((Source!FX203/100)*((ROUND(Source!AF203*Source!I203, 0)+ROUND(Source!AE203*Source!I203, 0))), 0)</f>
        <v>129</v>
      </c>
      <c r="T759">
        <f>Source!X203</f>
        <v>2301</v>
      </c>
      <c r="U759">
        <f>ROUND((Source!FY203/100)*((ROUND(Source!AF203*Source!I203, 0)+ROUND(Source!AE203*Source!I203, 0))), 0)</f>
        <v>79</v>
      </c>
      <c r="V759">
        <f>Source!Y203</f>
        <v>1421</v>
      </c>
    </row>
    <row r="760" spans="1:26" ht="14.25">
      <c r="A760" s="30"/>
      <c r="B760" s="31"/>
      <c r="C760" s="27" t="s">
        <v>1680</v>
      </c>
      <c r="D760" s="32"/>
      <c r="E760" s="10"/>
      <c r="F760" s="34">
        <f>Source!AO203</f>
        <v>219.05</v>
      </c>
      <c r="G760" s="33" t="str">
        <f>Source!DG203</f>
        <v/>
      </c>
      <c r="H760" s="35">
        <f>ROUND(Source!AF203*Source!I203, 0)</f>
        <v>110</v>
      </c>
      <c r="I760" s="33"/>
      <c r="J760" s="33">
        <f>IF(Source!BA203&lt;&gt; 0, Source!BA203, 1)</f>
        <v>17.95</v>
      </c>
      <c r="K760" s="35">
        <f>Source!S203</f>
        <v>1966</v>
      </c>
      <c r="L760" s="36"/>
      <c r="R760">
        <f>H760</f>
        <v>110</v>
      </c>
    </row>
    <row r="761" spans="1:26" ht="14.25">
      <c r="A761" s="30"/>
      <c r="B761" s="31"/>
      <c r="C761" s="27" t="s">
        <v>317</v>
      </c>
      <c r="D761" s="32"/>
      <c r="E761" s="10"/>
      <c r="F761" s="34">
        <f>Source!AM203</f>
        <v>46.49</v>
      </c>
      <c r="G761" s="33" t="str">
        <f>Source!DE203</f>
        <v/>
      </c>
      <c r="H761" s="35">
        <f>ROUND(Source!AD203*Source!I203, 0)</f>
        <v>23</v>
      </c>
      <c r="I761" s="33"/>
      <c r="J761" s="33">
        <f>IF(Source!BB203&lt;&gt; 0, Source!BB203, 1)</f>
        <v>8.2200000000000006</v>
      </c>
      <c r="K761" s="35">
        <f>Source!Q203</f>
        <v>191</v>
      </c>
      <c r="L761" s="36"/>
    </row>
    <row r="762" spans="1:26" ht="14.25">
      <c r="A762" s="30"/>
      <c r="B762" s="31"/>
      <c r="C762" s="27" t="s">
        <v>1681</v>
      </c>
      <c r="D762" s="32"/>
      <c r="E762" s="10"/>
      <c r="F762" s="34">
        <f>Source!AN203</f>
        <v>3.87</v>
      </c>
      <c r="G762" s="33" t="str">
        <f>Source!DF203</f>
        <v/>
      </c>
      <c r="H762" s="35">
        <f>ROUND(Source!AE203*Source!I203, 0)</f>
        <v>2</v>
      </c>
      <c r="I762" s="33"/>
      <c r="J762" s="33">
        <f>IF(Source!BS203&lt;&gt; 0, Source!BS203, 1)</f>
        <v>17.95</v>
      </c>
      <c r="K762" s="35">
        <f>Source!R203</f>
        <v>35</v>
      </c>
      <c r="L762" s="36"/>
      <c r="R762">
        <f>H762</f>
        <v>2</v>
      </c>
    </row>
    <row r="763" spans="1:26" ht="14.25">
      <c r="A763" s="30"/>
      <c r="B763" s="31"/>
      <c r="C763" s="27" t="s">
        <v>1687</v>
      </c>
      <c r="D763" s="32"/>
      <c r="E763" s="10"/>
      <c r="F763" s="34">
        <f>Source!AL203</f>
        <v>5482.96</v>
      </c>
      <c r="G763" s="33" t="str">
        <f>Source!DD203</f>
        <v/>
      </c>
      <c r="H763" s="35">
        <f>ROUND(Source!AC203*Source!I203, 0)</f>
        <v>2741</v>
      </c>
      <c r="I763" s="33"/>
      <c r="J763" s="33">
        <f>IF(Source!BC203&lt;&gt; 0, Source!BC203, 1)</f>
        <v>4.63</v>
      </c>
      <c r="K763" s="35">
        <f>Source!P203</f>
        <v>12693</v>
      </c>
      <c r="L763" s="36"/>
    </row>
    <row r="764" spans="1:26" ht="14.25">
      <c r="A764" s="30"/>
      <c r="B764" s="31"/>
      <c r="C764" s="27" t="s">
        <v>1682</v>
      </c>
      <c r="D764" s="32" t="s">
        <v>1683</v>
      </c>
      <c r="E764" s="10">
        <f>Source!BZ203</f>
        <v>128</v>
      </c>
      <c r="F764" s="151" t="str">
        <f>CONCATENATE(" )", Source!DL203, Source!FT203, "=", Source!FX203)</f>
        <v xml:space="preserve"> )*0,9=115,2</v>
      </c>
      <c r="G764" s="128"/>
      <c r="H764" s="35">
        <f>SUM(S759:S766)</f>
        <v>129</v>
      </c>
      <c r="I764" s="37"/>
      <c r="J764" s="27">
        <f>Source!AT203</f>
        <v>115</v>
      </c>
      <c r="K764" s="35">
        <f>SUM(T759:T766)</f>
        <v>2301</v>
      </c>
      <c r="L764" s="36"/>
    </row>
    <row r="765" spans="1:26" ht="14.25">
      <c r="A765" s="30"/>
      <c r="B765" s="31"/>
      <c r="C765" s="27" t="s">
        <v>1684</v>
      </c>
      <c r="D765" s="32" t="s">
        <v>1683</v>
      </c>
      <c r="E765" s="10">
        <f>Source!CA203</f>
        <v>83</v>
      </c>
      <c r="F765" s="151" t="str">
        <f>CONCATENATE(" )", Source!DM203, Source!FU203, "=", Source!FY203)</f>
        <v xml:space="preserve"> )*0,85=70,55</v>
      </c>
      <c r="G765" s="128"/>
      <c r="H765" s="35">
        <f>SUM(U759:U766)</f>
        <v>79</v>
      </c>
      <c r="I765" s="37"/>
      <c r="J765" s="27">
        <f>Source!AU203</f>
        <v>71</v>
      </c>
      <c r="K765" s="35">
        <f>SUM(V759:V766)</f>
        <v>1421</v>
      </c>
      <c r="L765" s="36"/>
    </row>
    <row r="766" spans="1:26" ht="14.25">
      <c r="A766" s="41"/>
      <c r="B766" s="42"/>
      <c r="C766" s="43" t="s">
        <v>1685</v>
      </c>
      <c r="D766" s="44" t="s">
        <v>1686</v>
      </c>
      <c r="E766" s="45">
        <f>Source!AQ203</f>
        <v>24.64</v>
      </c>
      <c r="F766" s="46"/>
      <c r="G766" s="47" t="str">
        <f>Source!DI203</f>
        <v/>
      </c>
      <c r="H766" s="48"/>
      <c r="I766" s="47"/>
      <c r="J766" s="47"/>
      <c r="K766" s="48"/>
      <c r="L766" s="49">
        <f>Source!U203</f>
        <v>12.32</v>
      </c>
    </row>
    <row r="767" spans="1:26" ht="15">
      <c r="G767" s="132">
        <f>ROUND(Source!AC203*Source!I203, 0)+ROUND(Source!AF203*Source!I203, 0)+ROUND(Source!AD203*Source!I203, 0)+SUM(H764:H765)</f>
        <v>3082</v>
      </c>
      <c r="H767" s="132"/>
      <c r="J767" s="132">
        <f>Source!O203+SUM(K764:K765)</f>
        <v>18572</v>
      </c>
      <c r="K767" s="132"/>
      <c r="L767" s="40">
        <f>Source!U203</f>
        <v>12.32</v>
      </c>
      <c r="O767" s="39">
        <f>G767</f>
        <v>3082</v>
      </c>
      <c r="P767" s="39">
        <f>J767</f>
        <v>18572</v>
      </c>
      <c r="Q767" s="50">
        <f>L767</f>
        <v>12.32</v>
      </c>
      <c r="W767">
        <f>IF(Source!BI203&lt;=1,G767, 0)</f>
        <v>3082</v>
      </c>
      <c r="X767">
        <f>IF(Source!BI203=2,G767, 0)</f>
        <v>0</v>
      </c>
      <c r="Y767">
        <f>IF(Source!BI203=3,G767, 0)</f>
        <v>0</v>
      </c>
      <c r="Z767">
        <f>IF(Source!BI203=4,G767, 0)</f>
        <v>0</v>
      </c>
    </row>
    <row r="768" spans="1:26" ht="28.5">
      <c r="A768" s="30" t="str">
        <f>Source!E204</f>
        <v>49</v>
      </c>
      <c r="B768" s="31" t="str">
        <f>Source!F204</f>
        <v>101-5072</v>
      </c>
      <c r="C768" s="27" t="str">
        <f>Source!G204</f>
        <v>Манжета резиновая канализационная для унитаза диаметром 110 мм</v>
      </c>
      <c r="D768" s="32" t="str">
        <f>Source!H204</f>
        <v>шт.</v>
      </c>
      <c r="E768" s="10">
        <f>Source!I204</f>
        <v>5</v>
      </c>
      <c r="F768" s="34">
        <f>IF(Source!AK204&lt;&gt; 0, Source!AK204,Source!AL204 + Source!AM204 + Source!AO204)</f>
        <v>6.92</v>
      </c>
      <c r="G768" s="33"/>
      <c r="H768" s="35"/>
      <c r="I768" s="33" t="str">
        <f>Source!BO204</f>
        <v>101-5072</v>
      </c>
      <c r="J768" s="33"/>
      <c r="K768" s="35"/>
      <c r="L768" s="36"/>
      <c r="S768">
        <f>ROUND((Source!FX204/100)*((ROUND(Source!AF204*Source!I204, 0)+ROUND(Source!AE204*Source!I204, 0))), 0)</f>
        <v>0</v>
      </c>
      <c r="T768">
        <f>Source!X204</f>
        <v>0</v>
      </c>
      <c r="U768">
        <f>ROUND((Source!FY204/100)*((ROUND(Source!AF204*Source!I204, 0)+ROUND(Source!AE204*Source!I204, 0))), 0)</f>
        <v>0</v>
      </c>
      <c r="V768">
        <f>Source!Y204</f>
        <v>0</v>
      </c>
    </row>
    <row r="769" spans="1:26" ht="14.25">
      <c r="A769" s="41"/>
      <c r="B769" s="42"/>
      <c r="C769" s="43" t="s">
        <v>1687</v>
      </c>
      <c r="D769" s="44"/>
      <c r="E769" s="45"/>
      <c r="F769" s="46">
        <f>Source!AL204</f>
        <v>6.92</v>
      </c>
      <c r="G769" s="47" t="str">
        <f>Source!DD204</f>
        <v/>
      </c>
      <c r="H769" s="48">
        <f>ROUND(Source!AC204*Source!I204, 0)</f>
        <v>35</v>
      </c>
      <c r="I769" s="47"/>
      <c r="J769" s="47">
        <f>IF(Source!BC204&lt;&gt; 0, Source!BC204, 1)</f>
        <v>5.07</v>
      </c>
      <c r="K769" s="48">
        <f>Source!P204</f>
        <v>175</v>
      </c>
      <c r="L769" s="58"/>
    </row>
    <row r="770" spans="1:26" ht="15">
      <c r="G770" s="132">
        <f>ROUND(Source!AC204*Source!I204, 0)+ROUND(Source!AF204*Source!I204, 0)+ROUND(Source!AD204*Source!I204, 0)</f>
        <v>35</v>
      </c>
      <c r="H770" s="132"/>
      <c r="J770" s="132">
        <f>Source!O204</f>
        <v>175</v>
      </c>
      <c r="K770" s="132"/>
      <c r="L770" s="40">
        <f>Source!U204</f>
        <v>0</v>
      </c>
      <c r="O770" s="39">
        <f>G770</f>
        <v>35</v>
      </c>
      <c r="P770" s="39">
        <f>J770</f>
        <v>175</v>
      </c>
      <c r="Q770" s="50">
        <f>L770</f>
        <v>0</v>
      </c>
      <c r="W770">
        <f>IF(Source!BI204&lt;=1,G770, 0)</f>
        <v>35</v>
      </c>
      <c r="X770">
        <f>IF(Source!BI204=2,G770, 0)</f>
        <v>0</v>
      </c>
      <c r="Y770">
        <f>IF(Source!BI204=3,G770, 0)</f>
        <v>0</v>
      </c>
      <c r="Z770">
        <f>IF(Source!BI204=4,G770, 0)</f>
        <v>0</v>
      </c>
    </row>
    <row r="771" spans="1:26" ht="28.5">
      <c r="A771" s="30" t="str">
        <f>Source!E205</f>
        <v>50</v>
      </c>
      <c r="B771" s="31" t="str">
        <f>Source!F205</f>
        <v>301-1211</v>
      </c>
      <c r="C771" s="27" t="str">
        <f>Source!G205</f>
        <v>Подводка гибкая армированная резиновая 300 мм</v>
      </c>
      <c r="D771" s="32" t="str">
        <f>Source!H205</f>
        <v>шт.</v>
      </c>
      <c r="E771" s="10">
        <f>Source!I205</f>
        <v>19</v>
      </c>
      <c r="F771" s="34">
        <f>IF(Source!AK205&lt;&gt; 0, Source!AK205,Source!AL205 + Source!AM205 + Source!AO205)</f>
        <v>9.77</v>
      </c>
      <c r="G771" s="33"/>
      <c r="H771" s="35"/>
      <c r="I771" s="33" t="str">
        <f>Source!BO205</f>
        <v>301-1211</v>
      </c>
      <c r="J771" s="33"/>
      <c r="K771" s="35"/>
      <c r="L771" s="36"/>
      <c r="S771">
        <f>ROUND((Source!FX205/100)*((ROUND(Source!AF205*Source!I205, 0)+ROUND(Source!AE205*Source!I205, 0))), 0)</f>
        <v>0</v>
      </c>
      <c r="T771">
        <f>Source!X205</f>
        <v>0</v>
      </c>
      <c r="U771">
        <f>ROUND((Source!FY205/100)*((ROUND(Source!AF205*Source!I205, 0)+ROUND(Source!AE205*Source!I205, 0))), 0)</f>
        <v>0</v>
      </c>
      <c r="V771">
        <f>Source!Y205</f>
        <v>0</v>
      </c>
    </row>
    <row r="772" spans="1:26" ht="14.25">
      <c r="A772" s="41"/>
      <c r="B772" s="42"/>
      <c r="C772" s="43" t="s">
        <v>1687</v>
      </c>
      <c r="D772" s="44"/>
      <c r="E772" s="45"/>
      <c r="F772" s="46">
        <f>Source!AL205</f>
        <v>9.77</v>
      </c>
      <c r="G772" s="47" t="str">
        <f>Source!DD205</f>
        <v/>
      </c>
      <c r="H772" s="48">
        <f>ROUND(Source!AC205*Source!I205, 0)</f>
        <v>186</v>
      </c>
      <c r="I772" s="47"/>
      <c r="J772" s="47">
        <f>IF(Source!BC205&lt;&gt; 0, Source!BC205, 1)</f>
        <v>4.8899999999999997</v>
      </c>
      <c r="K772" s="48">
        <f>Source!P205</f>
        <v>908</v>
      </c>
      <c r="L772" s="58"/>
    </row>
    <row r="773" spans="1:26" ht="15">
      <c r="G773" s="132">
        <f>ROUND(Source!AC205*Source!I205, 0)+ROUND(Source!AF205*Source!I205, 0)+ROUND(Source!AD205*Source!I205, 0)</f>
        <v>186</v>
      </c>
      <c r="H773" s="132"/>
      <c r="J773" s="132">
        <f>Source!O205</f>
        <v>908</v>
      </c>
      <c r="K773" s="132"/>
      <c r="L773" s="40">
        <f>Source!U205</f>
        <v>0</v>
      </c>
      <c r="O773" s="39">
        <f>G773</f>
        <v>186</v>
      </c>
      <c r="P773" s="39">
        <f>J773</f>
        <v>908</v>
      </c>
      <c r="Q773" s="50">
        <f>L773</f>
        <v>0</v>
      </c>
      <c r="W773">
        <f>IF(Source!BI205&lt;=1,G773, 0)</f>
        <v>186</v>
      </c>
      <c r="X773">
        <f>IF(Source!BI205=2,G773, 0)</f>
        <v>0</v>
      </c>
      <c r="Y773">
        <f>IF(Source!BI205=3,G773, 0)</f>
        <v>0</v>
      </c>
      <c r="Z773">
        <f>IF(Source!BI205=4,G773, 0)</f>
        <v>0</v>
      </c>
    </row>
    <row r="774" spans="1:26" ht="28.5">
      <c r="A774" s="30" t="str">
        <f>Source!E206</f>
        <v>51</v>
      </c>
      <c r="B774" s="31" t="str">
        <f>Source!F206</f>
        <v>17-01-004-1</v>
      </c>
      <c r="C774" s="27" t="str">
        <f>Source!G206</f>
        <v>Установка писсуаров настенных</v>
      </c>
      <c r="D774" s="32" t="str">
        <f>Source!H206</f>
        <v>10 компл.</v>
      </c>
      <c r="E774" s="10">
        <f>Source!I206</f>
        <v>0.2</v>
      </c>
      <c r="F774" s="34">
        <f>IF(Source!AK206&lt;&gt; 0, Source!AK206,Source!AL206 + Source!AM206 + Source!AO206)</f>
        <v>2364.81</v>
      </c>
      <c r="G774" s="33"/>
      <c r="H774" s="35"/>
      <c r="I774" s="33" t="str">
        <f>Source!BO206</f>
        <v>17-01-004-1</v>
      </c>
      <c r="J774" s="33"/>
      <c r="K774" s="35"/>
      <c r="L774" s="36"/>
      <c r="S774">
        <f>ROUND((Source!FX206/100)*((ROUND(Source!AF206*Source!I206, 0)+ROUND(Source!AE206*Source!I206, 0))), 0)</f>
        <v>21</v>
      </c>
      <c r="T774">
        <f>Source!X206</f>
        <v>380</v>
      </c>
      <c r="U774">
        <f>ROUND((Source!FY206/100)*((ROUND(Source!AF206*Source!I206, 0)+ROUND(Source!AE206*Source!I206, 0))), 0)</f>
        <v>13</v>
      </c>
      <c r="V774">
        <f>Source!Y206</f>
        <v>234</v>
      </c>
    </row>
    <row r="775" spans="1:26" ht="14.25">
      <c r="A775" s="30"/>
      <c r="B775" s="31"/>
      <c r="C775" s="27" t="s">
        <v>1680</v>
      </c>
      <c r="D775" s="32"/>
      <c r="E775" s="10"/>
      <c r="F775" s="34">
        <f>Source!AO206</f>
        <v>90.71</v>
      </c>
      <c r="G775" s="33" t="str">
        <f>Source!DG206</f>
        <v/>
      </c>
      <c r="H775" s="35">
        <f>ROUND(Source!AF206*Source!I206, 0)</f>
        <v>18</v>
      </c>
      <c r="I775" s="33"/>
      <c r="J775" s="33">
        <f>IF(Source!BA206&lt;&gt; 0, Source!BA206, 1)</f>
        <v>17.95</v>
      </c>
      <c r="K775" s="35">
        <f>Source!S206</f>
        <v>326</v>
      </c>
      <c r="L775" s="36"/>
      <c r="R775">
        <f>H775</f>
        <v>18</v>
      </c>
    </row>
    <row r="776" spans="1:26" ht="14.25">
      <c r="A776" s="30"/>
      <c r="B776" s="31"/>
      <c r="C776" s="27" t="s">
        <v>317</v>
      </c>
      <c r="D776" s="32"/>
      <c r="E776" s="10"/>
      <c r="F776" s="34">
        <f>Source!AM206</f>
        <v>17.399999999999999</v>
      </c>
      <c r="G776" s="33" t="str">
        <f>Source!DE206</f>
        <v/>
      </c>
      <c r="H776" s="35">
        <f>ROUND(Source!AD206*Source!I206, 0)</f>
        <v>3</v>
      </c>
      <c r="I776" s="33"/>
      <c r="J776" s="33">
        <f>IF(Source!BB206&lt;&gt; 0, Source!BB206, 1)</f>
        <v>8.1300000000000008</v>
      </c>
      <c r="K776" s="35">
        <f>Source!Q206</f>
        <v>28</v>
      </c>
      <c r="L776" s="36"/>
    </row>
    <row r="777" spans="1:26" ht="14.25">
      <c r="A777" s="30"/>
      <c r="B777" s="31"/>
      <c r="C777" s="27" t="s">
        <v>1681</v>
      </c>
      <c r="D777" s="32"/>
      <c r="E777" s="10"/>
      <c r="F777" s="34">
        <f>Source!AN206</f>
        <v>1.21</v>
      </c>
      <c r="G777" s="33" t="str">
        <f>Source!DF206</f>
        <v/>
      </c>
      <c r="H777" s="35">
        <f>ROUND(Source!AE206*Source!I206, 0)</f>
        <v>0</v>
      </c>
      <c r="I777" s="33"/>
      <c r="J777" s="33">
        <f>IF(Source!BS206&lt;&gt; 0, Source!BS206, 1)</f>
        <v>17.95</v>
      </c>
      <c r="K777" s="35">
        <f>Source!R206</f>
        <v>4</v>
      </c>
      <c r="L777" s="36"/>
      <c r="R777">
        <f>H777</f>
        <v>0</v>
      </c>
    </row>
    <row r="778" spans="1:26" ht="14.25">
      <c r="A778" s="30"/>
      <c r="B778" s="31"/>
      <c r="C778" s="27" t="s">
        <v>1687</v>
      </c>
      <c r="D778" s="32"/>
      <c r="E778" s="10"/>
      <c r="F778" s="34">
        <f>Source!AL206</f>
        <v>2256.6999999999998</v>
      </c>
      <c r="G778" s="33" t="str">
        <f>Source!DD206</f>
        <v/>
      </c>
      <c r="H778" s="35">
        <f>ROUND(Source!AC206*Source!I206, 0)</f>
        <v>451</v>
      </c>
      <c r="I778" s="33"/>
      <c r="J778" s="33">
        <f>IF(Source!BC206&lt;&gt; 0, Source!BC206, 1)</f>
        <v>3.76</v>
      </c>
      <c r="K778" s="35">
        <f>Source!P206</f>
        <v>1697</v>
      </c>
      <c r="L778" s="36"/>
    </row>
    <row r="779" spans="1:26" ht="14.25">
      <c r="A779" s="30"/>
      <c r="B779" s="31"/>
      <c r="C779" s="27" t="s">
        <v>1682</v>
      </c>
      <c r="D779" s="32" t="s">
        <v>1683</v>
      </c>
      <c r="E779" s="10">
        <f>Source!BZ206</f>
        <v>128</v>
      </c>
      <c r="F779" s="151" t="str">
        <f>CONCATENATE(" )", Source!DL206, Source!FT206, "=", Source!FX206)</f>
        <v xml:space="preserve"> )*0,9=115,2</v>
      </c>
      <c r="G779" s="128"/>
      <c r="H779" s="35">
        <f>SUM(S774:S781)</f>
        <v>21</v>
      </c>
      <c r="I779" s="37"/>
      <c r="J779" s="27">
        <f>Source!AT206</f>
        <v>115</v>
      </c>
      <c r="K779" s="35">
        <f>SUM(T774:T781)</f>
        <v>380</v>
      </c>
      <c r="L779" s="36"/>
    </row>
    <row r="780" spans="1:26" ht="14.25">
      <c r="A780" s="30"/>
      <c r="B780" s="31"/>
      <c r="C780" s="27" t="s">
        <v>1684</v>
      </c>
      <c r="D780" s="32" t="s">
        <v>1683</v>
      </c>
      <c r="E780" s="10">
        <f>Source!CA206</f>
        <v>83</v>
      </c>
      <c r="F780" s="151" t="str">
        <f>CONCATENATE(" )", Source!DM206, Source!FU206, "=", Source!FY206)</f>
        <v xml:space="preserve"> )*0,85=70,55</v>
      </c>
      <c r="G780" s="128"/>
      <c r="H780" s="35">
        <f>SUM(U774:U781)</f>
        <v>13</v>
      </c>
      <c r="I780" s="37"/>
      <c r="J780" s="27">
        <f>Source!AU206</f>
        <v>71</v>
      </c>
      <c r="K780" s="35">
        <f>SUM(V774:V781)</f>
        <v>234</v>
      </c>
      <c r="L780" s="36"/>
    </row>
    <row r="781" spans="1:26" ht="14.25">
      <c r="A781" s="41"/>
      <c r="B781" s="42"/>
      <c r="C781" s="43" t="s">
        <v>1685</v>
      </c>
      <c r="D781" s="44" t="s">
        <v>1686</v>
      </c>
      <c r="E781" s="45">
        <f>Source!AQ206</f>
        <v>10.32</v>
      </c>
      <c r="F781" s="46"/>
      <c r="G781" s="47" t="str">
        <f>Source!DI206</f>
        <v/>
      </c>
      <c r="H781" s="48"/>
      <c r="I781" s="47"/>
      <c r="J781" s="47"/>
      <c r="K781" s="48"/>
      <c r="L781" s="49">
        <f>Source!U206</f>
        <v>2.0640000000000001</v>
      </c>
    </row>
    <row r="782" spans="1:26" ht="15">
      <c r="G782" s="132">
        <f>ROUND(Source!AC206*Source!I206, 0)+ROUND(Source!AF206*Source!I206, 0)+ROUND(Source!AD206*Source!I206, 0)+SUM(H779:H780)</f>
        <v>506</v>
      </c>
      <c r="H782" s="132"/>
      <c r="J782" s="132">
        <f>Source!O206+SUM(K779:K780)</f>
        <v>2665</v>
      </c>
      <c r="K782" s="132"/>
      <c r="L782" s="40">
        <f>Source!U206</f>
        <v>2.0640000000000001</v>
      </c>
      <c r="O782" s="39">
        <f>G782</f>
        <v>506</v>
      </c>
      <c r="P782" s="39">
        <f>J782</f>
        <v>2665</v>
      </c>
      <c r="Q782" s="50">
        <f>L782</f>
        <v>2.0640000000000001</v>
      </c>
      <c r="W782">
        <f>IF(Source!BI206&lt;=1,G782, 0)</f>
        <v>506</v>
      </c>
      <c r="X782">
        <f>IF(Source!BI206=2,G782, 0)</f>
        <v>0</v>
      </c>
      <c r="Y782">
        <f>IF(Source!BI206=3,G782, 0)</f>
        <v>0</v>
      </c>
      <c r="Z782">
        <f>IF(Source!BI206=4,G782, 0)</f>
        <v>0</v>
      </c>
    </row>
    <row r="783" spans="1:26" ht="28.5">
      <c r="A783" s="30" t="str">
        <f>Source!E207</f>
        <v>52</v>
      </c>
      <c r="B783" s="31" t="str">
        <f>Source!F207</f>
        <v>17-01-005-4</v>
      </c>
      <c r="C783" s="27" t="str">
        <f>Source!G207</f>
        <v>Установка раковин</v>
      </c>
      <c r="D783" s="32" t="str">
        <f>Source!H207</f>
        <v>10 компл.</v>
      </c>
      <c r="E783" s="10">
        <f>Source!I207</f>
        <v>0.6</v>
      </c>
      <c r="F783" s="34">
        <f>IF(Source!AK207&lt;&gt; 0, Source!AK207,Source!AL207 + Source!AM207 + Source!AO207)</f>
        <v>1222.17</v>
      </c>
      <c r="G783" s="33"/>
      <c r="H783" s="35"/>
      <c r="I783" s="33" t="str">
        <f>Source!BO207</f>
        <v>17-01-005-4</v>
      </c>
      <c r="J783" s="33"/>
      <c r="K783" s="35"/>
      <c r="L783" s="36"/>
      <c r="S783">
        <f>ROUND((Source!FX207/100)*((ROUND(Source!AF207*Source!I207, 0)+ROUND(Source!AE207*Source!I207, 0))), 0)</f>
        <v>56</v>
      </c>
      <c r="T783">
        <f>Source!X207</f>
        <v>1011</v>
      </c>
      <c r="U783">
        <f>ROUND((Source!FY207/100)*((ROUND(Source!AF207*Source!I207, 0)+ROUND(Source!AE207*Source!I207, 0))), 0)</f>
        <v>35</v>
      </c>
      <c r="V783">
        <f>Source!Y207</f>
        <v>624</v>
      </c>
    </row>
    <row r="784" spans="1:26" ht="14.25">
      <c r="A784" s="30"/>
      <c r="B784" s="31"/>
      <c r="C784" s="27" t="s">
        <v>1680</v>
      </c>
      <c r="D784" s="32"/>
      <c r="E784" s="10"/>
      <c r="F784" s="34">
        <f>Source!AO207</f>
        <v>80.819999999999993</v>
      </c>
      <c r="G784" s="33" t="str">
        <f>Source!DG207</f>
        <v/>
      </c>
      <c r="H784" s="35">
        <f>ROUND(Source!AF207*Source!I207, 0)</f>
        <v>48</v>
      </c>
      <c r="I784" s="33"/>
      <c r="J784" s="33">
        <f>IF(Source!BA207&lt;&gt; 0, Source!BA207, 1)</f>
        <v>17.95</v>
      </c>
      <c r="K784" s="35">
        <f>Source!S207</f>
        <v>870</v>
      </c>
      <c r="L784" s="36"/>
      <c r="R784">
        <f>H784</f>
        <v>48</v>
      </c>
    </row>
    <row r="785" spans="1:26" ht="14.25">
      <c r="A785" s="30"/>
      <c r="B785" s="31"/>
      <c r="C785" s="27" t="s">
        <v>317</v>
      </c>
      <c r="D785" s="32"/>
      <c r="E785" s="10"/>
      <c r="F785" s="34">
        <f>Source!AM207</f>
        <v>15.52</v>
      </c>
      <c r="G785" s="33" t="str">
        <f>Source!DE207</f>
        <v/>
      </c>
      <c r="H785" s="35">
        <f>ROUND(Source!AD207*Source!I207, 0)</f>
        <v>9</v>
      </c>
      <c r="I785" s="33"/>
      <c r="J785" s="33">
        <f>IF(Source!BB207&lt;&gt; 0, Source!BB207, 1)</f>
        <v>8.08</v>
      </c>
      <c r="K785" s="35">
        <f>Source!Q207</f>
        <v>75</v>
      </c>
      <c r="L785" s="36"/>
    </row>
    <row r="786" spans="1:26" ht="14.25">
      <c r="A786" s="30"/>
      <c r="B786" s="31"/>
      <c r="C786" s="27" t="s">
        <v>1681</v>
      </c>
      <c r="D786" s="32"/>
      <c r="E786" s="10"/>
      <c r="F786" s="34">
        <f>Source!AN207</f>
        <v>0.85</v>
      </c>
      <c r="G786" s="33" t="str">
        <f>Source!DF207</f>
        <v/>
      </c>
      <c r="H786" s="35">
        <f>ROUND(Source!AE207*Source!I207, 0)</f>
        <v>1</v>
      </c>
      <c r="I786" s="33"/>
      <c r="J786" s="33">
        <f>IF(Source!BS207&lt;&gt; 0, Source!BS207, 1)</f>
        <v>17.95</v>
      </c>
      <c r="K786" s="35">
        <f>Source!R207</f>
        <v>9</v>
      </c>
      <c r="L786" s="36"/>
      <c r="R786">
        <f>H786</f>
        <v>1</v>
      </c>
    </row>
    <row r="787" spans="1:26" ht="14.25">
      <c r="A787" s="30"/>
      <c r="B787" s="31"/>
      <c r="C787" s="27" t="s">
        <v>1687</v>
      </c>
      <c r="D787" s="32"/>
      <c r="E787" s="10"/>
      <c r="F787" s="34">
        <f>Source!AL207</f>
        <v>1125.83</v>
      </c>
      <c r="G787" s="33" t="str">
        <f>Source!DD207</f>
        <v/>
      </c>
      <c r="H787" s="35">
        <f>ROUND(Source!AC207*Source!I207, 0)</f>
        <v>675</v>
      </c>
      <c r="I787" s="33"/>
      <c r="J787" s="33">
        <f>IF(Source!BC207&lt;&gt; 0, Source!BC207, 1)</f>
        <v>3.39</v>
      </c>
      <c r="K787" s="35">
        <f>Source!P207</f>
        <v>2290</v>
      </c>
      <c r="L787" s="36"/>
    </row>
    <row r="788" spans="1:26" ht="14.25">
      <c r="A788" s="30"/>
      <c r="B788" s="31"/>
      <c r="C788" s="27" t="s">
        <v>1682</v>
      </c>
      <c r="D788" s="32" t="s">
        <v>1683</v>
      </c>
      <c r="E788" s="10">
        <f>Source!BZ207</f>
        <v>128</v>
      </c>
      <c r="F788" s="151" t="str">
        <f>CONCATENATE(" )", Source!DL207, Source!FT207, "=", Source!FX207)</f>
        <v xml:space="preserve"> )*0,9=115,2</v>
      </c>
      <c r="G788" s="128"/>
      <c r="H788" s="35">
        <f>SUM(S783:S790)</f>
        <v>56</v>
      </c>
      <c r="I788" s="37"/>
      <c r="J788" s="27">
        <f>Source!AT207</f>
        <v>115</v>
      </c>
      <c r="K788" s="35">
        <f>SUM(T783:T790)</f>
        <v>1011</v>
      </c>
      <c r="L788" s="36"/>
    </row>
    <row r="789" spans="1:26" ht="14.25">
      <c r="A789" s="30"/>
      <c r="B789" s="31"/>
      <c r="C789" s="27" t="s">
        <v>1684</v>
      </c>
      <c r="D789" s="32" t="s">
        <v>1683</v>
      </c>
      <c r="E789" s="10">
        <f>Source!CA207</f>
        <v>83</v>
      </c>
      <c r="F789" s="151" t="str">
        <f>CONCATENATE(" )", Source!DM207, Source!FU207, "=", Source!FY207)</f>
        <v xml:space="preserve"> )*0,85=70,55</v>
      </c>
      <c r="G789" s="128"/>
      <c r="H789" s="35">
        <f>SUM(U783:U790)</f>
        <v>35</v>
      </c>
      <c r="I789" s="37"/>
      <c r="J789" s="27">
        <f>Source!AU207</f>
        <v>71</v>
      </c>
      <c r="K789" s="35">
        <f>SUM(V783:V790)</f>
        <v>624</v>
      </c>
      <c r="L789" s="36"/>
    </row>
    <row r="790" spans="1:26" ht="14.25">
      <c r="A790" s="41"/>
      <c r="B790" s="42"/>
      <c r="C790" s="43" t="s">
        <v>1685</v>
      </c>
      <c r="D790" s="44" t="s">
        <v>1686</v>
      </c>
      <c r="E790" s="45">
        <f>Source!AQ207</f>
        <v>8.99</v>
      </c>
      <c r="F790" s="46"/>
      <c r="G790" s="47" t="str">
        <f>Source!DI207</f>
        <v/>
      </c>
      <c r="H790" s="48"/>
      <c r="I790" s="47"/>
      <c r="J790" s="47"/>
      <c r="K790" s="48"/>
      <c r="L790" s="49">
        <f>Source!U207</f>
        <v>5.3940000000000001</v>
      </c>
    </row>
    <row r="791" spans="1:26" ht="15">
      <c r="G791" s="132">
        <f>ROUND(Source!AC207*Source!I207, 0)+ROUND(Source!AF207*Source!I207, 0)+ROUND(Source!AD207*Source!I207, 0)+SUM(H788:H789)</f>
        <v>823</v>
      </c>
      <c r="H791" s="132"/>
      <c r="J791" s="132">
        <f>Source!O207+SUM(K788:K789)</f>
        <v>4870</v>
      </c>
      <c r="K791" s="132"/>
      <c r="L791" s="40">
        <f>Source!U207</f>
        <v>5.3940000000000001</v>
      </c>
      <c r="O791" s="39">
        <f>G791</f>
        <v>823</v>
      </c>
      <c r="P791" s="39">
        <f>J791</f>
        <v>4870</v>
      </c>
      <c r="Q791" s="50">
        <f>L791</f>
        <v>5.3940000000000001</v>
      </c>
      <c r="W791">
        <f>IF(Source!BI207&lt;=1,G791, 0)</f>
        <v>823</v>
      </c>
      <c r="X791">
        <f>IF(Source!BI207=2,G791, 0)</f>
        <v>0</v>
      </c>
      <c r="Y791">
        <f>IF(Source!BI207=3,G791, 0)</f>
        <v>0</v>
      </c>
      <c r="Z791">
        <f>IF(Source!BI207=4,G791, 0)</f>
        <v>0</v>
      </c>
    </row>
    <row r="792" spans="1:26" ht="14.25">
      <c r="A792" s="30" t="str">
        <f>Source!E208</f>
        <v>53</v>
      </c>
      <c r="B792" s="31" t="str">
        <f>Source!F208</f>
        <v>301-0572</v>
      </c>
      <c r="C792" s="27" t="str">
        <f>Source!G208</f>
        <v>Раковины стальные эмалированные</v>
      </c>
      <c r="D792" s="32" t="str">
        <f>Source!H208</f>
        <v>компл.</v>
      </c>
      <c r="E792" s="10">
        <f>Source!I208</f>
        <v>-6</v>
      </c>
      <c r="F792" s="34">
        <f>IF(Source!AK208&lt;&gt; 0, Source!AK208,Source!AL208 + Source!AM208 + Source!AO208)</f>
        <v>103.22</v>
      </c>
      <c r="G792" s="33"/>
      <c r="H792" s="35"/>
      <c r="I792" s="33" t="str">
        <f>Source!BO208</f>
        <v>301-0572</v>
      </c>
      <c r="J792" s="33"/>
      <c r="K792" s="35"/>
      <c r="L792" s="36"/>
      <c r="S792">
        <f>ROUND((Source!FX208/100)*((ROUND(Source!AF208*Source!I208, 0)+ROUND(Source!AE208*Source!I208, 0))), 0)</f>
        <v>0</v>
      </c>
      <c r="T792">
        <f>Source!X208</f>
        <v>0</v>
      </c>
      <c r="U792">
        <f>ROUND((Source!FY208/100)*((ROUND(Source!AF208*Source!I208, 0)+ROUND(Source!AE208*Source!I208, 0))), 0)</f>
        <v>0</v>
      </c>
      <c r="V792">
        <f>Source!Y208</f>
        <v>0</v>
      </c>
    </row>
    <row r="793" spans="1:26" ht="14.25">
      <c r="A793" s="41"/>
      <c r="B793" s="42"/>
      <c r="C793" s="43" t="s">
        <v>1687</v>
      </c>
      <c r="D793" s="44"/>
      <c r="E793" s="45"/>
      <c r="F793" s="46">
        <f>Source!AL208</f>
        <v>103.22</v>
      </c>
      <c r="G793" s="47" t="str">
        <f>Source!DD208</f>
        <v/>
      </c>
      <c r="H793" s="48">
        <f>ROUND(Source!AC208*Source!I208, 0)</f>
        <v>-619</v>
      </c>
      <c r="I793" s="47"/>
      <c r="J793" s="47">
        <f>IF(Source!BC208&lt;&gt; 0, Source!BC208, 1)</f>
        <v>3.42</v>
      </c>
      <c r="K793" s="48">
        <f>Source!P208</f>
        <v>-2118</v>
      </c>
      <c r="L793" s="58"/>
    </row>
    <row r="794" spans="1:26" ht="15">
      <c r="G794" s="132">
        <f>ROUND(Source!AC208*Source!I208, 0)+ROUND(Source!AF208*Source!I208, 0)+ROUND(Source!AD208*Source!I208, 0)</f>
        <v>-619</v>
      </c>
      <c r="H794" s="132"/>
      <c r="J794" s="132">
        <f>Source!O208</f>
        <v>-2118</v>
      </c>
      <c r="K794" s="132"/>
      <c r="L794" s="40">
        <f>Source!U208</f>
        <v>0</v>
      </c>
      <c r="O794" s="39">
        <f>G794</f>
        <v>-619</v>
      </c>
      <c r="P794" s="39">
        <f>J794</f>
        <v>-2118</v>
      </c>
      <c r="Q794" s="50">
        <f>L794</f>
        <v>0</v>
      </c>
      <c r="W794">
        <f>IF(Source!BI208&lt;=1,G794, 0)</f>
        <v>-619</v>
      </c>
      <c r="X794">
        <f>IF(Source!BI208=2,G794, 0)</f>
        <v>0</v>
      </c>
      <c r="Y794">
        <f>IF(Source!BI208=3,G794, 0)</f>
        <v>0</v>
      </c>
      <c r="Z794">
        <f>IF(Source!BI208=4,G794, 0)</f>
        <v>0</v>
      </c>
    </row>
    <row r="795" spans="1:26" ht="57">
      <c r="A795" s="30" t="str">
        <f>Source!E209</f>
        <v>56</v>
      </c>
      <c r="B795" s="31" t="str">
        <f>Source!F209</f>
        <v>301-0577</v>
      </c>
      <c r="C795" s="27" t="str">
        <f>Source!G209</f>
        <v>Раковины РСВ стальные эмалированные с отъемной спинкой деталями крепления, размером 500х400х410 мм</v>
      </c>
      <c r="D795" s="32" t="str">
        <f>Source!H209</f>
        <v>шт.</v>
      </c>
      <c r="E795" s="10">
        <f>Source!I209</f>
        <v>6</v>
      </c>
      <c r="F795" s="34">
        <f>IF(Source!AK209&lt;&gt; 0, Source!AK209,Source!AL209 + Source!AM209 + Source!AO209)</f>
        <v>192.15</v>
      </c>
      <c r="G795" s="33"/>
      <c r="H795" s="35"/>
      <c r="I795" s="33" t="str">
        <f>Source!BO209</f>
        <v>301-0577</v>
      </c>
      <c r="J795" s="33"/>
      <c r="K795" s="35"/>
      <c r="L795" s="36"/>
      <c r="S795">
        <f>ROUND((Source!FX209/100)*((ROUND(Source!AF209*Source!I209, 0)+ROUND(Source!AE209*Source!I209, 0))), 0)</f>
        <v>0</v>
      </c>
      <c r="T795">
        <f>Source!X209</f>
        <v>0</v>
      </c>
      <c r="U795">
        <f>ROUND((Source!FY209/100)*((ROUND(Source!AF209*Source!I209, 0)+ROUND(Source!AE209*Source!I209, 0))), 0)</f>
        <v>0</v>
      </c>
      <c r="V795">
        <f>Source!Y209</f>
        <v>0</v>
      </c>
    </row>
    <row r="796" spans="1:26" ht="14.25">
      <c r="A796" s="41"/>
      <c r="B796" s="42"/>
      <c r="C796" s="43" t="s">
        <v>1687</v>
      </c>
      <c r="D796" s="44"/>
      <c r="E796" s="45"/>
      <c r="F796" s="46">
        <f>Source!AL209</f>
        <v>192.15</v>
      </c>
      <c r="G796" s="47" t="str">
        <f>Source!DD209</f>
        <v/>
      </c>
      <c r="H796" s="48">
        <f>ROUND(Source!AC209*Source!I209, 0)</f>
        <v>1153</v>
      </c>
      <c r="I796" s="47"/>
      <c r="J796" s="47">
        <f>IF(Source!BC209&lt;&gt; 0, Source!BC209, 1)</f>
        <v>3.06</v>
      </c>
      <c r="K796" s="48">
        <f>Source!P209</f>
        <v>3528</v>
      </c>
      <c r="L796" s="58"/>
    </row>
    <row r="797" spans="1:26" ht="15">
      <c r="G797" s="132">
        <f>ROUND(Source!AC209*Source!I209, 0)+ROUND(Source!AF209*Source!I209, 0)+ROUND(Source!AD209*Source!I209, 0)</f>
        <v>1153</v>
      </c>
      <c r="H797" s="132"/>
      <c r="J797" s="132">
        <f>Source!O209</f>
        <v>3528</v>
      </c>
      <c r="K797" s="132"/>
      <c r="L797" s="40">
        <f>Source!U209</f>
        <v>0</v>
      </c>
      <c r="O797" s="39">
        <f>G797</f>
        <v>1153</v>
      </c>
      <c r="P797" s="39">
        <f>J797</f>
        <v>3528</v>
      </c>
      <c r="Q797" s="50">
        <f>L797</f>
        <v>0</v>
      </c>
      <c r="W797">
        <f>IF(Source!BI209&lt;=1,G797, 0)</f>
        <v>1153</v>
      </c>
      <c r="X797">
        <f>IF(Source!BI209=2,G797, 0)</f>
        <v>0</v>
      </c>
      <c r="Y797">
        <f>IF(Source!BI209=3,G797, 0)</f>
        <v>0</v>
      </c>
      <c r="Z797">
        <f>IF(Source!BI209=4,G797, 0)</f>
        <v>0</v>
      </c>
    </row>
    <row r="798" spans="1:26" ht="28.5">
      <c r="A798" s="30" t="str">
        <f>Source!E210</f>
        <v>57</v>
      </c>
      <c r="B798" s="31" t="str">
        <f>Source!F210</f>
        <v>17-01-002-3</v>
      </c>
      <c r="C798" s="27" t="str">
        <f>Source!G210</f>
        <v>Установка смесителей</v>
      </c>
      <c r="D798" s="32" t="str">
        <f>Source!H210</f>
        <v>10 шт.</v>
      </c>
      <c r="E798" s="10">
        <f>Source!I210</f>
        <v>0.6</v>
      </c>
      <c r="F798" s="34">
        <f>IF(Source!AK210&lt;&gt; 0, Source!AK210,Source!AL210 + Source!AM210 + Source!AO210)</f>
        <v>1510.16</v>
      </c>
      <c r="G798" s="33"/>
      <c r="H798" s="35"/>
      <c r="I798" s="33" t="str">
        <f>Source!BO210</f>
        <v>17-01-002-3</v>
      </c>
      <c r="J798" s="33"/>
      <c r="K798" s="35"/>
      <c r="L798" s="36"/>
      <c r="S798">
        <f>ROUND((Source!FX210/100)*((ROUND(Source!AF210*Source!I210, 0)+ROUND(Source!AE210*Source!I210, 0))), 0)</f>
        <v>44</v>
      </c>
      <c r="T798">
        <f>Source!X210</f>
        <v>780</v>
      </c>
      <c r="U798">
        <f>ROUND((Source!FY210/100)*((ROUND(Source!AF210*Source!I210, 0)+ROUND(Source!AE210*Source!I210, 0))), 0)</f>
        <v>27</v>
      </c>
      <c r="V798">
        <f>Source!Y210</f>
        <v>481</v>
      </c>
    </row>
    <row r="799" spans="1:26" ht="14.25">
      <c r="A799" s="30"/>
      <c r="B799" s="31"/>
      <c r="C799" s="27" t="s">
        <v>1680</v>
      </c>
      <c r="D799" s="32"/>
      <c r="E799" s="10"/>
      <c r="F799" s="34">
        <f>Source!AO210</f>
        <v>62.93</v>
      </c>
      <c r="G799" s="33" t="str">
        <f>Source!DG210</f>
        <v/>
      </c>
      <c r="H799" s="35">
        <f>ROUND(Source!AF210*Source!I210, 0)</f>
        <v>38</v>
      </c>
      <c r="I799" s="33"/>
      <c r="J799" s="33">
        <f>IF(Source!BA210&lt;&gt; 0, Source!BA210, 1)</f>
        <v>17.95</v>
      </c>
      <c r="K799" s="35">
        <f>Source!S210</f>
        <v>678</v>
      </c>
      <c r="L799" s="36"/>
      <c r="R799">
        <f>H799</f>
        <v>38</v>
      </c>
    </row>
    <row r="800" spans="1:26" ht="14.25">
      <c r="A800" s="30"/>
      <c r="B800" s="31"/>
      <c r="C800" s="27" t="s">
        <v>1687</v>
      </c>
      <c r="D800" s="32"/>
      <c r="E800" s="10"/>
      <c r="F800" s="34">
        <f>Source!AL210</f>
        <v>1447.01</v>
      </c>
      <c r="G800" s="33" t="str">
        <f>Source!DD210</f>
        <v/>
      </c>
      <c r="H800" s="35">
        <f>ROUND(Source!AC210*Source!I210, 0)</f>
        <v>868</v>
      </c>
      <c r="I800" s="33"/>
      <c r="J800" s="33">
        <f>IF(Source!BC210&lt;&gt; 0, Source!BC210, 1)</f>
        <v>7.55</v>
      </c>
      <c r="K800" s="35">
        <f>Source!P210</f>
        <v>6555</v>
      </c>
      <c r="L800" s="36"/>
    </row>
    <row r="801" spans="1:32" ht="14.25">
      <c r="A801" s="30"/>
      <c r="B801" s="31"/>
      <c r="C801" s="27" t="s">
        <v>1682</v>
      </c>
      <c r="D801" s="32" t="s">
        <v>1683</v>
      </c>
      <c r="E801" s="10">
        <f>Source!BZ210</f>
        <v>128</v>
      </c>
      <c r="F801" s="151" t="str">
        <f>CONCATENATE(" )", Source!DL210, Source!FT210, "=", Source!FX210)</f>
        <v xml:space="preserve"> )*0,9=115,2</v>
      </c>
      <c r="G801" s="128"/>
      <c r="H801" s="35">
        <f>SUM(S798:S803)</f>
        <v>44</v>
      </c>
      <c r="I801" s="37"/>
      <c r="J801" s="27">
        <f>Source!AT210</f>
        <v>115</v>
      </c>
      <c r="K801" s="35">
        <f>SUM(T798:T803)</f>
        <v>780</v>
      </c>
      <c r="L801" s="36"/>
    </row>
    <row r="802" spans="1:32" ht="14.25">
      <c r="A802" s="30"/>
      <c r="B802" s="31"/>
      <c r="C802" s="27" t="s">
        <v>1684</v>
      </c>
      <c r="D802" s="32" t="s">
        <v>1683</v>
      </c>
      <c r="E802" s="10">
        <f>Source!CA210</f>
        <v>83</v>
      </c>
      <c r="F802" s="151" t="str">
        <f>CONCATENATE(" )", Source!DM210, Source!FU210, "=", Source!FY210)</f>
        <v xml:space="preserve"> )*0,85=70,55</v>
      </c>
      <c r="G802" s="128"/>
      <c r="H802" s="35">
        <f>SUM(U798:U803)</f>
        <v>27</v>
      </c>
      <c r="I802" s="37"/>
      <c r="J802" s="27">
        <f>Source!AU210</f>
        <v>71</v>
      </c>
      <c r="K802" s="35">
        <f>SUM(V798:V803)</f>
        <v>481</v>
      </c>
      <c r="L802" s="36"/>
    </row>
    <row r="803" spans="1:32" ht="14.25">
      <c r="A803" s="41"/>
      <c r="B803" s="42"/>
      <c r="C803" s="43" t="s">
        <v>1685</v>
      </c>
      <c r="D803" s="44" t="s">
        <v>1686</v>
      </c>
      <c r="E803" s="45">
        <f>Source!AQ210</f>
        <v>7</v>
      </c>
      <c r="F803" s="46"/>
      <c r="G803" s="47" t="str">
        <f>Source!DI210</f>
        <v/>
      </c>
      <c r="H803" s="48"/>
      <c r="I803" s="47"/>
      <c r="J803" s="47"/>
      <c r="K803" s="48"/>
      <c r="L803" s="49">
        <f>Source!U210</f>
        <v>4.2</v>
      </c>
    </row>
    <row r="804" spans="1:32" ht="15">
      <c r="G804" s="132">
        <f>ROUND(Source!AC210*Source!I210, 0)+ROUND(Source!AF210*Source!I210, 0)+ROUND(Source!AD210*Source!I210, 0)+SUM(H801:H802)</f>
        <v>977</v>
      </c>
      <c r="H804" s="132"/>
      <c r="J804" s="132">
        <f>Source!O210+SUM(K801:K802)</f>
        <v>8494</v>
      </c>
      <c r="K804" s="132"/>
      <c r="L804" s="40">
        <f>Source!U210</f>
        <v>4.2</v>
      </c>
      <c r="O804" s="39">
        <f>G804</f>
        <v>977</v>
      </c>
      <c r="P804" s="39">
        <f>J804</f>
        <v>8494</v>
      </c>
      <c r="Q804" s="50">
        <f>L804</f>
        <v>4.2</v>
      </c>
      <c r="W804">
        <f>IF(Source!BI210&lt;=1,G804, 0)</f>
        <v>977</v>
      </c>
      <c r="X804">
        <f>IF(Source!BI210=2,G804, 0)</f>
        <v>0</v>
      </c>
      <c r="Y804">
        <f>IF(Source!BI210=3,G804, 0)</f>
        <v>0</v>
      </c>
      <c r="Z804">
        <f>IF(Source!BI210=4,G804, 0)</f>
        <v>0</v>
      </c>
    </row>
    <row r="805" spans="1:32" ht="57">
      <c r="A805" s="30" t="str">
        <f>Source!E211</f>
        <v>58</v>
      </c>
      <c r="B805" s="31" t="str">
        <f>Source!F211</f>
        <v>301-1527</v>
      </c>
      <c r="C805" s="27" t="str">
        <f>Source!G211</f>
        <v>Смеситель латунный с гальванопокрытием для мойки настольный, с верхней камерой смешения</v>
      </c>
      <c r="D805" s="32" t="str">
        <f>Source!H211</f>
        <v>шт.</v>
      </c>
      <c r="E805" s="10">
        <f>Source!I211</f>
        <v>-6</v>
      </c>
      <c r="F805" s="34">
        <f>IF(Source!AK211&lt;&gt; 0, Source!AK211,Source!AL211 + Source!AM211 + Source!AO211)</f>
        <v>143</v>
      </c>
      <c r="G805" s="33"/>
      <c r="H805" s="35"/>
      <c r="I805" s="33" t="str">
        <f>Source!BO211</f>
        <v>301-1527</v>
      </c>
      <c r="J805" s="33"/>
      <c r="K805" s="35"/>
      <c r="L805" s="36"/>
      <c r="S805">
        <f>ROUND((Source!FX211/100)*((ROUND(Source!AF211*Source!I211, 0)+ROUND(Source!AE211*Source!I211, 0))), 0)</f>
        <v>0</v>
      </c>
      <c r="T805">
        <f>Source!X211</f>
        <v>0</v>
      </c>
      <c r="U805">
        <f>ROUND((Source!FY211/100)*((ROUND(Source!AF211*Source!I211, 0)+ROUND(Source!AE211*Source!I211, 0))), 0)</f>
        <v>0</v>
      </c>
      <c r="V805">
        <f>Source!Y211</f>
        <v>0</v>
      </c>
    </row>
    <row r="806" spans="1:32" ht="14.25">
      <c r="A806" s="41"/>
      <c r="B806" s="42"/>
      <c r="C806" s="43" t="s">
        <v>1687</v>
      </c>
      <c r="D806" s="44"/>
      <c r="E806" s="45"/>
      <c r="F806" s="46">
        <f>Source!AL211</f>
        <v>143</v>
      </c>
      <c r="G806" s="47" t="str">
        <f>Source!DD211</f>
        <v/>
      </c>
      <c r="H806" s="48">
        <f>ROUND(Source!AC211*Source!I211, 0)</f>
        <v>-858</v>
      </c>
      <c r="I806" s="47"/>
      <c r="J806" s="47">
        <f>IF(Source!BC211&lt;&gt; 0, Source!BC211, 1)</f>
        <v>7.61</v>
      </c>
      <c r="K806" s="48">
        <f>Source!P211</f>
        <v>-6529</v>
      </c>
      <c r="L806" s="58"/>
    </row>
    <row r="807" spans="1:32" ht="15">
      <c r="G807" s="132">
        <f>ROUND(Source!AC211*Source!I211, 0)+ROUND(Source!AF211*Source!I211, 0)+ROUND(Source!AD211*Source!I211, 0)</f>
        <v>-858</v>
      </c>
      <c r="H807" s="132"/>
      <c r="J807" s="132">
        <f>Source!O211</f>
        <v>-6529</v>
      </c>
      <c r="K807" s="132"/>
      <c r="L807" s="40">
        <f>Source!U211</f>
        <v>0</v>
      </c>
      <c r="O807" s="39">
        <f>G807</f>
        <v>-858</v>
      </c>
      <c r="P807" s="39">
        <f>J807</f>
        <v>-6529</v>
      </c>
      <c r="Q807" s="50">
        <f>L807</f>
        <v>0</v>
      </c>
      <c r="W807">
        <f>IF(Source!BI211&lt;=1,G807, 0)</f>
        <v>-858</v>
      </c>
      <c r="X807">
        <f>IF(Source!BI211=2,G807, 0)</f>
        <v>0</v>
      </c>
      <c r="Y807">
        <f>IF(Source!BI211=3,G807, 0)</f>
        <v>0</v>
      </c>
      <c r="Z807">
        <f>IF(Source!BI211=4,G807, 0)</f>
        <v>0</v>
      </c>
    </row>
    <row r="808" spans="1:32" ht="42.75">
      <c r="A808" s="30" t="str">
        <f>Source!E212</f>
        <v>59</v>
      </c>
      <c r="B808" s="31" t="str">
        <f>Source!F212</f>
        <v>301-0616</v>
      </c>
      <c r="C808" s="27" t="str">
        <f>Source!G212</f>
        <v>Смесители для умывальников СМ-УМ-ОРА с поворотным корпусом, одной рукояткой, с аэратором</v>
      </c>
      <c r="D808" s="32" t="str">
        <f>Source!H212</f>
        <v>компл.</v>
      </c>
      <c r="E808" s="10">
        <f>Source!I212</f>
        <v>6</v>
      </c>
      <c r="F808" s="34">
        <f>IF(Source!AK212&lt;&gt; 0, Source!AK212,Source!AL212 + Source!AM212 + Source!AO212)</f>
        <v>318.66000000000003</v>
      </c>
      <c r="G808" s="33"/>
      <c r="H808" s="35"/>
      <c r="I808" s="33" t="str">
        <f>Source!BO212</f>
        <v>301-0616</v>
      </c>
      <c r="J808" s="33"/>
      <c r="K808" s="35"/>
      <c r="L808" s="36"/>
      <c r="S808">
        <f>ROUND((Source!FX212/100)*((ROUND(Source!AF212*Source!I212, 0)+ROUND(Source!AE212*Source!I212, 0))), 0)</f>
        <v>0</v>
      </c>
      <c r="T808">
        <f>Source!X212</f>
        <v>0</v>
      </c>
      <c r="U808">
        <f>ROUND((Source!FY212/100)*((ROUND(Source!AF212*Source!I212, 0)+ROUND(Source!AE212*Source!I212, 0))), 0)</f>
        <v>0</v>
      </c>
      <c r="V808">
        <f>Source!Y212</f>
        <v>0</v>
      </c>
    </row>
    <row r="809" spans="1:32" ht="14.25">
      <c r="A809" s="41"/>
      <c r="B809" s="42"/>
      <c r="C809" s="43" t="s">
        <v>1687</v>
      </c>
      <c r="D809" s="44"/>
      <c r="E809" s="45"/>
      <c r="F809" s="46">
        <f>Source!AL212</f>
        <v>318.66000000000003</v>
      </c>
      <c r="G809" s="47" t="str">
        <f>Source!DD212</f>
        <v/>
      </c>
      <c r="H809" s="48">
        <f>ROUND(Source!AC212*Source!I212, 0)</f>
        <v>1912</v>
      </c>
      <c r="I809" s="47"/>
      <c r="J809" s="47">
        <f>IF(Source!BC212&lt;&gt; 0, Source!BC212, 1)</f>
        <v>7.63</v>
      </c>
      <c r="K809" s="48">
        <f>Source!P212</f>
        <v>14588</v>
      </c>
      <c r="L809" s="58"/>
    </row>
    <row r="810" spans="1:32" ht="15">
      <c r="G810" s="132">
        <f>ROUND(Source!AC212*Source!I212, 0)+ROUND(Source!AF212*Source!I212, 0)+ROUND(Source!AD212*Source!I212, 0)</f>
        <v>1912</v>
      </c>
      <c r="H810" s="132"/>
      <c r="J810" s="132">
        <f>Source!O212</f>
        <v>14588</v>
      </c>
      <c r="K810" s="132"/>
      <c r="L810" s="40">
        <f>Source!U212</f>
        <v>0</v>
      </c>
      <c r="O810" s="39">
        <f>G810</f>
        <v>1912</v>
      </c>
      <c r="P810" s="39">
        <f>J810</f>
        <v>14588</v>
      </c>
      <c r="Q810" s="50">
        <f>L810</f>
        <v>0</v>
      </c>
      <c r="W810">
        <f>IF(Source!BI212&lt;=1,G810, 0)</f>
        <v>1912</v>
      </c>
      <c r="X810">
        <f>IF(Source!BI212=2,G810, 0)</f>
        <v>0</v>
      </c>
      <c r="Y810">
        <f>IF(Source!BI212=3,G810, 0)</f>
        <v>0</v>
      </c>
      <c r="Z810">
        <f>IF(Source!BI212=4,G810, 0)</f>
        <v>0</v>
      </c>
    </row>
    <row r="811" spans="1:32" ht="14.25">
      <c r="C811" s="135" t="str">
        <f>Source!G213</f>
        <v>Вентиляция</v>
      </c>
      <c r="D811" s="135"/>
      <c r="E811" s="135"/>
      <c r="F811" s="135"/>
      <c r="G811" s="135"/>
      <c r="H811" s="135"/>
      <c r="I811" s="135"/>
      <c r="J811" s="135"/>
      <c r="K811" s="135"/>
      <c r="L811" s="135"/>
      <c r="AF811" s="29" t="str">
        <f>Source!G213</f>
        <v>Вентиляция</v>
      </c>
    </row>
    <row r="812" spans="1:32" ht="14.25">
      <c r="C812" s="135" t="str">
        <f>Source!G214</f>
        <v>В-1</v>
      </c>
      <c r="D812" s="135"/>
      <c r="E812" s="135"/>
      <c r="F812" s="135"/>
      <c r="G812" s="135"/>
      <c r="H812" s="135"/>
      <c r="I812" s="135"/>
      <c r="J812" s="135"/>
      <c r="K812" s="135"/>
      <c r="L812" s="135"/>
      <c r="AF812" s="29" t="str">
        <f>Source!G214</f>
        <v>В-1</v>
      </c>
    </row>
    <row r="813" spans="1:32" ht="85.5">
      <c r="A813" s="30" t="str">
        <f>Source!E215</f>
        <v>60</v>
      </c>
      <c r="B813" s="31" t="str">
        <f>Source!F215</f>
        <v>20-01-001-1</v>
      </c>
      <c r="C813" s="27" t="str">
        <f>Source!G215</f>
        <v>Прокладка воздуховодов из листовой, оцинкованной стали и алюминия класса Н (нормальные) толщиной 0,5 мм, диаметром до 200 мм</v>
      </c>
      <c r="D813" s="32" t="str">
        <f>Source!H215</f>
        <v>100 М2 ПОВЕРХНОСТИ ВОЗДУХОВОДОВ</v>
      </c>
      <c r="E813" s="10">
        <f>Source!I215</f>
        <v>0.11509999999999999</v>
      </c>
      <c r="F813" s="34">
        <f>IF(Source!AK215&lt;&gt; 0, Source!AK215,Source!AL215 + Source!AM215 + Source!AO215)</f>
        <v>1958.92</v>
      </c>
      <c r="G813" s="33"/>
      <c r="H813" s="35"/>
      <c r="I813" s="33" t="str">
        <f>Source!BO215</f>
        <v>20-01-001-1</v>
      </c>
      <c r="J813" s="33"/>
      <c r="K813" s="35"/>
      <c r="L813" s="36"/>
      <c r="S813">
        <f>ROUND((Source!FX215/100)*((ROUND(Source!AF215*Source!I215, 0)+ROUND(Source!AE215*Source!I215, 0))), 0)</f>
        <v>183</v>
      </c>
      <c r="T813">
        <f>Source!X215</f>
        <v>3273</v>
      </c>
      <c r="U813">
        <f>ROUND((Source!FY215/100)*((ROUND(Source!AF215*Source!I215, 0)+ROUND(Source!AE215*Source!I215, 0))), 0)</f>
        <v>112</v>
      </c>
      <c r="V813">
        <f>Source!Y215</f>
        <v>2021</v>
      </c>
    </row>
    <row r="814" spans="1:32" ht="14.25">
      <c r="A814" s="30"/>
      <c r="B814" s="31"/>
      <c r="C814" s="27" t="s">
        <v>1680</v>
      </c>
      <c r="D814" s="32"/>
      <c r="E814" s="10"/>
      <c r="F814" s="34">
        <f>Source!AO215</f>
        <v>1371.42</v>
      </c>
      <c r="G814" s="33" t="str">
        <f>Source!DG215</f>
        <v/>
      </c>
      <c r="H814" s="35">
        <f>ROUND(Source!AF215*Source!I215, 0)</f>
        <v>158</v>
      </c>
      <c r="I814" s="33"/>
      <c r="J814" s="33">
        <f>IF(Source!BA215&lt;&gt; 0, Source!BA215, 1)</f>
        <v>17.95</v>
      </c>
      <c r="K814" s="35">
        <f>Source!S215</f>
        <v>2833</v>
      </c>
      <c r="L814" s="36"/>
      <c r="R814">
        <f>H814</f>
        <v>158</v>
      </c>
    </row>
    <row r="815" spans="1:32" ht="14.25">
      <c r="A815" s="30"/>
      <c r="B815" s="31"/>
      <c r="C815" s="27" t="s">
        <v>317</v>
      </c>
      <c r="D815" s="32"/>
      <c r="E815" s="10"/>
      <c r="F815" s="34">
        <f>Source!AM215</f>
        <v>152.33000000000001</v>
      </c>
      <c r="G815" s="33" t="str">
        <f>Source!DE215</f>
        <v/>
      </c>
      <c r="H815" s="35">
        <f>ROUND(Source!AD215*Source!I215, 0)</f>
        <v>18</v>
      </c>
      <c r="I815" s="33"/>
      <c r="J815" s="33">
        <f>IF(Source!BB215&lt;&gt; 0, Source!BB215, 1)</f>
        <v>7.19</v>
      </c>
      <c r="K815" s="35">
        <f>Source!Q215</f>
        <v>126</v>
      </c>
      <c r="L815" s="36"/>
    </row>
    <row r="816" spans="1:32" ht="14.25">
      <c r="A816" s="30"/>
      <c r="B816" s="31"/>
      <c r="C816" s="27" t="s">
        <v>1681</v>
      </c>
      <c r="D816" s="32"/>
      <c r="E816" s="10"/>
      <c r="F816" s="34">
        <f>Source!AN215</f>
        <v>6.29</v>
      </c>
      <c r="G816" s="33" t="str">
        <f>Source!DF215</f>
        <v/>
      </c>
      <c r="H816" s="35">
        <f>ROUND(Source!AE215*Source!I215, 0)</f>
        <v>1</v>
      </c>
      <c r="I816" s="33"/>
      <c r="J816" s="33">
        <f>IF(Source!BS215&lt;&gt; 0, Source!BS215, 1)</f>
        <v>17.95</v>
      </c>
      <c r="K816" s="35">
        <f>Source!R215</f>
        <v>13</v>
      </c>
      <c r="L816" s="36"/>
      <c r="R816">
        <f>H816</f>
        <v>1</v>
      </c>
    </row>
    <row r="817" spans="1:26" ht="14.25">
      <c r="A817" s="30"/>
      <c r="B817" s="31"/>
      <c r="C817" s="27" t="s">
        <v>1687</v>
      </c>
      <c r="D817" s="32"/>
      <c r="E817" s="10"/>
      <c r="F817" s="34">
        <f>Source!AL215</f>
        <v>435.17</v>
      </c>
      <c r="G817" s="33" t="str">
        <f>Source!DD215</f>
        <v/>
      </c>
      <c r="H817" s="35">
        <f>ROUND(Source!AC215*Source!I215, 0)</f>
        <v>50</v>
      </c>
      <c r="I817" s="33"/>
      <c r="J817" s="33">
        <f>IF(Source!BC215&lt;&gt; 0, Source!BC215, 1)</f>
        <v>4.4800000000000004</v>
      </c>
      <c r="K817" s="35">
        <f>Source!P215</f>
        <v>224</v>
      </c>
      <c r="L817" s="36"/>
    </row>
    <row r="818" spans="1:26" ht="14.25">
      <c r="A818" s="30"/>
      <c r="B818" s="31"/>
      <c r="C818" s="27" t="s">
        <v>1682</v>
      </c>
      <c r="D818" s="32" t="s">
        <v>1683</v>
      </c>
      <c r="E818" s="10">
        <f>Source!BZ215</f>
        <v>128</v>
      </c>
      <c r="F818" s="151" t="str">
        <f>CONCATENATE(" )", Source!DL215, Source!FT215, "=", Source!FX215)</f>
        <v xml:space="preserve"> )*0,9=115,2</v>
      </c>
      <c r="G818" s="128"/>
      <c r="H818" s="35">
        <f>SUM(S813:S820)</f>
        <v>183</v>
      </c>
      <c r="I818" s="37"/>
      <c r="J818" s="27">
        <f>Source!AT215</f>
        <v>115</v>
      </c>
      <c r="K818" s="35">
        <f>SUM(T813:T820)</f>
        <v>3273</v>
      </c>
      <c r="L818" s="36"/>
    </row>
    <row r="819" spans="1:26" ht="14.25">
      <c r="A819" s="30"/>
      <c r="B819" s="31"/>
      <c r="C819" s="27" t="s">
        <v>1684</v>
      </c>
      <c r="D819" s="32" t="s">
        <v>1683</v>
      </c>
      <c r="E819" s="10">
        <f>Source!CA215</f>
        <v>83</v>
      </c>
      <c r="F819" s="151" t="str">
        <f>CONCATENATE(" )", Source!DM215, Source!FU215, "=", Source!FY215)</f>
        <v xml:space="preserve"> )*0,85=70,55</v>
      </c>
      <c r="G819" s="128"/>
      <c r="H819" s="35">
        <f>SUM(U813:U820)</f>
        <v>112</v>
      </c>
      <c r="I819" s="37"/>
      <c r="J819" s="27">
        <f>Source!AU215</f>
        <v>71</v>
      </c>
      <c r="K819" s="35">
        <f>SUM(V813:V820)</f>
        <v>2021</v>
      </c>
      <c r="L819" s="36"/>
    </row>
    <row r="820" spans="1:26" ht="14.25">
      <c r="A820" s="41"/>
      <c r="B820" s="42"/>
      <c r="C820" s="43" t="s">
        <v>1685</v>
      </c>
      <c r="D820" s="44" t="s">
        <v>1686</v>
      </c>
      <c r="E820" s="45">
        <f>Source!AQ215</f>
        <v>167.86</v>
      </c>
      <c r="F820" s="46"/>
      <c r="G820" s="47" t="str">
        <f>Source!DI215</f>
        <v/>
      </c>
      <c r="H820" s="48"/>
      <c r="I820" s="47"/>
      <c r="J820" s="47"/>
      <c r="K820" s="48"/>
      <c r="L820" s="49">
        <f>Source!U215</f>
        <v>19.320686000000002</v>
      </c>
    </row>
    <row r="821" spans="1:26" ht="15">
      <c r="G821" s="132">
        <f>ROUND(Source!AC215*Source!I215, 0)+ROUND(Source!AF215*Source!I215, 0)+ROUND(Source!AD215*Source!I215, 0)+SUM(H818:H819)</f>
        <v>521</v>
      </c>
      <c r="H821" s="132"/>
      <c r="J821" s="132">
        <f>Source!O215+SUM(K818:K819)</f>
        <v>8477</v>
      </c>
      <c r="K821" s="132"/>
      <c r="L821" s="40">
        <f>Source!U215</f>
        <v>19.320686000000002</v>
      </c>
      <c r="O821" s="39">
        <f>G821</f>
        <v>521</v>
      </c>
      <c r="P821" s="39">
        <f>J821</f>
        <v>8477</v>
      </c>
      <c r="Q821" s="50">
        <f>L821</f>
        <v>19.320686000000002</v>
      </c>
      <c r="W821">
        <f>IF(Source!BI215&lt;=1,G821, 0)</f>
        <v>521</v>
      </c>
      <c r="X821">
        <f>IF(Source!BI215=2,G821, 0)</f>
        <v>0</v>
      </c>
      <c r="Y821">
        <f>IF(Source!BI215=3,G821, 0)</f>
        <v>0</v>
      </c>
      <c r="Z821">
        <f>IF(Source!BI215=4,G821, 0)</f>
        <v>0</v>
      </c>
    </row>
    <row r="822" spans="1:26" ht="28.5">
      <c r="A822" s="30" t="str">
        <f>Source!E216</f>
        <v>61</v>
      </c>
      <c r="B822" s="31" t="str">
        <f>Source!F216</f>
        <v>301-1771</v>
      </c>
      <c r="C822" s="27" t="str">
        <f>Source!G216</f>
        <v>Воздуховоды из листовой стали толщиной 0,5 мм, диаметром до 200 мм</v>
      </c>
      <c r="D822" s="32" t="str">
        <f>Source!H216</f>
        <v>м2</v>
      </c>
      <c r="E822" s="10">
        <f>Source!I216</f>
        <v>9.02</v>
      </c>
      <c r="F822" s="34">
        <f>IF(Source!AK216&lt;&gt; 0, Source!AK216,Source!AL216 + Source!AM216 + Source!AO216)</f>
        <v>78.14</v>
      </c>
      <c r="G822" s="33"/>
      <c r="H822" s="35"/>
      <c r="I822" s="33" t="str">
        <f>Source!BO216</f>
        <v>301-1771</v>
      </c>
      <c r="J822" s="33"/>
      <c r="K822" s="35"/>
      <c r="L822" s="36"/>
      <c r="S822">
        <f>ROUND((Source!FX216/100)*((ROUND(Source!AF216*Source!I216, 0)+ROUND(Source!AE216*Source!I216, 0))), 0)</f>
        <v>0</v>
      </c>
      <c r="T822">
        <f>Source!X216</f>
        <v>0</v>
      </c>
      <c r="U822">
        <f>ROUND((Source!FY216/100)*((ROUND(Source!AF216*Source!I216, 0)+ROUND(Source!AE216*Source!I216, 0))), 0)</f>
        <v>0</v>
      </c>
      <c r="V822">
        <f>Source!Y216</f>
        <v>0</v>
      </c>
    </row>
    <row r="823" spans="1:26" ht="14.25">
      <c r="A823" s="41"/>
      <c r="B823" s="42"/>
      <c r="C823" s="43" t="s">
        <v>1687</v>
      </c>
      <c r="D823" s="44"/>
      <c r="E823" s="45"/>
      <c r="F823" s="46">
        <f>Source!AL216</f>
        <v>78.14</v>
      </c>
      <c r="G823" s="47" t="str">
        <f>Source!DD216</f>
        <v/>
      </c>
      <c r="H823" s="48">
        <f>ROUND(Source!AC216*Source!I216, 0)</f>
        <v>705</v>
      </c>
      <c r="I823" s="47"/>
      <c r="J823" s="47">
        <f>IF(Source!BC216&lt;&gt; 0, Source!BC216, 1)</f>
        <v>6.27</v>
      </c>
      <c r="K823" s="48">
        <f>Source!P216</f>
        <v>4419</v>
      </c>
      <c r="L823" s="58"/>
    </row>
    <row r="824" spans="1:26" ht="15">
      <c r="G824" s="132">
        <f>ROUND(Source!AC216*Source!I216, 0)+ROUND(Source!AF216*Source!I216, 0)+ROUND(Source!AD216*Source!I216, 0)</f>
        <v>705</v>
      </c>
      <c r="H824" s="132"/>
      <c r="J824" s="132">
        <f>Source!O216</f>
        <v>4419</v>
      </c>
      <c r="K824" s="132"/>
      <c r="L824" s="40">
        <f>Source!U216</f>
        <v>0</v>
      </c>
      <c r="O824" s="39">
        <f>G824</f>
        <v>705</v>
      </c>
      <c r="P824" s="39">
        <f>J824</f>
        <v>4419</v>
      </c>
      <c r="Q824" s="50">
        <f>L824</f>
        <v>0</v>
      </c>
      <c r="W824">
        <f>IF(Source!BI216&lt;=1,G824, 0)</f>
        <v>705</v>
      </c>
      <c r="X824">
        <f>IF(Source!BI216=2,G824, 0)</f>
        <v>0</v>
      </c>
      <c r="Y824">
        <f>IF(Source!BI216=3,G824, 0)</f>
        <v>0</v>
      </c>
      <c r="Z824">
        <f>IF(Source!BI216=4,G824, 0)</f>
        <v>0</v>
      </c>
    </row>
    <row r="825" spans="1:26" ht="42.75">
      <c r="A825" s="30" t="str">
        <f>Source!E217</f>
        <v>62</v>
      </c>
      <c r="B825" s="31" t="str">
        <f>Source!F217</f>
        <v>301-0158</v>
      </c>
      <c r="C825" s="27" t="str">
        <f>Source!G217</f>
        <v>Воздуховоды алюминиевые гибкие гофрированные класса Н, типа ВАГГ, диаметром 100 мм</v>
      </c>
      <c r="D825" s="32" t="str">
        <f>Source!H217</f>
        <v>м2</v>
      </c>
      <c r="E825" s="10">
        <f>Source!I217</f>
        <v>2.5099999999999998</v>
      </c>
      <c r="F825" s="34">
        <f>IF(Source!AK217&lt;&gt; 0, Source!AK217,Source!AL217 + Source!AM217 + Source!AO217)</f>
        <v>190.09</v>
      </c>
      <c r="G825" s="33"/>
      <c r="H825" s="35"/>
      <c r="I825" s="33" t="str">
        <f>Source!BO217</f>
        <v>301-0158</v>
      </c>
      <c r="J825" s="33"/>
      <c r="K825" s="35"/>
      <c r="L825" s="36"/>
      <c r="S825">
        <f>ROUND((Source!FX217/100)*((ROUND(Source!AF217*Source!I217, 0)+ROUND(Source!AE217*Source!I217, 0))), 0)</f>
        <v>0</v>
      </c>
      <c r="T825">
        <f>Source!X217</f>
        <v>0</v>
      </c>
      <c r="U825">
        <f>ROUND((Source!FY217/100)*((ROUND(Source!AF217*Source!I217, 0)+ROUND(Source!AE217*Source!I217, 0))), 0)</f>
        <v>0</v>
      </c>
      <c r="V825">
        <f>Source!Y217</f>
        <v>0</v>
      </c>
    </row>
    <row r="826" spans="1:26" ht="14.25">
      <c r="A826" s="41"/>
      <c r="B826" s="42"/>
      <c r="C826" s="43" t="s">
        <v>1687</v>
      </c>
      <c r="D826" s="44"/>
      <c r="E826" s="45"/>
      <c r="F826" s="46">
        <f>Source!AL217</f>
        <v>190.09</v>
      </c>
      <c r="G826" s="47" t="str">
        <f>Source!DD217</f>
        <v/>
      </c>
      <c r="H826" s="48">
        <f>ROUND(Source!AC217*Source!I217, 0)</f>
        <v>477</v>
      </c>
      <c r="I826" s="47"/>
      <c r="J826" s="47">
        <f>IF(Source!BC217&lt;&gt; 0, Source!BC217, 1)</f>
        <v>2.5099999999999998</v>
      </c>
      <c r="K826" s="48">
        <f>Source!P217</f>
        <v>1198</v>
      </c>
      <c r="L826" s="58"/>
    </row>
    <row r="827" spans="1:26" ht="15">
      <c r="G827" s="132">
        <f>ROUND(Source!AC217*Source!I217, 0)+ROUND(Source!AF217*Source!I217, 0)+ROUND(Source!AD217*Source!I217, 0)</f>
        <v>477</v>
      </c>
      <c r="H827" s="132"/>
      <c r="J827" s="132">
        <f>Source!O217</f>
        <v>1198</v>
      </c>
      <c r="K827" s="132"/>
      <c r="L827" s="40">
        <f>Source!U217</f>
        <v>0</v>
      </c>
      <c r="O827" s="39">
        <f>G827</f>
        <v>477</v>
      </c>
      <c r="P827" s="39">
        <f>J827</f>
        <v>1198</v>
      </c>
      <c r="Q827" s="50">
        <f>L827</f>
        <v>0</v>
      </c>
      <c r="W827">
        <f>IF(Source!BI217&lt;=1,G827, 0)</f>
        <v>477</v>
      </c>
      <c r="X827">
        <f>IF(Source!BI217=2,G827, 0)</f>
        <v>0</v>
      </c>
      <c r="Y827">
        <f>IF(Source!BI217=3,G827, 0)</f>
        <v>0</v>
      </c>
      <c r="Z827">
        <f>IF(Source!BI217=4,G827, 0)</f>
        <v>0</v>
      </c>
    </row>
    <row r="828" spans="1:26" ht="57">
      <c r="A828" s="30" t="str">
        <f>Source!E218</f>
        <v>63</v>
      </c>
      <c r="B828" s="31" t="str">
        <f>Source!F218</f>
        <v>20-02-001-1</v>
      </c>
      <c r="C828" s="27" t="str">
        <f>Source!G218</f>
        <v>Установка воздухораспределителей, предназначенных для подачи воздуха в рабочую зону, массой до 20 кг</v>
      </c>
      <c r="D828" s="32" t="str">
        <f>Source!H218</f>
        <v>1 воздухораспределитель</v>
      </c>
      <c r="E828" s="10">
        <f>Source!I218</f>
        <v>8</v>
      </c>
      <c r="F828" s="34">
        <f>IF(Source!AK218&lt;&gt; 0, Source!AK218,Source!AL218 + Source!AM218 + Source!AO218)</f>
        <v>22.01</v>
      </c>
      <c r="G828" s="33"/>
      <c r="H828" s="35"/>
      <c r="I828" s="33" t="str">
        <f>Source!BO218</f>
        <v>20-02-001-1</v>
      </c>
      <c r="J828" s="33"/>
      <c r="K828" s="35"/>
      <c r="L828" s="36"/>
      <c r="S828">
        <f>ROUND((Source!FX218/100)*((ROUND(Source!AF218*Source!I218, 0)+ROUND(Source!AE218*Source!I218, 0))), 0)</f>
        <v>101</v>
      </c>
      <c r="T828">
        <f>Source!X218</f>
        <v>1818</v>
      </c>
      <c r="U828">
        <f>ROUND((Source!FY218/100)*((ROUND(Source!AF218*Source!I218, 0)+ROUND(Source!AE218*Source!I218, 0))), 0)</f>
        <v>62</v>
      </c>
      <c r="V828">
        <f>Source!Y218</f>
        <v>1123</v>
      </c>
    </row>
    <row r="829" spans="1:26" ht="14.25">
      <c r="A829" s="30"/>
      <c r="B829" s="31"/>
      <c r="C829" s="27" t="s">
        <v>1680</v>
      </c>
      <c r="D829" s="32"/>
      <c r="E829" s="10"/>
      <c r="F829" s="34">
        <f>Source!AO218</f>
        <v>11.01</v>
      </c>
      <c r="G829" s="33" t="str">
        <f>Source!DG218</f>
        <v/>
      </c>
      <c r="H829" s="35">
        <f>ROUND(Source!AF218*Source!I218, 0)</f>
        <v>88</v>
      </c>
      <c r="I829" s="33"/>
      <c r="J829" s="33">
        <f>IF(Source!BA218&lt;&gt; 0, Source!BA218, 1)</f>
        <v>17.95</v>
      </c>
      <c r="K829" s="35">
        <f>Source!S218</f>
        <v>1581</v>
      </c>
      <c r="L829" s="36"/>
      <c r="R829">
        <f>H829</f>
        <v>88</v>
      </c>
    </row>
    <row r="830" spans="1:26" ht="14.25">
      <c r="A830" s="30"/>
      <c r="B830" s="31"/>
      <c r="C830" s="27" t="s">
        <v>317</v>
      </c>
      <c r="D830" s="32"/>
      <c r="E830" s="10"/>
      <c r="F830" s="34">
        <f>Source!AM218</f>
        <v>3.88</v>
      </c>
      <c r="G830" s="33" t="str">
        <f>Source!DE218</f>
        <v/>
      </c>
      <c r="H830" s="35">
        <f>ROUND(Source!AD218*Source!I218, 0)</f>
        <v>31</v>
      </c>
      <c r="I830" s="33"/>
      <c r="J830" s="33">
        <f>IF(Source!BB218&lt;&gt; 0, Source!BB218, 1)</f>
        <v>5.44</v>
      </c>
      <c r="K830" s="35">
        <f>Source!Q218</f>
        <v>169</v>
      </c>
      <c r="L830" s="36"/>
    </row>
    <row r="831" spans="1:26" ht="14.25">
      <c r="A831" s="30"/>
      <c r="B831" s="31"/>
      <c r="C831" s="27" t="s">
        <v>1687</v>
      </c>
      <c r="D831" s="32"/>
      <c r="E831" s="10"/>
      <c r="F831" s="34">
        <f>Source!AL218</f>
        <v>7.12</v>
      </c>
      <c r="G831" s="33" t="str">
        <f>Source!DD218</f>
        <v/>
      </c>
      <c r="H831" s="35">
        <f>ROUND(Source!AC218*Source!I218, 0)</f>
        <v>57</v>
      </c>
      <c r="I831" s="33"/>
      <c r="J831" s="33">
        <f>IF(Source!BC218&lt;&gt; 0, Source!BC218, 1)</f>
        <v>4.45</v>
      </c>
      <c r="K831" s="35">
        <f>Source!P218</f>
        <v>253</v>
      </c>
      <c r="L831" s="36"/>
    </row>
    <row r="832" spans="1:26" ht="14.25">
      <c r="A832" s="30"/>
      <c r="B832" s="31"/>
      <c r="C832" s="27" t="s">
        <v>1682</v>
      </c>
      <c r="D832" s="32" t="s">
        <v>1683</v>
      </c>
      <c r="E832" s="10">
        <f>Source!BZ218</f>
        <v>128</v>
      </c>
      <c r="F832" s="151" t="str">
        <f>CONCATENATE(" )", Source!DL218, Source!FT218, "=", Source!FX218)</f>
        <v xml:space="preserve"> )*0,9=115,2</v>
      </c>
      <c r="G832" s="128"/>
      <c r="H832" s="35">
        <f>SUM(S828:S834)</f>
        <v>101</v>
      </c>
      <c r="I832" s="37"/>
      <c r="J832" s="27">
        <f>Source!AT218</f>
        <v>115</v>
      </c>
      <c r="K832" s="35">
        <f>SUM(T828:T834)</f>
        <v>1818</v>
      </c>
      <c r="L832" s="36"/>
    </row>
    <row r="833" spans="1:26" ht="14.25">
      <c r="A833" s="30"/>
      <c r="B833" s="31"/>
      <c r="C833" s="27" t="s">
        <v>1684</v>
      </c>
      <c r="D833" s="32" t="s">
        <v>1683</v>
      </c>
      <c r="E833" s="10">
        <f>Source!CA218</f>
        <v>83</v>
      </c>
      <c r="F833" s="151" t="str">
        <f>CONCATENATE(" )", Source!DM218, Source!FU218, "=", Source!FY218)</f>
        <v xml:space="preserve"> )*0,85=70,55</v>
      </c>
      <c r="G833" s="128"/>
      <c r="H833" s="35">
        <f>SUM(U828:U834)</f>
        <v>62</v>
      </c>
      <c r="I833" s="37"/>
      <c r="J833" s="27">
        <f>Source!AU218</f>
        <v>71</v>
      </c>
      <c r="K833" s="35">
        <f>SUM(V828:V834)</f>
        <v>1123</v>
      </c>
      <c r="L833" s="36"/>
    </row>
    <row r="834" spans="1:26" ht="14.25">
      <c r="A834" s="41"/>
      <c r="B834" s="42"/>
      <c r="C834" s="43" t="s">
        <v>1685</v>
      </c>
      <c r="D834" s="44" t="s">
        <v>1686</v>
      </c>
      <c r="E834" s="45">
        <f>Source!AQ218</f>
        <v>1.33</v>
      </c>
      <c r="F834" s="46"/>
      <c r="G834" s="47" t="str">
        <f>Source!DI218</f>
        <v/>
      </c>
      <c r="H834" s="48"/>
      <c r="I834" s="47"/>
      <c r="J834" s="47"/>
      <c r="K834" s="48"/>
      <c r="L834" s="49">
        <f>Source!U218</f>
        <v>10.64</v>
      </c>
    </row>
    <row r="835" spans="1:26" ht="15">
      <c r="G835" s="132">
        <f>ROUND(Source!AC218*Source!I218, 0)+ROUND(Source!AF218*Source!I218, 0)+ROUND(Source!AD218*Source!I218, 0)+SUM(H832:H833)</f>
        <v>339</v>
      </c>
      <c r="H835" s="132"/>
      <c r="J835" s="132">
        <f>Source!O218+SUM(K832:K833)</f>
        <v>4944</v>
      </c>
      <c r="K835" s="132"/>
      <c r="L835" s="40">
        <f>Source!U218</f>
        <v>10.64</v>
      </c>
      <c r="O835" s="39">
        <f>G835</f>
        <v>339</v>
      </c>
      <c r="P835" s="39">
        <f>J835</f>
        <v>4944</v>
      </c>
      <c r="Q835" s="50">
        <f>L835</f>
        <v>10.64</v>
      </c>
      <c r="W835">
        <f>IF(Source!BI218&lt;=1,G835, 0)</f>
        <v>339</v>
      </c>
      <c r="X835">
        <f>IF(Source!BI218=2,G835, 0)</f>
        <v>0</v>
      </c>
      <c r="Y835">
        <f>IF(Source!BI218=3,G835, 0)</f>
        <v>0</v>
      </c>
      <c r="Z835">
        <f>IF(Source!BI218=4,G835, 0)</f>
        <v>0</v>
      </c>
    </row>
    <row r="836" spans="1:26" ht="42.75">
      <c r="A836" s="30" t="str">
        <f>Source!E219</f>
        <v>64</v>
      </c>
      <c r="B836" s="31" t="str">
        <f>Source!F219</f>
        <v>301-1069</v>
      </c>
      <c r="C836" s="27" t="str">
        <f>Source!G219</f>
        <v>Диффузоры потолочные металлические "DEC" марки DVS приточные DVS-Р, диаметр 100 мм</v>
      </c>
      <c r="D836" s="32" t="str">
        <f>Source!H219</f>
        <v>шт.</v>
      </c>
      <c r="E836" s="10">
        <f>Source!I219</f>
        <v>8</v>
      </c>
      <c r="F836" s="34">
        <f>IF(Source!AK219&lt;&gt; 0, Source!AK219,Source!AL219 + Source!AM219 + Source!AO219)</f>
        <v>185.75</v>
      </c>
      <c r="G836" s="33"/>
      <c r="H836" s="35"/>
      <c r="I836" s="33" t="str">
        <f>Source!BO219</f>
        <v>301-1069</v>
      </c>
      <c r="J836" s="33"/>
      <c r="K836" s="35"/>
      <c r="L836" s="36"/>
      <c r="S836">
        <f>ROUND((Source!FX219/100)*((ROUND(Source!AF219*Source!I219, 0)+ROUND(Source!AE219*Source!I219, 0))), 0)</f>
        <v>0</v>
      </c>
      <c r="T836">
        <f>Source!X219</f>
        <v>0</v>
      </c>
      <c r="U836">
        <f>ROUND((Source!FY219/100)*((ROUND(Source!AF219*Source!I219, 0)+ROUND(Source!AE219*Source!I219, 0))), 0)</f>
        <v>0</v>
      </c>
      <c r="V836">
        <f>Source!Y219</f>
        <v>0</v>
      </c>
    </row>
    <row r="837" spans="1:26" ht="14.25">
      <c r="A837" s="41"/>
      <c r="B837" s="42"/>
      <c r="C837" s="43" t="s">
        <v>1687</v>
      </c>
      <c r="D837" s="44"/>
      <c r="E837" s="45"/>
      <c r="F837" s="46">
        <f>Source!AL219</f>
        <v>185.75</v>
      </c>
      <c r="G837" s="47" t="str">
        <f>Source!DD219</f>
        <v/>
      </c>
      <c r="H837" s="48">
        <f>ROUND(Source!AC219*Source!I219, 0)</f>
        <v>1486</v>
      </c>
      <c r="I837" s="47"/>
      <c r="J837" s="47">
        <f>IF(Source!BC219&lt;&gt; 0, Source!BC219, 1)</f>
        <v>0.94</v>
      </c>
      <c r="K837" s="48">
        <f>Source!P219</f>
        <v>1397</v>
      </c>
      <c r="L837" s="58"/>
    </row>
    <row r="838" spans="1:26" ht="15">
      <c r="G838" s="132">
        <f>ROUND(Source!AC219*Source!I219, 0)+ROUND(Source!AF219*Source!I219, 0)+ROUND(Source!AD219*Source!I219, 0)</f>
        <v>1486</v>
      </c>
      <c r="H838" s="132"/>
      <c r="J838" s="132">
        <f>Source!O219</f>
        <v>1397</v>
      </c>
      <c r="K838" s="132"/>
      <c r="L838" s="40">
        <f>Source!U219</f>
        <v>0</v>
      </c>
      <c r="O838" s="39">
        <f>G838</f>
        <v>1486</v>
      </c>
      <c r="P838" s="39">
        <f>J838</f>
        <v>1397</v>
      </c>
      <c r="Q838" s="50">
        <f>L838</f>
        <v>0</v>
      </c>
      <c r="W838">
        <f>IF(Source!BI219&lt;=1,G838, 0)</f>
        <v>1486</v>
      </c>
      <c r="X838">
        <f>IF(Source!BI219=2,G838, 0)</f>
        <v>0</v>
      </c>
      <c r="Y838">
        <f>IF(Source!BI219=3,G838, 0)</f>
        <v>0</v>
      </c>
      <c r="Z838">
        <f>IF(Source!BI219=4,G838, 0)</f>
        <v>0</v>
      </c>
    </row>
    <row r="839" spans="1:26" ht="57">
      <c r="A839" s="30" t="str">
        <f>Source!E220</f>
        <v>65</v>
      </c>
      <c r="B839" s="31" t="str">
        <f>Source!F220</f>
        <v>20-02-014-1</v>
      </c>
      <c r="C839" s="27" t="str">
        <f>Source!G220</f>
        <v>Установка шумоглушителей вентиляционных трубчатых круглого сечения типа ГТК 1-1, диаметр обечайки 125 мм</v>
      </c>
      <c r="D839" s="32" t="str">
        <f>Source!H220</f>
        <v>1  ШТ.</v>
      </c>
      <c r="E839" s="10">
        <f>Source!I220</f>
        <v>1</v>
      </c>
      <c r="F839" s="34">
        <f>IF(Source!AK220&lt;&gt; 0, Source!AK220,Source!AL220 + Source!AM220 + Source!AO220)</f>
        <v>15.65</v>
      </c>
      <c r="G839" s="33"/>
      <c r="H839" s="35"/>
      <c r="I839" s="33" t="str">
        <f>Source!BO220</f>
        <v>20-02-014-1</v>
      </c>
      <c r="J839" s="33"/>
      <c r="K839" s="35"/>
      <c r="L839" s="36"/>
      <c r="S839">
        <f>ROUND((Source!FX220/100)*((ROUND(Source!AF220*Source!I220, 0)+ROUND(Source!AE220*Source!I220, 0))), 0)</f>
        <v>10</v>
      </c>
      <c r="T839">
        <f>Source!X220</f>
        <v>186</v>
      </c>
      <c r="U839">
        <f>ROUND((Source!FY220/100)*((ROUND(Source!AF220*Source!I220, 0)+ROUND(Source!AE220*Source!I220, 0))), 0)</f>
        <v>6</v>
      </c>
      <c r="V839">
        <f>Source!Y220</f>
        <v>115</v>
      </c>
    </row>
    <row r="840" spans="1:26" ht="14.25">
      <c r="A840" s="30"/>
      <c r="B840" s="31"/>
      <c r="C840" s="27" t="s">
        <v>1680</v>
      </c>
      <c r="D840" s="32"/>
      <c r="E840" s="10"/>
      <c r="F840" s="34">
        <f>Source!AO220</f>
        <v>9.0299999999999994</v>
      </c>
      <c r="G840" s="33" t="str">
        <f>Source!DG220</f>
        <v/>
      </c>
      <c r="H840" s="35">
        <f>ROUND(Source!AF220*Source!I220, 0)</f>
        <v>9</v>
      </c>
      <c r="I840" s="33"/>
      <c r="J840" s="33">
        <f>IF(Source!BA220&lt;&gt; 0, Source!BA220, 1)</f>
        <v>17.95</v>
      </c>
      <c r="K840" s="35">
        <f>Source!S220</f>
        <v>162</v>
      </c>
      <c r="L840" s="36"/>
      <c r="R840">
        <f>H840</f>
        <v>9</v>
      </c>
    </row>
    <row r="841" spans="1:26" ht="14.25">
      <c r="A841" s="30"/>
      <c r="B841" s="31"/>
      <c r="C841" s="27" t="s">
        <v>317</v>
      </c>
      <c r="D841" s="32"/>
      <c r="E841" s="10"/>
      <c r="F841" s="34">
        <f>Source!AM220</f>
        <v>1.69</v>
      </c>
      <c r="G841" s="33" t="str">
        <f>Source!DE220</f>
        <v/>
      </c>
      <c r="H841" s="35">
        <f>ROUND(Source!AD220*Source!I220, 0)</f>
        <v>2</v>
      </c>
      <c r="I841" s="33"/>
      <c r="J841" s="33">
        <f>IF(Source!BB220&lt;&gt; 0, Source!BB220, 1)</f>
        <v>6.14</v>
      </c>
      <c r="K841" s="35">
        <f>Source!Q220</f>
        <v>10</v>
      </c>
      <c r="L841" s="36"/>
    </row>
    <row r="842" spans="1:26" ht="14.25">
      <c r="A842" s="30"/>
      <c r="B842" s="31"/>
      <c r="C842" s="27" t="s">
        <v>1687</v>
      </c>
      <c r="D842" s="32"/>
      <c r="E842" s="10"/>
      <c r="F842" s="34">
        <f>Source!AL220</f>
        <v>4.93</v>
      </c>
      <c r="G842" s="33" t="str">
        <f>Source!DD220</f>
        <v/>
      </c>
      <c r="H842" s="35">
        <f>ROUND(Source!AC220*Source!I220, 0)</f>
        <v>5</v>
      </c>
      <c r="I842" s="33"/>
      <c r="J842" s="33">
        <f>IF(Source!BC220&lt;&gt; 0, Source!BC220, 1)</f>
        <v>4.16</v>
      </c>
      <c r="K842" s="35">
        <f>Source!P220</f>
        <v>21</v>
      </c>
      <c r="L842" s="36"/>
    </row>
    <row r="843" spans="1:26" ht="14.25">
      <c r="A843" s="30"/>
      <c r="B843" s="31"/>
      <c r="C843" s="27" t="s">
        <v>1682</v>
      </c>
      <c r="D843" s="32" t="s">
        <v>1683</v>
      </c>
      <c r="E843" s="10">
        <f>Source!BZ220</f>
        <v>128</v>
      </c>
      <c r="F843" s="151" t="str">
        <f>CONCATENATE(" )", Source!DL220, Source!FT220, "=", Source!FX220)</f>
        <v xml:space="preserve"> )*0,9=115,2</v>
      </c>
      <c r="G843" s="128"/>
      <c r="H843" s="35">
        <f>SUM(S839:S845)</f>
        <v>10</v>
      </c>
      <c r="I843" s="37"/>
      <c r="J843" s="27">
        <f>Source!AT220</f>
        <v>115</v>
      </c>
      <c r="K843" s="35">
        <f>SUM(T839:T845)</f>
        <v>186</v>
      </c>
      <c r="L843" s="36"/>
    </row>
    <row r="844" spans="1:26" ht="14.25">
      <c r="A844" s="30"/>
      <c r="B844" s="31"/>
      <c r="C844" s="27" t="s">
        <v>1684</v>
      </c>
      <c r="D844" s="32" t="s">
        <v>1683</v>
      </c>
      <c r="E844" s="10">
        <f>Source!CA220</f>
        <v>83</v>
      </c>
      <c r="F844" s="151" t="str">
        <f>CONCATENATE(" )", Source!DM220, Source!FU220, "=", Source!FY220)</f>
        <v xml:space="preserve"> )*0,85=70,55</v>
      </c>
      <c r="G844" s="128"/>
      <c r="H844" s="35">
        <f>SUM(U839:U845)</f>
        <v>6</v>
      </c>
      <c r="I844" s="37"/>
      <c r="J844" s="27">
        <f>Source!AU220</f>
        <v>71</v>
      </c>
      <c r="K844" s="35">
        <f>SUM(V839:V845)</f>
        <v>115</v>
      </c>
      <c r="L844" s="36"/>
    </row>
    <row r="845" spans="1:26" ht="14.25">
      <c r="A845" s="41"/>
      <c r="B845" s="42"/>
      <c r="C845" s="43" t="s">
        <v>1685</v>
      </c>
      <c r="D845" s="44" t="s">
        <v>1686</v>
      </c>
      <c r="E845" s="45">
        <f>Source!AQ220</f>
        <v>1.0900000000000001</v>
      </c>
      <c r="F845" s="46"/>
      <c r="G845" s="47" t="str">
        <f>Source!DI220</f>
        <v/>
      </c>
      <c r="H845" s="48"/>
      <c r="I845" s="47"/>
      <c r="J845" s="47"/>
      <c r="K845" s="48"/>
      <c r="L845" s="49">
        <f>Source!U220</f>
        <v>1.0900000000000001</v>
      </c>
    </row>
    <row r="846" spans="1:26" ht="15">
      <c r="G846" s="132">
        <f>ROUND(Source!AC220*Source!I220, 0)+ROUND(Source!AF220*Source!I220, 0)+ROUND(Source!AD220*Source!I220, 0)+SUM(H843:H844)</f>
        <v>32</v>
      </c>
      <c r="H846" s="132"/>
      <c r="J846" s="132">
        <f>Source!O220+SUM(K843:K844)</f>
        <v>494</v>
      </c>
      <c r="K846" s="132"/>
      <c r="L846" s="40">
        <f>Source!U220</f>
        <v>1.0900000000000001</v>
      </c>
      <c r="O846" s="39">
        <f>G846</f>
        <v>32</v>
      </c>
      <c r="P846" s="39">
        <f>J846</f>
        <v>494</v>
      </c>
      <c r="Q846" s="50">
        <f>L846</f>
        <v>1.0900000000000001</v>
      </c>
      <c r="W846">
        <f>IF(Source!BI220&lt;=1,G846, 0)</f>
        <v>32</v>
      </c>
      <c r="X846">
        <f>IF(Source!BI220=2,G846, 0)</f>
        <v>0</v>
      </c>
      <c r="Y846">
        <f>IF(Source!BI220=3,G846, 0)</f>
        <v>0</v>
      </c>
      <c r="Z846">
        <f>IF(Source!BI220=4,G846, 0)</f>
        <v>0</v>
      </c>
    </row>
    <row r="847" spans="1:26" ht="42.75">
      <c r="A847" s="30" t="str">
        <f>Source!E221</f>
        <v>67</v>
      </c>
      <c r="B847" s="31" t="str">
        <f>Source!F221</f>
        <v>301-6695</v>
      </c>
      <c r="C847" s="27" t="str">
        <f>Source!G221</f>
        <v>Шумоглушители для круглых воздуховодов марки CSA-100/600 АРКТОС</v>
      </c>
      <c r="D847" s="32" t="str">
        <f>Source!H221</f>
        <v>шт.</v>
      </c>
      <c r="E847" s="10">
        <f>Source!I221</f>
        <v>1</v>
      </c>
      <c r="F847" s="34">
        <f>IF(Source!AK221&lt;&gt; 0, Source!AK221,Source!AL221 + Source!AM221 + Source!AO221)</f>
        <v>346.08</v>
      </c>
      <c r="G847" s="33"/>
      <c r="H847" s="35"/>
      <c r="I847" s="33" t="str">
        <f>Source!BO221</f>
        <v>301-6695</v>
      </c>
      <c r="J847" s="33"/>
      <c r="K847" s="35"/>
      <c r="L847" s="36"/>
      <c r="S847">
        <f>ROUND((Source!FX221/100)*((ROUND(Source!AF221*Source!I221, 0)+ROUND(Source!AE221*Source!I221, 0))), 0)</f>
        <v>0</v>
      </c>
      <c r="T847">
        <f>Source!X221</f>
        <v>0</v>
      </c>
      <c r="U847">
        <f>ROUND((Source!FY221/100)*((ROUND(Source!AF221*Source!I221, 0)+ROUND(Source!AE221*Source!I221, 0))), 0)</f>
        <v>0</v>
      </c>
      <c r="V847">
        <f>Source!Y221</f>
        <v>0</v>
      </c>
    </row>
    <row r="848" spans="1:26" ht="14.25">
      <c r="A848" s="41"/>
      <c r="B848" s="42"/>
      <c r="C848" s="43" t="s">
        <v>1687</v>
      </c>
      <c r="D848" s="44"/>
      <c r="E848" s="45"/>
      <c r="F848" s="46">
        <f>Source!AL221</f>
        <v>346.08</v>
      </c>
      <c r="G848" s="47" t="str">
        <f>Source!DD221</f>
        <v/>
      </c>
      <c r="H848" s="48">
        <f>ROUND(Source!AC221*Source!I221, 0)</f>
        <v>346</v>
      </c>
      <c r="I848" s="47"/>
      <c r="J848" s="47">
        <f>IF(Source!BC221&lt;&gt; 0, Source!BC221, 1)</f>
        <v>3.56</v>
      </c>
      <c r="K848" s="48">
        <f>Source!P221</f>
        <v>1232</v>
      </c>
      <c r="L848" s="58"/>
    </row>
    <row r="849" spans="1:32" ht="15">
      <c r="G849" s="132">
        <f>ROUND(Source!AC221*Source!I221, 0)+ROUND(Source!AF221*Source!I221, 0)+ROUND(Source!AD221*Source!I221, 0)</f>
        <v>346</v>
      </c>
      <c r="H849" s="132"/>
      <c r="J849" s="132">
        <f>Source!O221</f>
        <v>1232</v>
      </c>
      <c r="K849" s="132"/>
      <c r="L849" s="40">
        <f>Source!U221</f>
        <v>0</v>
      </c>
      <c r="O849" s="39">
        <f>G849</f>
        <v>346</v>
      </c>
      <c r="P849" s="39">
        <f>J849</f>
        <v>1232</v>
      </c>
      <c r="Q849" s="50">
        <f>L849</f>
        <v>0</v>
      </c>
      <c r="W849">
        <f>IF(Source!BI221&lt;=1,G849, 0)</f>
        <v>346</v>
      </c>
      <c r="X849">
        <f>IF(Source!BI221=2,G849, 0)</f>
        <v>0</v>
      </c>
      <c r="Y849">
        <f>IF(Source!BI221=3,G849, 0)</f>
        <v>0</v>
      </c>
      <c r="Z849">
        <f>IF(Source!BI221=4,G849, 0)</f>
        <v>0</v>
      </c>
    </row>
    <row r="850" spans="1:32" ht="28.5">
      <c r="A850" s="30" t="str">
        <f>Source!E222</f>
        <v>68</v>
      </c>
      <c r="B850" s="31" t="str">
        <f>Source!F222</f>
        <v>20-02-004-1</v>
      </c>
      <c r="C850" s="27" t="str">
        <f>Source!G222</f>
        <v>Установка клапанов обратных диаметром до 355 мм</v>
      </c>
      <c r="D850" s="32" t="str">
        <f>Source!H222</f>
        <v>1 клапан</v>
      </c>
      <c r="E850" s="10">
        <f>Source!I222</f>
        <v>1</v>
      </c>
      <c r="F850" s="34">
        <f>IF(Source!AK222&lt;&gt; 0, Source!AK222,Source!AL222 + Source!AM222 + Source!AO222)</f>
        <v>17.68</v>
      </c>
      <c r="G850" s="33"/>
      <c r="H850" s="35"/>
      <c r="I850" s="33" t="str">
        <f>Source!BO222</f>
        <v>20-02-004-1</v>
      </c>
      <c r="J850" s="33"/>
      <c r="K850" s="35"/>
      <c r="L850" s="36"/>
      <c r="S850">
        <f>ROUND((Source!FX222/100)*((ROUND(Source!AF222*Source!I222, 0)+ROUND(Source!AE222*Source!I222, 0))), 0)</f>
        <v>10</v>
      </c>
      <c r="T850">
        <f>Source!X222</f>
        <v>176</v>
      </c>
      <c r="U850">
        <f>ROUND((Source!FY222/100)*((ROUND(Source!AF222*Source!I222, 0)+ROUND(Source!AE222*Source!I222, 0))), 0)</f>
        <v>6</v>
      </c>
      <c r="V850">
        <f>Source!Y222</f>
        <v>109</v>
      </c>
    </row>
    <row r="851" spans="1:32" ht="14.25">
      <c r="A851" s="30"/>
      <c r="B851" s="31"/>
      <c r="C851" s="27" t="s">
        <v>1680</v>
      </c>
      <c r="D851" s="32"/>
      <c r="E851" s="10"/>
      <c r="F851" s="34">
        <f>Source!AO222</f>
        <v>8.5299999999999994</v>
      </c>
      <c r="G851" s="33" t="str">
        <f>Source!DG222</f>
        <v/>
      </c>
      <c r="H851" s="35">
        <f>ROUND(Source!AF222*Source!I222, 0)</f>
        <v>9</v>
      </c>
      <c r="I851" s="33"/>
      <c r="J851" s="33">
        <f>IF(Source!BA222&lt;&gt; 0, Source!BA222, 1)</f>
        <v>17.95</v>
      </c>
      <c r="K851" s="35">
        <f>Source!S222</f>
        <v>153</v>
      </c>
      <c r="L851" s="36"/>
      <c r="R851">
        <f>H851</f>
        <v>9</v>
      </c>
    </row>
    <row r="852" spans="1:32" ht="14.25">
      <c r="A852" s="30"/>
      <c r="B852" s="31"/>
      <c r="C852" s="27" t="s">
        <v>317</v>
      </c>
      <c r="D852" s="32"/>
      <c r="E852" s="10"/>
      <c r="F852" s="34">
        <f>Source!AM222</f>
        <v>1.66</v>
      </c>
      <c r="G852" s="33" t="str">
        <f>Source!DE222</f>
        <v/>
      </c>
      <c r="H852" s="35">
        <f>ROUND(Source!AD222*Source!I222, 0)</f>
        <v>2</v>
      </c>
      <c r="I852" s="33"/>
      <c r="J852" s="33">
        <f>IF(Source!BB222&lt;&gt; 0, Source!BB222, 1)</f>
        <v>6.19</v>
      </c>
      <c r="K852" s="35">
        <f>Source!Q222</f>
        <v>10</v>
      </c>
      <c r="L852" s="36"/>
    </row>
    <row r="853" spans="1:32" ht="14.25">
      <c r="A853" s="30"/>
      <c r="B853" s="31"/>
      <c r="C853" s="27" t="s">
        <v>1687</v>
      </c>
      <c r="D853" s="32"/>
      <c r="E853" s="10"/>
      <c r="F853" s="34">
        <f>Source!AL222</f>
        <v>7.49</v>
      </c>
      <c r="G853" s="33" t="str">
        <f>Source!DD222</f>
        <v/>
      </c>
      <c r="H853" s="35">
        <f>ROUND(Source!AC222*Source!I222, 0)</f>
        <v>7</v>
      </c>
      <c r="I853" s="33"/>
      <c r="J853" s="33">
        <f>IF(Source!BC222&lt;&gt; 0, Source!BC222, 1)</f>
        <v>4.3899999999999997</v>
      </c>
      <c r="K853" s="35">
        <f>Source!P222</f>
        <v>33</v>
      </c>
      <c r="L853" s="36"/>
    </row>
    <row r="854" spans="1:32" ht="14.25">
      <c r="A854" s="30"/>
      <c r="B854" s="31"/>
      <c r="C854" s="27" t="s">
        <v>1682</v>
      </c>
      <c r="D854" s="32" t="s">
        <v>1683</v>
      </c>
      <c r="E854" s="10">
        <f>Source!BZ222</f>
        <v>128</v>
      </c>
      <c r="F854" s="151" t="str">
        <f>CONCATENATE(" )", Source!DL222, Source!FT222, "=", Source!FX222)</f>
        <v xml:space="preserve"> )*0,9=115,2</v>
      </c>
      <c r="G854" s="128"/>
      <c r="H854" s="35">
        <f>SUM(S850:S856)</f>
        <v>10</v>
      </c>
      <c r="I854" s="37"/>
      <c r="J854" s="27">
        <f>Source!AT222</f>
        <v>115</v>
      </c>
      <c r="K854" s="35">
        <f>SUM(T850:T856)</f>
        <v>176</v>
      </c>
      <c r="L854" s="36"/>
    </row>
    <row r="855" spans="1:32" ht="14.25">
      <c r="A855" s="30"/>
      <c r="B855" s="31"/>
      <c r="C855" s="27" t="s">
        <v>1684</v>
      </c>
      <c r="D855" s="32" t="s">
        <v>1683</v>
      </c>
      <c r="E855" s="10">
        <f>Source!CA222</f>
        <v>83</v>
      </c>
      <c r="F855" s="151" t="str">
        <f>CONCATENATE(" )", Source!DM222, Source!FU222, "=", Source!FY222)</f>
        <v xml:space="preserve"> )*0,85=70,55</v>
      </c>
      <c r="G855" s="128"/>
      <c r="H855" s="35">
        <f>SUM(U850:U856)</f>
        <v>6</v>
      </c>
      <c r="I855" s="37"/>
      <c r="J855" s="27">
        <f>Source!AU222</f>
        <v>71</v>
      </c>
      <c r="K855" s="35">
        <f>SUM(V850:V856)</f>
        <v>109</v>
      </c>
      <c r="L855" s="36"/>
    </row>
    <row r="856" spans="1:32" ht="14.25">
      <c r="A856" s="41"/>
      <c r="B856" s="42"/>
      <c r="C856" s="43" t="s">
        <v>1685</v>
      </c>
      <c r="D856" s="44" t="s">
        <v>1686</v>
      </c>
      <c r="E856" s="45">
        <f>Source!AQ222</f>
        <v>1.03</v>
      </c>
      <c r="F856" s="46"/>
      <c r="G856" s="47" t="str">
        <f>Source!DI222</f>
        <v/>
      </c>
      <c r="H856" s="48"/>
      <c r="I856" s="47"/>
      <c r="J856" s="47"/>
      <c r="K856" s="48"/>
      <c r="L856" s="49">
        <f>Source!U222</f>
        <v>1.03</v>
      </c>
    </row>
    <row r="857" spans="1:32" ht="15">
      <c r="G857" s="132">
        <f>ROUND(Source!AC222*Source!I222, 0)+ROUND(Source!AF222*Source!I222, 0)+ROUND(Source!AD222*Source!I222, 0)+SUM(H854:H855)</f>
        <v>34</v>
      </c>
      <c r="H857" s="132"/>
      <c r="J857" s="132">
        <f>Source!O222+SUM(K854:K855)</f>
        <v>481</v>
      </c>
      <c r="K857" s="132"/>
      <c r="L857" s="40">
        <f>Source!U222</f>
        <v>1.03</v>
      </c>
      <c r="O857" s="39">
        <f>G857</f>
        <v>34</v>
      </c>
      <c r="P857" s="39">
        <f>J857</f>
        <v>481</v>
      </c>
      <c r="Q857" s="50">
        <f>L857</f>
        <v>1.03</v>
      </c>
      <c r="W857">
        <f>IF(Source!BI222&lt;=1,G857, 0)</f>
        <v>34</v>
      </c>
      <c r="X857">
        <f>IF(Source!BI222=2,G857, 0)</f>
        <v>0</v>
      </c>
      <c r="Y857">
        <f>IF(Source!BI222=3,G857, 0)</f>
        <v>0</v>
      </c>
      <c r="Z857">
        <f>IF(Source!BI222=4,G857, 0)</f>
        <v>0</v>
      </c>
    </row>
    <row r="858" spans="1:32" ht="28.5">
      <c r="A858" s="30" t="str">
        <f>Source!E223</f>
        <v>70</v>
      </c>
      <c r="B858" s="31" t="str">
        <f>Source!F223</f>
        <v>301-8632</v>
      </c>
      <c r="C858" s="27" t="str">
        <f>Source!G223</f>
        <v>Клапаны обратные "Systemair" RSK диаметром 160 мм</v>
      </c>
      <c r="D858" s="32" t="str">
        <f>Source!H223</f>
        <v>шт.</v>
      </c>
      <c r="E858" s="10">
        <f>Source!I223</f>
        <v>1</v>
      </c>
      <c r="F858" s="34">
        <f>IF(Source!AK223&lt;&gt; 0, Source!AK223,Source!AL223 + Source!AM223 + Source!AO223)</f>
        <v>207.47</v>
      </c>
      <c r="G858" s="33"/>
      <c r="H858" s="35"/>
      <c r="I858" s="33" t="str">
        <f>Source!BO223</f>
        <v>301-8632</v>
      </c>
      <c r="J858" s="33"/>
      <c r="K858" s="35"/>
      <c r="L858" s="36"/>
      <c r="S858">
        <f>ROUND((Source!FX223/100)*((ROUND(Source!AF223*Source!I223, 0)+ROUND(Source!AE223*Source!I223, 0))), 0)</f>
        <v>0</v>
      </c>
      <c r="T858">
        <f>Source!X223</f>
        <v>0</v>
      </c>
      <c r="U858">
        <f>ROUND((Source!FY223/100)*((ROUND(Source!AF223*Source!I223, 0)+ROUND(Source!AE223*Source!I223, 0))), 0)</f>
        <v>0</v>
      </c>
      <c r="V858">
        <f>Source!Y223</f>
        <v>0</v>
      </c>
    </row>
    <row r="859" spans="1:32" ht="14.25">
      <c r="A859" s="41"/>
      <c r="B859" s="42"/>
      <c r="C859" s="43" t="s">
        <v>1687</v>
      </c>
      <c r="D859" s="44"/>
      <c r="E859" s="45"/>
      <c r="F859" s="46">
        <f>Source!AL223</f>
        <v>207.47</v>
      </c>
      <c r="G859" s="47" t="str">
        <f>Source!DD223</f>
        <v/>
      </c>
      <c r="H859" s="48">
        <f>ROUND(Source!AC223*Source!I223, 0)</f>
        <v>207</v>
      </c>
      <c r="I859" s="47"/>
      <c r="J859" s="47">
        <f>IF(Source!BC223&lt;&gt; 0, Source!BC223, 1)</f>
        <v>2.73</v>
      </c>
      <c r="K859" s="48">
        <f>Source!P223</f>
        <v>566</v>
      </c>
      <c r="L859" s="58"/>
    </row>
    <row r="860" spans="1:32" ht="15">
      <c r="G860" s="132">
        <f>ROUND(Source!AC223*Source!I223, 0)+ROUND(Source!AF223*Source!I223, 0)+ROUND(Source!AD223*Source!I223, 0)</f>
        <v>207</v>
      </c>
      <c r="H860" s="132"/>
      <c r="J860" s="132">
        <f>Source!O223</f>
        <v>566</v>
      </c>
      <c r="K860" s="132"/>
      <c r="L860" s="40">
        <f>Source!U223</f>
        <v>0</v>
      </c>
      <c r="O860" s="39">
        <f>G860</f>
        <v>207</v>
      </c>
      <c r="P860" s="39">
        <f>J860</f>
        <v>566</v>
      </c>
      <c r="Q860" s="50">
        <f>L860</f>
        <v>0</v>
      </c>
      <c r="W860">
        <f>IF(Source!BI223&lt;=1,G860, 0)</f>
        <v>207</v>
      </c>
      <c r="X860">
        <f>IF(Source!BI223=2,G860, 0)</f>
        <v>0</v>
      </c>
      <c r="Y860">
        <f>IF(Source!BI223=3,G860, 0)</f>
        <v>0</v>
      </c>
      <c r="Z860">
        <f>IF(Source!BI223=4,G860, 0)</f>
        <v>0</v>
      </c>
    </row>
    <row r="861" spans="1:32" ht="14.25">
      <c r="C861" s="135" t="str">
        <f>Source!G224</f>
        <v>П-1</v>
      </c>
      <c r="D861" s="135"/>
      <c r="E861" s="135"/>
      <c r="F861" s="135"/>
      <c r="G861" s="135"/>
      <c r="H861" s="135"/>
      <c r="I861" s="135"/>
      <c r="J861" s="135"/>
      <c r="K861" s="135"/>
      <c r="L861" s="135"/>
      <c r="AF861" s="29" t="str">
        <f>Source!G224</f>
        <v>П-1</v>
      </c>
    </row>
    <row r="862" spans="1:32" ht="42.75">
      <c r="A862" s="30" t="str">
        <f>Source!E225</f>
        <v>71</v>
      </c>
      <c r="B862" s="31" t="str">
        <f>Source!F225</f>
        <v>20-03-001-1</v>
      </c>
      <c r="C862" s="27" t="str">
        <f>Source!G225</f>
        <v>Установка вентиляторов радиальных массой до 0,05 т</v>
      </c>
      <c r="D862" s="32" t="str">
        <f>Source!H225</f>
        <v>1 вентилятор</v>
      </c>
      <c r="E862" s="10">
        <f>Source!I225</f>
        <v>1</v>
      </c>
      <c r="F862" s="34">
        <f>IF(Source!AK225&lt;&gt; 0, Source!AK225,Source!AL225 + Source!AM225 + Source!AO225)</f>
        <v>72.650000000000006</v>
      </c>
      <c r="G862" s="33"/>
      <c r="H862" s="35"/>
      <c r="I862" s="33" t="str">
        <f>Source!BO225</f>
        <v>20-03-001-1</v>
      </c>
      <c r="J862" s="33"/>
      <c r="K862" s="35"/>
      <c r="L862" s="36"/>
      <c r="S862">
        <f>ROUND((Source!FX225/100)*((ROUND(Source!AF225*Source!I225, 0)+ROUND(Source!AE225*Source!I225, 0))), 0)</f>
        <v>60</v>
      </c>
      <c r="T862">
        <f>Source!X225</f>
        <v>1079</v>
      </c>
      <c r="U862">
        <f>ROUND((Source!FY225/100)*((ROUND(Source!AF225*Source!I225, 0)+ROUND(Source!AE225*Source!I225, 0))), 0)</f>
        <v>37</v>
      </c>
      <c r="V862">
        <f>Source!Y225</f>
        <v>666</v>
      </c>
    </row>
    <row r="863" spans="1:32" ht="14.25">
      <c r="A863" s="30"/>
      <c r="B863" s="31"/>
      <c r="C863" s="27" t="s">
        <v>1680</v>
      </c>
      <c r="D863" s="32"/>
      <c r="E863" s="10"/>
      <c r="F863" s="34">
        <f>Source!AO225</f>
        <v>52.12</v>
      </c>
      <c r="G863" s="33" t="str">
        <f>Source!DG225</f>
        <v/>
      </c>
      <c r="H863" s="35">
        <f>ROUND(Source!AF225*Source!I225, 0)</f>
        <v>52</v>
      </c>
      <c r="I863" s="33"/>
      <c r="J863" s="33">
        <f>IF(Source!BA225&lt;&gt; 0, Source!BA225, 1)</f>
        <v>17.95</v>
      </c>
      <c r="K863" s="35">
        <f>Source!S225</f>
        <v>936</v>
      </c>
      <c r="L863" s="36"/>
      <c r="R863">
        <f>H863</f>
        <v>52</v>
      </c>
    </row>
    <row r="864" spans="1:32" ht="14.25">
      <c r="A864" s="30"/>
      <c r="B864" s="31"/>
      <c r="C864" s="27" t="s">
        <v>317</v>
      </c>
      <c r="D864" s="32"/>
      <c r="E864" s="10"/>
      <c r="F864" s="34">
        <f>Source!AM225</f>
        <v>6.43</v>
      </c>
      <c r="G864" s="33" t="str">
        <f>Source!DE225</f>
        <v/>
      </c>
      <c r="H864" s="35">
        <f>ROUND(Source!AD225*Source!I225, 0)</f>
        <v>6</v>
      </c>
      <c r="I864" s="33"/>
      <c r="J864" s="33">
        <f>IF(Source!BB225&lt;&gt; 0, Source!BB225, 1)</f>
        <v>5.0199999999999996</v>
      </c>
      <c r="K864" s="35">
        <f>Source!Q225</f>
        <v>32</v>
      </c>
      <c r="L864" s="36"/>
    </row>
    <row r="865" spans="1:26" ht="14.25">
      <c r="A865" s="30"/>
      <c r="B865" s="31"/>
      <c r="C865" s="27" t="s">
        <v>1681</v>
      </c>
      <c r="D865" s="32"/>
      <c r="E865" s="10"/>
      <c r="F865" s="34">
        <f>Source!AN225</f>
        <v>0.12</v>
      </c>
      <c r="G865" s="33" t="str">
        <f>Source!DF225</f>
        <v/>
      </c>
      <c r="H865" s="35">
        <f>ROUND(Source!AE225*Source!I225, 0)</f>
        <v>0</v>
      </c>
      <c r="I865" s="33"/>
      <c r="J865" s="33">
        <f>IF(Source!BS225&lt;&gt; 0, Source!BS225, 1)</f>
        <v>17.95</v>
      </c>
      <c r="K865" s="35">
        <f>Source!R225</f>
        <v>2</v>
      </c>
      <c r="L865" s="36"/>
      <c r="R865">
        <f>H865</f>
        <v>0</v>
      </c>
    </row>
    <row r="866" spans="1:26" ht="14.25">
      <c r="A866" s="30"/>
      <c r="B866" s="31"/>
      <c r="C866" s="27" t="s">
        <v>1687</v>
      </c>
      <c r="D866" s="32"/>
      <c r="E866" s="10"/>
      <c r="F866" s="34">
        <f>Source!AL225</f>
        <v>14.1</v>
      </c>
      <c r="G866" s="33" t="str">
        <f>Source!DD225</f>
        <v/>
      </c>
      <c r="H866" s="35">
        <f>ROUND(Source!AC225*Source!I225, 0)</f>
        <v>14</v>
      </c>
      <c r="I866" s="33"/>
      <c r="J866" s="33">
        <f>IF(Source!BC225&lt;&gt; 0, Source!BC225, 1)</f>
        <v>6.71</v>
      </c>
      <c r="K866" s="35">
        <f>Source!P225</f>
        <v>95</v>
      </c>
      <c r="L866" s="36"/>
    </row>
    <row r="867" spans="1:26" ht="14.25">
      <c r="A867" s="30"/>
      <c r="B867" s="31"/>
      <c r="C867" s="27" t="s">
        <v>1682</v>
      </c>
      <c r="D867" s="32" t="s">
        <v>1683</v>
      </c>
      <c r="E867" s="10">
        <f>Source!BZ225</f>
        <v>128</v>
      </c>
      <c r="F867" s="151" t="str">
        <f>CONCATENATE(" )", Source!DL225, Source!FT225, "=", Source!FX225)</f>
        <v xml:space="preserve"> )*0,9=115,2</v>
      </c>
      <c r="G867" s="128"/>
      <c r="H867" s="35">
        <f>SUM(S862:S869)</f>
        <v>60</v>
      </c>
      <c r="I867" s="37"/>
      <c r="J867" s="27">
        <f>Source!AT225</f>
        <v>115</v>
      </c>
      <c r="K867" s="35">
        <f>SUM(T862:T869)</f>
        <v>1079</v>
      </c>
      <c r="L867" s="36"/>
    </row>
    <row r="868" spans="1:26" ht="14.25">
      <c r="A868" s="30"/>
      <c r="B868" s="31"/>
      <c r="C868" s="27" t="s">
        <v>1684</v>
      </c>
      <c r="D868" s="32" t="s">
        <v>1683</v>
      </c>
      <c r="E868" s="10">
        <f>Source!CA225</f>
        <v>83</v>
      </c>
      <c r="F868" s="151" t="str">
        <f>CONCATENATE(" )", Source!DM225, Source!FU225, "=", Source!FY225)</f>
        <v xml:space="preserve"> )*0,85=70,55</v>
      </c>
      <c r="G868" s="128"/>
      <c r="H868" s="35">
        <f>SUM(U862:U869)</f>
        <v>37</v>
      </c>
      <c r="I868" s="37"/>
      <c r="J868" s="27">
        <f>Source!AU225</f>
        <v>71</v>
      </c>
      <c r="K868" s="35">
        <f>SUM(V862:V869)</f>
        <v>666</v>
      </c>
      <c r="L868" s="36"/>
    </row>
    <row r="869" spans="1:26" ht="14.25">
      <c r="A869" s="41"/>
      <c r="B869" s="42"/>
      <c r="C869" s="43" t="s">
        <v>1685</v>
      </c>
      <c r="D869" s="44" t="s">
        <v>1686</v>
      </c>
      <c r="E869" s="45">
        <f>Source!AQ225</f>
        <v>6.54</v>
      </c>
      <c r="F869" s="46"/>
      <c r="G869" s="47" t="str">
        <f>Source!DI225</f>
        <v/>
      </c>
      <c r="H869" s="48"/>
      <c r="I869" s="47"/>
      <c r="J869" s="47"/>
      <c r="K869" s="48"/>
      <c r="L869" s="49">
        <f>Source!U225</f>
        <v>6.54</v>
      </c>
    </row>
    <row r="870" spans="1:26" ht="15">
      <c r="G870" s="132">
        <f>ROUND(Source!AC225*Source!I225, 0)+ROUND(Source!AF225*Source!I225, 0)+ROUND(Source!AD225*Source!I225, 0)+SUM(H867:H868)</f>
        <v>169</v>
      </c>
      <c r="H870" s="132"/>
      <c r="J870" s="132">
        <f>Source!O225+SUM(K867:K868)</f>
        <v>2808</v>
      </c>
      <c r="K870" s="132"/>
      <c r="L870" s="40">
        <f>Source!U225</f>
        <v>6.54</v>
      </c>
      <c r="O870" s="39">
        <f>G870</f>
        <v>169</v>
      </c>
      <c r="P870" s="39">
        <f>J870</f>
        <v>2808</v>
      </c>
      <c r="Q870" s="50">
        <f>L870</f>
        <v>6.54</v>
      </c>
      <c r="W870">
        <f>IF(Source!BI225&lt;=1,G870, 0)</f>
        <v>169</v>
      </c>
      <c r="X870">
        <f>IF(Source!BI225=2,G870, 0)</f>
        <v>0</v>
      </c>
      <c r="Y870">
        <f>IF(Source!BI225=3,G870, 0)</f>
        <v>0</v>
      </c>
      <c r="Z870">
        <f>IF(Source!BI225=4,G870, 0)</f>
        <v>0</v>
      </c>
    </row>
    <row r="871" spans="1:26" ht="42.75">
      <c r="A871" s="30" t="str">
        <f>Source!E226</f>
        <v>73</v>
      </c>
      <c r="B871" s="31" t="str">
        <f>Source!F226</f>
        <v>301-7676</v>
      </c>
      <c r="C871" s="27" t="str">
        <f>Source!G226</f>
        <v>Вентиляторы канальные "Systemair" для круглых воздуховодов K 160 XL, производительность 770 м3/час</v>
      </c>
      <c r="D871" s="32" t="str">
        <f>Source!H226</f>
        <v>шт.</v>
      </c>
      <c r="E871" s="10">
        <f>Source!I226</f>
        <v>1</v>
      </c>
      <c r="F871" s="34">
        <f>IF(Source!AK226&lt;&gt; 0, Source!AK226,Source!AL226 + Source!AM226 + Source!AO226)</f>
        <v>1551.61</v>
      </c>
      <c r="G871" s="33"/>
      <c r="H871" s="35"/>
      <c r="I871" s="33" t="str">
        <f>Source!BO226</f>
        <v>301-7676</v>
      </c>
      <c r="J871" s="33"/>
      <c r="K871" s="35"/>
      <c r="L871" s="36"/>
      <c r="S871">
        <f>ROUND((Source!FX226/100)*((ROUND(Source!AF226*Source!I226, 0)+ROUND(Source!AE226*Source!I226, 0))), 0)</f>
        <v>0</v>
      </c>
      <c r="T871">
        <f>Source!X226</f>
        <v>0</v>
      </c>
      <c r="U871">
        <f>ROUND((Source!FY226/100)*((ROUND(Source!AF226*Source!I226, 0)+ROUND(Source!AE226*Source!I226, 0))), 0)</f>
        <v>0</v>
      </c>
      <c r="V871">
        <f>Source!Y226</f>
        <v>0</v>
      </c>
    </row>
    <row r="872" spans="1:26" ht="14.25">
      <c r="A872" s="41"/>
      <c r="B872" s="42"/>
      <c r="C872" s="43" t="s">
        <v>1687</v>
      </c>
      <c r="D872" s="44"/>
      <c r="E872" s="45"/>
      <c r="F872" s="46">
        <f>Source!AL226</f>
        <v>1551.61</v>
      </c>
      <c r="G872" s="47" t="str">
        <f>Source!DD226</f>
        <v/>
      </c>
      <c r="H872" s="48">
        <f>ROUND(Source!AC226*Source!I226, 0)</f>
        <v>1552</v>
      </c>
      <c r="I872" s="47"/>
      <c r="J872" s="47">
        <f>IF(Source!BC226&lt;&gt; 0, Source!BC226, 1)</f>
        <v>3.84</v>
      </c>
      <c r="K872" s="48">
        <f>Source!P226</f>
        <v>5958</v>
      </c>
      <c r="L872" s="58"/>
    </row>
    <row r="873" spans="1:26" ht="15">
      <c r="G873" s="132">
        <f>ROUND(Source!AC226*Source!I226, 0)+ROUND(Source!AF226*Source!I226, 0)+ROUND(Source!AD226*Source!I226, 0)</f>
        <v>1552</v>
      </c>
      <c r="H873" s="132"/>
      <c r="J873" s="132">
        <f>Source!O226</f>
        <v>5958</v>
      </c>
      <c r="K873" s="132"/>
      <c r="L873" s="40">
        <f>Source!U226</f>
        <v>0</v>
      </c>
      <c r="O873" s="39">
        <f>G873</f>
        <v>1552</v>
      </c>
      <c r="P873" s="39">
        <f>J873</f>
        <v>5958</v>
      </c>
      <c r="Q873" s="50">
        <f>L873</f>
        <v>0</v>
      </c>
      <c r="W873">
        <f>IF(Source!BI226&lt;=1,G873, 0)</f>
        <v>1552</v>
      </c>
      <c r="X873">
        <f>IF(Source!BI226=2,G873, 0)</f>
        <v>0</v>
      </c>
      <c r="Y873">
        <f>IF(Source!BI226=3,G873, 0)</f>
        <v>0</v>
      </c>
      <c r="Z873">
        <f>IF(Source!BI226=4,G873, 0)</f>
        <v>0</v>
      </c>
    </row>
    <row r="874" spans="1:26" ht="57">
      <c r="A874" s="30" t="str">
        <f>Source!E227</f>
        <v>74</v>
      </c>
      <c r="B874" s="31" t="str">
        <f>Source!F227</f>
        <v>20-06-008-1</v>
      </c>
      <c r="C874" s="27" t="str">
        <f>Source!G227</f>
        <v>Установка воздухонагревателей однорядных без обводного канала производительностью до 31,5 тыс.м3/час</v>
      </c>
      <c r="D874" s="32" t="str">
        <f>Source!H227</f>
        <v>1 воздухонагреватель</v>
      </c>
      <c r="E874" s="10">
        <f>Source!I227</f>
        <v>1</v>
      </c>
      <c r="F874" s="34">
        <f>IF(Source!AK227&lt;&gt; 0, Source!AK227,Source!AL227 + Source!AM227 + Source!AO227)</f>
        <v>364.11</v>
      </c>
      <c r="G874" s="33"/>
      <c r="H874" s="35"/>
      <c r="I874" s="33" t="str">
        <f>Source!BO227</f>
        <v>20-06-008-1</v>
      </c>
      <c r="J874" s="33"/>
      <c r="K874" s="35"/>
      <c r="L874" s="36"/>
      <c r="S874">
        <f>ROUND((Source!FX227/100)*((ROUND(Source!AF227*Source!I227, 0)+ROUND(Source!AE227*Source!I227, 0))), 0)</f>
        <v>172</v>
      </c>
      <c r="T874">
        <f>Source!X227</f>
        <v>3069</v>
      </c>
      <c r="U874">
        <f>ROUND((Source!FY227/100)*((ROUND(Source!AF227*Source!I227, 0)+ROUND(Source!AE227*Source!I227, 0))), 0)</f>
        <v>105</v>
      </c>
      <c r="V874">
        <f>Source!Y227</f>
        <v>1895</v>
      </c>
    </row>
    <row r="875" spans="1:26" ht="14.25">
      <c r="A875" s="30"/>
      <c r="B875" s="31"/>
      <c r="C875" s="27" t="s">
        <v>1680</v>
      </c>
      <c r="D875" s="32"/>
      <c r="E875" s="10"/>
      <c r="F875" s="34">
        <f>Source!AO227</f>
        <v>146.63</v>
      </c>
      <c r="G875" s="33" t="str">
        <f>Source!DG227</f>
        <v/>
      </c>
      <c r="H875" s="35">
        <f>ROUND(Source!AF227*Source!I227, 0)</f>
        <v>147</v>
      </c>
      <c r="I875" s="33"/>
      <c r="J875" s="33">
        <f>IF(Source!BA227&lt;&gt; 0, Source!BA227, 1)</f>
        <v>17.95</v>
      </c>
      <c r="K875" s="35">
        <f>Source!S227</f>
        <v>2632</v>
      </c>
      <c r="L875" s="36"/>
      <c r="R875">
        <f>H875</f>
        <v>147</v>
      </c>
    </row>
    <row r="876" spans="1:26" ht="14.25">
      <c r="A876" s="30"/>
      <c r="B876" s="31"/>
      <c r="C876" s="27" t="s">
        <v>317</v>
      </c>
      <c r="D876" s="32"/>
      <c r="E876" s="10"/>
      <c r="F876" s="34">
        <f>Source!AM227</f>
        <v>54.58</v>
      </c>
      <c r="G876" s="33" t="str">
        <f>Source!DE227</f>
        <v/>
      </c>
      <c r="H876" s="35">
        <f>ROUND(Source!AD227*Source!I227, 0)</f>
        <v>55</v>
      </c>
      <c r="I876" s="33"/>
      <c r="J876" s="33">
        <f>IF(Source!BB227&lt;&gt; 0, Source!BB227, 1)</f>
        <v>6.95</v>
      </c>
      <c r="K876" s="35">
        <f>Source!Q227</f>
        <v>379</v>
      </c>
      <c r="L876" s="36"/>
    </row>
    <row r="877" spans="1:26" ht="14.25">
      <c r="A877" s="30"/>
      <c r="B877" s="31"/>
      <c r="C877" s="27" t="s">
        <v>1681</v>
      </c>
      <c r="D877" s="32"/>
      <c r="E877" s="10"/>
      <c r="F877" s="34">
        <f>Source!AN227</f>
        <v>2.06</v>
      </c>
      <c r="G877" s="33" t="str">
        <f>Source!DF227</f>
        <v/>
      </c>
      <c r="H877" s="35">
        <f>ROUND(Source!AE227*Source!I227, 0)</f>
        <v>2</v>
      </c>
      <c r="I877" s="33"/>
      <c r="J877" s="33">
        <f>IF(Source!BS227&lt;&gt; 0, Source!BS227, 1)</f>
        <v>17.95</v>
      </c>
      <c r="K877" s="35">
        <f>Source!R227</f>
        <v>37</v>
      </c>
      <c r="L877" s="36"/>
      <c r="R877">
        <f>H877</f>
        <v>2</v>
      </c>
    </row>
    <row r="878" spans="1:26" ht="14.25">
      <c r="A878" s="30"/>
      <c r="B878" s="31"/>
      <c r="C878" s="27" t="s">
        <v>1687</v>
      </c>
      <c r="D878" s="32"/>
      <c r="E878" s="10"/>
      <c r="F878" s="34">
        <f>Source!AL227</f>
        <v>162.9</v>
      </c>
      <c r="G878" s="33" t="str">
        <f>Source!DD227</f>
        <v/>
      </c>
      <c r="H878" s="35">
        <f>ROUND(Source!AC227*Source!I227, 0)</f>
        <v>163</v>
      </c>
      <c r="I878" s="33"/>
      <c r="J878" s="33">
        <f>IF(Source!BC227&lt;&gt; 0, Source!BC227, 1)</f>
        <v>5.57</v>
      </c>
      <c r="K878" s="35">
        <f>Source!P227</f>
        <v>907</v>
      </c>
      <c r="L878" s="36"/>
    </row>
    <row r="879" spans="1:26" ht="14.25">
      <c r="A879" s="30"/>
      <c r="B879" s="31"/>
      <c r="C879" s="27" t="s">
        <v>1682</v>
      </c>
      <c r="D879" s="32" t="s">
        <v>1683</v>
      </c>
      <c r="E879" s="10">
        <f>Source!BZ227</f>
        <v>128</v>
      </c>
      <c r="F879" s="151" t="str">
        <f>CONCATENATE(" )", Source!DL227, Source!FT227, "=", Source!FX227)</f>
        <v xml:space="preserve"> )*0,9=115,2</v>
      </c>
      <c r="G879" s="128"/>
      <c r="H879" s="35">
        <f>SUM(S874:S881)</f>
        <v>172</v>
      </c>
      <c r="I879" s="37"/>
      <c r="J879" s="27">
        <f>Source!AT227</f>
        <v>115</v>
      </c>
      <c r="K879" s="35">
        <f>SUM(T874:T881)</f>
        <v>3069</v>
      </c>
      <c r="L879" s="36"/>
    </row>
    <row r="880" spans="1:26" ht="14.25">
      <c r="A880" s="30"/>
      <c r="B880" s="31"/>
      <c r="C880" s="27" t="s">
        <v>1684</v>
      </c>
      <c r="D880" s="32" t="s">
        <v>1683</v>
      </c>
      <c r="E880" s="10">
        <f>Source!CA227</f>
        <v>83</v>
      </c>
      <c r="F880" s="151" t="str">
        <f>CONCATENATE(" )", Source!DM227, Source!FU227, "=", Source!FY227)</f>
        <v xml:space="preserve"> )*0,85=70,55</v>
      </c>
      <c r="G880" s="128"/>
      <c r="H880" s="35">
        <f>SUM(U874:U881)</f>
        <v>105</v>
      </c>
      <c r="I880" s="37"/>
      <c r="J880" s="27">
        <f>Source!AU227</f>
        <v>71</v>
      </c>
      <c r="K880" s="35">
        <f>SUM(V874:V881)</f>
        <v>1895</v>
      </c>
      <c r="L880" s="36"/>
    </row>
    <row r="881" spans="1:26" ht="14.25">
      <c r="A881" s="41"/>
      <c r="B881" s="42"/>
      <c r="C881" s="43" t="s">
        <v>1685</v>
      </c>
      <c r="D881" s="44" t="s">
        <v>1686</v>
      </c>
      <c r="E881" s="45">
        <f>Source!AQ227</f>
        <v>16.309999999999999</v>
      </c>
      <c r="F881" s="46"/>
      <c r="G881" s="47" t="str">
        <f>Source!DI227</f>
        <v/>
      </c>
      <c r="H881" s="48"/>
      <c r="I881" s="47"/>
      <c r="J881" s="47"/>
      <c r="K881" s="48"/>
      <c r="L881" s="49">
        <f>Source!U227</f>
        <v>16.309999999999999</v>
      </c>
    </row>
    <row r="882" spans="1:26" ht="15">
      <c r="G882" s="132">
        <f>ROUND(Source!AC227*Source!I227, 0)+ROUND(Source!AF227*Source!I227, 0)+ROUND(Source!AD227*Source!I227, 0)+SUM(H879:H880)</f>
        <v>642</v>
      </c>
      <c r="H882" s="132"/>
      <c r="J882" s="132">
        <f>Source!O227+SUM(K879:K880)</f>
        <v>8882</v>
      </c>
      <c r="K882" s="132"/>
      <c r="L882" s="40">
        <f>Source!U227</f>
        <v>16.309999999999999</v>
      </c>
      <c r="O882" s="39">
        <f>G882</f>
        <v>642</v>
      </c>
      <c r="P882" s="39">
        <f>J882</f>
        <v>8882</v>
      </c>
      <c r="Q882" s="50">
        <f>L882</f>
        <v>16.309999999999999</v>
      </c>
      <c r="W882">
        <f>IF(Source!BI227&lt;=1,G882, 0)</f>
        <v>642</v>
      </c>
      <c r="X882">
        <f>IF(Source!BI227=2,G882, 0)</f>
        <v>0</v>
      </c>
      <c r="Y882">
        <f>IF(Source!BI227=3,G882, 0)</f>
        <v>0</v>
      </c>
      <c r="Z882">
        <f>IF(Source!BI227=4,G882, 0)</f>
        <v>0</v>
      </c>
    </row>
    <row r="883" spans="1:26" ht="42.75">
      <c r="A883" s="30" t="str">
        <f>Source!E228</f>
        <v>75</v>
      </c>
      <c r="B883" s="31" t="str">
        <f>Source!F228</f>
        <v>301-2156</v>
      </c>
      <c r="C883" s="27" t="str">
        <f>Source!G228</f>
        <v>Воздухонагреватели водяные для круглых воздуховодов марки CWW 160-2-2.5 VEAB</v>
      </c>
      <c r="D883" s="32" t="str">
        <f>Source!H228</f>
        <v>шт.</v>
      </c>
      <c r="E883" s="10">
        <f>Source!I228</f>
        <v>1</v>
      </c>
      <c r="F883" s="34">
        <f>IF(Source!AK228&lt;&gt; 0, Source!AK228,Source!AL228 + Source!AM228 + Source!AO228)</f>
        <v>2559.9</v>
      </c>
      <c r="G883" s="33"/>
      <c r="H883" s="35"/>
      <c r="I883" s="33" t="str">
        <f>Source!BO228</f>
        <v>301-2156</v>
      </c>
      <c r="J883" s="33"/>
      <c r="K883" s="35"/>
      <c r="L883" s="36"/>
      <c r="S883">
        <f>ROUND((Source!FX228/100)*((ROUND(Source!AF228*Source!I228, 0)+ROUND(Source!AE228*Source!I228, 0))), 0)</f>
        <v>0</v>
      </c>
      <c r="T883">
        <f>Source!X228</f>
        <v>0</v>
      </c>
      <c r="U883">
        <f>ROUND((Source!FY228/100)*((ROUND(Source!AF228*Source!I228, 0)+ROUND(Source!AE228*Source!I228, 0))), 0)</f>
        <v>0</v>
      </c>
      <c r="V883">
        <f>Source!Y228</f>
        <v>0</v>
      </c>
    </row>
    <row r="884" spans="1:26" ht="14.25">
      <c r="A884" s="41"/>
      <c r="B884" s="42"/>
      <c r="C884" s="43" t="s">
        <v>1687</v>
      </c>
      <c r="D884" s="44"/>
      <c r="E884" s="45"/>
      <c r="F884" s="46">
        <f>Source!AL228</f>
        <v>2559.9</v>
      </c>
      <c r="G884" s="47" t="str">
        <f>Source!DD228</f>
        <v/>
      </c>
      <c r="H884" s="48">
        <f>ROUND(Source!AC228*Source!I228, 0)</f>
        <v>2560</v>
      </c>
      <c r="I884" s="47"/>
      <c r="J884" s="47">
        <f>IF(Source!BC228&lt;&gt; 0, Source!BC228, 1)</f>
        <v>3.5</v>
      </c>
      <c r="K884" s="48">
        <f>Source!P228</f>
        <v>8960</v>
      </c>
      <c r="L884" s="58"/>
    </row>
    <row r="885" spans="1:26" ht="15">
      <c r="G885" s="132">
        <f>ROUND(Source!AC228*Source!I228, 0)+ROUND(Source!AF228*Source!I228, 0)+ROUND(Source!AD228*Source!I228, 0)</f>
        <v>2560</v>
      </c>
      <c r="H885" s="132"/>
      <c r="J885" s="132">
        <f>Source!O228</f>
        <v>8960</v>
      </c>
      <c r="K885" s="132"/>
      <c r="L885" s="40">
        <f>Source!U228</f>
        <v>0</v>
      </c>
      <c r="O885" s="39">
        <f>G885</f>
        <v>2560</v>
      </c>
      <c r="P885" s="39">
        <f>J885</f>
        <v>8960</v>
      </c>
      <c r="Q885" s="50">
        <f>L885</f>
        <v>0</v>
      </c>
      <c r="W885">
        <f>IF(Source!BI228&lt;=1,G885, 0)</f>
        <v>2560</v>
      </c>
      <c r="X885">
        <f>IF(Source!BI228=2,G885, 0)</f>
        <v>0</v>
      </c>
      <c r="Y885">
        <f>IF(Source!BI228=3,G885, 0)</f>
        <v>0</v>
      </c>
      <c r="Z885">
        <f>IF(Source!BI228=4,G885, 0)</f>
        <v>0</v>
      </c>
    </row>
    <row r="886" spans="1:26" ht="57">
      <c r="A886" s="30" t="str">
        <f>Source!E229</f>
        <v>76</v>
      </c>
      <c r="B886" s="31" t="str">
        <f>Source!F229</f>
        <v>20-05-001-1</v>
      </c>
      <c r="C886" s="27" t="str">
        <f>Source!G229</f>
        <v>Установка фильтров ячейковых</v>
      </c>
      <c r="D886" s="32" t="str">
        <f>Source!H229</f>
        <v>1 м2 поверхности в свету</v>
      </c>
      <c r="E886" s="10">
        <f>Source!I229</f>
        <v>1</v>
      </c>
      <c r="F886" s="34">
        <f>IF(Source!AK229&lt;&gt; 0, Source!AK229,Source!AL229 + Source!AM229 + Source!AO229)</f>
        <v>250.62</v>
      </c>
      <c r="G886" s="33"/>
      <c r="H886" s="35"/>
      <c r="I886" s="33" t="str">
        <f>Source!BO229</f>
        <v>20-05-001-1</v>
      </c>
      <c r="J886" s="33"/>
      <c r="K886" s="35"/>
      <c r="L886" s="36"/>
      <c r="S886">
        <f>ROUND((Source!FX229/100)*((ROUND(Source!AF229*Source!I229, 0)+ROUND(Source!AE229*Source!I229, 0))), 0)</f>
        <v>41</v>
      </c>
      <c r="T886">
        <f>Source!X229</f>
        <v>751</v>
      </c>
      <c r="U886">
        <f>ROUND((Source!FY229/100)*((ROUND(Source!AF229*Source!I229, 0)+ROUND(Source!AE229*Source!I229, 0))), 0)</f>
        <v>25</v>
      </c>
      <c r="V886">
        <f>Source!Y229</f>
        <v>464</v>
      </c>
    </row>
    <row r="887" spans="1:26" ht="14.25">
      <c r="A887" s="30"/>
      <c r="B887" s="31"/>
      <c r="C887" s="27" t="s">
        <v>1680</v>
      </c>
      <c r="D887" s="32"/>
      <c r="E887" s="10"/>
      <c r="F887" s="34">
        <f>Source!AO229</f>
        <v>36.39</v>
      </c>
      <c r="G887" s="33" t="str">
        <f>Source!DG229</f>
        <v/>
      </c>
      <c r="H887" s="35">
        <f>ROUND(Source!AF229*Source!I229, 0)</f>
        <v>36</v>
      </c>
      <c r="I887" s="33"/>
      <c r="J887" s="33">
        <f>IF(Source!BA229&lt;&gt; 0, Source!BA229, 1)</f>
        <v>17.95</v>
      </c>
      <c r="K887" s="35">
        <f>Source!S229</f>
        <v>653</v>
      </c>
      <c r="L887" s="36"/>
      <c r="R887">
        <f>H887</f>
        <v>36</v>
      </c>
    </row>
    <row r="888" spans="1:26" ht="14.25">
      <c r="A888" s="30"/>
      <c r="B888" s="31"/>
      <c r="C888" s="27" t="s">
        <v>317</v>
      </c>
      <c r="D888" s="32"/>
      <c r="E888" s="10"/>
      <c r="F888" s="34">
        <f>Source!AM229</f>
        <v>6.61</v>
      </c>
      <c r="G888" s="33" t="str">
        <f>Source!DE229</f>
        <v/>
      </c>
      <c r="H888" s="35">
        <f>ROUND(Source!AD229*Source!I229, 0)</f>
        <v>7</v>
      </c>
      <c r="I888" s="33"/>
      <c r="J888" s="33">
        <f>IF(Source!BB229&lt;&gt; 0, Source!BB229, 1)</f>
        <v>6.2</v>
      </c>
      <c r="K888" s="35">
        <f>Source!Q229</f>
        <v>41</v>
      </c>
      <c r="L888" s="36"/>
    </row>
    <row r="889" spans="1:26" ht="14.25">
      <c r="A889" s="30"/>
      <c r="B889" s="31"/>
      <c r="C889" s="27" t="s">
        <v>1687</v>
      </c>
      <c r="D889" s="32"/>
      <c r="E889" s="10"/>
      <c r="F889" s="34">
        <f>Source!AL229</f>
        <v>207.62</v>
      </c>
      <c r="G889" s="33" t="str">
        <f>Source!DD229</f>
        <v/>
      </c>
      <c r="H889" s="35">
        <f>ROUND(Source!AC229*Source!I229, 0)</f>
        <v>208</v>
      </c>
      <c r="I889" s="33"/>
      <c r="J889" s="33">
        <f>IF(Source!BC229&lt;&gt; 0, Source!BC229, 1)</f>
        <v>1.27</v>
      </c>
      <c r="K889" s="35">
        <f>Source!P229</f>
        <v>264</v>
      </c>
      <c r="L889" s="36"/>
    </row>
    <row r="890" spans="1:26" ht="14.25">
      <c r="A890" s="30"/>
      <c r="B890" s="31"/>
      <c r="C890" s="27" t="s">
        <v>1682</v>
      </c>
      <c r="D890" s="32" t="s">
        <v>1683</v>
      </c>
      <c r="E890" s="10">
        <f>Source!BZ229</f>
        <v>128</v>
      </c>
      <c r="F890" s="151" t="str">
        <f>CONCATENATE(" )", Source!DL229, Source!FT229, "=", Source!FX229)</f>
        <v xml:space="preserve"> )*0,9=115,2</v>
      </c>
      <c r="G890" s="128"/>
      <c r="H890" s="35">
        <f>SUM(S886:S892)</f>
        <v>41</v>
      </c>
      <c r="I890" s="37"/>
      <c r="J890" s="27">
        <f>Source!AT229</f>
        <v>115</v>
      </c>
      <c r="K890" s="35">
        <f>SUM(T886:T892)</f>
        <v>751</v>
      </c>
      <c r="L890" s="36"/>
    </row>
    <row r="891" spans="1:26" ht="14.25">
      <c r="A891" s="30"/>
      <c r="B891" s="31"/>
      <c r="C891" s="27" t="s">
        <v>1684</v>
      </c>
      <c r="D891" s="32" t="s">
        <v>1683</v>
      </c>
      <c r="E891" s="10">
        <f>Source!CA229</f>
        <v>83</v>
      </c>
      <c r="F891" s="151" t="str">
        <f>CONCATENATE(" )", Source!DM229, Source!FU229, "=", Source!FY229)</f>
        <v xml:space="preserve"> )*0,85=70,55</v>
      </c>
      <c r="G891" s="128"/>
      <c r="H891" s="35">
        <f>SUM(U886:U892)</f>
        <v>25</v>
      </c>
      <c r="I891" s="37"/>
      <c r="J891" s="27">
        <f>Source!AU229</f>
        <v>71</v>
      </c>
      <c r="K891" s="35">
        <f>SUM(V886:V892)</f>
        <v>464</v>
      </c>
      <c r="L891" s="36"/>
    </row>
    <row r="892" spans="1:26" ht="14.25">
      <c r="A892" s="41"/>
      <c r="B892" s="42"/>
      <c r="C892" s="43" t="s">
        <v>1685</v>
      </c>
      <c r="D892" s="44" t="s">
        <v>1686</v>
      </c>
      <c r="E892" s="45">
        <f>Source!AQ229</f>
        <v>4.1399999999999997</v>
      </c>
      <c r="F892" s="46"/>
      <c r="G892" s="47" t="str">
        <f>Source!DI229</f>
        <v/>
      </c>
      <c r="H892" s="48"/>
      <c r="I892" s="47"/>
      <c r="J892" s="47"/>
      <c r="K892" s="48"/>
      <c r="L892" s="49">
        <f>Source!U229</f>
        <v>4.1399999999999997</v>
      </c>
    </row>
    <row r="893" spans="1:26" ht="15">
      <c r="G893" s="132">
        <f>ROUND(Source!AC229*Source!I229, 0)+ROUND(Source!AF229*Source!I229, 0)+ROUND(Source!AD229*Source!I229, 0)+SUM(H890:H891)</f>
        <v>317</v>
      </c>
      <c r="H893" s="132"/>
      <c r="J893" s="132">
        <f>Source!O229+SUM(K890:K891)</f>
        <v>2173</v>
      </c>
      <c r="K893" s="132"/>
      <c r="L893" s="40">
        <f>Source!U229</f>
        <v>4.1399999999999997</v>
      </c>
      <c r="O893" s="39">
        <f>G893</f>
        <v>317</v>
      </c>
      <c r="P893" s="39">
        <f>J893</f>
        <v>2173</v>
      </c>
      <c r="Q893" s="50">
        <f>L893</f>
        <v>4.1399999999999997</v>
      </c>
      <c r="W893">
        <f>IF(Source!BI229&lt;=1,G893, 0)</f>
        <v>317</v>
      </c>
      <c r="X893">
        <f>IF(Source!BI229=2,G893, 0)</f>
        <v>0</v>
      </c>
      <c r="Y893">
        <f>IF(Source!BI229=3,G893, 0)</f>
        <v>0</v>
      </c>
      <c r="Z893">
        <f>IF(Source!BI229=4,G893, 0)</f>
        <v>0</v>
      </c>
    </row>
    <row r="894" spans="1:26" ht="28.5">
      <c r="A894" s="30" t="str">
        <f>Source!E230</f>
        <v>77</v>
      </c>
      <c r="B894" s="31" t="str">
        <f>Source!F230</f>
        <v>301-5220</v>
      </c>
      <c r="C894" s="27" t="str">
        <f>Source!G230</f>
        <v>Кассета фильтрующая класса EU3 для фильтра ФВ-160</v>
      </c>
      <c r="D894" s="32" t="str">
        <f>Source!H230</f>
        <v>шт.</v>
      </c>
      <c r="E894" s="10">
        <f>Source!I230</f>
        <v>1</v>
      </c>
      <c r="F894" s="34">
        <f>IF(Source!AK230&lt;&gt; 0, Source!AK230,Source!AL230 + Source!AM230 + Source!AO230)</f>
        <v>12.01</v>
      </c>
      <c r="G894" s="33"/>
      <c r="H894" s="35"/>
      <c r="I894" s="33" t="str">
        <f>Source!BO230</f>
        <v>301-5220</v>
      </c>
      <c r="J894" s="33"/>
      <c r="K894" s="35"/>
      <c r="L894" s="36"/>
      <c r="S894">
        <f>ROUND((Source!FX230/100)*((ROUND(Source!AF230*Source!I230, 0)+ROUND(Source!AE230*Source!I230, 0))), 0)</f>
        <v>0</v>
      </c>
      <c r="T894">
        <f>Source!X230</f>
        <v>0</v>
      </c>
      <c r="U894">
        <f>ROUND((Source!FY230/100)*((ROUND(Source!AF230*Source!I230, 0)+ROUND(Source!AE230*Source!I230, 0))), 0)</f>
        <v>0</v>
      </c>
      <c r="V894">
        <f>Source!Y230</f>
        <v>0</v>
      </c>
    </row>
    <row r="895" spans="1:26" ht="14.25">
      <c r="A895" s="41"/>
      <c r="B895" s="42"/>
      <c r="C895" s="43" t="s">
        <v>1687</v>
      </c>
      <c r="D895" s="44"/>
      <c r="E895" s="45"/>
      <c r="F895" s="46">
        <f>Source!AL230</f>
        <v>12.01</v>
      </c>
      <c r="G895" s="47" t="str">
        <f>Source!DD230</f>
        <v/>
      </c>
      <c r="H895" s="48">
        <f>ROUND(Source!AC230*Source!I230, 0)</f>
        <v>12</v>
      </c>
      <c r="I895" s="47"/>
      <c r="J895" s="47">
        <f>IF(Source!BC230&lt;&gt; 0, Source!BC230, 1)</f>
        <v>6.52</v>
      </c>
      <c r="K895" s="48">
        <f>Source!P230</f>
        <v>78</v>
      </c>
      <c r="L895" s="58"/>
    </row>
    <row r="896" spans="1:26" ht="15">
      <c r="G896" s="132">
        <f>ROUND(Source!AC230*Source!I230, 0)+ROUND(Source!AF230*Source!I230, 0)+ROUND(Source!AD230*Source!I230, 0)</f>
        <v>12</v>
      </c>
      <c r="H896" s="132"/>
      <c r="J896" s="132">
        <f>Source!O230</f>
        <v>78</v>
      </c>
      <c r="K896" s="132"/>
      <c r="L896" s="40">
        <f>Source!U230</f>
        <v>0</v>
      </c>
      <c r="O896" s="39">
        <f>G896</f>
        <v>12</v>
      </c>
      <c r="P896" s="39">
        <f>J896</f>
        <v>78</v>
      </c>
      <c r="Q896" s="50">
        <f>L896</f>
        <v>0</v>
      </c>
      <c r="W896">
        <f>IF(Source!BI230&lt;=1,G896, 0)</f>
        <v>12</v>
      </c>
      <c r="X896">
        <f>IF(Source!BI230=2,G896, 0)</f>
        <v>0</v>
      </c>
      <c r="Y896">
        <f>IF(Source!BI230=3,G896, 0)</f>
        <v>0</v>
      </c>
      <c r="Z896">
        <f>IF(Source!BI230=4,G896, 0)</f>
        <v>0</v>
      </c>
    </row>
    <row r="897" spans="1:26" ht="42.75">
      <c r="A897" s="30" t="str">
        <f>Source!E231</f>
        <v>78</v>
      </c>
      <c r="B897" s="31" t="str">
        <f>Source!F231</f>
        <v>20-02-005-1</v>
      </c>
      <c r="C897" s="27" t="str">
        <f>Source!G231</f>
        <v>Установка заслонок воздушных и клапанов воздушных КВР с ручным приводом диаметром до 250 мм</v>
      </c>
      <c r="D897" s="32" t="str">
        <f>Source!H231</f>
        <v>1  ШТ.</v>
      </c>
      <c r="E897" s="10">
        <f>Source!I231</f>
        <v>1</v>
      </c>
      <c r="F897" s="34">
        <f>IF(Source!AK231&lt;&gt; 0, Source!AK231,Source!AL231 + Source!AM231 + Source!AO231)</f>
        <v>26.65</v>
      </c>
      <c r="G897" s="33"/>
      <c r="H897" s="35"/>
      <c r="I897" s="33" t="str">
        <f>Source!BO231</f>
        <v>20-02-005-1</v>
      </c>
      <c r="J897" s="33"/>
      <c r="K897" s="35"/>
      <c r="L897" s="36"/>
      <c r="S897">
        <f>ROUND((Source!FX231/100)*((ROUND(Source!AF231*Source!I231, 0)+ROUND(Source!AE231*Source!I231, 0))), 0)</f>
        <v>12</v>
      </c>
      <c r="T897">
        <f>Source!X231</f>
        <v>210</v>
      </c>
      <c r="U897">
        <f>ROUND((Source!FY231/100)*((ROUND(Source!AF231*Source!I231, 0)+ROUND(Source!AE231*Source!I231, 0))), 0)</f>
        <v>7</v>
      </c>
      <c r="V897">
        <f>Source!Y231</f>
        <v>130</v>
      </c>
    </row>
    <row r="898" spans="1:26" ht="14.25">
      <c r="A898" s="30"/>
      <c r="B898" s="31"/>
      <c r="C898" s="27" t="s">
        <v>1680</v>
      </c>
      <c r="D898" s="32"/>
      <c r="E898" s="10"/>
      <c r="F898" s="34">
        <f>Source!AO231</f>
        <v>10.220000000000001</v>
      </c>
      <c r="G898" s="33" t="str">
        <f>Source!DG231</f>
        <v/>
      </c>
      <c r="H898" s="35">
        <f>ROUND(Source!AF231*Source!I231, 0)</f>
        <v>10</v>
      </c>
      <c r="I898" s="33"/>
      <c r="J898" s="33">
        <f>IF(Source!BA231&lt;&gt; 0, Source!BA231, 1)</f>
        <v>17.95</v>
      </c>
      <c r="K898" s="35">
        <f>Source!S231</f>
        <v>183</v>
      </c>
      <c r="L898" s="36"/>
      <c r="R898">
        <f>H898</f>
        <v>10</v>
      </c>
    </row>
    <row r="899" spans="1:26" ht="14.25">
      <c r="A899" s="30"/>
      <c r="B899" s="31"/>
      <c r="C899" s="27" t="s">
        <v>317</v>
      </c>
      <c r="D899" s="32"/>
      <c r="E899" s="10"/>
      <c r="F899" s="34">
        <f>Source!AM231</f>
        <v>1.69</v>
      </c>
      <c r="G899" s="33" t="str">
        <f>Source!DE231</f>
        <v/>
      </c>
      <c r="H899" s="35">
        <f>ROUND(Source!AD231*Source!I231, 0)</f>
        <v>2</v>
      </c>
      <c r="I899" s="33"/>
      <c r="J899" s="33">
        <f>IF(Source!BB231&lt;&gt; 0, Source!BB231, 1)</f>
        <v>6.14</v>
      </c>
      <c r="K899" s="35">
        <f>Source!Q231</f>
        <v>10</v>
      </c>
      <c r="L899" s="36"/>
    </row>
    <row r="900" spans="1:26" ht="14.25">
      <c r="A900" s="30"/>
      <c r="B900" s="31"/>
      <c r="C900" s="27" t="s">
        <v>1687</v>
      </c>
      <c r="D900" s="32"/>
      <c r="E900" s="10"/>
      <c r="F900" s="34">
        <f>Source!AL231</f>
        <v>14.74</v>
      </c>
      <c r="G900" s="33" t="str">
        <f>Source!DD231</f>
        <v/>
      </c>
      <c r="H900" s="35">
        <f>ROUND(Source!AC231*Source!I231, 0)</f>
        <v>15</v>
      </c>
      <c r="I900" s="33"/>
      <c r="J900" s="33">
        <f>IF(Source!BC231&lt;&gt; 0, Source!BC231, 1)</f>
        <v>4.18</v>
      </c>
      <c r="K900" s="35">
        <f>Source!P231</f>
        <v>62</v>
      </c>
      <c r="L900" s="36"/>
    </row>
    <row r="901" spans="1:26" ht="14.25">
      <c r="A901" s="30"/>
      <c r="B901" s="31"/>
      <c r="C901" s="27" t="s">
        <v>1682</v>
      </c>
      <c r="D901" s="32" t="s">
        <v>1683</v>
      </c>
      <c r="E901" s="10">
        <f>Source!BZ231</f>
        <v>128</v>
      </c>
      <c r="F901" s="151" t="str">
        <f>CONCATENATE(" )", Source!DL231, Source!FT231, "=", Source!FX231)</f>
        <v xml:space="preserve"> )*0,9=115,2</v>
      </c>
      <c r="G901" s="128"/>
      <c r="H901" s="35">
        <f>SUM(S897:S903)</f>
        <v>12</v>
      </c>
      <c r="I901" s="37"/>
      <c r="J901" s="27">
        <f>Source!AT231</f>
        <v>115</v>
      </c>
      <c r="K901" s="35">
        <f>SUM(T897:T903)</f>
        <v>210</v>
      </c>
      <c r="L901" s="36"/>
    </row>
    <row r="902" spans="1:26" ht="14.25">
      <c r="A902" s="30"/>
      <c r="B902" s="31"/>
      <c r="C902" s="27" t="s">
        <v>1684</v>
      </c>
      <c r="D902" s="32" t="s">
        <v>1683</v>
      </c>
      <c r="E902" s="10">
        <f>Source!CA231</f>
        <v>83</v>
      </c>
      <c r="F902" s="151" t="str">
        <f>CONCATENATE(" )", Source!DM231, Source!FU231, "=", Source!FY231)</f>
        <v xml:space="preserve"> )*0,85=70,55</v>
      </c>
      <c r="G902" s="128"/>
      <c r="H902" s="35">
        <f>SUM(U897:U903)</f>
        <v>7</v>
      </c>
      <c r="I902" s="37"/>
      <c r="J902" s="27">
        <f>Source!AU231</f>
        <v>71</v>
      </c>
      <c r="K902" s="35">
        <f>SUM(V897:V903)</f>
        <v>130</v>
      </c>
      <c r="L902" s="36"/>
    </row>
    <row r="903" spans="1:26" ht="14.25">
      <c r="A903" s="41"/>
      <c r="B903" s="42"/>
      <c r="C903" s="43" t="s">
        <v>1685</v>
      </c>
      <c r="D903" s="44" t="s">
        <v>1686</v>
      </c>
      <c r="E903" s="45">
        <f>Source!AQ231</f>
        <v>1.22</v>
      </c>
      <c r="F903" s="46"/>
      <c r="G903" s="47" t="str">
        <f>Source!DI231</f>
        <v/>
      </c>
      <c r="H903" s="48"/>
      <c r="I903" s="47"/>
      <c r="J903" s="47"/>
      <c r="K903" s="48"/>
      <c r="L903" s="49">
        <f>Source!U231</f>
        <v>1.22</v>
      </c>
    </row>
    <row r="904" spans="1:26" ht="15">
      <c r="G904" s="132">
        <f>ROUND(Source!AC231*Source!I231, 0)+ROUND(Source!AF231*Source!I231, 0)+ROUND(Source!AD231*Source!I231, 0)+SUM(H901:H902)</f>
        <v>46</v>
      </c>
      <c r="H904" s="132"/>
      <c r="J904" s="132">
        <f>Source!O231+SUM(K901:K902)</f>
        <v>595</v>
      </c>
      <c r="K904" s="132"/>
      <c r="L904" s="40">
        <f>Source!U231</f>
        <v>1.22</v>
      </c>
      <c r="O904" s="39">
        <f>G904</f>
        <v>46</v>
      </c>
      <c r="P904" s="39">
        <f>J904</f>
        <v>595</v>
      </c>
      <c r="Q904" s="50">
        <f>L904</f>
        <v>1.22</v>
      </c>
      <c r="W904">
        <f>IF(Source!BI231&lt;=1,G904, 0)</f>
        <v>46</v>
      </c>
      <c r="X904">
        <f>IF(Source!BI231=2,G904, 0)</f>
        <v>0</v>
      </c>
      <c r="Y904">
        <f>IF(Source!BI231=3,G904, 0)</f>
        <v>0</v>
      </c>
      <c r="Z904">
        <f>IF(Source!BI231=4,G904, 0)</f>
        <v>0</v>
      </c>
    </row>
    <row r="905" spans="1:26" ht="42.75">
      <c r="A905" s="30" t="str">
        <f>Source!E232</f>
        <v>79</v>
      </c>
      <c r="B905" s="31" t="str">
        <f>Source!F232</f>
        <v>301-0272</v>
      </c>
      <c r="C905" s="27" t="str">
        <f>Source!G232</f>
        <v>Заслонки воздушные круглого сечения СТД с ручным управлением диаметром 200 мм</v>
      </c>
      <c r="D905" s="32" t="str">
        <f>Source!H232</f>
        <v>шт.</v>
      </c>
      <c r="E905" s="10">
        <f>Source!I232</f>
        <v>1</v>
      </c>
      <c r="F905" s="34">
        <f>IF(Source!AK232&lt;&gt; 0, Source!AK232,Source!AL232 + Source!AM232 + Source!AO232)</f>
        <v>252.02</v>
      </c>
      <c r="G905" s="33"/>
      <c r="H905" s="35"/>
      <c r="I905" s="33" t="str">
        <f>Source!BO232</f>
        <v>301-0272</v>
      </c>
      <c r="J905" s="33"/>
      <c r="K905" s="35"/>
      <c r="L905" s="36"/>
      <c r="S905">
        <f>ROUND((Source!FX232/100)*((ROUND(Source!AF232*Source!I232, 0)+ROUND(Source!AE232*Source!I232, 0))), 0)</f>
        <v>0</v>
      </c>
      <c r="T905">
        <f>Source!X232</f>
        <v>0</v>
      </c>
      <c r="U905">
        <f>ROUND((Source!FY232/100)*((ROUND(Source!AF232*Source!I232, 0)+ROUND(Source!AE232*Source!I232, 0))), 0)</f>
        <v>0</v>
      </c>
      <c r="V905">
        <f>Source!Y232</f>
        <v>0</v>
      </c>
    </row>
    <row r="906" spans="1:26" ht="14.25">
      <c r="A906" s="41"/>
      <c r="B906" s="42"/>
      <c r="C906" s="43" t="s">
        <v>1687</v>
      </c>
      <c r="D906" s="44"/>
      <c r="E906" s="45"/>
      <c r="F906" s="46">
        <f>Source!AL232</f>
        <v>252.02</v>
      </c>
      <c r="G906" s="47" t="str">
        <f>Source!DD232</f>
        <v/>
      </c>
      <c r="H906" s="48">
        <f>ROUND(Source!AC232*Source!I232, 0)</f>
        <v>252</v>
      </c>
      <c r="I906" s="47"/>
      <c r="J906" s="47">
        <f>IF(Source!BC232&lt;&gt; 0, Source!BC232, 1)</f>
        <v>3.05</v>
      </c>
      <c r="K906" s="48">
        <f>Source!P232</f>
        <v>769</v>
      </c>
      <c r="L906" s="58"/>
    </row>
    <row r="907" spans="1:26" ht="15">
      <c r="G907" s="132">
        <f>ROUND(Source!AC232*Source!I232, 0)+ROUND(Source!AF232*Source!I232, 0)+ROUND(Source!AD232*Source!I232, 0)</f>
        <v>252</v>
      </c>
      <c r="H907" s="132"/>
      <c r="J907" s="132">
        <f>Source!O232</f>
        <v>769</v>
      </c>
      <c r="K907" s="132"/>
      <c r="L907" s="40">
        <f>Source!U232</f>
        <v>0</v>
      </c>
      <c r="O907" s="39">
        <f>G907</f>
        <v>252</v>
      </c>
      <c r="P907" s="39">
        <f>J907</f>
        <v>769</v>
      </c>
      <c r="Q907" s="50">
        <f>L907</f>
        <v>0</v>
      </c>
      <c r="W907">
        <f>IF(Source!BI232&lt;=1,G907, 0)</f>
        <v>252</v>
      </c>
      <c r="X907">
        <f>IF(Source!BI232=2,G907, 0)</f>
        <v>0</v>
      </c>
      <c r="Y907">
        <f>IF(Source!BI232=3,G907, 0)</f>
        <v>0</v>
      </c>
      <c r="Z907">
        <f>IF(Source!BI232=4,G907, 0)</f>
        <v>0</v>
      </c>
    </row>
    <row r="908" spans="1:26" ht="57">
      <c r="A908" s="30" t="str">
        <f>Source!E233</f>
        <v>80</v>
      </c>
      <c r="B908" s="31" t="str">
        <f>Source!F233</f>
        <v>20-02-014-2</v>
      </c>
      <c r="C908" s="27" t="str">
        <f>Source!G233</f>
        <v>Установка шумоглушителей вентиляционных трубчатых круглого сечения типа ГТК 1-2, диаметр обечайки 200 мм</v>
      </c>
      <c r="D908" s="32" t="str">
        <f>Source!H233</f>
        <v>1  ШТ.</v>
      </c>
      <c r="E908" s="10">
        <f>Source!I233</f>
        <v>1</v>
      </c>
      <c r="F908" s="34">
        <f>IF(Source!AK233&lt;&gt; 0, Source!AK233,Source!AL233 + Source!AM233 + Source!AO233)</f>
        <v>15.65</v>
      </c>
      <c r="G908" s="33"/>
      <c r="H908" s="35"/>
      <c r="I908" s="33" t="str">
        <f>Source!BO233</f>
        <v>20-02-014-2</v>
      </c>
      <c r="J908" s="33"/>
      <c r="K908" s="35"/>
      <c r="L908" s="36"/>
      <c r="S908">
        <f>ROUND((Source!FX233/100)*((ROUND(Source!AF233*Source!I233, 0)+ROUND(Source!AE233*Source!I233, 0))), 0)</f>
        <v>10</v>
      </c>
      <c r="T908">
        <f>Source!X233</f>
        <v>186</v>
      </c>
      <c r="U908">
        <f>ROUND((Source!FY233/100)*((ROUND(Source!AF233*Source!I233, 0)+ROUND(Source!AE233*Source!I233, 0))), 0)</f>
        <v>6</v>
      </c>
      <c r="V908">
        <f>Source!Y233</f>
        <v>115</v>
      </c>
    </row>
    <row r="909" spans="1:26" ht="14.25">
      <c r="A909" s="30"/>
      <c r="B909" s="31"/>
      <c r="C909" s="27" t="s">
        <v>1680</v>
      </c>
      <c r="D909" s="32"/>
      <c r="E909" s="10"/>
      <c r="F909" s="34">
        <f>Source!AO233</f>
        <v>9.0299999999999994</v>
      </c>
      <c r="G909" s="33" t="str">
        <f>Source!DG233</f>
        <v/>
      </c>
      <c r="H909" s="35">
        <f>ROUND(Source!AF233*Source!I233, 0)</f>
        <v>9</v>
      </c>
      <c r="I909" s="33"/>
      <c r="J909" s="33">
        <f>IF(Source!BA233&lt;&gt; 0, Source!BA233, 1)</f>
        <v>17.95</v>
      </c>
      <c r="K909" s="35">
        <f>Source!S233</f>
        <v>162</v>
      </c>
      <c r="L909" s="36"/>
      <c r="R909">
        <f>H909</f>
        <v>9</v>
      </c>
    </row>
    <row r="910" spans="1:26" ht="14.25">
      <c r="A910" s="30"/>
      <c r="B910" s="31"/>
      <c r="C910" s="27" t="s">
        <v>317</v>
      </c>
      <c r="D910" s="32"/>
      <c r="E910" s="10"/>
      <c r="F910" s="34">
        <f>Source!AM233</f>
        <v>1.69</v>
      </c>
      <c r="G910" s="33" t="str">
        <f>Source!DE233</f>
        <v/>
      </c>
      <c r="H910" s="35">
        <f>ROUND(Source!AD233*Source!I233, 0)</f>
        <v>2</v>
      </c>
      <c r="I910" s="33"/>
      <c r="J910" s="33">
        <f>IF(Source!BB233&lt;&gt; 0, Source!BB233, 1)</f>
        <v>6.14</v>
      </c>
      <c r="K910" s="35">
        <f>Source!Q233</f>
        <v>10</v>
      </c>
      <c r="L910" s="36"/>
    </row>
    <row r="911" spans="1:26" ht="14.25">
      <c r="A911" s="30"/>
      <c r="B911" s="31"/>
      <c r="C911" s="27" t="s">
        <v>1687</v>
      </c>
      <c r="D911" s="32"/>
      <c r="E911" s="10"/>
      <c r="F911" s="34">
        <f>Source!AL233</f>
        <v>4.93</v>
      </c>
      <c r="G911" s="33" t="str">
        <f>Source!DD233</f>
        <v/>
      </c>
      <c r="H911" s="35">
        <f>ROUND(Source!AC233*Source!I233, 0)</f>
        <v>5</v>
      </c>
      <c r="I911" s="33"/>
      <c r="J911" s="33">
        <f>IF(Source!BC233&lt;&gt; 0, Source!BC233, 1)</f>
        <v>4.16</v>
      </c>
      <c r="K911" s="35">
        <f>Source!P233</f>
        <v>21</v>
      </c>
      <c r="L911" s="36"/>
    </row>
    <row r="912" spans="1:26" ht="14.25">
      <c r="A912" s="30"/>
      <c r="B912" s="31"/>
      <c r="C912" s="27" t="s">
        <v>1682</v>
      </c>
      <c r="D912" s="32" t="s">
        <v>1683</v>
      </c>
      <c r="E912" s="10">
        <f>Source!BZ233</f>
        <v>128</v>
      </c>
      <c r="F912" s="151" t="str">
        <f>CONCATENATE(" )", Source!DL233, Source!FT233, "=", Source!FX233)</f>
        <v xml:space="preserve"> )*0,9=115,2</v>
      </c>
      <c r="G912" s="128"/>
      <c r="H912" s="35">
        <f>SUM(S908:S914)</f>
        <v>10</v>
      </c>
      <c r="I912" s="37"/>
      <c r="J912" s="27">
        <f>Source!AT233</f>
        <v>115</v>
      </c>
      <c r="K912" s="35">
        <f>SUM(T908:T914)</f>
        <v>186</v>
      </c>
      <c r="L912" s="36"/>
    </row>
    <row r="913" spans="1:26" ht="14.25">
      <c r="A913" s="30"/>
      <c r="B913" s="31"/>
      <c r="C913" s="27" t="s">
        <v>1684</v>
      </c>
      <c r="D913" s="32" t="s">
        <v>1683</v>
      </c>
      <c r="E913" s="10">
        <f>Source!CA233</f>
        <v>83</v>
      </c>
      <c r="F913" s="151" t="str">
        <f>CONCATENATE(" )", Source!DM233, Source!FU233, "=", Source!FY233)</f>
        <v xml:space="preserve"> )*0,85=70,55</v>
      </c>
      <c r="G913" s="128"/>
      <c r="H913" s="35">
        <f>SUM(U908:U914)</f>
        <v>6</v>
      </c>
      <c r="I913" s="37"/>
      <c r="J913" s="27">
        <f>Source!AU233</f>
        <v>71</v>
      </c>
      <c r="K913" s="35">
        <f>SUM(V908:V914)</f>
        <v>115</v>
      </c>
      <c r="L913" s="36"/>
    </row>
    <row r="914" spans="1:26" ht="14.25">
      <c r="A914" s="41"/>
      <c r="B914" s="42"/>
      <c r="C914" s="43" t="s">
        <v>1685</v>
      </c>
      <c r="D914" s="44" t="s">
        <v>1686</v>
      </c>
      <c r="E914" s="45">
        <f>Source!AQ233</f>
        <v>1.0900000000000001</v>
      </c>
      <c r="F914" s="46"/>
      <c r="G914" s="47" t="str">
        <f>Source!DI233</f>
        <v/>
      </c>
      <c r="H914" s="48"/>
      <c r="I914" s="47"/>
      <c r="J914" s="47"/>
      <c r="K914" s="48"/>
      <c r="L914" s="49">
        <f>Source!U233</f>
        <v>1.0900000000000001</v>
      </c>
    </row>
    <row r="915" spans="1:26" ht="15">
      <c r="G915" s="132">
        <f>ROUND(Source!AC233*Source!I233, 0)+ROUND(Source!AF233*Source!I233, 0)+ROUND(Source!AD233*Source!I233, 0)+SUM(H912:H913)</f>
        <v>32</v>
      </c>
      <c r="H915" s="132"/>
      <c r="J915" s="132">
        <f>Source!O233+SUM(K912:K913)</f>
        <v>494</v>
      </c>
      <c r="K915" s="132"/>
      <c r="L915" s="40">
        <f>Source!U233</f>
        <v>1.0900000000000001</v>
      </c>
      <c r="O915" s="39">
        <f>G915</f>
        <v>32</v>
      </c>
      <c r="P915" s="39">
        <f>J915</f>
        <v>494</v>
      </c>
      <c r="Q915" s="50">
        <f>L915</f>
        <v>1.0900000000000001</v>
      </c>
      <c r="W915">
        <f>IF(Source!BI233&lt;=1,G915, 0)</f>
        <v>32</v>
      </c>
      <c r="X915">
        <f>IF(Source!BI233=2,G915, 0)</f>
        <v>0</v>
      </c>
      <c r="Y915">
        <f>IF(Source!BI233=3,G915, 0)</f>
        <v>0</v>
      </c>
      <c r="Z915">
        <f>IF(Source!BI233=4,G915, 0)</f>
        <v>0</v>
      </c>
    </row>
    <row r="916" spans="1:26" ht="42.75">
      <c r="A916" s="30" t="str">
        <f>Source!E234</f>
        <v>81</v>
      </c>
      <c r="B916" s="31" t="str">
        <f>Source!F234</f>
        <v>301-6695</v>
      </c>
      <c r="C916" s="27" t="str">
        <f>Source!G234</f>
        <v>Шумоглушители для круглых воздуховодов марки CSA-100/600 АРКТОС</v>
      </c>
      <c r="D916" s="32" t="str">
        <f>Source!H234</f>
        <v>шт.</v>
      </c>
      <c r="E916" s="10">
        <f>Source!I234</f>
        <v>1</v>
      </c>
      <c r="F916" s="34">
        <f>IF(Source!AK234&lt;&gt; 0, Source!AK234,Source!AL234 + Source!AM234 + Source!AO234)</f>
        <v>346.08</v>
      </c>
      <c r="G916" s="33"/>
      <c r="H916" s="35"/>
      <c r="I916" s="33" t="str">
        <f>Source!BO234</f>
        <v>301-6695</v>
      </c>
      <c r="J916" s="33"/>
      <c r="K916" s="35"/>
      <c r="L916" s="36"/>
      <c r="S916">
        <f>ROUND((Source!FX234/100)*((ROUND(Source!AF234*Source!I234, 0)+ROUND(Source!AE234*Source!I234, 0))), 0)</f>
        <v>0</v>
      </c>
      <c r="T916">
        <f>Source!X234</f>
        <v>0</v>
      </c>
      <c r="U916">
        <f>ROUND((Source!FY234/100)*((ROUND(Source!AF234*Source!I234, 0)+ROUND(Source!AE234*Source!I234, 0))), 0)</f>
        <v>0</v>
      </c>
      <c r="V916">
        <f>Source!Y234</f>
        <v>0</v>
      </c>
    </row>
    <row r="917" spans="1:26" ht="14.25">
      <c r="A917" s="41"/>
      <c r="B917" s="42"/>
      <c r="C917" s="43" t="s">
        <v>1687</v>
      </c>
      <c r="D917" s="44"/>
      <c r="E917" s="45"/>
      <c r="F917" s="46">
        <f>Source!AL234</f>
        <v>346.08</v>
      </c>
      <c r="G917" s="47" t="str">
        <f>Source!DD234</f>
        <v/>
      </c>
      <c r="H917" s="48">
        <f>ROUND(Source!AC234*Source!I234, 0)</f>
        <v>346</v>
      </c>
      <c r="I917" s="47"/>
      <c r="J917" s="47">
        <f>IF(Source!BC234&lt;&gt; 0, Source!BC234, 1)</f>
        <v>3.56</v>
      </c>
      <c r="K917" s="48">
        <f>Source!P234</f>
        <v>1232</v>
      </c>
      <c r="L917" s="58"/>
    </row>
    <row r="918" spans="1:26" ht="15">
      <c r="G918" s="132">
        <f>ROUND(Source!AC234*Source!I234, 0)+ROUND(Source!AF234*Source!I234, 0)+ROUND(Source!AD234*Source!I234, 0)</f>
        <v>346</v>
      </c>
      <c r="H918" s="132"/>
      <c r="J918" s="132">
        <f>Source!O234</f>
        <v>1232</v>
      </c>
      <c r="K918" s="132"/>
      <c r="L918" s="40">
        <f>Source!U234</f>
        <v>0</v>
      </c>
      <c r="O918" s="39">
        <f>G918</f>
        <v>346</v>
      </c>
      <c r="P918" s="39">
        <f>J918</f>
        <v>1232</v>
      </c>
      <c r="Q918" s="50">
        <f>L918</f>
        <v>0</v>
      </c>
      <c r="W918">
        <f>IF(Source!BI234&lt;=1,G918, 0)</f>
        <v>346</v>
      </c>
      <c r="X918">
        <f>IF(Source!BI234=2,G918, 0)</f>
        <v>0</v>
      </c>
      <c r="Y918">
        <f>IF(Source!BI234=3,G918, 0)</f>
        <v>0</v>
      </c>
      <c r="Z918">
        <f>IF(Source!BI234=4,G918, 0)</f>
        <v>0</v>
      </c>
    </row>
    <row r="919" spans="1:26" ht="57">
      <c r="A919" s="30" t="str">
        <f>Source!E235</f>
        <v>82</v>
      </c>
      <c r="B919" s="31" t="str">
        <f>Source!F235</f>
        <v>м08-03-572-1</v>
      </c>
      <c r="C919" s="27" t="str">
        <f>Source!G235</f>
        <v>Блок управления открытого исполнения высотой и шириной до 1000х800 мм, устанавливаемый на стене</v>
      </c>
      <c r="D919" s="32" t="str">
        <f>Source!H235</f>
        <v>1  ШТ.</v>
      </c>
      <c r="E919" s="10">
        <f>Source!I235</f>
        <v>1</v>
      </c>
      <c r="F919" s="34">
        <f>IF(Source!AK235&lt;&gt; 0, Source!AK235,Source!AL235 + Source!AM235 + Source!AO235)</f>
        <v>239.21</v>
      </c>
      <c r="G919" s="33"/>
      <c r="H919" s="35"/>
      <c r="I919" s="33" t="str">
        <f>Source!BO235</f>
        <v>м08-03-572-1</v>
      </c>
      <c r="J919" s="33"/>
      <c r="K919" s="35"/>
      <c r="L919" s="36"/>
      <c r="S919">
        <f>ROUND((Source!FX235/100)*((ROUND(Source!AF235*Source!I235, 0)+ROUND(Source!AE235*Source!I235, 0))), 0)</f>
        <v>23</v>
      </c>
      <c r="T919">
        <f>Source!X235</f>
        <v>395</v>
      </c>
      <c r="U919">
        <f>ROUND((Source!FY235/100)*((ROUND(Source!AF235*Source!I235, 0)+ROUND(Source!AE235*Source!I235, 0))), 0)</f>
        <v>16</v>
      </c>
      <c r="V919">
        <f>Source!Y235</f>
        <v>270</v>
      </c>
    </row>
    <row r="920" spans="1:26" ht="14.25">
      <c r="A920" s="30"/>
      <c r="B920" s="31"/>
      <c r="C920" s="27" t="s">
        <v>1680</v>
      </c>
      <c r="D920" s="32"/>
      <c r="E920" s="10"/>
      <c r="F920" s="34">
        <f>Source!AO235</f>
        <v>21.51</v>
      </c>
      <c r="G920" s="33" t="str">
        <f>Source!DG235</f>
        <v/>
      </c>
      <c r="H920" s="35">
        <f>ROUND(Source!AF235*Source!I235, 0)</f>
        <v>22</v>
      </c>
      <c r="I920" s="33"/>
      <c r="J920" s="33">
        <f>IF(Source!BA235&lt;&gt; 0, Source!BA235, 1)</f>
        <v>17.95</v>
      </c>
      <c r="K920" s="35">
        <f>Source!S235</f>
        <v>386</v>
      </c>
      <c r="L920" s="36"/>
      <c r="R920">
        <f>H920</f>
        <v>22</v>
      </c>
    </row>
    <row r="921" spans="1:26" ht="14.25">
      <c r="A921" s="30"/>
      <c r="B921" s="31"/>
      <c r="C921" s="27" t="s">
        <v>317</v>
      </c>
      <c r="D921" s="32"/>
      <c r="E921" s="10"/>
      <c r="F921" s="34">
        <f>Source!AM235</f>
        <v>38.43</v>
      </c>
      <c r="G921" s="33" t="str">
        <f>Source!DE235</f>
        <v/>
      </c>
      <c r="H921" s="35">
        <f>ROUND(Source!AD235*Source!I235, 0)</f>
        <v>38</v>
      </c>
      <c r="I921" s="33"/>
      <c r="J921" s="33">
        <f>IF(Source!BB235&lt;&gt; 0, Source!BB235, 1)</f>
        <v>6.4</v>
      </c>
      <c r="K921" s="35">
        <f>Source!Q235</f>
        <v>246</v>
      </c>
      <c r="L921" s="36"/>
    </row>
    <row r="922" spans="1:26" ht="14.25">
      <c r="A922" s="30"/>
      <c r="B922" s="31"/>
      <c r="C922" s="27" t="s">
        <v>1681</v>
      </c>
      <c r="D922" s="32"/>
      <c r="E922" s="10"/>
      <c r="F922" s="34">
        <f>Source!AN235</f>
        <v>1.69</v>
      </c>
      <c r="G922" s="33" t="str">
        <f>Source!DF235</f>
        <v/>
      </c>
      <c r="H922" s="35">
        <f>ROUND(Source!AE235*Source!I235, 0)</f>
        <v>2</v>
      </c>
      <c r="I922" s="33"/>
      <c r="J922" s="33">
        <f>IF(Source!BS235&lt;&gt; 0, Source!BS235, 1)</f>
        <v>17.95</v>
      </c>
      <c r="K922" s="35">
        <f>Source!R235</f>
        <v>30</v>
      </c>
      <c r="L922" s="36"/>
      <c r="R922">
        <f>H922</f>
        <v>2</v>
      </c>
    </row>
    <row r="923" spans="1:26" ht="14.25">
      <c r="A923" s="30"/>
      <c r="B923" s="31"/>
      <c r="C923" s="27" t="s">
        <v>1687</v>
      </c>
      <c r="D923" s="32"/>
      <c r="E923" s="10"/>
      <c r="F923" s="34">
        <f>Source!AL235</f>
        <v>179.27</v>
      </c>
      <c r="G923" s="33" t="str">
        <f>Source!DD235</f>
        <v/>
      </c>
      <c r="H923" s="35">
        <f>ROUND(Source!AC235*Source!I235, 0)</f>
        <v>179</v>
      </c>
      <c r="I923" s="33"/>
      <c r="J923" s="33">
        <f>IF(Source!BC235&lt;&gt; 0, Source!BC235, 1)</f>
        <v>5.1100000000000003</v>
      </c>
      <c r="K923" s="35">
        <f>Source!P235</f>
        <v>916</v>
      </c>
      <c r="L923" s="36"/>
    </row>
    <row r="924" spans="1:26" ht="14.25">
      <c r="A924" s="30"/>
      <c r="B924" s="31"/>
      <c r="C924" s="27" t="s">
        <v>1682</v>
      </c>
      <c r="D924" s="32" t="s">
        <v>1683</v>
      </c>
      <c r="E924" s="10">
        <f>Source!BZ235</f>
        <v>95</v>
      </c>
      <c r="F924" s="51"/>
      <c r="G924" s="33"/>
      <c r="H924" s="35">
        <f>SUM(S919:S926)</f>
        <v>23</v>
      </c>
      <c r="I924" s="37"/>
      <c r="J924" s="27">
        <f>Source!AT235</f>
        <v>95</v>
      </c>
      <c r="K924" s="35">
        <f>SUM(T919:T926)</f>
        <v>395</v>
      </c>
      <c r="L924" s="36"/>
    </row>
    <row r="925" spans="1:26" ht="14.25">
      <c r="A925" s="30"/>
      <c r="B925" s="31"/>
      <c r="C925" s="27" t="s">
        <v>1684</v>
      </c>
      <c r="D925" s="32" t="s">
        <v>1683</v>
      </c>
      <c r="E925" s="10">
        <f>Source!CA235</f>
        <v>65</v>
      </c>
      <c r="F925" s="51"/>
      <c r="G925" s="33"/>
      <c r="H925" s="35">
        <f>SUM(U919:U926)</f>
        <v>16</v>
      </c>
      <c r="I925" s="37"/>
      <c r="J925" s="27">
        <f>Source!AU235</f>
        <v>65</v>
      </c>
      <c r="K925" s="35">
        <f>SUM(V919:V926)</f>
        <v>270</v>
      </c>
      <c r="L925" s="36"/>
    </row>
    <row r="926" spans="1:26" ht="14.25">
      <c r="A926" s="41"/>
      <c r="B926" s="42"/>
      <c r="C926" s="43" t="s">
        <v>1685</v>
      </c>
      <c r="D926" s="44" t="s">
        <v>1686</v>
      </c>
      <c r="E926" s="45">
        <f>Source!AQ235</f>
        <v>2.3199999999999998</v>
      </c>
      <c r="F926" s="46"/>
      <c r="G926" s="47" t="str">
        <f>Source!DI235</f>
        <v/>
      </c>
      <c r="H926" s="48"/>
      <c r="I926" s="47"/>
      <c r="J926" s="47"/>
      <c r="K926" s="48"/>
      <c r="L926" s="49">
        <f>Source!U235</f>
        <v>2.3199999999999998</v>
      </c>
    </row>
    <row r="927" spans="1:26" ht="15">
      <c r="G927" s="132">
        <f>ROUND(Source!AC235*Source!I235, 0)+ROUND(Source!AF235*Source!I235, 0)+ROUND(Source!AD235*Source!I235, 0)+SUM(H924:H925)</f>
        <v>278</v>
      </c>
      <c r="H927" s="132"/>
      <c r="J927" s="132">
        <f>Source!O235+SUM(K924:K925)</f>
        <v>2213</v>
      </c>
      <c r="K927" s="132"/>
      <c r="L927" s="40">
        <f>Source!U235</f>
        <v>2.3199999999999998</v>
      </c>
      <c r="O927" s="39">
        <f>G927</f>
        <v>278</v>
      </c>
      <c r="P927" s="39">
        <f>J927</f>
        <v>2213</v>
      </c>
      <c r="Q927" s="50">
        <f>L927</f>
        <v>2.3199999999999998</v>
      </c>
      <c r="W927">
        <f>IF(Source!BI235&lt;=1,G927, 0)</f>
        <v>0</v>
      </c>
      <c r="X927">
        <f>IF(Source!BI235=2,G927, 0)</f>
        <v>278</v>
      </c>
      <c r="Y927">
        <f>IF(Source!BI235=3,G927, 0)</f>
        <v>0</v>
      </c>
      <c r="Z927">
        <f>IF(Source!BI235=4,G927, 0)</f>
        <v>0</v>
      </c>
    </row>
    <row r="928" spans="1:26" ht="14.25">
      <c r="A928" s="30" t="str">
        <f>Source!E236</f>
        <v>83</v>
      </c>
      <c r="B928" s="31" t="str">
        <f>Source!F236</f>
        <v>прайс</v>
      </c>
      <c r="C928" s="27" t="str">
        <f>Source!G236</f>
        <v>Блок управления CHUT-E9-10</v>
      </c>
      <c r="D928" s="32" t="str">
        <f>Source!H236</f>
        <v>шт.</v>
      </c>
      <c r="E928" s="10">
        <f>Source!I236</f>
        <v>1</v>
      </c>
      <c r="F928" s="34">
        <f>IF(Source!AK236&lt;&gt; 0, Source!AK236,Source!AL236 + Source!AM236 + Source!AO236)</f>
        <v>6497.83</v>
      </c>
      <c r="G928" s="33"/>
      <c r="H928" s="35"/>
      <c r="I928" s="33" t="str">
        <f>Source!BO236</f>
        <v>509-8305</v>
      </c>
      <c r="J928" s="33"/>
      <c r="K928" s="35"/>
      <c r="L928" s="36"/>
      <c r="S928">
        <f>ROUND((Source!FX236/100)*((ROUND(Source!AF236*Source!I236, 0)+ROUND(Source!AE236*Source!I236, 0))), 0)</f>
        <v>0</v>
      </c>
      <c r="T928">
        <f>Source!X236</f>
        <v>0</v>
      </c>
      <c r="U928">
        <f>ROUND((Source!FY236/100)*((ROUND(Source!AF236*Source!I236, 0)+ROUND(Source!AE236*Source!I236, 0))), 0)</f>
        <v>0</v>
      </c>
      <c r="V928">
        <f>Source!Y236</f>
        <v>0</v>
      </c>
    </row>
    <row r="929" spans="1:26" ht="14.25">
      <c r="A929" s="41"/>
      <c r="B929" s="42"/>
      <c r="C929" s="43" t="s">
        <v>1687</v>
      </c>
      <c r="D929" s="44"/>
      <c r="E929" s="45"/>
      <c r="F929" s="46">
        <f>Source!AL236</f>
        <v>6497.83</v>
      </c>
      <c r="G929" s="47" t="str">
        <f>Source!DD236</f>
        <v/>
      </c>
      <c r="H929" s="48">
        <f>ROUND(Source!AC236*Source!I236, 0)</f>
        <v>6498</v>
      </c>
      <c r="I929" s="47"/>
      <c r="J929" s="47">
        <f>IF(Source!BC236&lt;&gt; 0, Source!BC236, 1)</f>
        <v>4.2300000000000004</v>
      </c>
      <c r="K929" s="48">
        <f>Source!P236</f>
        <v>27486</v>
      </c>
      <c r="L929" s="58"/>
    </row>
    <row r="930" spans="1:26" ht="15">
      <c r="G930" s="132">
        <f>ROUND(Source!AC236*Source!I236, 0)+ROUND(Source!AF236*Source!I236, 0)+ROUND(Source!AD236*Source!I236, 0)</f>
        <v>6498</v>
      </c>
      <c r="H930" s="132"/>
      <c r="J930" s="132">
        <f>Source!O236</f>
        <v>27486</v>
      </c>
      <c r="K930" s="132"/>
      <c r="L930" s="40">
        <f>Source!U236</f>
        <v>0</v>
      </c>
      <c r="O930" s="39">
        <f>G930</f>
        <v>6498</v>
      </c>
      <c r="P930" s="39">
        <f>J930</f>
        <v>27486</v>
      </c>
      <c r="Q930" s="50">
        <f>L930</f>
        <v>0</v>
      </c>
      <c r="W930">
        <f>IF(Source!BI236&lt;=1,G930, 0)</f>
        <v>0</v>
      </c>
      <c r="X930">
        <f>IF(Source!BI236=2,G930, 0)</f>
        <v>6498</v>
      </c>
      <c r="Y930">
        <f>IF(Source!BI236=3,G930, 0)</f>
        <v>0</v>
      </c>
      <c r="Z930">
        <f>IF(Source!BI236=4,G930, 0)</f>
        <v>0</v>
      </c>
    </row>
    <row r="931" spans="1:26" ht="42.75">
      <c r="A931" s="30" t="str">
        <f>Source!E237</f>
        <v>84</v>
      </c>
      <c r="B931" s="31" t="str">
        <f>Source!F237</f>
        <v>м11-02-001-1</v>
      </c>
      <c r="C931" s="27" t="str">
        <f>Source!G237</f>
        <v>Прибор, устанавливаемый на резьбовых соединениях, масса до 1,5 кг</v>
      </c>
      <c r="D931" s="32" t="str">
        <f>Source!H237</f>
        <v>1  ШТ.</v>
      </c>
      <c r="E931" s="10">
        <f>Source!I237</f>
        <v>4</v>
      </c>
      <c r="F931" s="34">
        <f>IF(Source!AK237&lt;&gt; 0, Source!AK237,Source!AL237 + Source!AM237 + Source!AO237)</f>
        <v>10.87</v>
      </c>
      <c r="G931" s="33"/>
      <c r="H931" s="35"/>
      <c r="I931" s="33" t="str">
        <f>Source!BO237</f>
        <v>м11-02-001-1</v>
      </c>
      <c r="J931" s="33"/>
      <c r="K931" s="35"/>
      <c r="L931" s="36"/>
      <c r="S931">
        <f>ROUND((Source!FX237/100)*((ROUND(Source!AF237*Source!I237, 0)+ROUND(Source!AE237*Source!I237, 0))), 0)</f>
        <v>30</v>
      </c>
      <c r="T931">
        <f>Source!X237</f>
        <v>549</v>
      </c>
      <c r="U931">
        <f>ROUND((Source!FY237/100)*((ROUND(Source!AF237*Source!I237, 0)+ROUND(Source!AE237*Source!I237, 0))), 0)</f>
        <v>23</v>
      </c>
      <c r="V931">
        <f>Source!Y237</f>
        <v>412</v>
      </c>
    </row>
    <row r="932" spans="1:26" ht="14.25">
      <c r="A932" s="30"/>
      <c r="B932" s="31"/>
      <c r="C932" s="27" t="s">
        <v>1680</v>
      </c>
      <c r="D932" s="32"/>
      <c r="E932" s="10"/>
      <c r="F932" s="34">
        <f>Source!AO237</f>
        <v>9.5500000000000007</v>
      </c>
      <c r="G932" s="33" t="str">
        <f>Source!DG237</f>
        <v/>
      </c>
      <c r="H932" s="35">
        <f>ROUND(Source!AF237*Source!I237, 0)</f>
        <v>38</v>
      </c>
      <c r="I932" s="33"/>
      <c r="J932" s="33">
        <f>IF(Source!BA237&lt;&gt; 0, Source!BA237, 1)</f>
        <v>17.95</v>
      </c>
      <c r="K932" s="35">
        <f>Source!S237</f>
        <v>686</v>
      </c>
      <c r="L932" s="36"/>
      <c r="R932">
        <f>H932</f>
        <v>38</v>
      </c>
    </row>
    <row r="933" spans="1:26" ht="14.25">
      <c r="A933" s="30"/>
      <c r="B933" s="31"/>
      <c r="C933" s="27" t="s">
        <v>1687</v>
      </c>
      <c r="D933" s="32"/>
      <c r="E933" s="10"/>
      <c r="F933" s="34">
        <f>Source!AL237</f>
        <v>1.32</v>
      </c>
      <c r="G933" s="33" t="str">
        <f>Source!DD237</f>
        <v/>
      </c>
      <c r="H933" s="35">
        <f>ROUND(Source!AC237*Source!I237, 0)</f>
        <v>5</v>
      </c>
      <c r="I933" s="33"/>
      <c r="J933" s="33">
        <f>IF(Source!BC237&lt;&gt; 0, Source!BC237, 1)</f>
        <v>6.07</v>
      </c>
      <c r="K933" s="35">
        <f>Source!P237</f>
        <v>32</v>
      </c>
      <c r="L933" s="36"/>
    </row>
    <row r="934" spans="1:26" ht="14.25">
      <c r="A934" s="30"/>
      <c r="B934" s="31"/>
      <c r="C934" s="27" t="s">
        <v>1682</v>
      </c>
      <c r="D934" s="32" t="s">
        <v>1683</v>
      </c>
      <c r="E934" s="10">
        <f>Source!BZ237</f>
        <v>80</v>
      </c>
      <c r="F934" s="51"/>
      <c r="G934" s="33"/>
      <c r="H934" s="35">
        <f>SUM(S931:S936)</f>
        <v>30</v>
      </c>
      <c r="I934" s="37"/>
      <c r="J934" s="27">
        <f>Source!AT237</f>
        <v>80</v>
      </c>
      <c r="K934" s="35">
        <f>SUM(T931:T936)</f>
        <v>549</v>
      </c>
      <c r="L934" s="36"/>
    </row>
    <row r="935" spans="1:26" ht="14.25">
      <c r="A935" s="30"/>
      <c r="B935" s="31"/>
      <c r="C935" s="27" t="s">
        <v>1684</v>
      </c>
      <c r="D935" s="32" t="s">
        <v>1683</v>
      </c>
      <c r="E935" s="10">
        <f>Source!CA237</f>
        <v>60</v>
      </c>
      <c r="F935" s="51"/>
      <c r="G935" s="33"/>
      <c r="H935" s="35">
        <f>SUM(U931:U936)</f>
        <v>23</v>
      </c>
      <c r="I935" s="37"/>
      <c r="J935" s="27">
        <f>Source!AU237</f>
        <v>60</v>
      </c>
      <c r="K935" s="35">
        <f>SUM(V931:V936)</f>
        <v>412</v>
      </c>
      <c r="L935" s="36"/>
    </row>
    <row r="936" spans="1:26" ht="14.25">
      <c r="A936" s="41"/>
      <c r="B936" s="42"/>
      <c r="C936" s="43" t="s">
        <v>1685</v>
      </c>
      <c r="D936" s="44" t="s">
        <v>1686</v>
      </c>
      <c r="E936" s="45">
        <f>Source!AQ237</f>
        <v>1.03</v>
      </c>
      <c r="F936" s="46"/>
      <c r="G936" s="47" t="str">
        <f>Source!DI237</f>
        <v/>
      </c>
      <c r="H936" s="48"/>
      <c r="I936" s="47"/>
      <c r="J936" s="47"/>
      <c r="K936" s="48"/>
      <c r="L936" s="49">
        <f>Source!U237</f>
        <v>4.12</v>
      </c>
    </row>
    <row r="937" spans="1:26" ht="15">
      <c r="G937" s="132">
        <f>ROUND(Source!AC237*Source!I237, 0)+ROUND(Source!AF237*Source!I237, 0)+ROUND(Source!AD237*Source!I237, 0)+SUM(H934:H935)</f>
        <v>96</v>
      </c>
      <c r="H937" s="132"/>
      <c r="J937" s="132">
        <f>Source!O237+SUM(K934:K935)</f>
        <v>1679</v>
      </c>
      <c r="K937" s="132"/>
      <c r="L937" s="40">
        <f>Source!U237</f>
        <v>4.12</v>
      </c>
      <c r="O937" s="39">
        <f>G937</f>
        <v>96</v>
      </c>
      <c r="P937" s="39">
        <f>J937</f>
        <v>1679</v>
      </c>
      <c r="Q937" s="50">
        <f>L937</f>
        <v>4.12</v>
      </c>
      <c r="W937">
        <f>IF(Source!BI237&lt;=1,G937, 0)</f>
        <v>0</v>
      </c>
      <c r="X937">
        <f>IF(Source!BI237=2,G937, 0)</f>
        <v>96</v>
      </c>
      <c r="Y937">
        <f>IF(Source!BI237=3,G937, 0)</f>
        <v>0</v>
      </c>
      <c r="Z937">
        <f>IF(Source!BI237=4,G937, 0)</f>
        <v>0</v>
      </c>
    </row>
    <row r="938" spans="1:26" ht="28.5">
      <c r="A938" s="30" t="str">
        <f>Source!E238</f>
        <v>85</v>
      </c>
      <c r="B938" s="31" t="str">
        <f>Source!F238</f>
        <v>прайс</v>
      </c>
      <c r="C938" s="27" t="str">
        <f>Source!G238</f>
        <v>Датчик перепада давления 20-200 Ра DPD - 2 с контактором</v>
      </c>
      <c r="D938" s="32" t="str">
        <f>Source!H238</f>
        <v>шт.</v>
      </c>
      <c r="E938" s="10">
        <f>Source!I238</f>
        <v>2</v>
      </c>
      <c r="F938" s="34">
        <f>IF(Source!AK238&lt;&gt; 0, Source!AK238,Source!AL238 + Source!AM238 + Source!AO238)</f>
        <v>985.1</v>
      </c>
      <c r="G938" s="33"/>
      <c r="H938" s="35"/>
      <c r="I938" s="33" t="str">
        <f>Source!BO238</f>
        <v>301-7776</v>
      </c>
      <c r="J938" s="33"/>
      <c r="K938" s="35"/>
      <c r="L938" s="36"/>
      <c r="S938">
        <f>ROUND((Source!FX238/100)*((ROUND(Source!AF238*Source!I238, 0)+ROUND(Source!AE238*Source!I238, 0))), 0)</f>
        <v>0</v>
      </c>
      <c r="T938">
        <f>Source!X238</f>
        <v>0</v>
      </c>
      <c r="U938">
        <f>ROUND((Source!FY238/100)*((ROUND(Source!AF238*Source!I238, 0)+ROUND(Source!AE238*Source!I238, 0))), 0)</f>
        <v>0</v>
      </c>
      <c r="V938">
        <f>Source!Y238</f>
        <v>0</v>
      </c>
    </row>
    <row r="939" spans="1:26" ht="14.25">
      <c r="A939" s="41"/>
      <c r="B939" s="42"/>
      <c r="C939" s="43" t="s">
        <v>1687</v>
      </c>
      <c r="D939" s="44"/>
      <c r="E939" s="45"/>
      <c r="F939" s="46">
        <f>Source!AL238</f>
        <v>985.1</v>
      </c>
      <c r="G939" s="47" t="str">
        <f>Source!DD238</f>
        <v/>
      </c>
      <c r="H939" s="48">
        <f>ROUND(Source!AC238*Source!I238, 0)</f>
        <v>1970</v>
      </c>
      <c r="I939" s="47"/>
      <c r="J939" s="47">
        <f>IF(Source!BC238&lt;&gt; 0, Source!BC238, 1)</f>
        <v>1.51</v>
      </c>
      <c r="K939" s="48">
        <f>Source!P238</f>
        <v>2975</v>
      </c>
      <c r="L939" s="58"/>
    </row>
    <row r="940" spans="1:26" ht="15">
      <c r="G940" s="132">
        <f>ROUND(Source!AC238*Source!I238, 0)+ROUND(Source!AF238*Source!I238, 0)+ROUND(Source!AD238*Source!I238, 0)</f>
        <v>1970</v>
      </c>
      <c r="H940" s="132"/>
      <c r="J940" s="132">
        <f>Source!O238</f>
        <v>2975</v>
      </c>
      <c r="K940" s="132"/>
      <c r="L940" s="40">
        <f>Source!U238</f>
        <v>0</v>
      </c>
      <c r="O940" s="39">
        <f>G940</f>
        <v>1970</v>
      </c>
      <c r="P940" s="39">
        <f>J940</f>
        <v>2975</v>
      </c>
      <c r="Q940" s="50">
        <f>L940</f>
        <v>0</v>
      </c>
      <c r="W940">
        <f>IF(Source!BI238&lt;=1,G940, 0)</f>
        <v>1970</v>
      </c>
      <c r="X940">
        <f>IF(Source!BI238=2,G940, 0)</f>
        <v>0</v>
      </c>
      <c r="Y940">
        <f>IF(Source!BI238=3,G940, 0)</f>
        <v>0</v>
      </c>
      <c r="Z940">
        <f>IF(Source!BI238=4,G940, 0)</f>
        <v>0</v>
      </c>
    </row>
    <row r="941" spans="1:26" ht="28.5">
      <c r="A941" s="30" t="str">
        <f>Source!E239</f>
        <v>86</v>
      </c>
      <c r="B941" s="31" t="str">
        <f>Source!F239</f>
        <v>301-7539</v>
      </c>
      <c r="C941" s="27" t="str">
        <f>Source!G239</f>
        <v>Датчик температуры в помещении ESM-10</v>
      </c>
      <c r="D941" s="32" t="str">
        <f>Source!H239</f>
        <v>шт.</v>
      </c>
      <c r="E941" s="10">
        <f>Source!I239</f>
        <v>1</v>
      </c>
      <c r="F941" s="34">
        <f>IF(Source!AK239&lt;&gt; 0, Source!AK239,Source!AL239 + Source!AM239 + Source!AO239)</f>
        <v>651.16</v>
      </c>
      <c r="G941" s="33"/>
      <c r="H941" s="35"/>
      <c r="I941" s="33" t="str">
        <f>Source!BO239</f>
        <v>301-7539</v>
      </c>
      <c r="J941" s="33"/>
      <c r="K941" s="35"/>
      <c r="L941" s="36"/>
      <c r="S941">
        <f>ROUND((Source!FX239/100)*((ROUND(Source!AF239*Source!I239, 0)+ROUND(Source!AE239*Source!I239, 0))), 0)</f>
        <v>0</v>
      </c>
      <c r="T941">
        <f>Source!X239</f>
        <v>0</v>
      </c>
      <c r="U941">
        <f>ROUND((Source!FY239/100)*((ROUND(Source!AF239*Source!I239, 0)+ROUND(Source!AE239*Source!I239, 0))), 0)</f>
        <v>0</v>
      </c>
      <c r="V941">
        <f>Source!Y239</f>
        <v>0</v>
      </c>
    </row>
    <row r="942" spans="1:26" ht="14.25">
      <c r="A942" s="41"/>
      <c r="B942" s="42"/>
      <c r="C942" s="43" t="s">
        <v>1687</v>
      </c>
      <c r="D942" s="44"/>
      <c r="E942" s="45"/>
      <c r="F942" s="46">
        <f>Source!AL239</f>
        <v>651.16</v>
      </c>
      <c r="G942" s="47" t="str">
        <f>Source!DD239</f>
        <v/>
      </c>
      <c r="H942" s="48">
        <f>ROUND(Source!AC239*Source!I239, 0)</f>
        <v>651</v>
      </c>
      <c r="I942" s="47"/>
      <c r="J942" s="47">
        <f>IF(Source!BC239&lt;&gt; 0, Source!BC239, 1)</f>
        <v>3.82</v>
      </c>
      <c r="K942" s="48">
        <f>Source!P239</f>
        <v>2487</v>
      </c>
      <c r="L942" s="58"/>
    </row>
    <row r="943" spans="1:26" ht="15">
      <c r="G943" s="132">
        <f>ROUND(Source!AC239*Source!I239, 0)+ROUND(Source!AF239*Source!I239, 0)+ROUND(Source!AD239*Source!I239, 0)</f>
        <v>651</v>
      </c>
      <c r="H943" s="132"/>
      <c r="J943" s="132">
        <f>Source!O239</f>
        <v>2487</v>
      </c>
      <c r="K943" s="132"/>
      <c r="L943" s="40">
        <f>Source!U239</f>
        <v>0</v>
      </c>
      <c r="O943" s="39">
        <f>G943</f>
        <v>651</v>
      </c>
      <c r="P943" s="39">
        <f>J943</f>
        <v>2487</v>
      </c>
      <c r="Q943" s="50">
        <f>L943</f>
        <v>0</v>
      </c>
      <c r="W943">
        <f>IF(Source!BI239&lt;=1,G943, 0)</f>
        <v>651</v>
      </c>
      <c r="X943">
        <f>IF(Source!BI239=2,G943, 0)</f>
        <v>0</v>
      </c>
      <c r="Y943">
        <f>IF(Source!BI239=3,G943, 0)</f>
        <v>0</v>
      </c>
      <c r="Z943">
        <f>IF(Source!BI239=4,G943, 0)</f>
        <v>0</v>
      </c>
    </row>
    <row r="944" spans="1:26" ht="28.5">
      <c r="A944" s="30" t="str">
        <f>Source!E240</f>
        <v>87</v>
      </c>
      <c r="B944" s="31" t="str">
        <f>Source!F240</f>
        <v>509-8313</v>
      </c>
      <c r="C944" s="27" t="str">
        <f>Source!G240</f>
        <v>Регулятор скорости вентилятора однофазный RE 1,5</v>
      </c>
      <c r="D944" s="32" t="str">
        <f>Source!H240</f>
        <v>шт.</v>
      </c>
      <c r="E944" s="10">
        <f>Source!I240</f>
        <v>1</v>
      </c>
      <c r="F944" s="34">
        <f>IF(Source!AK240&lt;&gt; 0, Source!AK240,Source!AL240 + Source!AM240 + Source!AO240)</f>
        <v>689.5</v>
      </c>
      <c r="G944" s="33"/>
      <c r="H944" s="35"/>
      <c r="I944" s="33" t="str">
        <f>Source!BO240</f>
        <v>509-8313</v>
      </c>
      <c r="J944" s="33"/>
      <c r="K944" s="35"/>
      <c r="L944" s="36"/>
      <c r="S944">
        <f>ROUND((Source!FX240/100)*((ROUND(Source!AF240*Source!I240, 0)+ROUND(Source!AE240*Source!I240, 0))), 0)</f>
        <v>0</v>
      </c>
      <c r="T944">
        <f>Source!X240</f>
        <v>0</v>
      </c>
      <c r="U944">
        <f>ROUND((Source!FY240/100)*((ROUND(Source!AF240*Source!I240, 0)+ROUND(Source!AE240*Source!I240, 0))), 0)</f>
        <v>0</v>
      </c>
      <c r="V944">
        <f>Source!Y240</f>
        <v>0</v>
      </c>
    </row>
    <row r="945" spans="1:26" ht="14.25">
      <c r="A945" s="41"/>
      <c r="B945" s="42"/>
      <c r="C945" s="43" t="s">
        <v>1687</v>
      </c>
      <c r="D945" s="44"/>
      <c r="E945" s="45"/>
      <c r="F945" s="46">
        <f>Source!AL240</f>
        <v>689.5</v>
      </c>
      <c r="G945" s="47" t="str">
        <f>Source!DD240</f>
        <v/>
      </c>
      <c r="H945" s="48">
        <f>ROUND(Source!AC240*Source!I240, 0)</f>
        <v>690</v>
      </c>
      <c r="I945" s="47"/>
      <c r="J945" s="47">
        <f>IF(Source!BC240&lt;&gt; 0, Source!BC240, 1)</f>
        <v>4.32</v>
      </c>
      <c r="K945" s="48">
        <f>Source!P240</f>
        <v>2979</v>
      </c>
      <c r="L945" s="58"/>
    </row>
    <row r="946" spans="1:26" ht="15">
      <c r="G946" s="132">
        <f>ROUND(Source!AC240*Source!I240, 0)+ROUND(Source!AF240*Source!I240, 0)+ROUND(Source!AD240*Source!I240, 0)</f>
        <v>690</v>
      </c>
      <c r="H946" s="132"/>
      <c r="J946" s="132">
        <f>Source!O240</f>
        <v>2979</v>
      </c>
      <c r="K946" s="132"/>
      <c r="L946" s="40">
        <f>Source!U240</f>
        <v>0</v>
      </c>
      <c r="O946" s="39">
        <f>G946</f>
        <v>690</v>
      </c>
      <c r="P946" s="39">
        <f>J946</f>
        <v>2979</v>
      </c>
      <c r="Q946" s="50">
        <f>L946</f>
        <v>0</v>
      </c>
      <c r="W946">
        <f>IF(Source!BI240&lt;=1,G946, 0)</f>
        <v>0</v>
      </c>
      <c r="X946">
        <f>IF(Source!BI240=2,G946, 0)</f>
        <v>690</v>
      </c>
      <c r="Y946">
        <f>IF(Source!BI240=3,G946, 0)</f>
        <v>0</v>
      </c>
      <c r="Z946">
        <f>IF(Source!BI240=4,G946, 0)</f>
        <v>0</v>
      </c>
    </row>
    <row r="947" spans="1:26" ht="71.25">
      <c r="A947" s="30" t="str">
        <f>Source!E241</f>
        <v>88</v>
      </c>
      <c r="B947" s="31" t="str">
        <f>Source!F241</f>
        <v>26-01-018-1</v>
      </c>
      <c r="C947" s="27" t="str">
        <f>Source!G241</f>
        <v>Изоляция плоских и криволинейных поверхностей пластинами (плитами) из вспененного каучука («Армофлекс»), вспененного полиэтилена («Термофлекс»)</v>
      </c>
      <c r="D947" s="32" t="str">
        <f>Source!H241</f>
        <v>10 м2 изолируемой поверхности</v>
      </c>
      <c r="E947" s="10">
        <f>Source!I241</f>
        <v>1</v>
      </c>
      <c r="F947" s="34">
        <f>IF(Source!AK241&lt;&gt; 0, Source!AK241,Source!AL241 + Source!AM241 + Source!AO241)</f>
        <v>5308.51</v>
      </c>
      <c r="G947" s="33"/>
      <c r="H947" s="35"/>
      <c r="I947" s="33" t="str">
        <f>Source!BO241</f>
        <v>26-01-018-1</v>
      </c>
      <c r="J947" s="33"/>
      <c r="K947" s="35"/>
      <c r="L947" s="36"/>
      <c r="S947">
        <f>ROUND((Source!FX241/100)*((ROUND(Source!AF241*Source!I241, 0)+ROUND(Source!AE241*Source!I241, 0))), 0)</f>
        <v>56</v>
      </c>
      <c r="T947">
        <f>Source!X241</f>
        <v>999</v>
      </c>
      <c r="U947">
        <f>ROUND((Source!FY241/100)*((ROUND(Source!AF241*Source!I241, 0)+ROUND(Source!AE241*Source!I241, 0))), 0)</f>
        <v>37</v>
      </c>
      <c r="V947">
        <f>Source!Y241</f>
        <v>666</v>
      </c>
    </row>
    <row r="948" spans="1:26" ht="14.25">
      <c r="A948" s="30"/>
      <c r="B948" s="31"/>
      <c r="C948" s="27" t="s">
        <v>1680</v>
      </c>
      <c r="D948" s="32"/>
      <c r="E948" s="10"/>
      <c r="F948" s="34">
        <f>Source!AO241</f>
        <v>61.83</v>
      </c>
      <c r="G948" s="33" t="str">
        <f>Source!DG241</f>
        <v/>
      </c>
      <c r="H948" s="35">
        <f>ROUND(Source!AF241*Source!I241, 0)</f>
        <v>62</v>
      </c>
      <c r="I948" s="33"/>
      <c r="J948" s="33">
        <f>IF(Source!BA241&lt;&gt; 0, Source!BA241, 1)</f>
        <v>17.95</v>
      </c>
      <c r="K948" s="35">
        <f>Source!S241</f>
        <v>1110</v>
      </c>
      <c r="L948" s="36"/>
      <c r="R948">
        <f>H948</f>
        <v>62</v>
      </c>
    </row>
    <row r="949" spans="1:26" ht="14.25">
      <c r="A949" s="30"/>
      <c r="B949" s="31"/>
      <c r="C949" s="27" t="s">
        <v>317</v>
      </c>
      <c r="D949" s="32"/>
      <c r="E949" s="10"/>
      <c r="F949" s="34">
        <f>Source!AM241</f>
        <v>39.46</v>
      </c>
      <c r="G949" s="33" t="str">
        <f>Source!DE241</f>
        <v/>
      </c>
      <c r="H949" s="35">
        <f>ROUND(Source!AD241*Source!I241, 0)</f>
        <v>39</v>
      </c>
      <c r="I949" s="33"/>
      <c r="J949" s="33">
        <f>IF(Source!BB241&lt;&gt; 0, Source!BB241, 1)</f>
        <v>8.08</v>
      </c>
      <c r="K949" s="35">
        <f>Source!Q241</f>
        <v>319</v>
      </c>
      <c r="L949" s="36"/>
    </row>
    <row r="950" spans="1:26" ht="14.25">
      <c r="A950" s="30"/>
      <c r="B950" s="31"/>
      <c r="C950" s="27" t="s">
        <v>1687</v>
      </c>
      <c r="D950" s="32"/>
      <c r="E950" s="10"/>
      <c r="F950" s="34">
        <f>Source!AL241</f>
        <v>5207.22</v>
      </c>
      <c r="G950" s="33" t="str">
        <f>Source!DD241</f>
        <v/>
      </c>
      <c r="H950" s="35">
        <f>ROUND(Source!AC241*Source!I241, 0)</f>
        <v>5207</v>
      </c>
      <c r="I950" s="33"/>
      <c r="J950" s="33">
        <f>IF(Source!BC241&lt;&gt; 0, Source!BC241, 1)</f>
        <v>2.89</v>
      </c>
      <c r="K950" s="35">
        <f>Source!P241</f>
        <v>15049</v>
      </c>
      <c r="L950" s="36"/>
    </row>
    <row r="951" spans="1:26" ht="14.25">
      <c r="A951" s="30"/>
      <c r="B951" s="31"/>
      <c r="C951" s="27" t="s">
        <v>1682</v>
      </c>
      <c r="D951" s="32" t="s">
        <v>1683</v>
      </c>
      <c r="E951" s="10">
        <f>Source!BZ241</f>
        <v>100</v>
      </c>
      <c r="F951" s="151" t="str">
        <f>CONCATENATE(" )", Source!DL241, Source!FT241, "=", Source!FX241)</f>
        <v xml:space="preserve"> )*0,9=90</v>
      </c>
      <c r="G951" s="128"/>
      <c r="H951" s="35">
        <f>SUM(S947:S953)</f>
        <v>56</v>
      </c>
      <c r="I951" s="37"/>
      <c r="J951" s="27">
        <f>Source!AT241</f>
        <v>90</v>
      </c>
      <c r="K951" s="35">
        <f>SUM(T947:T953)</f>
        <v>999</v>
      </c>
      <c r="L951" s="36"/>
    </row>
    <row r="952" spans="1:26" ht="14.25">
      <c r="A952" s="30"/>
      <c r="B952" s="31"/>
      <c r="C952" s="27" t="s">
        <v>1684</v>
      </c>
      <c r="D952" s="32" t="s">
        <v>1683</v>
      </c>
      <c r="E952" s="10">
        <f>Source!CA241</f>
        <v>70</v>
      </c>
      <c r="F952" s="151" t="str">
        <f>CONCATENATE(" )", Source!DM241, Source!FU241, "=", Source!FY241)</f>
        <v xml:space="preserve"> )*0,85=59,5</v>
      </c>
      <c r="G952" s="128"/>
      <c r="H952" s="35">
        <f>SUM(U947:U953)</f>
        <v>37</v>
      </c>
      <c r="I952" s="37"/>
      <c r="J952" s="27">
        <f>Source!AU241</f>
        <v>60</v>
      </c>
      <c r="K952" s="35">
        <f>SUM(V947:V953)</f>
        <v>666</v>
      </c>
      <c r="L952" s="36"/>
    </row>
    <row r="953" spans="1:26" ht="14.25">
      <c r="A953" s="41"/>
      <c r="B953" s="42"/>
      <c r="C953" s="43" t="s">
        <v>1685</v>
      </c>
      <c r="D953" s="44" t="s">
        <v>1686</v>
      </c>
      <c r="E953" s="45">
        <f>Source!AQ241</f>
        <v>6.67</v>
      </c>
      <c r="F953" s="46"/>
      <c r="G953" s="47" t="str">
        <f>Source!DI241</f>
        <v/>
      </c>
      <c r="H953" s="48"/>
      <c r="I953" s="47"/>
      <c r="J953" s="47"/>
      <c r="K953" s="48"/>
      <c r="L953" s="49">
        <f>Source!U241</f>
        <v>6.67</v>
      </c>
    </row>
    <row r="954" spans="1:26" ht="15">
      <c r="G954" s="132">
        <f>ROUND(Source!AC241*Source!I241, 0)+ROUND(Source!AF241*Source!I241, 0)+ROUND(Source!AD241*Source!I241, 0)+SUM(H951:H952)</f>
        <v>5401</v>
      </c>
      <c r="H954" s="132"/>
      <c r="J954" s="132">
        <f>Source!O241+SUM(K951:K952)</f>
        <v>18143</v>
      </c>
      <c r="K954" s="132"/>
      <c r="L954" s="40">
        <f>Source!U241</f>
        <v>6.67</v>
      </c>
      <c r="O954" s="39">
        <f>G954</f>
        <v>5401</v>
      </c>
      <c r="P954" s="39">
        <f>J954</f>
        <v>18143</v>
      </c>
      <c r="Q954" s="50">
        <f>L954</f>
        <v>6.67</v>
      </c>
      <c r="W954">
        <f>IF(Source!BI241&lt;=1,G954, 0)</f>
        <v>5401</v>
      </c>
      <c r="X954">
        <f>IF(Source!BI241=2,G954, 0)</f>
        <v>0</v>
      </c>
      <c r="Y954">
        <f>IF(Source!BI241=3,G954, 0)</f>
        <v>0</v>
      </c>
      <c r="Z954">
        <f>IF(Source!BI241=4,G954, 0)</f>
        <v>0</v>
      </c>
    </row>
    <row r="955" spans="1:26" ht="14.25">
      <c r="A955" s="30" t="str">
        <f>Source!E242</f>
        <v>89</v>
      </c>
      <c r="B955" s="31" t="str">
        <f>Source!F242</f>
        <v>113-0394</v>
      </c>
      <c r="C955" s="27" t="str">
        <f>Source!G242</f>
        <v>Очиститель для клея «Армофлекс»</v>
      </c>
      <c r="D955" s="32" t="str">
        <f>Source!H242</f>
        <v>л</v>
      </c>
      <c r="E955" s="10">
        <f>Source!I242</f>
        <v>-5.7000000000000002E-2</v>
      </c>
      <c r="F955" s="34">
        <f>IF(Source!AK242&lt;&gt; 0, Source!AK242,Source!AL242 + Source!AM242 + Source!AO242)</f>
        <v>166.01</v>
      </c>
      <c r="G955" s="33"/>
      <c r="H955" s="35"/>
      <c r="I955" s="33" t="str">
        <f>Source!BO242</f>
        <v>113-0394</v>
      </c>
      <c r="J955" s="33"/>
      <c r="K955" s="35"/>
      <c r="L955" s="36"/>
      <c r="S955">
        <f>ROUND((Source!FX242/100)*((ROUND(Source!AF242*Source!I242, 0)+ROUND(Source!AE242*Source!I242, 0))), 0)</f>
        <v>0</v>
      </c>
      <c r="T955">
        <f>Source!X242</f>
        <v>0</v>
      </c>
      <c r="U955">
        <f>ROUND((Source!FY242/100)*((ROUND(Source!AF242*Source!I242, 0)+ROUND(Source!AE242*Source!I242, 0))), 0)</f>
        <v>0</v>
      </c>
      <c r="V955">
        <f>Source!Y242</f>
        <v>0</v>
      </c>
    </row>
    <row r="956" spans="1:26" ht="14.25">
      <c r="A956" s="41"/>
      <c r="B956" s="42"/>
      <c r="C956" s="43" t="s">
        <v>1687</v>
      </c>
      <c r="D956" s="44"/>
      <c r="E956" s="45"/>
      <c r="F956" s="46">
        <f>Source!AL242</f>
        <v>166.01</v>
      </c>
      <c r="G956" s="47" t="str">
        <f>Source!DD242</f>
        <v/>
      </c>
      <c r="H956" s="48">
        <f>ROUND(Source!AC242*Source!I242, 0)</f>
        <v>-9</v>
      </c>
      <c r="I956" s="47"/>
      <c r="J956" s="47">
        <f>IF(Source!BC242&lt;&gt; 0, Source!BC242, 1)</f>
        <v>4.1500000000000004</v>
      </c>
      <c r="K956" s="48">
        <f>Source!P242</f>
        <v>-39</v>
      </c>
      <c r="L956" s="58"/>
    </row>
    <row r="957" spans="1:26" ht="15">
      <c r="G957" s="132">
        <f>ROUND(Source!AC242*Source!I242, 0)+ROUND(Source!AF242*Source!I242, 0)+ROUND(Source!AD242*Source!I242, 0)</f>
        <v>-9</v>
      </c>
      <c r="H957" s="132"/>
      <c r="J957" s="132">
        <f>Source!O242</f>
        <v>-39</v>
      </c>
      <c r="K957" s="132"/>
      <c r="L957" s="40">
        <f>Source!U242</f>
        <v>0</v>
      </c>
      <c r="O957" s="39">
        <f>G957</f>
        <v>-9</v>
      </c>
      <c r="P957" s="39">
        <f>J957</f>
        <v>-39</v>
      </c>
      <c r="Q957" s="50">
        <f>L957</f>
        <v>0</v>
      </c>
      <c r="W957">
        <f>IF(Source!BI242&lt;=1,G957, 0)</f>
        <v>-9</v>
      </c>
      <c r="X957">
        <f>IF(Source!BI242=2,G957, 0)</f>
        <v>0</v>
      </c>
      <c r="Y957">
        <f>IF(Source!BI242=3,G957, 0)</f>
        <v>0</v>
      </c>
      <c r="Z957">
        <f>IF(Source!BI242=4,G957, 0)</f>
        <v>0</v>
      </c>
    </row>
    <row r="958" spans="1:26" ht="14.25">
      <c r="A958" s="30" t="str">
        <f>Source!E243</f>
        <v>90</v>
      </c>
      <c r="B958" s="31" t="str">
        <f>Source!F243</f>
        <v>113-0393</v>
      </c>
      <c r="C958" s="27" t="str">
        <f>Source!G243</f>
        <v>Клей «Армофлекс» 520</v>
      </c>
      <c r="D958" s="32" t="str">
        <f>Source!H243</f>
        <v>л</v>
      </c>
      <c r="E958" s="10">
        <f>Source!I243</f>
        <v>-1.5</v>
      </c>
      <c r="F958" s="34">
        <f>IF(Source!AK243&lt;&gt; 0, Source!AK243,Source!AL243 + Source!AM243 + Source!AO243)</f>
        <v>66.58</v>
      </c>
      <c r="G958" s="33"/>
      <c r="H958" s="35"/>
      <c r="I958" s="33" t="str">
        <f>Source!BO243</f>
        <v>113-0393</v>
      </c>
      <c r="J958" s="33"/>
      <c r="K958" s="35"/>
      <c r="L958" s="36"/>
      <c r="S958">
        <f>ROUND((Source!FX243/100)*((ROUND(Source!AF243*Source!I243, 0)+ROUND(Source!AE243*Source!I243, 0))), 0)</f>
        <v>0</v>
      </c>
      <c r="T958">
        <f>Source!X243</f>
        <v>0</v>
      </c>
      <c r="U958">
        <f>ROUND((Source!FY243/100)*((ROUND(Source!AF243*Source!I243, 0)+ROUND(Source!AE243*Source!I243, 0))), 0)</f>
        <v>0</v>
      </c>
      <c r="V958">
        <f>Source!Y243</f>
        <v>0</v>
      </c>
    </row>
    <row r="959" spans="1:26" ht="14.25">
      <c r="A959" s="41"/>
      <c r="B959" s="42"/>
      <c r="C959" s="43" t="s">
        <v>1687</v>
      </c>
      <c r="D959" s="44"/>
      <c r="E959" s="45"/>
      <c r="F959" s="46">
        <f>Source!AL243</f>
        <v>66.58</v>
      </c>
      <c r="G959" s="47" t="str">
        <f>Source!DD243</f>
        <v/>
      </c>
      <c r="H959" s="48">
        <f>ROUND(Source!AC243*Source!I243, 0)</f>
        <v>-100</v>
      </c>
      <c r="I959" s="47"/>
      <c r="J959" s="47">
        <f>IF(Source!BC243&lt;&gt; 0, Source!BC243, 1)</f>
        <v>7.51</v>
      </c>
      <c r="K959" s="48">
        <f>Source!P243</f>
        <v>-750</v>
      </c>
      <c r="L959" s="58"/>
    </row>
    <row r="960" spans="1:26" ht="15">
      <c r="G960" s="132">
        <f>ROUND(Source!AC243*Source!I243, 0)+ROUND(Source!AF243*Source!I243, 0)+ROUND(Source!AD243*Source!I243, 0)</f>
        <v>-100</v>
      </c>
      <c r="H960" s="132"/>
      <c r="J960" s="132">
        <f>Source!O243</f>
        <v>-750</v>
      </c>
      <c r="K960" s="132"/>
      <c r="L960" s="40">
        <f>Source!U243</f>
        <v>0</v>
      </c>
      <c r="O960" s="39">
        <f>G960</f>
        <v>-100</v>
      </c>
      <c r="P960" s="39">
        <f>J960</f>
        <v>-750</v>
      </c>
      <c r="Q960" s="50">
        <f>L960</f>
        <v>0</v>
      </c>
      <c r="W960">
        <f>IF(Source!BI243&lt;=1,G960, 0)</f>
        <v>-100</v>
      </c>
      <c r="X960">
        <f>IF(Source!BI243=2,G960, 0)</f>
        <v>0</v>
      </c>
      <c r="Y960">
        <f>IF(Source!BI243=3,G960, 0)</f>
        <v>0</v>
      </c>
      <c r="Z960">
        <f>IF(Source!BI243=4,G960, 0)</f>
        <v>0</v>
      </c>
    </row>
    <row r="961" spans="1:26" ht="42.75">
      <c r="A961" s="30" t="str">
        <f>Source!E244</f>
        <v>91</v>
      </c>
      <c r="B961" s="31" t="str">
        <f>Source!F244</f>
        <v>104-0163</v>
      </c>
      <c r="C961" s="27" t="str">
        <f>Source!G244</f>
        <v>Плиты (пластины) из вспененного полиэтилена (пенополиэтилен) «Термафлекс» толщиной 60 мм</v>
      </c>
      <c r="D961" s="32" t="str">
        <f>Source!H244</f>
        <v>м2</v>
      </c>
      <c r="E961" s="10">
        <f>Source!I244</f>
        <v>-11</v>
      </c>
      <c r="F961" s="34">
        <f>IF(Source!AK244&lt;&gt; 0, Source!AK244,Source!AL244 + Source!AM244 + Source!AO244)</f>
        <v>370.47</v>
      </c>
      <c r="G961" s="33"/>
      <c r="H961" s="35"/>
      <c r="I961" s="33" t="str">
        <f>Source!BO244</f>
        <v>104-0163</v>
      </c>
      <c r="J961" s="33"/>
      <c r="K961" s="35"/>
      <c r="L961" s="36"/>
      <c r="S961">
        <f>ROUND((Source!FX244/100)*((ROUND(Source!AF244*Source!I244, 0)+ROUND(Source!AE244*Source!I244, 0))), 0)</f>
        <v>0</v>
      </c>
      <c r="T961">
        <f>Source!X244</f>
        <v>0</v>
      </c>
      <c r="U961">
        <f>ROUND((Source!FY244/100)*((ROUND(Source!AF244*Source!I244, 0)+ROUND(Source!AE244*Source!I244, 0))), 0)</f>
        <v>0</v>
      </c>
      <c r="V961">
        <f>Source!Y244</f>
        <v>0</v>
      </c>
    </row>
    <row r="962" spans="1:26" ht="14.25">
      <c r="A962" s="41"/>
      <c r="B962" s="42"/>
      <c r="C962" s="43" t="s">
        <v>1687</v>
      </c>
      <c r="D962" s="44"/>
      <c r="E962" s="45"/>
      <c r="F962" s="46">
        <f>Source!AL244</f>
        <v>370.47</v>
      </c>
      <c r="G962" s="47" t="str">
        <f>Source!DD244</f>
        <v/>
      </c>
      <c r="H962" s="48">
        <f>ROUND(Source!AC244*Source!I244, 0)</f>
        <v>-4075</v>
      </c>
      <c r="I962" s="47"/>
      <c r="J962" s="47">
        <f>IF(Source!BC244&lt;&gt; 0, Source!BC244, 1)</f>
        <v>2.82</v>
      </c>
      <c r="K962" s="48">
        <f>Source!P244</f>
        <v>-11492</v>
      </c>
      <c r="L962" s="58"/>
    </row>
    <row r="963" spans="1:26" ht="15">
      <c r="G963" s="132">
        <f>ROUND(Source!AC244*Source!I244, 0)+ROUND(Source!AF244*Source!I244, 0)+ROUND(Source!AD244*Source!I244, 0)</f>
        <v>-4075</v>
      </c>
      <c r="H963" s="132"/>
      <c r="J963" s="132">
        <f>Source!O244</f>
        <v>-11492</v>
      </c>
      <c r="K963" s="132"/>
      <c r="L963" s="40">
        <f>Source!U244</f>
        <v>0</v>
      </c>
      <c r="O963" s="39">
        <f>G963</f>
        <v>-4075</v>
      </c>
      <c r="P963" s="39">
        <f>J963</f>
        <v>-11492</v>
      </c>
      <c r="Q963" s="50">
        <f>L963</f>
        <v>0</v>
      </c>
      <c r="W963">
        <f>IF(Source!BI244&lt;=1,G963, 0)</f>
        <v>-4075</v>
      </c>
      <c r="X963">
        <f>IF(Source!BI244=2,G963, 0)</f>
        <v>0</v>
      </c>
      <c r="Y963">
        <f>IF(Source!BI244=3,G963, 0)</f>
        <v>0</v>
      </c>
      <c r="Z963">
        <f>IF(Source!BI244=4,G963, 0)</f>
        <v>0</v>
      </c>
    </row>
    <row r="964" spans="1:26" ht="28.5">
      <c r="A964" s="30" t="str">
        <f>Source!E245</f>
        <v>92</v>
      </c>
      <c r="B964" s="31" t="str">
        <f>Source!F245</f>
        <v>101-2481</v>
      </c>
      <c r="C964" s="27" t="str">
        <f>Source!G245</f>
        <v>Лента самоклеящаяся «Армофлекс» 3х50 мм</v>
      </c>
      <c r="D964" s="32" t="str">
        <f>Source!H245</f>
        <v>м</v>
      </c>
      <c r="E964" s="10">
        <f>Source!I245</f>
        <v>-26</v>
      </c>
      <c r="F964" s="34">
        <f>IF(Source!AK245&lt;&gt; 0, Source!AK245,Source!AL245 + Source!AM245 + Source!AO245)</f>
        <v>3.04</v>
      </c>
      <c r="G964" s="33"/>
      <c r="H964" s="35"/>
      <c r="I964" s="33" t="str">
        <f>Source!BO245</f>
        <v>101-2481</v>
      </c>
      <c r="J964" s="33"/>
      <c r="K964" s="35"/>
      <c r="L964" s="36"/>
      <c r="S964">
        <f>ROUND((Source!FX245/100)*((ROUND(Source!AF245*Source!I245, 0)+ROUND(Source!AE245*Source!I245, 0))), 0)</f>
        <v>0</v>
      </c>
      <c r="T964">
        <f>Source!X245</f>
        <v>0</v>
      </c>
      <c r="U964">
        <f>ROUND((Source!FY245/100)*((ROUND(Source!AF245*Source!I245, 0)+ROUND(Source!AE245*Source!I245, 0))), 0)</f>
        <v>0</v>
      </c>
      <c r="V964">
        <f>Source!Y245</f>
        <v>0</v>
      </c>
    </row>
    <row r="965" spans="1:26" ht="14.25">
      <c r="A965" s="41"/>
      <c r="B965" s="42"/>
      <c r="C965" s="43" t="s">
        <v>1687</v>
      </c>
      <c r="D965" s="44"/>
      <c r="E965" s="45"/>
      <c r="F965" s="46">
        <f>Source!AL245</f>
        <v>3.04</v>
      </c>
      <c r="G965" s="47" t="str">
        <f>Source!DD245</f>
        <v/>
      </c>
      <c r="H965" s="48">
        <f>ROUND(Source!AC245*Source!I245, 0)</f>
        <v>-79</v>
      </c>
      <c r="I965" s="47"/>
      <c r="J965" s="47">
        <f>IF(Source!BC245&lt;&gt; 0, Source!BC245, 1)</f>
        <v>11.92</v>
      </c>
      <c r="K965" s="48">
        <f>Source!P245</f>
        <v>-942</v>
      </c>
      <c r="L965" s="58"/>
    </row>
    <row r="966" spans="1:26" ht="15">
      <c r="G966" s="132">
        <f>ROUND(Source!AC245*Source!I245, 0)+ROUND(Source!AF245*Source!I245, 0)+ROUND(Source!AD245*Source!I245, 0)</f>
        <v>-79</v>
      </c>
      <c r="H966" s="132"/>
      <c r="J966" s="132">
        <f>Source!O245</f>
        <v>-942</v>
      </c>
      <c r="K966" s="132"/>
      <c r="L966" s="40">
        <f>Source!U245</f>
        <v>0</v>
      </c>
      <c r="O966" s="39">
        <f>G966</f>
        <v>-79</v>
      </c>
      <c r="P966" s="39">
        <f>J966</f>
        <v>-942</v>
      </c>
      <c r="Q966" s="50">
        <f>L966</f>
        <v>0</v>
      </c>
      <c r="W966">
        <f>IF(Source!BI245&lt;=1,G966, 0)</f>
        <v>-79</v>
      </c>
      <c r="X966">
        <f>IF(Source!BI245=2,G966, 0)</f>
        <v>0</v>
      </c>
      <c r="Y966">
        <f>IF(Source!BI245=3,G966, 0)</f>
        <v>0</v>
      </c>
      <c r="Z966">
        <f>IF(Source!BI245=4,G966, 0)</f>
        <v>0</v>
      </c>
    </row>
    <row r="967" spans="1:26" ht="14.25">
      <c r="A967" s="30" t="str">
        <f>Source!E246</f>
        <v>93</v>
      </c>
      <c r="B967" s="31" t="str">
        <f>Source!F246</f>
        <v>101-2466</v>
      </c>
      <c r="C967" s="27" t="str">
        <f>Source!G246</f>
        <v>Краска «Армофиниш»</v>
      </c>
      <c r="D967" s="32" t="str">
        <f>Source!H246</f>
        <v>л</v>
      </c>
      <c r="E967" s="10">
        <f>Source!I246</f>
        <v>-2.5</v>
      </c>
      <c r="F967" s="34">
        <f>IF(Source!AK246&lt;&gt; 0, Source!AK246,Source!AL246 + Source!AM246 + Source!AO246)</f>
        <v>377.47</v>
      </c>
      <c r="G967" s="33"/>
      <c r="H967" s="35"/>
      <c r="I967" s="33" t="str">
        <f>Source!BO246</f>
        <v>101-2466</v>
      </c>
      <c r="J967" s="33"/>
      <c r="K967" s="35"/>
      <c r="L967" s="36"/>
      <c r="S967">
        <f>ROUND((Source!FX246/100)*((ROUND(Source!AF246*Source!I246, 0)+ROUND(Source!AE246*Source!I246, 0))), 0)</f>
        <v>0</v>
      </c>
      <c r="T967">
        <f>Source!X246</f>
        <v>0</v>
      </c>
      <c r="U967">
        <f>ROUND((Source!FY246/100)*((ROUND(Source!AF246*Source!I246, 0)+ROUND(Source!AE246*Source!I246, 0))), 0)</f>
        <v>0</v>
      </c>
      <c r="V967">
        <f>Source!Y246</f>
        <v>0</v>
      </c>
    </row>
    <row r="968" spans="1:26" ht="14.25">
      <c r="A968" s="41"/>
      <c r="B968" s="42"/>
      <c r="C968" s="43" t="s">
        <v>1687</v>
      </c>
      <c r="D968" s="44"/>
      <c r="E968" s="45"/>
      <c r="F968" s="46">
        <f>Source!AL246</f>
        <v>377.47</v>
      </c>
      <c r="G968" s="47" t="str">
        <f>Source!DD246</f>
        <v/>
      </c>
      <c r="H968" s="48">
        <f>ROUND(Source!AC246*Source!I246, 0)</f>
        <v>-944</v>
      </c>
      <c r="I968" s="47"/>
      <c r="J968" s="47">
        <f>IF(Source!BC246&lt;&gt; 0, Source!BC246, 1)</f>
        <v>1.97</v>
      </c>
      <c r="K968" s="48">
        <f>Source!P246</f>
        <v>-1859</v>
      </c>
      <c r="L968" s="58"/>
    </row>
    <row r="969" spans="1:26" ht="15">
      <c r="G969" s="132">
        <f>ROUND(Source!AC246*Source!I246, 0)+ROUND(Source!AF246*Source!I246, 0)+ROUND(Source!AD246*Source!I246, 0)</f>
        <v>-944</v>
      </c>
      <c r="H969" s="132"/>
      <c r="J969" s="132">
        <f>Source!O246</f>
        <v>-1859</v>
      </c>
      <c r="K969" s="132"/>
      <c r="L969" s="40">
        <f>Source!U246</f>
        <v>0</v>
      </c>
      <c r="O969" s="39">
        <f>G969</f>
        <v>-944</v>
      </c>
      <c r="P969" s="39">
        <f>J969</f>
        <v>-1859</v>
      </c>
      <c r="Q969" s="50">
        <f>L969</f>
        <v>0</v>
      </c>
      <c r="W969">
        <f>IF(Source!BI246&lt;=1,G969, 0)</f>
        <v>-944</v>
      </c>
      <c r="X969">
        <f>IF(Source!BI246=2,G969, 0)</f>
        <v>0</v>
      </c>
      <c r="Y969">
        <f>IF(Source!BI246=3,G969, 0)</f>
        <v>0</v>
      </c>
      <c r="Z969">
        <f>IF(Source!BI246=4,G969, 0)</f>
        <v>0</v>
      </c>
    </row>
    <row r="970" spans="1:26" ht="42.75">
      <c r="A970" s="30" t="str">
        <f>Source!E247</f>
        <v>94</v>
      </c>
      <c r="B970" s="31" t="str">
        <f>Source!F247</f>
        <v>прайс</v>
      </c>
      <c r="C970" s="27" t="str">
        <f>Source!G247</f>
        <v>Теплоизоляция  ЭНЕРГОФЛЕКС БЛЭК СТАР ДАКТ (ENERGOFLEX BLACK STAR DACT)  толщиной 20 мм</v>
      </c>
      <c r="D970" s="32" t="str">
        <f>Source!H247</f>
        <v>м2</v>
      </c>
      <c r="E970" s="10">
        <f>Source!I247</f>
        <v>11</v>
      </c>
      <c r="F970" s="34">
        <f>IF(Source!AK247&lt;&gt; 0, Source!AK247,Source!AL247 + Source!AM247 + Source!AO247)</f>
        <v>257.75</v>
      </c>
      <c r="G970" s="33"/>
      <c r="H970" s="35"/>
      <c r="I970" s="33" t="str">
        <f>Source!BO247</f>
        <v/>
      </c>
      <c r="J970" s="33"/>
      <c r="K970" s="35"/>
      <c r="L970" s="36"/>
      <c r="S970">
        <f>ROUND((Source!FX247/100)*((ROUND(Source!AF247*Source!I247, 0)+ROUND(Source!AE247*Source!I247, 0))), 0)</f>
        <v>0</v>
      </c>
      <c r="T970">
        <f>Source!X247</f>
        <v>0</v>
      </c>
      <c r="U970">
        <f>ROUND((Source!FY247/100)*((ROUND(Source!AF247*Source!I247, 0)+ROUND(Source!AE247*Source!I247, 0))), 0)</f>
        <v>0</v>
      </c>
      <c r="V970">
        <f>Source!Y247</f>
        <v>0</v>
      </c>
    </row>
    <row r="971" spans="1:26" ht="14.25">
      <c r="A971" s="41"/>
      <c r="B971" s="42"/>
      <c r="C971" s="43" t="s">
        <v>1687</v>
      </c>
      <c r="D971" s="44"/>
      <c r="E971" s="45"/>
      <c r="F971" s="46">
        <f>Source!AL247</f>
        <v>257.75</v>
      </c>
      <c r="G971" s="47" t="str">
        <f>Source!DD247</f>
        <v/>
      </c>
      <c r="H971" s="48">
        <f>ROUND(Source!AC247*Source!I247, 0)</f>
        <v>2835</v>
      </c>
      <c r="I971" s="47"/>
      <c r="J971" s="47">
        <f>IF(Source!BC247&lt;&gt; 0, Source!BC247, 1)</f>
        <v>2.1</v>
      </c>
      <c r="K971" s="48">
        <f>Source!P247</f>
        <v>5954</v>
      </c>
      <c r="L971" s="58"/>
    </row>
    <row r="972" spans="1:26" ht="15">
      <c r="G972" s="132">
        <f>ROUND(Source!AC247*Source!I247, 0)+ROUND(Source!AF247*Source!I247, 0)+ROUND(Source!AD247*Source!I247, 0)</f>
        <v>2835</v>
      </c>
      <c r="H972" s="132"/>
      <c r="J972" s="132">
        <f>Source!O247</f>
        <v>5954</v>
      </c>
      <c r="K972" s="132"/>
      <c r="L972" s="40">
        <f>Source!U247</f>
        <v>0</v>
      </c>
      <c r="O972" s="39">
        <f>G972</f>
        <v>2835</v>
      </c>
      <c r="P972" s="39">
        <f>J972</f>
        <v>5954</v>
      </c>
      <c r="Q972" s="50">
        <f>L972</f>
        <v>0</v>
      </c>
      <c r="W972">
        <f>IF(Source!BI247&lt;=1,G972, 0)</f>
        <v>0</v>
      </c>
      <c r="X972">
        <f>IF(Source!BI247=2,G972, 0)</f>
        <v>2835</v>
      </c>
      <c r="Y972">
        <f>IF(Source!BI247=3,G972, 0)</f>
        <v>0</v>
      </c>
      <c r="Z972">
        <f>IF(Source!BI247=4,G972, 0)</f>
        <v>0</v>
      </c>
    </row>
    <row r="973" spans="1:26" ht="28.5">
      <c r="A973" s="30" t="str">
        <f>Source!E248</f>
        <v>95</v>
      </c>
      <c r="B973" s="31" t="str">
        <f>Source!F248</f>
        <v>20-02-002-1</v>
      </c>
      <c r="C973" s="27" t="str">
        <f>Source!G248</f>
        <v>Установка решеток жалюзийных площадью в свету до 0,5 м2</v>
      </c>
      <c r="D973" s="32" t="str">
        <f>Source!H248</f>
        <v>1 решетка</v>
      </c>
      <c r="E973" s="10">
        <f>Source!I248</f>
        <v>1</v>
      </c>
      <c r="F973" s="34">
        <f>IF(Source!AK248&lt;&gt; 0, Source!AK248,Source!AL248 + Source!AM248 + Source!AO248)</f>
        <v>18.73</v>
      </c>
      <c r="G973" s="33"/>
      <c r="H973" s="35"/>
      <c r="I973" s="33" t="str">
        <f>Source!BO248</f>
        <v>20-02-002-1</v>
      </c>
      <c r="J973" s="33"/>
      <c r="K973" s="35"/>
      <c r="L973" s="36"/>
      <c r="S973">
        <f>ROUND((Source!FX248/100)*((ROUND(Source!AF248*Source!I248, 0)+ROUND(Source!AE248*Source!I248, 0))), 0)</f>
        <v>14</v>
      </c>
      <c r="T973">
        <f>Source!X248</f>
        <v>253</v>
      </c>
      <c r="U973">
        <f>ROUND((Source!FY248/100)*((ROUND(Source!AF248*Source!I248, 0)+ROUND(Source!AE248*Source!I248, 0))), 0)</f>
        <v>8</v>
      </c>
      <c r="V973">
        <f>Source!Y248</f>
        <v>156</v>
      </c>
    </row>
    <row r="974" spans="1:26" ht="14.25">
      <c r="A974" s="30"/>
      <c r="B974" s="31"/>
      <c r="C974" s="27" t="s">
        <v>1680</v>
      </c>
      <c r="D974" s="32"/>
      <c r="E974" s="10"/>
      <c r="F974" s="34">
        <f>Source!AO248</f>
        <v>12.23</v>
      </c>
      <c r="G974" s="33" t="str">
        <f>Source!DG248</f>
        <v/>
      </c>
      <c r="H974" s="35">
        <f>ROUND(Source!AF248*Source!I248, 0)</f>
        <v>12</v>
      </c>
      <c r="I974" s="33"/>
      <c r="J974" s="33">
        <f>IF(Source!BA248&lt;&gt; 0, Source!BA248, 1)</f>
        <v>17.95</v>
      </c>
      <c r="K974" s="35">
        <f>Source!S248</f>
        <v>220</v>
      </c>
      <c r="L974" s="36"/>
      <c r="R974">
        <f>H974</f>
        <v>12</v>
      </c>
    </row>
    <row r="975" spans="1:26" ht="14.25">
      <c r="A975" s="30"/>
      <c r="B975" s="31"/>
      <c r="C975" s="27" t="s">
        <v>317</v>
      </c>
      <c r="D975" s="32"/>
      <c r="E975" s="10"/>
      <c r="F975" s="34">
        <f>Source!AM248</f>
        <v>2.4</v>
      </c>
      <c r="G975" s="33" t="str">
        <f>Source!DE248</f>
        <v/>
      </c>
      <c r="H975" s="35">
        <f>ROUND(Source!AD248*Source!I248, 0)</f>
        <v>2</v>
      </c>
      <c r="I975" s="33"/>
      <c r="J975" s="33">
        <f>IF(Source!BB248&lt;&gt; 0, Source!BB248, 1)</f>
        <v>5.93</v>
      </c>
      <c r="K975" s="35">
        <f>Source!Q248</f>
        <v>14</v>
      </c>
      <c r="L975" s="36"/>
    </row>
    <row r="976" spans="1:26" ht="14.25">
      <c r="A976" s="30"/>
      <c r="B976" s="31"/>
      <c r="C976" s="27" t="s">
        <v>1687</v>
      </c>
      <c r="D976" s="32"/>
      <c r="E976" s="10"/>
      <c r="F976" s="34">
        <f>Source!AL248</f>
        <v>4.0999999999999996</v>
      </c>
      <c r="G976" s="33" t="str">
        <f>Source!DD248</f>
        <v/>
      </c>
      <c r="H976" s="35">
        <f>ROUND(Source!AC248*Source!I248, 0)</f>
        <v>4</v>
      </c>
      <c r="I976" s="33"/>
      <c r="J976" s="33">
        <f>IF(Source!BC248&lt;&gt; 0, Source!BC248, 1)</f>
        <v>5.33</v>
      </c>
      <c r="K976" s="35">
        <f>Source!P248</f>
        <v>22</v>
      </c>
      <c r="L976" s="36"/>
    </row>
    <row r="977" spans="1:26" ht="14.25">
      <c r="A977" s="30"/>
      <c r="B977" s="31"/>
      <c r="C977" s="27" t="s">
        <v>1682</v>
      </c>
      <c r="D977" s="32" t="s">
        <v>1683</v>
      </c>
      <c r="E977" s="10">
        <f>Source!BZ248</f>
        <v>128</v>
      </c>
      <c r="F977" s="151" t="str">
        <f>CONCATENATE(" )", Source!DL248, Source!FT248, "=", Source!FX248)</f>
        <v xml:space="preserve"> )*0,9=115,2</v>
      </c>
      <c r="G977" s="128"/>
      <c r="H977" s="35">
        <f>SUM(S973:S979)</f>
        <v>14</v>
      </c>
      <c r="I977" s="37"/>
      <c r="J977" s="27">
        <f>Source!AT248</f>
        <v>115</v>
      </c>
      <c r="K977" s="35">
        <f>SUM(T973:T979)</f>
        <v>253</v>
      </c>
      <c r="L977" s="36"/>
    </row>
    <row r="978" spans="1:26" ht="14.25">
      <c r="A978" s="30"/>
      <c r="B978" s="31"/>
      <c r="C978" s="27" t="s">
        <v>1684</v>
      </c>
      <c r="D978" s="32" t="s">
        <v>1683</v>
      </c>
      <c r="E978" s="10">
        <f>Source!CA248</f>
        <v>83</v>
      </c>
      <c r="F978" s="151" t="str">
        <f>CONCATENATE(" )", Source!DM248, Source!FU248, "=", Source!FY248)</f>
        <v xml:space="preserve"> )*0,85=70,55</v>
      </c>
      <c r="G978" s="128"/>
      <c r="H978" s="35">
        <f>SUM(U973:U979)</f>
        <v>8</v>
      </c>
      <c r="I978" s="37"/>
      <c r="J978" s="27">
        <f>Source!AU248</f>
        <v>71</v>
      </c>
      <c r="K978" s="35">
        <f>SUM(V973:V979)</f>
        <v>156</v>
      </c>
      <c r="L978" s="36"/>
    </row>
    <row r="979" spans="1:26" ht="14.25">
      <c r="A979" s="41"/>
      <c r="B979" s="42"/>
      <c r="C979" s="43" t="s">
        <v>1685</v>
      </c>
      <c r="D979" s="44" t="s">
        <v>1686</v>
      </c>
      <c r="E979" s="45">
        <f>Source!AQ248</f>
        <v>1.46</v>
      </c>
      <c r="F979" s="46"/>
      <c r="G979" s="47" t="str">
        <f>Source!DI248</f>
        <v/>
      </c>
      <c r="H979" s="48"/>
      <c r="I979" s="47"/>
      <c r="J979" s="47"/>
      <c r="K979" s="48"/>
      <c r="L979" s="49">
        <f>Source!U248</f>
        <v>1.46</v>
      </c>
    </row>
    <row r="980" spans="1:26" ht="15">
      <c r="G980" s="132">
        <f>ROUND(Source!AC248*Source!I248, 0)+ROUND(Source!AF248*Source!I248, 0)+ROUND(Source!AD248*Source!I248, 0)+SUM(H977:H978)</f>
        <v>40</v>
      </c>
      <c r="H980" s="132"/>
      <c r="J980" s="132">
        <f>Source!O248+SUM(K977:K978)</f>
        <v>665</v>
      </c>
      <c r="K980" s="132"/>
      <c r="L980" s="40">
        <f>Source!U248</f>
        <v>1.46</v>
      </c>
      <c r="O980" s="39">
        <f>G980</f>
        <v>40</v>
      </c>
      <c r="P980" s="39">
        <f>J980</f>
        <v>665</v>
      </c>
      <c r="Q980" s="50">
        <f>L980</f>
        <v>1.46</v>
      </c>
      <c r="W980">
        <f>IF(Source!BI248&lt;=1,G980, 0)</f>
        <v>40</v>
      </c>
      <c r="X980">
        <f>IF(Source!BI248=2,G980, 0)</f>
        <v>0</v>
      </c>
      <c r="Y980">
        <f>IF(Source!BI248=3,G980, 0)</f>
        <v>0</v>
      </c>
      <c r="Z980">
        <f>IF(Source!BI248=4,G980, 0)</f>
        <v>0</v>
      </c>
    </row>
    <row r="981" spans="1:26" ht="57">
      <c r="A981" s="30" t="str">
        <f>Source!E249</f>
        <v>97</v>
      </c>
      <c r="B981" s="31" t="str">
        <f>Source!F249</f>
        <v>301-3386</v>
      </c>
      <c r="C981" s="27" t="str">
        <f>Source!G249</f>
        <v>Решетка жалюзийная наружная из оцинкованной стали круглого сечения марки IGC 160 (SYSTEMAIR), диаметром 160 мм</v>
      </c>
      <c r="D981" s="32" t="str">
        <f>Source!H249</f>
        <v>шт.</v>
      </c>
      <c r="E981" s="10">
        <f>Source!I249</f>
        <v>1</v>
      </c>
      <c r="F981" s="34">
        <f>IF(Source!AK249&lt;&gt; 0, Source!AK249,Source!AL249 + Source!AM249 + Source!AO249)</f>
        <v>373.18</v>
      </c>
      <c r="G981" s="33"/>
      <c r="H981" s="35"/>
      <c r="I981" s="33" t="str">
        <f>Source!BO249</f>
        <v>301-3386</v>
      </c>
      <c r="J981" s="33"/>
      <c r="K981" s="35"/>
      <c r="L981" s="36"/>
      <c r="S981">
        <f>ROUND((Source!FX249/100)*((ROUND(Source!AF249*Source!I249, 0)+ROUND(Source!AE249*Source!I249, 0))), 0)</f>
        <v>0</v>
      </c>
      <c r="T981">
        <f>Source!X249</f>
        <v>0</v>
      </c>
      <c r="U981">
        <f>ROUND((Source!FY249/100)*((ROUND(Source!AF249*Source!I249, 0)+ROUND(Source!AE249*Source!I249, 0))), 0)</f>
        <v>0</v>
      </c>
      <c r="V981">
        <f>Source!Y249</f>
        <v>0</v>
      </c>
    </row>
    <row r="982" spans="1:26" ht="14.25">
      <c r="A982" s="41"/>
      <c r="B982" s="42"/>
      <c r="C982" s="43" t="s">
        <v>1687</v>
      </c>
      <c r="D982" s="44"/>
      <c r="E982" s="45"/>
      <c r="F982" s="46">
        <f>Source!AL249</f>
        <v>373.18</v>
      </c>
      <c r="G982" s="47" t="str">
        <f>Source!DD249</f>
        <v/>
      </c>
      <c r="H982" s="48">
        <f>ROUND(Source!AC249*Source!I249, 0)</f>
        <v>373</v>
      </c>
      <c r="I982" s="47"/>
      <c r="J982" s="47">
        <f>IF(Source!BC249&lt;&gt; 0, Source!BC249, 1)</f>
        <v>2.29</v>
      </c>
      <c r="K982" s="48">
        <f>Source!P249</f>
        <v>855</v>
      </c>
      <c r="L982" s="58"/>
    </row>
    <row r="983" spans="1:26" ht="15">
      <c r="G983" s="132">
        <f>ROUND(Source!AC249*Source!I249, 0)+ROUND(Source!AF249*Source!I249, 0)+ROUND(Source!AD249*Source!I249, 0)</f>
        <v>373</v>
      </c>
      <c r="H983" s="132"/>
      <c r="J983" s="132">
        <f>Source!O249</f>
        <v>855</v>
      </c>
      <c r="K983" s="132"/>
      <c r="L983" s="40">
        <f>Source!U249</f>
        <v>0</v>
      </c>
      <c r="O983" s="39">
        <f>G983</f>
        <v>373</v>
      </c>
      <c r="P983" s="39">
        <f>J983</f>
        <v>855</v>
      </c>
      <c r="Q983" s="50">
        <f>L983</f>
        <v>0</v>
      </c>
      <c r="W983">
        <f>IF(Source!BI249&lt;=1,G983, 0)</f>
        <v>373</v>
      </c>
      <c r="X983">
        <f>IF(Source!BI249=2,G983, 0)</f>
        <v>0</v>
      </c>
      <c r="Y983">
        <f>IF(Source!BI249=3,G983, 0)</f>
        <v>0</v>
      </c>
      <c r="Z983">
        <f>IF(Source!BI249=4,G983, 0)</f>
        <v>0</v>
      </c>
    </row>
    <row r="984" spans="1:26" ht="85.5">
      <c r="A984" s="30" t="str">
        <f>Source!E250</f>
        <v>98</v>
      </c>
      <c r="B984" s="31" t="str">
        <f>Source!F250</f>
        <v>20-01-001-1</v>
      </c>
      <c r="C984" s="27" t="str">
        <f>Source!G250</f>
        <v>Прокладка воздуховодов из листовой, оцинкованной стали и алюминия класса Н (нормальные) толщиной 0,5 мм, диаметром до 200 мм</v>
      </c>
      <c r="D984" s="32" t="str">
        <f>Source!H250</f>
        <v>100 М2 ПОВЕРХНОСТИ ВОЗДУХОВОДОВ</v>
      </c>
      <c r="E984" s="10">
        <f>Source!I250</f>
        <v>9.5100000000000004E-2</v>
      </c>
      <c r="F984" s="34">
        <f>IF(Source!AK250&lt;&gt; 0, Source!AK250,Source!AL250 + Source!AM250 + Source!AO250)</f>
        <v>1958.92</v>
      </c>
      <c r="G984" s="33"/>
      <c r="H984" s="35"/>
      <c r="I984" s="33" t="str">
        <f>Source!BO250</f>
        <v>20-01-001-1</v>
      </c>
      <c r="J984" s="33"/>
      <c r="K984" s="35"/>
      <c r="L984" s="36"/>
      <c r="S984">
        <f>ROUND((Source!FX250/100)*((ROUND(Source!AF250*Source!I250, 0)+ROUND(Source!AE250*Source!I250, 0))), 0)</f>
        <v>151</v>
      </c>
      <c r="T984">
        <f>Source!X250</f>
        <v>2705</v>
      </c>
      <c r="U984">
        <f>ROUND((Source!FY250/100)*((ROUND(Source!AF250*Source!I250, 0)+ROUND(Source!AE250*Source!I250, 0))), 0)</f>
        <v>92</v>
      </c>
      <c r="V984">
        <f>Source!Y250</f>
        <v>1670</v>
      </c>
    </row>
    <row r="985" spans="1:26" ht="14.25">
      <c r="A985" s="30"/>
      <c r="B985" s="31"/>
      <c r="C985" s="27" t="s">
        <v>1680</v>
      </c>
      <c r="D985" s="32"/>
      <c r="E985" s="10"/>
      <c r="F985" s="34">
        <f>Source!AO250</f>
        <v>1371.42</v>
      </c>
      <c r="G985" s="33" t="str">
        <f>Source!DG250</f>
        <v/>
      </c>
      <c r="H985" s="35">
        <f>ROUND(Source!AF250*Source!I250, 0)</f>
        <v>130</v>
      </c>
      <c r="I985" s="33"/>
      <c r="J985" s="33">
        <f>IF(Source!BA250&lt;&gt; 0, Source!BA250, 1)</f>
        <v>17.95</v>
      </c>
      <c r="K985" s="35">
        <f>Source!S250</f>
        <v>2341</v>
      </c>
      <c r="L985" s="36"/>
      <c r="R985">
        <f>H985</f>
        <v>130</v>
      </c>
    </row>
    <row r="986" spans="1:26" ht="14.25">
      <c r="A986" s="30"/>
      <c r="B986" s="31"/>
      <c r="C986" s="27" t="s">
        <v>317</v>
      </c>
      <c r="D986" s="32"/>
      <c r="E986" s="10"/>
      <c r="F986" s="34">
        <f>Source!AM250</f>
        <v>152.33000000000001</v>
      </c>
      <c r="G986" s="33" t="str">
        <f>Source!DE250</f>
        <v/>
      </c>
      <c r="H986" s="35">
        <f>ROUND(Source!AD250*Source!I250, 0)</f>
        <v>14</v>
      </c>
      <c r="I986" s="33"/>
      <c r="J986" s="33">
        <f>IF(Source!BB250&lt;&gt; 0, Source!BB250, 1)</f>
        <v>7.19</v>
      </c>
      <c r="K986" s="35">
        <f>Source!Q250</f>
        <v>104</v>
      </c>
      <c r="L986" s="36"/>
    </row>
    <row r="987" spans="1:26" ht="14.25">
      <c r="A987" s="30"/>
      <c r="B987" s="31"/>
      <c r="C987" s="27" t="s">
        <v>1681</v>
      </c>
      <c r="D987" s="32"/>
      <c r="E987" s="10"/>
      <c r="F987" s="34">
        <f>Source!AN250</f>
        <v>6.29</v>
      </c>
      <c r="G987" s="33" t="str">
        <f>Source!DF250</f>
        <v/>
      </c>
      <c r="H987" s="35">
        <f>ROUND(Source!AE250*Source!I250, 0)</f>
        <v>1</v>
      </c>
      <c r="I987" s="33"/>
      <c r="J987" s="33">
        <f>IF(Source!BS250&lt;&gt; 0, Source!BS250, 1)</f>
        <v>17.95</v>
      </c>
      <c r="K987" s="35">
        <f>Source!R250</f>
        <v>11</v>
      </c>
      <c r="L987" s="36"/>
      <c r="R987">
        <f>H987</f>
        <v>1</v>
      </c>
    </row>
    <row r="988" spans="1:26" ht="14.25">
      <c r="A988" s="30"/>
      <c r="B988" s="31"/>
      <c r="C988" s="27" t="s">
        <v>1687</v>
      </c>
      <c r="D988" s="32"/>
      <c r="E988" s="10"/>
      <c r="F988" s="34">
        <f>Source!AL250</f>
        <v>435.17</v>
      </c>
      <c r="G988" s="33" t="str">
        <f>Source!DD250</f>
        <v/>
      </c>
      <c r="H988" s="35">
        <f>ROUND(Source!AC250*Source!I250, 0)</f>
        <v>41</v>
      </c>
      <c r="I988" s="33"/>
      <c r="J988" s="33">
        <f>IF(Source!BC250&lt;&gt; 0, Source!BC250, 1)</f>
        <v>4.4800000000000004</v>
      </c>
      <c r="K988" s="35">
        <f>Source!P250</f>
        <v>185</v>
      </c>
      <c r="L988" s="36"/>
    </row>
    <row r="989" spans="1:26" ht="14.25">
      <c r="A989" s="30"/>
      <c r="B989" s="31"/>
      <c r="C989" s="27" t="s">
        <v>1682</v>
      </c>
      <c r="D989" s="32" t="s">
        <v>1683</v>
      </c>
      <c r="E989" s="10">
        <f>Source!BZ250</f>
        <v>128</v>
      </c>
      <c r="F989" s="151" t="str">
        <f>CONCATENATE(" )", Source!DL250, Source!FT250, "=", Source!FX250)</f>
        <v xml:space="preserve"> )*0,9=115,2</v>
      </c>
      <c r="G989" s="128"/>
      <c r="H989" s="35">
        <f>SUM(S984:S991)</f>
        <v>151</v>
      </c>
      <c r="I989" s="37"/>
      <c r="J989" s="27">
        <f>Source!AT250</f>
        <v>115</v>
      </c>
      <c r="K989" s="35">
        <f>SUM(T984:T991)</f>
        <v>2705</v>
      </c>
      <c r="L989" s="36"/>
    </row>
    <row r="990" spans="1:26" ht="14.25">
      <c r="A990" s="30"/>
      <c r="B990" s="31"/>
      <c r="C990" s="27" t="s">
        <v>1684</v>
      </c>
      <c r="D990" s="32" t="s">
        <v>1683</v>
      </c>
      <c r="E990" s="10">
        <f>Source!CA250</f>
        <v>83</v>
      </c>
      <c r="F990" s="151" t="str">
        <f>CONCATENATE(" )", Source!DM250, Source!FU250, "=", Source!FY250)</f>
        <v xml:space="preserve"> )*0,85=70,55</v>
      </c>
      <c r="G990" s="128"/>
      <c r="H990" s="35">
        <f>SUM(U984:U991)</f>
        <v>92</v>
      </c>
      <c r="I990" s="37"/>
      <c r="J990" s="27">
        <f>Source!AU250</f>
        <v>71</v>
      </c>
      <c r="K990" s="35">
        <f>SUM(V984:V991)</f>
        <v>1670</v>
      </c>
      <c r="L990" s="36"/>
    </row>
    <row r="991" spans="1:26" ht="14.25">
      <c r="A991" s="41"/>
      <c r="B991" s="42"/>
      <c r="C991" s="43" t="s">
        <v>1685</v>
      </c>
      <c r="D991" s="44" t="s">
        <v>1686</v>
      </c>
      <c r="E991" s="45">
        <f>Source!AQ250</f>
        <v>167.86</v>
      </c>
      <c r="F991" s="46"/>
      <c r="G991" s="47" t="str">
        <f>Source!DI250</f>
        <v/>
      </c>
      <c r="H991" s="48"/>
      <c r="I991" s="47"/>
      <c r="J991" s="47"/>
      <c r="K991" s="48"/>
      <c r="L991" s="49">
        <f>Source!U250</f>
        <v>15.963486000000001</v>
      </c>
    </row>
    <row r="992" spans="1:26" ht="15">
      <c r="G992" s="132">
        <f>ROUND(Source!AC250*Source!I250, 0)+ROUND(Source!AF250*Source!I250, 0)+ROUND(Source!AD250*Source!I250, 0)+SUM(H989:H990)</f>
        <v>428</v>
      </c>
      <c r="H992" s="132"/>
      <c r="J992" s="132">
        <f>Source!O250+SUM(K989:K990)</f>
        <v>7005</v>
      </c>
      <c r="K992" s="132"/>
      <c r="L992" s="40">
        <f>Source!U250</f>
        <v>15.963486000000001</v>
      </c>
      <c r="O992" s="39">
        <f>G992</f>
        <v>428</v>
      </c>
      <c r="P992" s="39">
        <f>J992</f>
        <v>7005</v>
      </c>
      <c r="Q992" s="50">
        <f>L992</f>
        <v>15.963486000000001</v>
      </c>
      <c r="W992">
        <f>IF(Source!BI250&lt;=1,G992, 0)</f>
        <v>428</v>
      </c>
      <c r="X992">
        <f>IF(Source!BI250=2,G992, 0)</f>
        <v>0</v>
      </c>
      <c r="Y992">
        <f>IF(Source!BI250=3,G992, 0)</f>
        <v>0</v>
      </c>
      <c r="Z992">
        <f>IF(Source!BI250=4,G992, 0)</f>
        <v>0</v>
      </c>
    </row>
    <row r="993" spans="1:26" ht="28.5">
      <c r="A993" s="30" t="str">
        <f>Source!E251</f>
        <v>99</v>
      </c>
      <c r="B993" s="31" t="str">
        <f>Source!F251</f>
        <v>301-1771</v>
      </c>
      <c r="C993" s="27" t="str">
        <f>Source!G251</f>
        <v>Воздуховоды из листовой стали толщиной 0,5 мм, диаметром до 200 мм</v>
      </c>
      <c r="D993" s="32" t="str">
        <f>Source!H251</f>
        <v>м2</v>
      </c>
      <c r="E993" s="10">
        <f>Source!I251</f>
        <v>8.33</v>
      </c>
      <c r="F993" s="34">
        <f>IF(Source!AK251&lt;&gt; 0, Source!AK251,Source!AL251 + Source!AM251 + Source!AO251)</f>
        <v>78.14</v>
      </c>
      <c r="G993" s="33"/>
      <c r="H993" s="35"/>
      <c r="I993" s="33" t="str">
        <f>Source!BO251</f>
        <v>301-1771</v>
      </c>
      <c r="J993" s="33"/>
      <c r="K993" s="35"/>
      <c r="L993" s="36"/>
      <c r="S993">
        <f>ROUND((Source!FX251/100)*((ROUND(Source!AF251*Source!I251, 0)+ROUND(Source!AE251*Source!I251, 0))), 0)</f>
        <v>0</v>
      </c>
      <c r="T993">
        <f>Source!X251</f>
        <v>0</v>
      </c>
      <c r="U993">
        <f>ROUND((Source!FY251/100)*((ROUND(Source!AF251*Source!I251, 0)+ROUND(Source!AE251*Source!I251, 0))), 0)</f>
        <v>0</v>
      </c>
      <c r="V993">
        <f>Source!Y251</f>
        <v>0</v>
      </c>
    </row>
    <row r="994" spans="1:26" ht="14.25">
      <c r="A994" s="41"/>
      <c r="B994" s="42"/>
      <c r="C994" s="43" t="s">
        <v>1687</v>
      </c>
      <c r="D994" s="44"/>
      <c r="E994" s="45"/>
      <c r="F994" s="46">
        <f>Source!AL251</f>
        <v>78.14</v>
      </c>
      <c r="G994" s="47" t="str">
        <f>Source!DD251</f>
        <v/>
      </c>
      <c r="H994" s="48">
        <f>ROUND(Source!AC251*Source!I251, 0)</f>
        <v>651</v>
      </c>
      <c r="I994" s="47"/>
      <c r="J994" s="47">
        <f>IF(Source!BC251&lt;&gt; 0, Source!BC251, 1)</f>
        <v>6.27</v>
      </c>
      <c r="K994" s="48">
        <f>Source!P251</f>
        <v>4081</v>
      </c>
      <c r="L994" s="58"/>
    </row>
    <row r="995" spans="1:26" ht="15">
      <c r="G995" s="132">
        <f>ROUND(Source!AC251*Source!I251, 0)+ROUND(Source!AF251*Source!I251, 0)+ROUND(Source!AD251*Source!I251, 0)</f>
        <v>651</v>
      </c>
      <c r="H995" s="132"/>
      <c r="J995" s="132">
        <f>Source!O251</f>
        <v>4081</v>
      </c>
      <c r="K995" s="132"/>
      <c r="L995" s="40">
        <f>Source!U251</f>
        <v>0</v>
      </c>
      <c r="O995" s="39">
        <f>G995</f>
        <v>651</v>
      </c>
      <c r="P995" s="39">
        <f>J995</f>
        <v>4081</v>
      </c>
      <c r="Q995" s="50">
        <f>L995</f>
        <v>0</v>
      </c>
      <c r="W995">
        <f>IF(Source!BI251&lt;=1,G995, 0)</f>
        <v>651</v>
      </c>
      <c r="X995">
        <f>IF(Source!BI251=2,G995, 0)</f>
        <v>0</v>
      </c>
      <c r="Y995">
        <f>IF(Source!BI251=3,G995, 0)</f>
        <v>0</v>
      </c>
      <c r="Z995">
        <f>IF(Source!BI251=4,G995, 0)</f>
        <v>0</v>
      </c>
    </row>
    <row r="996" spans="1:26" ht="42.75">
      <c r="A996" s="30" t="str">
        <f>Source!E252</f>
        <v>100</v>
      </c>
      <c r="B996" s="31" t="str">
        <f>Source!F252</f>
        <v>301-0158</v>
      </c>
      <c r="C996" s="27" t="str">
        <f>Source!G252</f>
        <v>Воздуховоды алюминиевые гибкие гофрированные класса Н, типа ВАГГ, диаметром 100 мм</v>
      </c>
      <c r="D996" s="32" t="str">
        <f>Source!H252</f>
        <v>м2</v>
      </c>
      <c r="E996" s="10">
        <f>Source!I252</f>
        <v>1.18</v>
      </c>
      <c r="F996" s="34">
        <f>IF(Source!AK252&lt;&gt; 0, Source!AK252,Source!AL252 + Source!AM252 + Source!AO252)</f>
        <v>190.09</v>
      </c>
      <c r="G996" s="33"/>
      <c r="H996" s="35"/>
      <c r="I996" s="33" t="str">
        <f>Source!BO252</f>
        <v>301-0158</v>
      </c>
      <c r="J996" s="33"/>
      <c r="K996" s="35"/>
      <c r="L996" s="36"/>
      <c r="S996">
        <f>ROUND((Source!FX252/100)*((ROUND(Source!AF252*Source!I252, 0)+ROUND(Source!AE252*Source!I252, 0))), 0)</f>
        <v>0</v>
      </c>
      <c r="T996">
        <f>Source!X252</f>
        <v>0</v>
      </c>
      <c r="U996">
        <f>ROUND((Source!FY252/100)*((ROUND(Source!AF252*Source!I252, 0)+ROUND(Source!AE252*Source!I252, 0))), 0)</f>
        <v>0</v>
      </c>
      <c r="V996">
        <f>Source!Y252</f>
        <v>0</v>
      </c>
    </row>
    <row r="997" spans="1:26" ht="14.25">
      <c r="A997" s="41"/>
      <c r="B997" s="42"/>
      <c r="C997" s="43" t="s">
        <v>1687</v>
      </c>
      <c r="D997" s="44"/>
      <c r="E997" s="45"/>
      <c r="F997" s="46">
        <f>Source!AL252</f>
        <v>190.09</v>
      </c>
      <c r="G997" s="47" t="str">
        <f>Source!DD252</f>
        <v/>
      </c>
      <c r="H997" s="48">
        <f>ROUND(Source!AC252*Source!I252, 0)</f>
        <v>224</v>
      </c>
      <c r="I997" s="47"/>
      <c r="J997" s="47">
        <f>IF(Source!BC252&lt;&gt; 0, Source!BC252, 1)</f>
        <v>2.5099999999999998</v>
      </c>
      <c r="K997" s="48">
        <f>Source!P252</f>
        <v>563</v>
      </c>
      <c r="L997" s="58"/>
    </row>
    <row r="998" spans="1:26" ht="15">
      <c r="G998" s="132">
        <f>ROUND(Source!AC252*Source!I252, 0)+ROUND(Source!AF252*Source!I252, 0)+ROUND(Source!AD252*Source!I252, 0)</f>
        <v>224</v>
      </c>
      <c r="H998" s="132"/>
      <c r="J998" s="132">
        <f>Source!O252</f>
        <v>563</v>
      </c>
      <c r="K998" s="132"/>
      <c r="L998" s="40">
        <f>Source!U252</f>
        <v>0</v>
      </c>
      <c r="O998" s="39">
        <f>G998</f>
        <v>224</v>
      </c>
      <c r="P998" s="39">
        <f>J998</f>
        <v>563</v>
      </c>
      <c r="Q998" s="50">
        <f>L998</f>
        <v>0</v>
      </c>
      <c r="W998">
        <f>IF(Source!BI252&lt;=1,G998, 0)</f>
        <v>224</v>
      </c>
      <c r="X998">
        <f>IF(Source!BI252=2,G998, 0)</f>
        <v>0</v>
      </c>
      <c r="Y998">
        <f>IF(Source!BI252=3,G998, 0)</f>
        <v>0</v>
      </c>
      <c r="Z998">
        <f>IF(Source!BI252=4,G998, 0)</f>
        <v>0</v>
      </c>
    </row>
    <row r="999" spans="1:26" ht="57">
      <c r="A999" s="30" t="str">
        <f>Source!E253</f>
        <v>101</v>
      </c>
      <c r="B999" s="31" t="str">
        <f>Source!F253</f>
        <v>20-02-001-1</v>
      </c>
      <c r="C999" s="27" t="str">
        <f>Source!G253</f>
        <v>Установка воздухораспределителей, предназначенных для подачи воздуха в рабочую зону, массой до 20 кг</v>
      </c>
      <c r="D999" s="32" t="str">
        <f>Source!H253</f>
        <v>1 воздухораспределитель</v>
      </c>
      <c r="E999" s="10">
        <f>Source!I253</f>
        <v>2</v>
      </c>
      <c r="F999" s="34">
        <f>IF(Source!AK253&lt;&gt; 0, Source!AK253,Source!AL253 + Source!AM253 + Source!AO253)</f>
        <v>22.01</v>
      </c>
      <c r="G999" s="33"/>
      <c r="H999" s="35"/>
      <c r="I999" s="33" t="str">
        <f>Source!BO253</f>
        <v>20-02-001-1</v>
      </c>
      <c r="J999" s="33"/>
      <c r="K999" s="35"/>
      <c r="L999" s="36"/>
      <c r="S999">
        <f>ROUND((Source!FX253/100)*((ROUND(Source!AF253*Source!I253, 0)+ROUND(Source!AE253*Source!I253, 0))), 0)</f>
        <v>25</v>
      </c>
      <c r="T999">
        <f>Source!X253</f>
        <v>454</v>
      </c>
      <c r="U999">
        <f>ROUND((Source!FY253/100)*((ROUND(Source!AF253*Source!I253, 0)+ROUND(Source!AE253*Source!I253, 0))), 0)</f>
        <v>16</v>
      </c>
      <c r="V999">
        <f>Source!Y253</f>
        <v>280</v>
      </c>
    </row>
    <row r="1000" spans="1:26" ht="14.25">
      <c r="A1000" s="30"/>
      <c r="B1000" s="31"/>
      <c r="C1000" s="27" t="s">
        <v>1680</v>
      </c>
      <c r="D1000" s="32"/>
      <c r="E1000" s="10"/>
      <c r="F1000" s="34">
        <f>Source!AO253</f>
        <v>11.01</v>
      </c>
      <c r="G1000" s="33" t="str">
        <f>Source!DG253</f>
        <v/>
      </c>
      <c r="H1000" s="35">
        <f>ROUND(Source!AF253*Source!I253, 0)</f>
        <v>22</v>
      </c>
      <c r="I1000" s="33"/>
      <c r="J1000" s="33">
        <f>IF(Source!BA253&lt;&gt; 0, Source!BA253, 1)</f>
        <v>17.95</v>
      </c>
      <c r="K1000" s="35">
        <f>Source!S253</f>
        <v>395</v>
      </c>
      <c r="L1000" s="36"/>
      <c r="R1000">
        <f>H1000</f>
        <v>22</v>
      </c>
    </row>
    <row r="1001" spans="1:26" ht="14.25">
      <c r="A1001" s="30"/>
      <c r="B1001" s="31"/>
      <c r="C1001" s="27" t="s">
        <v>317</v>
      </c>
      <c r="D1001" s="32"/>
      <c r="E1001" s="10"/>
      <c r="F1001" s="34">
        <f>Source!AM253</f>
        <v>3.88</v>
      </c>
      <c r="G1001" s="33" t="str">
        <f>Source!DE253</f>
        <v/>
      </c>
      <c r="H1001" s="35">
        <f>ROUND(Source!AD253*Source!I253, 0)</f>
        <v>8</v>
      </c>
      <c r="I1001" s="33"/>
      <c r="J1001" s="33">
        <f>IF(Source!BB253&lt;&gt; 0, Source!BB253, 1)</f>
        <v>5.44</v>
      </c>
      <c r="K1001" s="35">
        <f>Source!Q253</f>
        <v>42</v>
      </c>
      <c r="L1001" s="36"/>
    </row>
    <row r="1002" spans="1:26" ht="14.25">
      <c r="A1002" s="30"/>
      <c r="B1002" s="31"/>
      <c r="C1002" s="27" t="s">
        <v>1687</v>
      </c>
      <c r="D1002" s="32"/>
      <c r="E1002" s="10"/>
      <c r="F1002" s="34">
        <f>Source!AL253</f>
        <v>7.12</v>
      </c>
      <c r="G1002" s="33" t="str">
        <f>Source!DD253</f>
        <v/>
      </c>
      <c r="H1002" s="35">
        <f>ROUND(Source!AC253*Source!I253, 0)</f>
        <v>14</v>
      </c>
      <c r="I1002" s="33"/>
      <c r="J1002" s="33">
        <f>IF(Source!BC253&lt;&gt; 0, Source!BC253, 1)</f>
        <v>4.45</v>
      </c>
      <c r="K1002" s="35">
        <f>Source!P253</f>
        <v>63</v>
      </c>
      <c r="L1002" s="36"/>
    </row>
    <row r="1003" spans="1:26" ht="14.25">
      <c r="A1003" s="30"/>
      <c r="B1003" s="31"/>
      <c r="C1003" s="27" t="s">
        <v>1682</v>
      </c>
      <c r="D1003" s="32" t="s">
        <v>1683</v>
      </c>
      <c r="E1003" s="10">
        <f>Source!BZ253</f>
        <v>128</v>
      </c>
      <c r="F1003" s="151" t="str">
        <f>CONCATENATE(" )", Source!DL253, Source!FT253, "=", Source!FX253)</f>
        <v xml:space="preserve"> )*0,9=115,2</v>
      </c>
      <c r="G1003" s="128"/>
      <c r="H1003" s="35">
        <f>SUM(S999:S1005)</f>
        <v>25</v>
      </c>
      <c r="I1003" s="37"/>
      <c r="J1003" s="27">
        <f>Source!AT253</f>
        <v>115</v>
      </c>
      <c r="K1003" s="35">
        <f>SUM(T999:T1005)</f>
        <v>454</v>
      </c>
      <c r="L1003" s="36"/>
    </row>
    <row r="1004" spans="1:26" ht="14.25">
      <c r="A1004" s="30"/>
      <c r="B1004" s="31"/>
      <c r="C1004" s="27" t="s">
        <v>1684</v>
      </c>
      <c r="D1004" s="32" t="s">
        <v>1683</v>
      </c>
      <c r="E1004" s="10">
        <f>Source!CA253</f>
        <v>83</v>
      </c>
      <c r="F1004" s="151" t="str">
        <f>CONCATENATE(" )", Source!DM253, Source!FU253, "=", Source!FY253)</f>
        <v xml:space="preserve"> )*0,85=70,55</v>
      </c>
      <c r="G1004" s="128"/>
      <c r="H1004" s="35">
        <f>SUM(U999:U1005)</f>
        <v>16</v>
      </c>
      <c r="I1004" s="37"/>
      <c r="J1004" s="27">
        <f>Source!AU253</f>
        <v>71</v>
      </c>
      <c r="K1004" s="35">
        <f>SUM(V999:V1005)</f>
        <v>280</v>
      </c>
      <c r="L1004" s="36"/>
    </row>
    <row r="1005" spans="1:26" ht="14.25">
      <c r="A1005" s="41"/>
      <c r="B1005" s="42"/>
      <c r="C1005" s="43" t="s">
        <v>1685</v>
      </c>
      <c r="D1005" s="44" t="s">
        <v>1686</v>
      </c>
      <c r="E1005" s="45">
        <f>Source!AQ253</f>
        <v>1.33</v>
      </c>
      <c r="F1005" s="46"/>
      <c r="G1005" s="47" t="str">
        <f>Source!DI253</f>
        <v/>
      </c>
      <c r="H1005" s="48"/>
      <c r="I1005" s="47"/>
      <c r="J1005" s="47"/>
      <c r="K1005" s="48"/>
      <c r="L1005" s="49">
        <f>Source!U253</f>
        <v>2.66</v>
      </c>
    </row>
    <row r="1006" spans="1:26" ht="15">
      <c r="G1006" s="132">
        <f>ROUND(Source!AC253*Source!I253, 0)+ROUND(Source!AF253*Source!I253, 0)+ROUND(Source!AD253*Source!I253, 0)+SUM(H1003:H1004)</f>
        <v>85</v>
      </c>
      <c r="H1006" s="132"/>
      <c r="J1006" s="132">
        <f>Source!O253+SUM(K1003:K1004)</f>
        <v>1234</v>
      </c>
      <c r="K1006" s="132"/>
      <c r="L1006" s="40">
        <f>Source!U253</f>
        <v>2.66</v>
      </c>
      <c r="O1006" s="39">
        <f>G1006</f>
        <v>85</v>
      </c>
      <c r="P1006" s="39">
        <f>J1006</f>
        <v>1234</v>
      </c>
      <c r="Q1006" s="50">
        <f>L1006</f>
        <v>2.66</v>
      </c>
      <c r="W1006">
        <f>IF(Source!BI253&lt;=1,G1006, 0)</f>
        <v>85</v>
      </c>
      <c r="X1006">
        <f>IF(Source!BI253=2,G1006, 0)</f>
        <v>0</v>
      </c>
      <c r="Y1006">
        <f>IF(Source!BI253=3,G1006, 0)</f>
        <v>0</v>
      </c>
      <c r="Z1006">
        <f>IF(Source!BI253=4,G1006, 0)</f>
        <v>0</v>
      </c>
    </row>
    <row r="1007" spans="1:26" ht="42.75">
      <c r="A1007" s="30" t="str">
        <f>Source!E254</f>
        <v>102</v>
      </c>
      <c r="B1007" s="31" t="str">
        <f>Source!F254</f>
        <v>301-1070</v>
      </c>
      <c r="C1007" s="27" t="str">
        <f>Source!G254</f>
        <v>Диффузоры потолочные металлические "DEC" марки DVS приточные DVS-Р, диаметр 125 мм</v>
      </c>
      <c r="D1007" s="32" t="str">
        <f>Source!H254</f>
        <v>шт.</v>
      </c>
      <c r="E1007" s="10">
        <f>Source!I254</f>
        <v>2</v>
      </c>
      <c r="F1007" s="34">
        <f>IF(Source!AK254&lt;&gt; 0, Source!AK254,Source!AL254 + Source!AM254 + Source!AO254)</f>
        <v>207.88</v>
      </c>
      <c r="G1007" s="33"/>
      <c r="H1007" s="35"/>
      <c r="I1007" s="33" t="str">
        <f>Source!BO254</f>
        <v>301-1070</v>
      </c>
      <c r="J1007" s="33"/>
      <c r="K1007" s="35"/>
      <c r="L1007" s="36"/>
      <c r="S1007">
        <f>ROUND((Source!FX254/100)*((ROUND(Source!AF254*Source!I254, 0)+ROUND(Source!AE254*Source!I254, 0))), 0)</f>
        <v>0</v>
      </c>
      <c r="T1007">
        <f>Source!X254</f>
        <v>0</v>
      </c>
      <c r="U1007">
        <f>ROUND((Source!FY254/100)*((ROUND(Source!AF254*Source!I254, 0)+ROUND(Source!AE254*Source!I254, 0))), 0)</f>
        <v>0</v>
      </c>
      <c r="V1007">
        <f>Source!Y254</f>
        <v>0</v>
      </c>
    </row>
    <row r="1008" spans="1:26" ht="14.25">
      <c r="A1008" s="41"/>
      <c r="B1008" s="42"/>
      <c r="C1008" s="43" t="s">
        <v>1687</v>
      </c>
      <c r="D1008" s="44"/>
      <c r="E1008" s="45"/>
      <c r="F1008" s="46">
        <f>Source!AL254</f>
        <v>207.88</v>
      </c>
      <c r="G1008" s="47" t="str">
        <f>Source!DD254</f>
        <v/>
      </c>
      <c r="H1008" s="48">
        <f>ROUND(Source!AC254*Source!I254, 0)</f>
        <v>416</v>
      </c>
      <c r="I1008" s="47"/>
      <c r="J1008" s="47">
        <f>IF(Source!BC254&lt;&gt; 0, Source!BC254, 1)</f>
        <v>1.07</v>
      </c>
      <c r="K1008" s="48">
        <f>Source!P254</f>
        <v>445</v>
      </c>
      <c r="L1008" s="58"/>
    </row>
    <row r="1009" spans="1:32" ht="15">
      <c r="G1009" s="132">
        <f>ROUND(Source!AC254*Source!I254, 0)+ROUND(Source!AF254*Source!I254, 0)+ROUND(Source!AD254*Source!I254, 0)</f>
        <v>416</v>
      </c>
      <c r="H1009" s="132"/>
      <c r="J1009" s="132">
        <f>Source!O254</f>
        <v>445</v>
      </c>
      <c r="K1009" s="132"/>
      <c r="L1009" s="40">
        <f>Source!U254</f>
        <v>0</v>
      </c>
      <c r="O1009" s="39">
        <f>G1009</f>
        <v>416</v>
      </c>
      <c r="P1009" s="39">
        <f>J1009</f>
        <v>445</v>
      </c>
      <c r="Q1009" s="50">
        <f>L1009</f>
        <v>0</v>
      </c>
      <c r="W1009">
        <f>IF(Source!BI254&lt;=1,G1009, 0)</f>
        <v>416</v>
      </c>
      <c r="X1009">
        <f>IF(Source!BI254=2,G1009, 0)</f>
        <v>0</v>
      </c>
      <c r="Y1009">
        <f>IF(Source!BI254=3,G1009, 0)</f>
        <v>0</v>
      </c>
      <c r="Z1009">
        <f>IF(Source!BI254=4,G1009, 0)</f>
        <v>0</v>
      </c>
    </row>
    <row r="1010" spans="1:32" ht="14.25">
      <c r="C1010" s="135" t="str">
        <f>Source!G255</f>
        <v>Демонтажгные работы</v>
      </c>
      <c r="D1010" s="135"/>
      <c r="E1010" s="135"/>
      <c r="F1010" s="135"/>
      <c r="G1010" s="135"/>
      <c r="H1010" s="135"/>
      <c r="I1010" s="135"/>
      <c r="J1010" s="135"/>
      <c r="K1010" s="135"/>
      <c r="L1010" s="135"/>
      <c r="AF1010" s="29" t="str">
        <f>Source!G255</f>
        <v>Демонтажгные работы</v>
      </c>
    </row>
    <row r="1011" spans="1:32" ht="79.5">
      <c r="A1011" s="30" t="str">
        <f>Source!E256</f>
        <v>104</v>
      </c>
      <c r="B1011" s="31" t="s">
        <v>1692</v>
      </c>
      <c r="C1011" s="27" t="str">
        <f>Source!G256</f>
        <v>Прокладка внутренних трубопроводов канализации из полипропиленовых труб диаметром 50 мм (разборка)</v>
      </c>
      <c r="D1011" s="32" t="str">
        <f>Source!H256</f>
        <v>100 м трубопровода</v>
      </c>
      <c r="E1011" s="10">
        <f>Source!I256</f>
        <v>0.04</v>
      </c>
      <c r="F1011" s="34">
        <f>IF(Source!AK256&lt;&gt; 0, Source!AK256,Source!AL256 + Source!AM256 + Source!AO256)</f>
        <v>1616.63</v>
      </c>
      <c r="G1011" s="33"/>
      <c r="H1011" s="35"/>
      <c r="I1011" s="33" t="str">
        <f>Source!BO256</f>
        <v>16-04-004-1</v>
      </c>
      <c r="J1011" s="33"/>
      <c r="K1011" s="35"/>
      <c r="L1011" s="36"/>
      <c r="S1011">
        <f>ROUND((Source!FX256/100)*((ROUND(Source!AF256*Source!I256, 0)+ROUND(Source!AE256*Source!I256, 0))), 0)</f>
        <v>9</v>
      </c>
      <c r="T1011">
        <f>Source!X256</f>
        <v>174</v>
      </c>
      <c r="U1011">
        <f>ROUND((Source!FY256/100)*((ROUND(Source!AF256*Source!I256, 0)+ROUND(Source!AE256*Source!I256, 0))), 0)</f>
        <v>6</v>
      </c>
      <c r="V1011">
        <f>Source!Y256</f>
        <v>107</v>
      </c>
    </row>
    <row r="1012" spans="1:32" ht="14.25">
      <c r="A1012" s="30"/>
      <c r="B1012" s="31"/>
      <c r="C1012" s="27" t="s">
        <v>1680</v>
      </c>
      <c r="D1012" s="32"/>
      <c r="E1012" s="10"/>
      <c r="F1012" s="34">
        <f>Source!AO256</f>
        <v>526.70000000000005</v>
      </c>
      <c r="G1012" s="33" t="str">
        <f>Source!DG256</f>
        <v>)*0,4</v>
      </c>
      <c r="H1012" s="35">
        <f>ROUND(Source!AF256*Source!I256, 0)</f>
        <v>8</v>
      </c>
      <c r="I1012" s="33"/>
      <c r="J1012" s="33">
        <f>IF(Source!BA256&lt;&gt; 0, Source!BA256, 1)</f>
        <v>17.95</v>
      </c>
      <c r="K1012" s="35">
        <f>Source!S256</f>
        <v>151</v>
      </c>
      <c r="L1012" s="36"/>
      <c r="R1012">
        <f>H1012</f>
        <v>8</v>
      </c>
    </row>
    <row r="1013" spans="1:32" ht="14.25">
      <c r="A1013" s="30"/>
      <c r="B1013" s="31"/>
      <c r="C1013" s="27" t="s">
        <v>317</v>
      </c>
      <c r="D1013" s="32"/>
      <c r="E1013" s="10"/>
      <c r="F1013" s="34">
        <f>Source!AM256</f>
        <v>10.76</v>
      </c>
      <c r="G1013" s="33" t="str">
        <f>Source!DE256</f>
        <v>)*0,4</v>
      </c>
      <c r="H1013" s="35">
        <f>ROUND(Source!AD256*Source!I256, 0)</f>
        <v>0</v>
      </c>
      <c r="I1013" s="33"/>
      <c r="J1013" s="33">
        <f>IF(Source!BB256&lt;&gt; 0, Source!BB256, 1)</f>
        <v>6.82</v>
      </c>
      <c r="K1013" s="35">
        <f>Source!Q256</f>
        <v>1</v>
      </c>
      <c r="L1013" s="36"/>
    </row>
    <row r="1014" spans="1:32" ht="14.25">
      <c r="A1014" s="30"/>
      <c r="B1014" s="31"/>
      <c r="C1014" s="27" t="s">
        <v>1682</v>
      </c>
      <c r="D1014" s="32" t="s">
        <v>1683</v>
      </c>
      <c r="E1014" s="10">
        <f>Source!BZ256</f>
        <v>128</v>
      </c>
      <c r="F1014" s="151" t="str">
        <f>CONCATENATE(" )", Source!DL256, Source!FT256, "=", Source!FX256)</f>
        <v xml:space="preserve"> )*0,9=115,2</v>
      </c>
      <c r="G1014" s="128"/>
      <c r="H1014" s="35">
        <f>SUM(S1011:S1016)</f>
        <v>9</v>
      </c>
      <c r="I1014" s="37"/>
      <c r="J1014" s="27">
        <f>Source!AT256</f>
        <v>115</v>
      </c>
      <c r="K1014" s="35">
        <f>SUM(T1011:T1016)</f>
        <v>174</v>
      </c>
      <c r="L1014" s="36"/>
    </row>
    <row r="1015" spans="1:32" ht="14.25">
      <c r="A1015" s="30"/>
      <c r="B1015" s="31"/>
      <c r="C1015" s="27" t="s">
        <v>1684</v>
      </c>
      <c r="D1015" s="32" t="s">
        <v>1683</v>
      </c>
      <c r="E1015" s="10">
        <f>Source!CA256</f>
        <v>83</v>
      </c>
      <c r="F1015" s="151" t="str">
        <f>CONCATENATE(" )", Source!DM256, Source!FU256, "=", Source!FY256)</f>
        <v xml:space="preserve"> )*0,85=70,55</v>
      </c>
      <c r="G1015" s="128"/>
      <c r="H1015" s="35">
        <f>SUM(U1011:U1016)</f>
        <v>6</v>
      </c>
      <c r="I1015" s="37"/>
      <c r="J1015" s="27">
        <f>Source!AU256</f>
        <v>71</v>
      </c>
      <c r="K1015" s="35">
        <f>SUM(V1011:V1016)</f>
        <v>107</v>
      </c>
      <c r="L1015" s="36"/>
    </row>
    <row r="1016" spans="1:32" ht="14.25">
      <c r="A1016" s="41"/>
      <c r="B1016" s="42"/>
      <c r="C1016" s="43" t="s">
        <v>1685</v>
      </c>
      <c r="D1016" s="44" t="s">
        <v>1686</v>
      </c>
      <c r="E1016" s="45">
        <f>Source!AQ256</f>
        <v>59.92</v>
      </c>
      <c r="F1016" s="46"/>
      <c r="G1016" s="47" t="str">
        <f>Source!DI256</f>
        <v>)*0,4</v>
      </c>
      <c r="H1016" s="48"/>
      <c r="I1016" s="47"/>
      <c r="J1016" s="47"/>
      <c r="K1016" s="48"/>
      <c r="L1016" s="49">
        <f>Source!U256</f>
        <v>0.95872000000000013</v>
      </c>
    </row>
    <row r="1017" spans="1:32" ht="15">
      <c r="G1017" s="132">
        <f>ROUND(Source!AC256*Source!I256, 0)+ROUND(Source!AF256*Source!I256, 0)+ROUND(Source!AD256*Source!I256, 0)+SUM(H1014:H1015)</f>
        <v>23</v>
      </c>
      <c r="H1017" s="132"/>
      <c r="J1017" s="132">
        <f>Source!O256+SUM(K1014:K1015)</f>
        <v>433</v>
      </c>
      <c r="K1017" s="132"/>
      <c r="L1017" s="40">
        <f>Source!U256</f>
        <v>0.95872000000000013</v>
      </c>
      <c r="O1017" s="39">
        <f>G1017</f>
        <v>23</v>
      </c>
      <c r="P1017" s="39">
        <f>J1017</f>
        <v>433</v>
      </c>
      <c r="Q1017" s="50">
        <f>L1017</f>
        <v>0.95872000000000013</v>
      </c>
      <c r="W1017">
        <f>IF(Source!BI256&lt;=1,G1017, 0)</f>
        <v>23</v>
      </c>
      <c r="X1017">
        <f>IF(Source!BI256=2,G1017, 0)</f>
        <v>0</v>
      </c>
      <c r="Y1017">
        <f>IF(Source!BI256=3,G1017, 0)</f>
        <v>0</v>
      </c>
      <c r="Z1017">
        <f>IF(Source!BI256=4,G1017, 0)</f>
        <v>0</v>
      </c>
    </row>
    <row r="1018" spans="1:32" ht="114">
      <c r="A1018" s="30" t="str">
        <f>Source!E257</f>
        <v>105</v>
      </c>
      <c r="B1018" s="31" t="str">
        <f>Source!F257</f>
        <v>65-2-2</v>
      </c>
      <c r="C1018" s="27" t="str">
        <f>Source!G257</f>
        <v>Разборка трубопроводов из чугунных канализационных труб диаметром 100 мм</v>
      </c>
      <c r="D1018" s="32" t="str">
        <f>Source!H257</f>
        <v>100 М ТРУБОПРОВОДА С ФАСОННЫМИ ЧАСТЯМИ</v>
      </c>
      <c r="E1018" s="10">
        <f>Source!I257</f>
        <v>0.1</v>
      </c>
      <c r="F1018" s="34">
        <f>IF(Source!AK257&lt;&gt; 0, Source!AK257,Source!AL257 + Source!AM257 + Source!AO257)</f>
        <v>684.14</v>
      </c>
      <c r="G1018" s="33"/>
      <c r="H1018" s="35"/>
      <c r="I1018" s="33" t="str">
        <f>Source!BO257</f>
        <v>65-2-2</v>
      </c>
      <c r="J1018" s="33"/>
      <c r="K1018" s="35"/>
      <c r="L1018" s="36"/>
      <c r="S1018">
        <f>ROUND((Source!FX257/100)*((ROUND(Source!AF257*Source!I257, 0)+ROUND(Source!AE257*Source!I257, 0))), 0)</f>
        <v>50</v>
      </c>
      <c r="T1018">
        <f>Source!X257</f>
        <v>901</v>
      </c>
      <c r="U1018">
        <f>ROUND((Source!FY257/100)*((ROUND(Source!AF257*Source!I257, 0)+ROUND(Source!AE257*Source!I257, 0))), 0)</f>
        <v>34</v>
      </c>
      <c r="V1018">
        <f>Source!Y257</f>
        <v>609</v>
      </c>
    </row>
    <row r="1019" spans="1:32" ht="14.25">
      <c r="A1019" s="30"/>
      <c r="B1019" s="31"/>
      <c r="C1019" s="27" t="s">
        <v>1680</v>
      </c>
      <c r="D1019" s="32"/>
      <c r="E1019" s="10"/>
      <c r="F1019" s="34">
        <f>Source!AO257</f>
        <v>673.87</v>
      </c>
      <c r="G1019" s="33" t="str">
        <f>Source!DG257</f>
        <v/>
      </c>
      <c r="H1019" s="35">
        <f>ROUND(Source!AF257*Source!I257, 0)</f>
        <v>67</v>
      </c>
      <c r="I1019" s="33"/>
      <c r="J1019" s="33">
        <f>IF(Source!BA257&lt;&gt; 0, Source!BA257, 1)</f>
        <v>17.95</v>
      </c>
      <c r="K1019" s="35">
        <f>Source!S257</f>
        <v>1210</v>
      </c>
      <c r="L1019" s="36"/>
      <c r="R1019">
        <f>H1019</f>
        <v>67</v>
      </c>
    </row>
    <row r="1020" spans="1:32" ht="14.25">
      <c r="A1020" s="30"/>
      <c r="B1020" s="31"/>
      <c r="C1020" s="27" t="s">
        <v>317</v>
      </c>
      <c r="D1020" s="32"/>
      <c r="E1020" s="10"/>
      <c r="F1020" s="34">
        <f>Source!AM257</f>
        <v>10.27</v>
      </c>
      <c r="G1020" s="33" t="str">
        <f>Source!DE257</f>
        <v/>
      </c>
      <c r="H1020" s="35">
        <f>ROUND(Source!AD257*Source!I257, 0)</f>
        <v>1</v>
      </c>
      <c r="I1020" s="33"/>
      <c r="J1020" s="33">
        <f>IF(Source!BB257&lt;&gt; 0, Source!BB257, 1)</f>
        <v>8.92</v>
      </c>
      <c r="K1020" s="35">
        <f>Source!Q257</f>
        <v>9</v>
      </c>
      <c r="L1020" s="36"/>
    </row>
    <row r="1021" spans="1:32" ht="14.25">
      <c r="A1021" s="30"/>
      <c r="B1021" s="31"/>
      <c r="C1021" s="27" t="s">
        <v>1681</v>
      </c>
      <c r="D1021" s="32"/>
      <c r="E1021" s="10"/>
      <c r="F1021" s="34">
        <f>Source!AN257</f>
        <v>3.87</v>
      </c>
      <c r="G1021" s="33" t="str">
        <f>Source!DF257</f>
        <v/>
      </c>
      <c r="H1021" s="35">
        <f>ROUND(Source!AE257*Source!I257, 0)</f>
        <v>0</v>
      </c>
      <c r="I1021" s="33"/>
      <c r="J1021" s="33">
        <f>IF(Source!BS257&lt;&gt; 0, Source!BS257, 1)</f>
        <v>17.95</v>
      </c>
      <c r="K1021" s="35">
        <f>Source!R257</f>
        <v>7</v>
      </c>
      <c r="L1021" s="36"/>
      <c r="R1021">
        <f>H1021</f>
        <v>0</v>
      </c>
    </row>
    <row r="1022" spans="1:32" ht="14.25">
      <c r="A1022" s="30"/>
      <c r="B1022" s="31"/>
      <c r="C1022" s="27" t="s">
        <v>1682</v>
      </c>
      <c r="D1022" s="32" t="s">
        <v>1683</v>
      </c>
      <c r="E1022" s="10">
        <f>Source!BZ257</f>
        <v>74</v>
      </c>
      <c r="F1022" s="51"/>
      <c r="G1022" s="33"/>
      <c r="H1022" s="35">
        <f>SUM(S1018:S1025)</f>
        <v>50</v>
      </c>
      <c r="I1022" s="37"/>
      <c r="J1022" s="27">
        <f>Source!AT257</f>
        <v>74</v>
      </c>
      <c r="K1022" s="35">
        <f>SUM(T1018:T1025)</f>
        <v>901</v>
      </c>
      <c r="L1022" s="36"/>
    </row>
    <row r="1023" spans="1:32" ht="14.25">
      <c r="A1023" s="30"/>
      <c r="B1023" s="31"/>
      <c r="C1023" s="27" t="s">
        <v>1684</v>
      </c>
      <c r="D1023" s="32" t="s">
        <v>1683</v>
      </c>
      <c r="E1023" s="10">
        <f>Source!CA257</f>
        <v>50</v>
      </c>
      <c r="F1023" s="51"/>
      <c r="G1023" s="33"/>
      <c r="H1023" s="35">
        <f>SUM(U1018:U1025)</f>
        <v>34</v>
      </c>
      <c r="I1023" s="37"/>
      <c r="J1023" s="27">
        <f>Source!AU257</f>
        <v>50</v>
      </c>
      <c r="K1023" s="35">
        <f>SUM(V1018:V1025)</f>
        <v>609</v>
      </c>
      <c r="L1023" s="36"/>
    </row>
    <row r="1024" spans="1:32" ht="14.25">
      <c r="A1024" s="30"/>
      <c r="B1024" s="31"/>
      <c r="C1024" s="27" t="s">
        <v>1685</v>
      </c>
      <c r="D1024" s="32" t="s">
        <v>1686</v>
      </c>
      <c r="E1024" s="10">
        <f>Source!AQ257</f>
        <v>85.3</v>
      </c>
      <c r="F1024" s="34"/>
      <c r="G1024" s="33" t="str">
        <f>Source!DI257</f>
        <v/>
      </c>
      <c r="H1024" s="35"/>
      <c r="I1024" s="33"/>
      <c r="J1024" s="33"/>
      <c r="K1024" s="35"/>
      <c r="L1024" s="38">
        <f>Source!U257</f>
        <v>8.5299999999999994</v>
      </c>
    </row>
    <row r="1025" spans="1:28" ht="28.5">
      <c r="A1025" s="52" t="str">
        <f>Source!E258</f>
        <v>105,1</v>
      </c>
      <c r="B1025" s="52" t="str">
        <f>Source!F258</f>
        <v>509-9899</v>
      </c>
      <c r="C1025" s="52" t="str">
        <f>Source!G258</f>
        <v>Строительный мусор и масса возвратных материалов</v>
      </c>
      <c r="D1025" s="53" t="str">
        <f>Source!H258</f>
        <v>т</v>
      </c>
      <c r="E1025" s="54">
        <f>Source!I258</f>
        <v>0.13400000000000001</v>
      </c>
      <c r="F1025" s="55">
        <f>Source!AK258</f>
        <v>0</v>
      </c>
      <c r="G1025" s="56" t="s">
        <v>3</v>
      </c>
      <c r="H1025" s="57">
        <f>ROUND(Source!AC258*Source!I258, 0)+ROUND(Source!AD258*Source!I258, 0)+ROUND(Source!AF258*Source!I258, 0)</f>
        <v>0</v>
      </c>
      <c r="I1025" s="53"/>
      <c r="J1025" s="53">
        <f>IF(Source!BC258&lt;&gt; 0, Source!BC258, 1)</f>
        <v>1</v>
      </c>
      <c r="K1025" s="57">
        <f>Source!O258</f>
        <v>0</v>
      </c>
      <c r="L1025" s="55"/>
      <c r="S1025">
        <f>ROUND((Source!FX258/100)*((ROUND(Source!AF258*Source!I258, 0)+ROUND(Source!AE258*Source!I258, 0))), 0)</f>
        <v>0</v>
      </c>
      <c r="T1025">
        <f>Source!X258</f>
        <v>0</v>
      </c>
      <c r="U1025">
        <f>ROUND((Source!FY258/100)*((ROUND(Source!AF258*Source!I258, 0)+ROUND(Source!AE258*Source!I258, 0))), 0)</f>
        <v>0</v>
      </c>
      <c r="V1025">
        <f>Source!Y258</f>
        <v>0</v>
      </c>
      <c r="Y1025">
        <f>IF(Source!BI258=3,H1025, 0)</f>
        <v>0</v>
      </c>
      <c r="AA1025">
        <f>ROUND(Source!AC258*Source!I258, 0)+ROUND(Source!AD258*Source!I258, 0)+ROUND(Source!AF258*Source!I258, 0)</f>
        <v>0</v>
      </c>
      <c r="AB1025">
        <f>Source!O258</f>
        <v>0</v>
      </c>
    </row>
    <row r="1026" spans="1:28" ht="15">
      <c r="G1026" s="132">
        <f>ROUND(Source!AC257*Source!I257, 0)+ROUND(Source!AF257*Source!I257, 0)+ROUND(Source!AD257*Source!I257, 0)+SUM(H1022:H1023)+SUM(AA1025:AA1025)</f>
        <v>152</v>
      </c>
      <c r="H1026" s="132"/>
      <c r="J1026" s="132">
        <f>Source!O257+SUM(K1022:K1023)+SUM(AB1025:AB1025)</f>
        <v>2729</v>
      </c>
      <c r="K1026" s="132"/>
      <c r="L1026" s="40">
        <f>Source!U257</f>
        <v>8.5299999999999994</v>
      </c>
      <c r="O1026" s="39">
        <f>G1026</f>
        <v>152</v>
      </c>
      <c r="P1026" s="39">
        <f>J1026</f>
        <v>2729</v>
      </c>
      <c r="Q1026" s="50">
        <f>L1026</f>
        <v>8.5299999999999994</v>
      </c>
      <c r="W1026">
        <f>IF(Source!BI257&lt;=1,G1026, 0)</f>
        <v>152</v>
      </c>
      <c r="X1026">
        <f>IF(Source!BI257=2,G1026, 0)</f>
        <v>0</v>
      </c>
      <c r="Y1026">
        <f>IF(Source!BI257=3,G1026, 0)</f>
        <v>0</v>
      </c>
      <c r="Z1026">
        <f>IF(Source!BI257=4,G1026, 0)</f>
        <v>0</v>
      </c>
    </row>
    <row r="1027" spans="1:28" ht="79.5">
      <c r="A1027" s="30" t="str">
        <f>Source!E259</f>
        <v>106</v>
      </c>
      <c r="B1027" s="31" t="s">
        <v>1693</v>
      </c>
      <c r="C1027" s="27" t="str">
        <f>Source!G259</f>
        <v>Прокладка внутренних трубопроводов канализации из полипропиленовых труб диаметром 110 мм (разборка)</v>
      </c>
      <c r="D1027" s="32" t="str">
        <f>Source!H259</f>
        <v>100 м трубопровода</v>
      </c>
      <c r="E1027" s="10">
        <f>Source!I259</f>
        <v>7.0000000000000007E-2</v>
      </c>
      <c r="F1027" s="34">
        <f>IF(Source!AK259&lt;&gt; 0, Source!AK259,Source!AL259 + Source!AM259 + Source!AO259)</f>
        <v>5004.5200000000004</v>
      </c>
      <c r="G1027" s="33"/>
      <c r="H1027" s="35"/>
      <c r="I1027" s="33" t="str">
        <f>Source!BO259</f>
        <v>16-04-004-2</v>
      </c>
      <c r="J1027" s="33"/>
      <c r="K1027" s="35"/>
      <c r="L1027" s="36"/>
      <c r="S1027">
        <f>ROUND((Source!FX259/100)*((ROUND(Source!AF259*Source!I259, 0)+ROUND(Source!AE259*Source!I259, 0))), 0)</f>
        <v>16</v>
      </c>
      <c r="T1027">
        <f>Source!X259</f>
        <v>286</v>
      </c>
      <c r="U1027">
        <f>ROUND((Source!FY259/100)*((ROUND(Source!AF259*Source!I259, 0)+ROUND(Source!AE259*Source!I259, 0))), 0)</f>
        <v>10</v>
      </c>
      <c r="V1027">
        <f>Source!Y259</f>
        <v>177</v>
      </c>
    </row>
    <row r="1028" spans="1:28" ht="14.25">
      <c r="A1028" s="30"/>
      <c r="B1028" s="31"/>
      <c r="C1028" s="27" t="s">
        <v>1680</v>
      </c>
      <c r="D1028" s="32"/>
      <c r="E1028" s="10"/>
      <c r="F1028" s="34">
        <f>Source!AO259</f>
        <v>490.75</v>
      </c>
      <c r="G1028" s="33" t="str">
        <f>Source!DG259</f>
        <v>)*0,4</v>
      </c>
      <c r="H1028" s="35">
        <f>ROUND(Source!AF259*Source!I259, 0)</f>
        <v>14</v>
      </c>
      <c r="I1028" s="33"/>
      <c r="J1028" s="33">
        <f>IF(Source!BA259&lt;&gt; 0, Source!BA259, 1)</f>
        <v>17.95</v>
      </c>
      <c r="K1028" s="35">
        <f>Source!S259</f>
        <v>247</v>
      </c>
      <c r="L1028" s="36"/>
      <c r="R1028">
        <f>H1028</f>
        <v>14</v>
      </c>
    </row>
    <row r="1029" spans="1:28" ht="14.25">
      <c r="A1029" s="30"/>
      <c r="B1029" s="31"/>
      <c r="C1029" s="27" t="s">
        <v>317</v>
      </c>
      <c r="D1029" s="32"/>
      <c r="E1029" s="10"/>
      <c r="F1029" s="34">
        <f>Source!AM259</f>
        <v>46.06</v>
      </c>
      <c r="G1029" s="33" t="str">
        <f>Source!DE259</f>
        <v>)*0,4</v>
      </c>
      <c r="H1029" s="35">
        <f>ROUND(Source!AD259*Source!I259, 0)</f>
        <v>1</v>
      </c>
      <c r="I1029" s="33"/>
      <c r="J1029" s="33">
        <f>IF(Source!BB259&lt;&gt; 0, Source!BB259, 1)</f>
        <v>7.07</v>
      </c>
      <c r="K1029" s="35">
        <f>Source!Q259</f>
        <v>9</v>
      </c>
      <c r="L1029" s="36"/>
    </row>
    <row r="1030" spans="1:28" ht="14.25">
      <c r="A1030" s="30"/>
      <c r="B1030" s="31"/>
      <c r="C1030" s="27" t="s">
        <v>1681</v>
      </c>
      <c r="D1030" s="32"/>
      <c r="E1030" s="10"/>
      <c r="F1030" s="34">
        <f>Source!AN259</f>
        <v>3.07</v>
      </c>
      <c r="G1030" s="33" t="str">
        <f>Source!DF259</f>
        <v>)*0,4</v>
      </c>
      <c r="H1030" s="35">
        <f>ROUND(Source!AE259*Source!I259, 0)</f>
        <v>0</v>
      </c>
      <c r="I1030" s="33"/>
      <c r="J1030" s="33">
        <f>IF(Source!BS259&lt;&gt; 0, Source!BS259, 1)</f>
        <v>17.95</v>
      </c>
      <c r="K1030" s="35">
        <f>Source!R259</f>
        <v>2</v>
      </c>
      <c r="L1030" s="36"/>
      <c r="R1030">
        <f>H1030</f>
        <v>0</v>
      </c>
    </row>
    <row r="1031" spans="1:28" ht="14.25">
      <c r="A1031" s="30"/>
      <c r="B1031" s="31"/>
      <c r="C1031" s="27" t="s">
        <v>1682</v>
      </c>
      <c r="D1031" s="32" t="s">
        <v>1683</v>
      </c>
      <c r="E1031" s="10">
        <f>Source!BZ259</f>
        <v>128</v>
      </c>
      <c r="F1031" s="151" t="str">
        <f>CONCATENATE(" )", Source!DL259, Source!FT259, "=", Source!FX259)</f>
        <v xml:space="preserve"> )*0,9=115,2</v>
      </c>
      <c r="G1031" s="128"/>
      <c r="H1031" s="35">
        <f>SUM(S1027:S1033)</f>
        <v>16</v>
      </c>
      <c r="I1031" s="37"/>
      <c r="J1031" s="27">
        <f>Source!AT259</f>
        <v>115</v>
      </c>
      <c r="K1031" s="35">
        <f>SUM(T1027:T1033)</f>
        <v>286</v>
      </c>
      <c r="L1031" s="36"/>
    </row>
    <row r="1032" spans="1:28" ht="14.25">
      <c r="A1032" s="30"/>
      <c r="B1032" s="31"/>
      <c r="C1032" s="27" t="s">
        <v>1684</v>
      </c>
      <c r="D1032" s="32" t="s">
        <v>1683</v>
      </c>
      <c r="E1032" s="10">
        <f>Source!CA259</f>
        <v>83</v>
      </c>
      <c r="F1032" s="151" t="str">
        <f>CONCATENATE(" )", Source!DM259, Source!FU259, "=", Source!FY259)</f>
        <v xml:space="preserve"> )*0,85=70,55</v>
      </c>
      <c r="G1032" s="128"/>
      <c r="H1032" s="35">
        <f>SUM(U1027:U1033)</f>
        <v>10</v>
      </c>
      <c r="I1032" s="37"/>
      <c r="J1032" s="27">
        <f>Source!AU259</f>
        <v>71</v>
      </c>
      <c r="K1032" s="35">
        <f>SUM(V1027:V1033)</f>
        <v>177</v>
      </c>
      <c r="L1032" s="36"/>
    </row>
    <row r="1033" spans="1:28" ht="14.25">
      <c r="A1033" s="41"/>
      <c r="B1033" s="42"/>
      <c r="C1033" s="43" t="s">
        <v>1685</v>
      </c>
      <c r="D1033" s="44" t="s">
        <v>1686</v>
      </c>
      <c r="E1033" s="45">
        <f>Source!AQ259</f>
        <v>55.83</v>
      </c>
      <c r="F1033" s="46"/>
      <c r="G1033" s="47" t="str">
        <f>Source!DI259</f>
        <v>)*0,4</v>
      </c>
      <c r="H1033" s="48"/>
      <c r="I1033" s="47"/>
      <c r="J1033" s="47"/>
      <c r="K1033" s="48"/>
      <c r="L1033" s="49">
        <f>Source!U259</f>
        <v>1.5632400000000002</v>
      </c>
    </row>
    <row r="1034" spans="1:28" ht="15">
      <c r="G1034" s="132">
        <f>ROUND(Source!AC259*Source!I259, 0)+ROUND(Source!AF259*Source!I259, 0)+ROUND(Source!AD259*Source!I259, 0)+SUM(H1031:H1032)</f>
        <v>41</v>
      </c>
      <c r="H1034" s="132"/>
      <c r="J1034" s="132">
        <f>Source!O259+SUM(K1031:K1032)</f>
        <v>719</v>
      </c>
      <c r="K1034" s="132"/>
      <c r="L1034" s="40">
        <f>Source!U259</f>
        <v>1.5632400000000002</v>
      </c>
      <c r="O1034" s="39">
        <f>G1034</f>
        <v>41</v>
      </c>
      <c r="P1034" s="39">
        <f>J1034</f>
        <v>719</v>
      </c>
      <c r="Q1034" s="50">
        <f>L1034</f>
        <v>1.5632400000000002</v>
      </c>
      <c r="W1034">
        <f>IF(Source!BI259&lt;=1,G1034, 0)</f>
        <v>41</v>
      </c>
      <c r="X1034">
        <f>IF(Source!BI259=2,G1034, 0)</f>
        <v>0</v>
      </c>
      <c r="Y1034">
        <f>IF(Source!BI259=3,G1034, 0)</f>
        <v>0</v>
      </c>
      <c r="Z1034">
        <f>IF(Source!BI259=4,G1034, 0)</f>
        <v>0</v>
      </c>
    </row>
    <row r="1035" spans="1:28" ht="28.5">
      <c r="A1035" s="30" t="str">
        <f>Source!E260</f>
        <v>108</v>
      </c>
      <c r="B1035" s="31" t="str">
        <f>Source!F260</f>
        <v>65-4-2</v>
      </c>
      <c r="C1035" s="27" t="str">
        <f>Source!G260</f>
        <v>Демонтаж унитазов и писсуаров</v>
      </c>
      <c r="D1035" s="32" t="str">
        <f>Source!H260</f>
        <v>100 приборов</v>
      </c>
      <c r="E1035" s="10">
        <f>Source!I260</f>
        <v>7.0000000000000007E-2</v>
      </c>
      <c r="F1035" s="34">
        <f>IF(Source!AK260&lt;&gt; 0, Source!AK260,Source!AL260 + Source!AM260 + Source!AO260)</f>
        <v>518.11</v>
      </c>
      <c r="G1035" s="33"/>
      <c r="H1035" s="35"/>
      <c r="I1035" s="33" t="str">
        <f>Source!BO260</f>
        <v>65-4-2</v>
      </c>
      <c r="J1035" s="33"/>
      <c r="K1035" s="35"/>
      <c r="L1035" s="36"/>
      <c r="S1035">
        <f>ROUND((Source!FX260/100)*((ROUND(Source!AF260*Source!I260, 0)+ROUND(Source!AE260*Source!I260, 0))), 0)</f>
        <v>27</v>
      </c>
      <c r="T1035">
        <f>Source!X260</f>
        <v>476</v>
      </c>
      <c r="U1035">
        <f>ROUND((Source!FY260/100)*((ROUND(Source!AF260*Source!I260, 0)+ROUND(Source!AE260*Source!I260, 0))), 0)</f>
        <v>18</v>
      </c>
      <c r="V1035">
        <f>Source!Y260</f>
        <v>322</v>
      </c>
    </row>
    <row r="1036" spans="1:28" ht="14.25">
      <c r="A1036" s="30"/>
      <c r="B1036" s="31"/>
      <c r="C1036" s="27" t="s">
        <v>1680</v>
      </c>
      <c r="D1036" s="32"/>
      <c r="E1036" s="10"/>
      <c r="F1036" s="34">
        <f>Source!AO260</f>
        <v>508.8</v>
      </c>
      <c r="G1036" s="33" t="str">
        <f>Source!DG260</f>
        <v/>
      </c>
      <c r="H1036" s="35">
        <f>ROUND(Source!AF260*Source!I260, 0)</f>
        <v>36</v>
      </c>
      <c r="I1036" s="33"/>
      <c r="J1036" s="33">
        <f>IF(Source!BA260&lt;&gt; 0, Source!BA260, 1)</f>
        <v>17.95</v>
      </c>
      <c r="K1036" s="35">
        <f>Source!S260</f>
        <v>639</v>
      </c>
      <c r="L1036" s="36"/>
      <c r="R1036">
        <f>H1036</f>
        <v>36</v>
      </c>
    </row>
    <row r="1037" spans="1:28" ht="14.25">
      <c r="A1037" s="30"/>
      <c r="B1037" s="31"/>
      <c r="C1037" s="27" t="s">
        <v>317</v>
      </c>
      <c r="D1037" s="32"/>
      <c r="E1037" s="10"/>
      <c r="F1037" s="34">
        <f>Source!AM260</f>
        <v>9.31</v>
      </c>
      <c r="G1037" s="33" t="str">
        <f>Source!DE260</f>
        <v/>
      </c>
      <c r="H1037" s="35">
        <f>ROUND(Source!AD260*Source!I260, 0)</f>
        <v>1</v>
      </c>
      <c r="I1037" s="33"/>
      <c r="J1037" s="33">
        <f>IF(Source!BB260&lt;&gt; 0, Source!BB260, 1)</f>
        <v>8.92</v>
      </c>
      <c r="K1037" s="35">
        <f>Source!Q260</f>
        <v>6</v>
      </c>
      <c r="L1037" s="36"/>
    </row>
    <row r="1038" spans="1:28" ht="14.25">
      <c r="A1038" s="30"/>
      <c r="B1038" s="31"/>
      <c r="C1038" s="27" t="s">
        <v>1681</v>
      </c>
      <c r="D1038" s="32"/>
      <c r="E1038" s="10"/>
      <c r="F1038" s="34">
        <f>Source!AN260</f>
        <v>3.51</v>
      </c>
      <c r="G1038" s="33" t="str">
        <f>Source!DF260</f>
        <v/>
      </c>
      <c r="H1038" s="35">
        <f>ROUND(Source!AE260*Source!I260, 0)</f>
        <v>0</v>
      </c>
      <c r="I1038" s="33"/>
      <c r="J1038" s="33">
        <f>IF(Source!BS260&lt;&gt; 0, Source!BS260, 1)</f>
        <v>17.95</v>
      </c>
      <c r="K1038" s="35">
        <f>Source!R260</f>
        <v>4</v>
      </c>
      <c r="L1038" s="36"/>
      <c r="R1038">
        <f>H1038</f>
        <v>0</v>
      </c>
    </row>
    <row r="1039" spans="1:28" ht="14.25">
      <c r="A1039" s="30"/>
      <c r="B1039" s="31"/>
      <c r="C1039" s="27" t="s">
        <v>1682</v>
      </c>
      <c r="D1039" s="32" t="s">
        <v>1683</v>
      </c>
      <c r="E1039" s="10">
        <f>Source!BZ260</f>
        <v>74</v>
      </c>
      <c r="F1039" s="51"/>
      <c r="G1039" s="33"/>
      <c r="H1039" s="35">
        <f>SUM(S1035:S1042)</f>
        <v>27</v>
      </c>
      <c r="I1039" s="37"/>
      <c r="J1039" s="27">
        <f>Source!AT260</f>
        <v>74</v>
      </c>
      <c r="K1039" s="35">
        <f>SUM(T1035:T1042)</f>
        <v>476</v>
      </c>
      <c r="L1039" s="36"/>
    </row>
    <row r="1040" spans="1:28" ht="14.25">
      <c r="A1040" s="30"/>
      <c r="B1040" s="31"/>
      <c r="C1040" s="27" t="s">
        <v>1684</v>
      </c>
      <c r="D1040" s="32" t="s">
        <v>1683</v>
      </c>
      <c r="E1040" s="10">
        <f>Source!CA260</f>
        <v>50</v>
      </c>
      <c r="F1040" s="51"/>
      <c r="G1040" s="33"/>
      <c r="H1040" s="35">
        <f>SUM(U1035:U1042)</f>
        <v>18</v>
      </c>
      <c r="I1040" s="37"/>
      <c r="J1040" s="27">
        <f>Source!AU260</f>
        <v>50</v>
      </c>
      <c r="K1040" s="35">
        <f>SUM(V1035:V1042)</f>
        <v>322</v>
      </c>
      <c r="L1040" s="36"/>
    </row>
    <row r="1041" spans="1:28" ht="14.25">
      <c r="A1041" s="30"/>
      <c r="B1041" s="31"/>
      <c r="C1041" s="27" t="s">
        <v>1685</v>
      </c>
      <c r="D1041" s="32" t="s">
        <v>1686</v>
      </c>
      <c r="E1041" s="10">
        <f>Source!AQ260</f>
        <v>63.84</v>
      </c>
      <c r="F1041" s="34"/>
      <c r="G1041" s="33" t="str">
        <f>Source!DI260</f>
        <v/>
      </c>
      <c r="H1041" s="35"/>
      <c r="I1041" s="33"/>
      <c r="J1041" s="33"/>
      <c r="K1041" s="35"/>
      <c r="L1041" s="38">
        <f>Source!U260</f>
        <v>4.4688000000000008</v>
      </c>
    </row>
    <row r="1042" spans="1:28" ht="28.5">
      <c r="A1042" s="52" t="str">
        <f>Source!E261</f>
        <v>108,1</v>
      </c>
      <c r="B1042" s="52" t="str">
        <f>Source!F261</f>
        <v>509-9899</v>
      </c>
      <c r="C1042" s="52" t="str">
        <f>Source!G261</f>
        <v>Строительный мусор и масса возвратных материалов</v>
      </c>
      <c r="D1042" s="53" t="str">
        <f>Source!H261</f>
        <v>т</v>
      </c>
      <c r="E1042" s="54">
        <f>Source!I261</f>
        <v>0.1855</v>
      </c>
      <c r="F1042" s="55">
        <f>Source!AK261</f>
        <v>0</v>
      </c>
      <c r="G1042" s="56" t="s">
        <v>3</v>
      </c>
      <c r="H1042" s="57">
        <f>ROUND(Source!AC261*Source!I261, 0)+ROUND(Source!AD261*Source!I261, 0)+ROUND(Source!AF261*Source!I261, 0)</f>
        <v>0</v>
      </c>
      <c r="I1042" s="53"/>
      <c r="J1042" s="53">
        <f>IF(Source!BC261&lt;&gt; 0, Source!BC261, 1)</f>
        <v>1</v>
      </c>
      <c r="K1042" s="57">
        <f>Source!O261</f>
        <v>0</v>
      </c>
      <c r="L1042" s="55"/>
      <c r="S1042">
        <f>ROUND((Source!FX261/100)*((ROUND(Source!AF261*Source!I261, 0)+ROUND(Source!AE261*Source!I261, 0))), 0)</f>
        <v>0</v>
      </c>
      <c r="T1042">
        <f>Source!X261</f>
        <v>0</v>
      </c>
      <c r="U1042">
        <f>ROUND((Source!FY261/100)*((ROUND(Source!AF261*Source!I261, 0)+ROUND(Source!AE261*Source!I261, 0))), 0)</f>
        <v>0</v>
      </c>
      <c r="V1042">
        <f>Source!Y261</f>
        <v>0</v>
      </c>
      <c r="Y1042">
        <f>IF(Source!BI261=3,H1042, 0)</f>
        <v>0</v>
      </c>
      <c r="AA1042">
        <f>ROUND(Source!AC261*Source!I261, 0)+ROUND(Source!AD261*Source!I261, 0)+ROUND(Source!AF261*Source!I261, 0)</f>
        <v>0</v>
      </c>
      <c r="AB1042">
        <f>Source!O261</f>
        <v>0</v>
      </c>
    </row>
    <row r="1043" spans="1:28" ht="15">
      <c r="G1043" s="132">
        <f>ROUND(Source!AC260*Source!I260, 0)+ROUND(Source!AF260*Source!I260, 0)+ROUND(Source!AD260*Source!I260, 0)+SUM(H1039:H1040)+SUM(AA1042:AA1042)</f>
        <v>82</v>
      </c>
      <c r="H1043" s="132"/>
      <c r="J1043" s="132">
        <f>Source!O260+SUM(K1039:K1040)+SUM(AB1042:AB1042)</f>
        <v>1443</v>
      </c>
      <c r="K1043" s="132"/>
      <c r="L1043" s="40">
        <f>Source!U260</f>
        <v>4.4688000000000008</v>
      </c>
      <c r="O1043" s="39">
        <f>G1043</f>
        <v>82</v>
      </c>
      <c r="P1043" s="39">
        <f>J1043</f>
        <v>1443</v>
      </c>
      <c r="Q1043" s="50">
        <f>L1043</f>
        <v>4.4688000000000008</v>
      </c>
      <c r="W1043">
        <f>IF(Source!BI260&lt;=1,G1043, 0)</f>
        <v>82</v>
      </c>
      <c r="X1043">
        <f>IF(Source!BI260=2,G1043, 0)</f>
        <v>0</v>
      </c>
      <c r="Y1043">
        <f>IF(Source!BI260=3,G1043, 0)</f>
        <v>0</v>
      </c>
      <c r="Z1043">
        <f>IF(Source!BI260=4,G1043, 0)</f>
        <v>0</v>
      </c>
    </row>
    <row r="1044" spans="1:28" ht="28.5">
      <c r="A1044" s="30" t="str">
        <f>Source!E262</f>
        <v>109</v>
      </c>
      <c r="B1044" s="31" t="str">
        <f>Source!F262</f>
        <v>65-4-1</v>
      </c>
      <c r="C1044" s="27" t="str">
        <f>Source!G262</f>
        <v>Демонтаж умывальников и раковин</v>
      </c>
      <c r="D1044" s="32" t="str">
        <f>Source!H262</f>
        <v>100 приборов</v>
      </c>
      <c r="E1044" s="10">
        <f>Source!I262</f>
        <v>0.06</v>
      </c>
      <c r="F1044" s="34">
        <f>IF(Source!AK262&lt;&gt; 0, Source!AK262,Source!AL262 + Source!AM262 + Source!AO262)</f>
        <v>417.2</v>
      </c>
      <c r="G1044" s="33"/>
      <c r="H1044" s="35"/>
      <c r="I1044" s="33" t="str">
        <f>Source!BO262</f>
        <v>65-4-1</v>
      </c>
      <c r="J1044" s="33"/>
      <c r="K1044" s="35"/>
      <c r="L1044" s="36"/>
      <c r="S1044">
        <f>ROUND((Source!FX262/100)*((ROUND(Source!AF262*Source!I262, 0)+ROUND(Source!AE262*Source!I262, 0))), 0)</f>
        <v>19</v>
      </c>
      <c r="T1044">
        <f>Source!X262</f>
        <v>328</v>
      </c>
      <c r="U1044">
        <f>ROUND((Source!FY262/100)*((ROUND(Source!AF262*Source!I262, 0)+ROUND(Source!AE262*Source!I262, 0))), 0)</f>
        <v>13</v>
      </c>
      <c r="V1044">
        <f>Source!Y262</f>
        <v>222</v>
      </c>
    </row>
    <row r="1045" spans="1:28" ht="14.25">
      <c r="A1045" s="30"/>
      <c r="B1045" s="31"/>
      <c r="C1045" s="27" t="s">
        <v>1680</v>
      </c>
      <c r="D1045" s="32"/>
      <c r="E1045" s="10"/>
      <c r="F1045" s="34">
        <f>Source!AO262</f>
        <v>408.86</v>
      </c>
      <c r="G1045" s="33" t="str">
        <f>Source!DG262</f>
        <v/>
      </c>
      <c r="H1045" s="35">
        <f>ROUND(Source!AF262*Source!I262, 0)</f>
        <v>25</v>
      </c>
      <c r="I1045" s="33"/>
      <c r="J1045" s="33">
        <f>IF(Source!BA262&lt;&gt; 0, Source!BA262, 1)</f>
        <v>17.95</v>
      </c>
      <c r="K1045" s="35">
        <f>Source!S262</f>
        <v>440</v>
      </c>
      <c r="L1045" s="36"/>
      <c r="R1045">
        <f>H1045</f>
        <v>25</v>
      </c>
    </row>
    <row r="1046" spans="1:28" ht="14.25">
      <c r="A1046" s="30"/>
      <c r="B1046" s="31"/>
      <c r="C1046" s="27" t="s">
        <v>317</v>
      </c>
      <c r="D1046" s="32"/>
      <c r="E1046" s="10"/>
      <c r="F1046" s="34">
        <f>Source!AM262</f>
        <v>8.34</v>
      </c>
      <c r="G1046" s="33" t="str">
        <f>Source!DE262</f>
        <v/>
      </c>
      <c r="H1046" s="35">
        <f>ROUND(Source!AD262*Source!I262, 0)</f>
        <v>1</v>
      </c>
      <c r="I1046" s="33"/>
      <c r="J1046" s="33">
        <f>IF(Source!BB262&lt;&gt; 0, Source!BB262, 1)</f>
        <v>8.93</v>
      </c>
      <c r="K1046" s="35">
        <f>Source!Q262</f>
        <v>4</v>
      </c>
      <c r="L1046" s="36"/>
    </row>
    <row r="1047" spans="1:28" ht="14.25">
      <c r="A1047" s="30"/>
      <c r="B1047" s="31"/>
      <c r="C1047" s="27" t="s">
        <v>1681</v>
      </c>
      <c r="D1047" s="32"/>
      <c r="E1047" s="10"/>
      <c r="F1047" s="34">
        <f>Source!AN262</f>
        <v>3.15</v>
      </c>
      <c r="G1047" s="33" t="str">
        <f>Source!DF262</f>
        <v/>
      </c>
      <c r="H1047" s="35">
        <f>ROUND(Source!AE262*Source!I262, 0)</f>
        <v>0</v>
      </c>
      <c r="I1047" s="33"/>
      <c r="J1047" s="33">
        <f>IF(Source!BS262&lt;&gt; 0, Source!BS262, 1)</f>
        <v>17.95</v>
      </c>
      <c r="K1047" s="35">
        <f>Source!R262</f>
        <v>3</v>
      </c>
      <c r="L1047" s="36"/>
      <c r="R1047">
        <f>H1047</f>
        <v>0</v>
      </c>
    </row>
    <row r="1048" spans="1:28" ht="14.25">
      <c r="A1048" s="30"/>
      <c r="B1048" s="31"/>
      <c r="C1048" s="27" t="s">
        <v>1682</v>
      </c>
      <c r="D1048" s="32" t="s">
        <v>1683</v>
      </c>
      <c r="E1048" s="10">
        <f>Source!BZ262</f>
        <v>74</v>
      </c>
      <c r="F1048" s="51"/>
      <c r="G1048" s="33"/>
      <c r="H1048" s="35">
        <f>SUM(S1044:S1051)</f>
        <v>19</v>
      </c>
      <c r="I1048" s="37"/>
      <c r="J1048" s="27">
        <f>Source!AT262</f>
        <v>74</v>
      </c>
      <c r="K1048" s="35">
        <f>SUM(T1044:T1051)</f>
        <v>328</v>
      </c>
      <c r="L1048" s="36"/>
    </row>
    <row r="1049" spans="1:28" ht="14.25">
      <c r="A1049" s="30"/>
      <c r="B1049" s="31"/>
      <c r="C1049" s="27" t="s">
        <v>1684</v>
      </c>
      <c r="D1049" s="32" t="s">
        <v>1683</v>
      </c>
      <c r="E1049" s="10">
        <f>Source!CA262</f>
        <v>50</v>
      </c>
      <c r="F1049" s="51"/>
      <c r="G1049" s="33"/>
      <c r="H1049" s="35">
        <f>SUM(U1044:U1051)</f>
        <v>13</v>
      </c>
      <c r="I1049" s="37"/>
      <c r="J1049" s="27">
        <f>Source!AU262</f>
        <v>50</v>
      </c>
      <c r="K1049" s="35">
        <f>SUM(V1044:V1051)</f>
        <v>222</v>
      </c>
      <c r="L1049" s="36"/>
    </row>
    <row r="1050" spans="1:28" ht="14.25">
      <c r="A1050" s="30"/>
      <c r="B1050" s="31"/>
      <c r="C1050" s="27" t="s">
        <v>1685</v>
      </c>
      <c r="D1050" s="32" t="s">
        <v>1686</v>
      </c>
      <c r="E1050" s="10">
        <f>Source!AQ262</f>
        <v>51.3</v>
      </c>
      <c r="F1050" s="34"/>
      <c r="G1050" s="33" t="str">
        <f>Source!DI262</f>
        <v/>
      </c>
      <c r="H1050" s="35"/>
      <c r="I1050" s="33"/>
      <c r="J1050" s="33"/>
      <c r="K1050" s="35"/>
      <c r="L1050" s="38">
        <f>Source!U262</f>
        <v>3.0779999999999998</v>
      </c>
    </row>
    <row r="1051" spans="1:28" ht="28.5">
      <c r="A1051" s="52" t="str">
        <f>Source!E263</f>
        <v>109,1</v>
      </c>
      <c r="B1051" s="52" t="str">
        <f>Source!F263</f>
        <v>509-9899</v>
      </c>
      <c r="C1051" s="52" t="str">
        <f>Source!G263</f>
        <v>Строительный мусор и масса возвратных материалов</v>
      </c>
      <c r="D1051" s="53" t="str">
        <f>Source!H263</f>
        <v>т</v>
      </c>
      <c r="E1051" s="54">
        <f>Source!I263</f>
        <v>0.10920000000000001</v>
      </c>
      <c r="F1051" s="55">
        <f>Source!AK263</f>
        <v>0</v>
      </c>
      <c r="G1051" s="56" t="s">
        <v>3</v>
      </c>
      <c r="H1051" s="57">
        <f>ROUND(Source!AC263*Source!I263, 0)+ROUND(Source!AD263*Source!I263, 0)+ROUND(Source!AF263*Source!I263, 0)</f>
        <v>0</v>
      </c>
      <c r="I1051" s="53"/>
      <c r="J1051" s="53">
        <f>IF(Source!BC263&lt;&gt; 0, Source!BC263, 1)</f>
        <v>1</v>
      </c>
      <c r="K1051" s="57">
        <f>Source!O263</f>
        <v>0</v>
      </c>
      <c r="L1051" s="55"/>
      <c r="S1051">
        <f>ROUND((Source!FX263/100)*((ROUND(Source!AF263*Source!I263, 0)+ROUND(Source!AE263*Source!I263, 0))), 0)</f>
        <v>0</v>
      </c>
      <c r="T1051">
        <f>Source!X263</f>
        <v>0</v>
      </c>
      <c r="U1051">
        <f>ROUND((Source!FY263/100)*((ROUND(Source!AF263*Source!I263, 0)+ROUND(Source!AE263*Source!I263, 0))), 0)</f>
        <v>0</v>
      </c>
      <c r="V1051">
        <f>Source!Y263</f>
        <v>0</v>
      </c>
      <c r="Y1051">
        <f>IF(Source!BI263=3,H1051, 0)</f>
        <v>0</v>
      </c>
      <c r="AA1051">
        <f>ROUND(Source!AC263*Source!I263, 0)+ROUND(Source!AD263*Source!I263, 0)+ROUND(Source!AF263*Source!I263, 0)</f>
        <v>0</v>
      </c>
      <c r="AB1051">
        <f>Source!O263</f>
        <v>0</v>
      </c>
    </row>
    <row r="1052" spans="1:28" ht="15">
      <c r="G1052" s="132">
        <f>ROUND(Source!AC262*Source!I262, 0)+ROUND(Source!AF262*Source!I262, 0)+ROUND(Source!AD262*Source!I262, 0)+SUM(H1048:H1049)+SUM(AA1051:AA1051)</f>
        <v>58</v>
      </c>
      <c r="H1052" s="132"/>
      <c r="J1052" s="132">
        <f>Source!O262+SUM(K1048:K1049)+SUM(AB1051:AB1051)</f>
        <v>994</v>
      </c>
      <c r="K1052" s="132"/>
      <c r="L1052" s="40">
        <f>Source!U262</f>
        <v>3.0779999999999998</v>
      </c>
      <c r="O1052" s="39">
        <f>G1052</f>
        <v>58</v>
      </c>
      <c r="P1052" s="39">
        <f>J1052</f>
        <v>994</v>
      </c>
      <c r="Q1052" s="50">
        <f>L1052</f>
        <v>3.0779999999999998</v>
      </c>
      <c r="W1052">
        <f>IF(Source!BI262&lt;=1,G1052, 0)</f>
        <v>58</v>
      </c>
      <c r="X1052">
        <f>IF(Source!BI262=2,G1052, 0)</f>
        <v>0</v>
      </c>
      <c r="Y1052">
        <f>IF(Source!BI262=3,G1052, 0)</f>
        <v>0</v>
      </c>
      <c r="Z1052">
        <f>IF(Source!BI262=4,G1052, 0)</f>
        <v>0</v>
      </c>
    </row>
    <row r="1053" spans="1:28" ht="42.75">
      <c r="A1053" s="30" t="str">
        <f>Source!E264</f>
        <v>110</v>
      </c>
      <c r="B1053" s="31" t="str">
        <f>Source!F264</f>
        <v>65-1-1</v>
      </c>
      <c r="C1053" s="27" t="str">
        <f>Source!G264</f>
        <v>Разборка трубопроводов из водогазопроводных труб диаметром до 32 мм</v>
      </c>
      <c r="D1053" s="32" t="str">
        <f>Source!H264</f>
        <v>100 м трубопровода</v>
      </c>
      <c r="E1053" s="10">
        <f>Source!I264</f>
        <v>0.47</v>
      </c>
      <c r="F1053" s="34">
        <f>IF(Source!AK264&lt;&gt; 0, Source!AK264,Source!AL264 + Source!AM264 + Source!AO264)</f>
        <v>310.83999999999997</v>
      </c>
      <c r="G1053" s="33"/>
      <c r="H1053" s="35"/>
      <c r="I1053" s="33" t="str">
        <f>Source!BO264</f>
        <v>65-1-1</v>
      </c>
      <c r="J1053" s="33"/>
      <c r="K1053" s="35"/>
      <c r="L1053" s="36"/>
      <c r="S1053">
        <f>ROUND((Source!FX264/100)*((ROUND(Source!AF264*Source!I264, 0)+ROUND(Source!AE264*Source!I264, 0))), 0)</f>
        <v>95</v>
      </c>
      <c r="T1053">
        <f>Source!X264</f>
        <v>1689</v>
      </c>
      <c r="U1053">
        <f>ROUND((Source!FY264/100)*((ROUND(Source!AF264*Source!I264, 0)+ROUND(Source!AE264*Source!I264, 0))), 0)</f>
        <v>64</v>
      </c>
      <c r="V1053">
        <f>Source!Y264</f>
        <v>1141</v>
      </c>
    </row>
    <row r="1054" spans="1:28" ht="14.25">
      <c r="A1054" s="30"/>
      <c r="B1054" s="31"/>
      <c r="C1054" s="27" t="s">
        <v>1680</v>
      </c>
      <c r="D1054" s="32"/>
      <c r="E1054" s="10"/>
      <c r="F1054" s="34">
        <f>Source!AO264</f>
        <v>269.31</v>
      </c>
      <c r="G1054" s="33" t="str">
        <f>Source!DG264</f>
        <v/>
      </c>
      <c r="H1054" s="35">
        <f>ROUND(Source!AF264*Source!I264, 0)</f>
        <v>127</v>
      </c>
      <c r="I1054" s="33"/>
      <c r="J1054" s="33">
        <f>IF(Source!BA264&lt;&gt; 0, Source!BA264, 1)</f>
        <v>17.95</v>
      </c>
      <c r="K1054" s="35">
        <f>Source!S264</f>
        <v>2272</v>
      </c>
      <c r="L1054" s="36"/>
      <c r="R1054">
        <f>H1054</f>
        <v>127</v>
      </c>
    </row>
    <row r="1055" spans="1:28" ht="14.25">
      <c r="A1055" s="30"/>
      <c r="B1055" s="31"/>
      <c r="C1055" s="27" t="s">
        <v>317</v>
      </c>
      <c r="D1055" s="32"/>
      <c r="E1055" s="10"/>
      <c r="F1055" s="34">
        <f>Source!AM264</f>
        <v>7.93</v>
      </c>
      <c r="G1055" s="33" t="str">
        <f>Source!DE264</f>
        <v/>
      </c>
      <c r="H1055" s="35">
        <f>ROUND(Source!AD264*Source!I264, 0)</f>
        <v>4</v>
      </c>
      <c r="I1055" s="33"/>
      <c r="J1055" s="33">
        <f>IF(Source!BB264&lt;&gt; 0, Source!BB264, 1)</f>
        <v>5.84</v>
      </c>
      <c r="K1055" s="35">
        <f>Source!Q264</f>
        <v>22</v>
      </c>
      <c r="L1055" s="36"/>
    </row>
    <row r="1056" spans="1:28" ht="14.25">
      <c r="A1056" s="30"/>
      <c r="B1056" s="31"/>
      <c r="C1056" s="27" t="s">
        <v>1681</v>
      </c>
      <c r="D1056" s="32"/>
      <c r="E1056" s="10"/>
      <c r="F1056" s="34">
        <f>Source!AN264</f>
        <v>1.21</v>
      </c>
      <c r="G1056" s="33" t="str">
        <f>Source!DF264</f>
        <v/>
      </c>
      <c r="H1056" s="35">
        <f>ROUND(Source!AE264*Source!I264, 0)</f>
        <v>1</v>
      </c>
      <c r="I1056" s="33"/>
      <c r="J1056" s="33">
        <f>IF(Source!BS264&lt;&gt; 0, Source!BS264, 1)</f>
        <v>17.95</v>
      </c>
      <c r="K1056" s="35">
        <f>Source!R264</f>
        <v>10</v>
      </c>
      <c r="L1056" s="36"/>
      <c r="R1056">
        <f>H1056</f>
        <v>1</v>
      </c>
    </row>
    <row r="1057" spans="1:32" ht="14.25">
      <c r="A1057" s="30"/>
      <c r="B1057" s="31"/>
      <c r="C1057" s="27" t="s">
        <v>1687</v>
      </c>
      <c r="D1057" s="32"/>
      <c r="E1057" s="10"/>
      <c r="F1057" s="34">
        <f>Source!AL264</f>
        <v>33.6</v>
      </c>
      <c r="G1057" s="33" t="str">
        <f>Source!DD264</f>
        <v/>
      </c>
      <c r="H1057" s="35">
        <f>ROUND(Source!AC264*Source!I264, 0)</f>
        <v>16</v>
      </c>
      <c r="I1057" s="33"/>
      <c r="J1057" s="33">
        <f>IF(Source!BC264&lt;&gt; 0, Source!BC264, 1)</f>
        <v>5.32</v>
      </c>
      <c r="K1057" s="35">
        <f>Source!P264</f>
        <v>84</v>
      </c>
      <c r="L1057" s="36"/>
    </row>
    <row r="1058" spans="1:32" ht="14.25">
      <c r="A1058" s="30"/>
      <c r="B1058" s="31"/>
      <c r="C1058" s="27" t="s">
        <v>1682</v>
      </c>
      <c r="D1058" s="32" t="s">
        <v>1683</v>
      </c>
      <c r="E1058" s="10">
        <f>Source!BZ264</f>
        <v>74</v>
      </c>
      <c r="F1058" s="51"/>
      <c r="G1058" s="33"/>
      <c r="H1058" s="35">
        <f>SUM(S1053:S1061)</f>
        <v>95</v>
      </c>
      <c r="I1058" s="37"/>
      <c r="J1058" s="27">
        <f>Source!AT264</f>
        <v>74</v>
      </c>
      <c r="K1058" s="35">
        <f>SUM(T1053:T1061)</f>
        <v>1689</v>
      </c>
      <c r="L1058" s="36"/>
    </row>
    <row r="1059" spans="1:32" ht="14.25">
      <c r="A1059" s="30"/>
      <c r="B1059" s="31"/>
      <c r="C1059" s="27" t="s">
        <v>1684</v>
      </c>
      <c r="D1059" s="32" t="s">
        <v>1683</v>
      </c>
      <c r="E1059" s="10">
        <f>Source!CA264</f>
        <v>50</v>
      </c>
      <c r="F1059" s="51"/>
      <c r="G1059" s="33"/>
      <c r="H1059" s="35">
        <f>SUM(U1053:U1061)</f>
        <v>64</v>
      </c>
      <c r="I1059" s="37"/>
      <c r="J1059" s="27">
        <f>Source!AU264</f>
        <v>50</v>
      </c>
      <c r="K1059" s="35">
        <f>SUM(V1053:V1061)</f>
        <v>1141</v>
      </c>
      <c r="L1059" s="36"/>
    </row>
    <row r="1060" spans="1:32" ht="14.25">
      <c r="A1060" s="30"/>
      <c r="B1060" s="31"/>
      <c r="C1060" s="27" t="s">
        <v>1685</v>
      </c>
      <c r="D1060" s="32" t="s">
        <v>1686</v>
      </c>
      <c r="E1060" s="10">
        <f>Source!AQ264</f>
        <v>34.659999999999997</v>
      </c>
      <c r="F1060" s="34"/>
      <c r="G1060" s="33" t="str">
        <f>Source!DI264</f>
        <v/>
      </c>
      <c r="H1060" s="35"/>
      <c r="I1060" s="33"/>
      <c r="J1060" s="33"/>
      <c r="K1060" s="35"/>
      <c r="L1060" s="38">
        <f>Source!U264</f>
        <v>16.290199999999999</v>
      </c>
    </row>
    <row r="1061" spans="1:32" ht="28.5">
      <c r="A1061" s="52" t="str">
        <f>Source!E265</f>
        <v>110,1</v>
      </c>
      <c r="B1061" s="52" t="str">
        <f>Source!F265</f>
        <v>509-9899</v>
      </c>
      <c r="C1061" s="52" t="str">
        <f>Source!G265</f>
        <v>Строительный мусор и масса возвратных материалов</v>
      </c>
      <c r="D1061" s="53" t="str">
        <f>Source!H265</f>
        <v>т</v>
      </c>
      <c r="E1061" s="54">
        <f>Source!I265</f>
        <v>0.10340000000000001</v>
      </c>
      <c r="F1061" s="55">
        <f>Source!AK265</f>
        <v>0</v>
      </c>
      <c r="G1061" s="56" t="s">
        <v>3</v>
      </c>
      <c r="H1061" s="57">
        <f>ROUND(Source!AC265*Source!I265, 0)+ROUND(Source!AD265*Source!I265, 0)+ROUND(Source!AF265*Source!I265, 0)</f>
        <v>0</v>
      </c>
      <c r="I1061" s="53"/>
      <c r="J1061" s="53">
        <f>IF(Source!BC265&lt;&gt; 0, Source!BC265, 1)</f>
        <v>1</v>
      </c>
      <c r="K1061" s="57">
        <f>Source!O265</f>
        <v>0</v>
      </c>
      <c r="L1061" s="55"/>
      <c r="S1061">
        <f>ROUND((Source!FX265/100)*((ROUND(Source!AF265*Source!I265, 0)+ROUND(Source!AE265*Source!I265, 0))), 0)</f>
        <v>0</v>
      </c>
      <c r="T1061">
        <f>Source!X265</f>
        <v>0</v>
      </c>
      <c r="U1061">
        <f>ROUND((Source!FY265/100)*((ROUND(Source!AF265*Source!I265, 0)+ROUND(Source!AE265*Source!I265, 0))), 0)</f>
        <v>0</v>
      </c>
      <c r="V1061">
        <f>Source!Y265</f>
        <v>0</v>
      </c>
      <c r="Y1061">
        <f>IF(Source!BI265=3,H1061, 0)</f>
        <v>0</v>
      </c>
      <c r="AA1061">
        <f>ROUND(Source!AC265*Source!I265, 0)+ROUND(Source!AD265*Source!I265, 0)+ROUND(Source!AF265*Source!I265, 0)</f>
        <v>0</v>
      </c>
      <c r="AB1061">
        <f>Source!O265</f>
        <v>0</v>
      </c>
    </row>
    <row r="1062" spans="1:32" ht="15">
      <c r="G1062" s="132">
        <f>ROUND(Source!AC264*Source!I264, 0)+ROUND(Source!AF264*Source!I264, 0)+ROUND(Source!AD264*Source!I264, 0)+SUM(H1058:H1059)+SUM(AA1061:AA1061)</f>
        <v>306</v>
      </c>
      <c r="H1062" s="132"/>
      <c r="J1062" s="132">
        <f>Source!O264+SUM(K1058:K1059)+SUM(AB1061:AB1061)</f>
        <v>5208</v>
      </c>
      <c r="K1062" s="132"/>
      <c r="L1062" s="40">
        <f>Source!U264</f>
        <v>16.290199999999999</v>
      </c>
      <c r="O1062" s="39">
        <f>G1062</f>
        <v>306</v>
      </c>
      <c r="P1062" s="39">
        <f>J1062</f>
        <v>5208</v>
      </c>
      <c r="Q1062" s="50">
        <f>L1062</f>
        <v>16.290199999999999</v>
      </c>
      <c r="W1062">
        <f>IF(Source!BI264&lt;=1,G1062, 0)</f>
        <v>306</v>
      </c>
      <c r="X1062">
        <f>IF(Source!BI264=2,G1062, 0)</f>
        <v>0</v>
      </c>
      <c r="Y1062">
        <f>IF(Source!BI264=3,G1062, 0)</f>
        <v>0</v>
      </c>
      <c r="Z1062">
        <f>IF(Source!BI264=4,G1062, 0)</f>
        <v>0</v>
      </c>
    </row>
    <row r="1063" spans="1:32" ht="14.25">
      <c r="C1063" s="135" t="str">
        <f>Source!G266</f>
        <v>Санузел (в осях Б2-В2)</v>
      </c>
      <c r="D1063" s="135"/>
      <c r="E1063" s="135"/>
      <c r="F1063" s="135"/>
      <c r="G1063" s="135"/>
      <c r="H1063" s="135"/>
      <c r="I1063" s="135"/>
      <c r="J1063" s="135"/>
      <c r="K1063" s="135"/>
      <c r="L1063" s="135"/>
      <c r="AF1063" s="29" t="str">
        <f>Source!G266</f>
        <v>Санузел (в осях Б2-В2)</v>
      </c>
    </row>
    <row r="1064" spans="1:32" ht="14.25">
      <c r="C1064" s="135" t="str">
        <f>Source!G267</f>
        <v>В1</v>
      </c>
      <c r="D1064" s="135"/>
      <c r="E1064" s="135"/>
      <c r="F1064" s="135"/>
      <c r="G1064" s="135"/>
      <c r="H1064" s="135"/>
      <c r="I1064" s="135"/>
      <c r="J1064" s="135"/>
      <c r="K1064" s="135"/>
      <c r="L1064" s="135"/>
      <c r="AF1064" s="29" t="str">
        <f>Source!G267</f>
        <v>В1</v>
      </c>
    </row>
    <row r="1065" spans="1:32" ht="71.25">
      <c r="A1065" s="30" t="str">
        <f>Source!E268</f>
        <v>111</v>
      </c>
      <c r="B1065" s="31" t="str">
        <f>Source!F268</f>
        <v>16-04-002-1</v>
      </c>
      <c r="C1065" s="27" t="str">
        <f>Source!G268</f>
        <v>Прокладка трубопроводов водоснабжения из напорных полиэтиленовых труб низкого давления среднего типа наружным диаметром 20 мм</v>
      </c>
      <c r="D1065" s="32" t="str">
        <f>Source!H268</f>
        <v>100 м трубопровода</v>
      </c>
      <c r="E1065" s="10">
        <f>Source!I268</f>
        <v>0.03</v>
      </c>
      <c r="F1065" s="34">
        <f>IF(Source!AK268&lt;&gt; 0, Source!AK268,Source!AL268 + Source!AM268 + Source!AO268)</f>
        <v>3628.73</v>
      </c>
      <c r="G1065" s="33"/>
      <c r="H1065" s="35"/>
      <c r="I1065" s="33" t="str">
        <f>Source!BO268</f>
        <v>16-04-002-1</v>
      </c>
      <c r="J1065" s="33"/>
      <c r="K1065" s="35"/>
      <c r="L1065" s="36"/>
      <c r="S1065">
        <f>ROUND((Source!FX268/100)*((ROUND(Source!AF268*Source!I268, 0)+ROUND(Source!AE268*Source!I268, 0))), 0)</f>
        <v>67</v>
      </c>
      <c r="T1065">
        <f>Source!X268</f>
        <v>1193</v>
      </c>
      <c r="U1065">
        <f>ROUND((Source!FY268/100)*((ROUND(Source!AF268*Source!I268, 0)+ROUND(Source!AE268*Source!I268, 0))), 0)</f>
        <v>41</v>
      </c>
      <c r="V1065">
        <f>Source!Y268</f>
        <v>736</v>
      </c>
    </row>
    <row r="1066" spans="1:32" ht="14.25">
      <c r="A1066" s="30"/>
      <c r="B1066" s="31"/>
      <c r="C1066" s="27" t="s">
        <v>1680</v>
      </c>
      <c r="D1066" s="32"/>
      <c r="E1066" s="10"/>
      <c r="F1066" s="34">
        <f>Source!AO268</f>
        <v>1763.52</v>
      </c>
      <c r="G1066" s="33" t="str">
        <f>Source!DG268</f>
        <v/>
      </c>
      <c r="H1066" s="35">
        <f>ROUND(Source!AF268*Source!I268, 0)</f>
        <v>53</v>
      </c>
      <c r="I1066" s="33"/>
      <c r="J1066" s="33">
        <f>IF(Source!BA268&lt;&gt; 0, Source!BA268, 1)</f>
        <v>17.95</v>
      </c>
      <c r="K1066" s="35">
        <f>Source!S268</f>
        <v>950</v>
      </c>
      <c r="L1066" s="36"/>
      <c r="R1066">
        <f>H1066</f>
        <v>53</v>
      </c>
    </row>
    <row r="1067" spans="1:32" ht="14.25">
      <c r="A1067" s="30"/>
      <c r="B1067" s="31"/>
      <c r="C1067" s="27" t="s">
        <v>317</v>
      </c>
      <c r="D1067" s="32"/>
      <c r="E1067" s="10"/>
      <c r="F1067" s="34">
        <f>Source!AM268</f>
        <v>1386.96</v>
      </c>
      <c r="G1067" s="33" t="str">
        <f>Source!DE268</f>
        <v/>
      </c>
      <c r="H1067" s="35">
        <f>ROUND(Source!AD268*Source!I268, 0)</f>
        <v>42</v>
      </c>
      <c r="I1067" s="33"/>
      <c r="J1067" s="33">
        <f>IF(Source!BB268&lt;&gt; 0, Source!BB268, 1)</f>
        <v>6.66</v>
      </c>
      <c r="K1067" s="35">
        <f>Source!Q268</f>
        <v>277</v>
      </c>
      <c r="L1067" s="36"/>
    </row>
    <row r="1068" spans="1:32" ht="14.25">
      <c r="A1068" s="30"/>
      <c r="B1068" s="31"/>
      <c r="C1068" s="27" t="s">
        <v>1681</v>
      </c>
      <c r="D1068" s="32"/>
      <c r="E1068" s="10"/>
      <c r="F1068" s="34">
        <f>Source!AN268</f>
        <v>162.38</v>
      </c>
      <c r="G1068" s="33" t="str">
        <f>Source!DF268</f>
        <v/>
      </c>
      <c r="H1068" s="35">
        <f>ROUND(Source!AE268*Source!I268, 0)</f>
        <v>5</v>
      </c>
      <c r="I1068" s="33"/>
      <c r="J1068" s="33">
        <f>IF(Source!BS268&lt;&gt; 0, Source!BS268, 1)</f>
        <v>17.95</v>
      </c>
      <c r="K1068" s="35">
        <f>Source!R268</f>
        <v>87</v>
      </c>
      <c r="L1068" s="36"/>
      <c r="R1068">
        <f>H1068</f>
        <v>5</v>
      </c>
    </row>
    <row r="1069" spans="1:32" ht="14.25">
      <c r="A1069" s="30"/>
      <c r="B1069" s="31"/>
      <c r="C1069" s="27" t="s">
        <v>1687</v>
      </c>
      <c r="D1069" s="32"/>
      <c r="E1069" s="10"/>
      <c r="F1069" s="34">
        <f>Source!AL268</f>
        <v>478.25</v>
      </c>
      <c r="G1069" s="33" t="str">
        <f>Source!DD268</f>
        <v/>
      </c>
      <c r="H1069" s="35">
        <f>ROUND(Source!AC268*Source!I268, 0)</f>
        <v>14</v>
      </c>
      <c r="I1069" s="33"/>
      <c r="J1069" s="33">
        <f>IF(Source!BC268&lt;&gt; 0, Source!BC268, 1)</f>
        <v>3.35</v>
      </c>
      <c r="K1069" s="35">
        <f>Source!P268</f>
        <v>48</v>
      </c>
      <c r="L1069" s="36"/>
    </row>
    <row r="1070" spans="1:32" ht="14.25">
      <c r="A1070" s="30"/>
      <c r="B1070" s="31"/>
      <c r="C1070" s="27" t="s">
        <v>1682</v>
      </c>
      <c r="D1070" s="32" t="s">
        <v>1683</v>
      </c>
      <c r="E1070" s="10">
        <f>Source!BZ268</f>
        <v>128</v>
      </c>
      <c r="F1070" s="151" t="str">
        <f>CONCATENATE(" )", Source!DL268, Source!FT268, "=", Source!FX268)</f>
        <v xml:space="preserve"> )*0,9=115,2</v>
      </c>
      <c r="G1070" s="128"/>
      <c r="H1070" s="35">
        <f>SUM(S1065:S1072)</f>
        <v>67</v>
      </c>
      <c r="I1070" s="37"/>
      <c r="J1070" s="27">
        <f>Source!AT268</f>
        <v>115</v>
      </c>
      <c r="K1070" s="35">
        <f>SUM(T1065:T1072)</f>
        <v>1193</v>
      </c>
      <c r="L1070" s="36"/>
    </row>
    <row r="1071" spans="1:32" ht="14.25">
      <c r="A1071" s="30"/>
      <c r="B1071" s="31"/>
      <c r="C1071" s="27" t="s">
        <v>1684</v>
      </c>
      <c r="D1071" s="32" t="s">
        <v>1683</v>
      </c>
      <c r="E1071" s="10">
        <f>Source!CA268</f>
        <v>83</v>
      </c>
      <c r="F1071" s="151" t="str">
        <f>CONCATENATE(" )", Source!DM268, Source!FU268, "=", Source!FY268)</f>
        <v xml:space="preserve"> )*0,85=70,55</v>
      </c>
      <c r="G1071" s="128"/>
      <c r="H1071" s="35">
        <f>SUM(U1065:U1072)</f>
        <v>41</v>
      </c>
      <c r="I1071" s="37"/>
      <c r="J1071" s="27">
        <f>Source!AU268</f>
        <v>71</v>
      </c>
      <c r="K1071" s="35">
        <f>SUM(V1065:V1072)</f>
        <v>736</v>
      </c>
      <c r="L1071" s="36"/>
    </row>
    <row r="1072" spans="1:32" ht="14.25">
      <c r="A1072" s="41"/>
      <c r="B1072" s="42"/>
      <c r="C1072" s="43" t="s">
        <v>1685</v>
      </c>
      <c r="D1072" s="44" t="s">
        <v>1686</v>
      </c>
      <c r="E1072" s="45">
        <f>Source!AQ268</f>
        <v>190.24</v>
      </c>
      <c r="F1072" s="46"/>
      <c r="G1072" s="47" t="str">
        <f>Source!DI268</f>
        <v/>
      </c>
      <c r="H1072" s="48"/>
      <c r="I1072" s="47"/>
      <c r="J1072" s="47"/>
      <c r="K1072" s="48"/>
      <c r="L1072" s="49">
        <f>Source!U268</f>
        <v>5.7072000000000003</v>
      </c>
    </row>
    <row r="1073" spans="1:26" ht="15">
      <c r="G1073" s="132">
        <f>ROUND(Source!AC268*Source!I268, 0)+ROUND(Source!AF268*Source!I268, 0)+ROUND(Source!AD268*Source!I268, 0)+SUM(H1070:H1071)</f>
        <v>217</v>
      </c>
      <c r="H1073" s="132"/>
      <c r="J1073" s="132">
        <f>Source!O268+SUM(K1070:K1071)</f>
        <v>3204</v>
      </c>
      <c r="K1073" s="132"/>
      <c r="L1073" s="40">
        <f>Source!U268</f>
        <v>5.7072000000000003</v>
      </c>
      <c r="O1073" s="39">
        <f>G1073</f>
        <v>217</v>
      </c>
      <c r="P1073" s="39">
        <f>J1073</f>
        <v>3204</v>
      </c>
      <c r="Q1073" s="50">
        <f>L1073</f>
        <v>5.7072000000000003</v>
      </c>
      <c r="W1073">
        <f>IF(Source!BI268&lt;=1,G1073, 0)</f>
        <v>217</v>
      </c>
      <c r="X1073">
        <f>IF(Source!BI268=2,G1073, 0)</f>
        <v>0</v>
      </c>
      <c r="Y1073">
        <f>IF(Source!BI268=3,G1073, 0)</f>
        <v>0</v>
      </c>
      <c r="Z1073">
        <f>IF(Source!BI268=4,G1073, 0)</f>
        <v>0</v>
      </c>
    </row>
    <row r="1074" spans="1:26" ht="42.75">
      <c r="A1074" s="30" t="str">
        <f>Source!E269</f>
        <v>112</v>
      </c>
      <c r="B1074" s="31" t="str">
        <f>Source!F269</f>
        <v>507-0622</v>
      </c>
      <c r="C1074" s="27" t="str">
        <f>Source!G269</f>
        <v>Трубы напорные из полиэтилена низкого давления тяжелого типа, наружным диаметром 20 мм</v>
      </c>
      <c r="D1074" s="32" t="str">
        <f>Source!H269</f>
        <v>10 м</v>
      </c>
      <c r="E1074" s="10">
        <f>Source!I269</f>
        <v>-0.2697</v>
      </c>
      <c r="F1074" s="34">
        <f>IF(Source!AK269&lt;&gt; 0, Source!AK269,Source!AL269 + Source!AM269 + Source!AO269)</f>
        <v>45.42</v>
      </c>
      <c r="G1074" s="33"/>
      <c r="H1074" s="35"/>
      <c r="I1074" s="33" t="str">
        <f>Source!BO269</f>
        <v>507-0622</v>
      </c>
      <c r="J1074" s="33"/>
      <c r="K1074" s="35"/>
      <c r="L1074" s="36"/>
      <c r="S1074">
        <f>ROUND((Source!FX269/100)*((ROUND(Source!AF269*Source!I269, 0)+ROUND(Source!AE269*Source!I269, 0))), 0)</f>
        <v>0</v>
      </c>
      <c r="T1074">
        <f>Source!X269</f>
        <v>0</v>
      </c>
      <c r="U1074">
        <f>ROUND((Source!FY269/100)*((ROUND(Source!AF269*Source!I269, 0)+ROUND(Source!AE269*Source!I269, 0))), 0)</f>
        <v>0</v>
      </c>
      <c r="V1074">
        <f>Source!Y269</f>
        <v>0</v>
      </c>
    </row>
    <row r="1075" spans="1:26" ht="14.25">
      <c r="A1075" s="41"/>
      <c r="B1075" s="42"/>
      <c r="C1075" s="43" t="s">
        <v>1687</v>
      </c>
      <c r="D1075" s="44"/>
      <c r="E1075" s="45"/>
      <c r="F1075" s="46">
        <f>Source!AL269</f>
        <v>45.42</v>
      </c>
      <c r="G1075" s="47" t="str">
        <f>Source!DD269</f>
        <v/>
      </c>
      <c r="H1075" s="48">
        <f>ROUND(Source!AC269*Source!I269, 0)</f>
        <v>-12</v>
      </c>
      <c r="I1075" s="47"/>
      <c r="J1075" s="47">
        <f>IF(Source!BC269&lt;&gt; 0, Source!BC269, 1)</f>
        <v>3.02</v>
      </c>
      <c r="K1075" s="48">
        <f>Source!P269</f>
        <v>-37</v>
      </c>
      <c r="L1075" s="58"/>
    </row>
    <row r="1076" spans="1:26" ht="15">
      <c r="G1076" s="132">
        <f>ROUND(Source!AC269*Source!I269, 0)+ROUND(Source!AF269*Source!I269, 0)+ROUND(Source!AD269*Source!I269, 0)</f>
        <v>-12</v>
      </c>
      <c r="H1076" s="132"/>
      <c r="J1076" s="132">
        <f>Source!O269</f>
        <v>-37</v>
      </c>
      <c r="K1076" s="132"/>
      <c r="L1076" s="40">
        <f>Source!U269</f>
        <v>0</v>
      </c>
      <c r="O1076" s="39">
        <f>G1076</f>
        <v>-12</v>
      </c>
      <c r="P1076" s="39">
        <f>J1076</f>
        <v>-37</v>
      </c>
      <c r="Q1076" s="50">
        <f>L1076</f>
        <v>0</v>
      </c>
      <c r="W1076">
        <f>IF(Source!BI269&lt;=1,G1076, 0)</f>
        <v>0</v>
      </c>
      <c r="X1076">
        <f>IF(Source!BI269=2,G1076, 0)</f>
        <v>-12</v>
      </c>
      <c r="Y1076">
        <f>IF(Source!BI269=3,G1076, 0)</f>
        <v>0</v>
      </c>
      <c r="Z1076">
        <f>IF(Source!BI269=4,G1076, 0)</f>
        <v>0</v>
      </c>
    </row>
    <row r="1077" spans="1:26" ht="14.25">
      <c r="A1077" s="30" t="str">
        <f>Source!E270</f>
        <v>113</v>
      </c>
      <c r="B1077" s="31" t="str">
        <f>Source!F270</f>
        <v>507-3354</v>
      </c>
      <c r="C1077" s="27" t="str">
        <f>Source!G270</f>
        <v>Труба из полипропилена PN 20/20</v>
      </c>
      <c r="D1077" s="32" t="str">
        <f>Source!H270</f>
        <v>м</v>
      </c>
      <c r="E1077" s="10">
        <f>Source!I270</f>
        <v>2.6970000000000001</v>
      </c>
      <c r="F1077" s="34">
        <f>IF(Source!AK270&lt;&gt; 0, Source!AK270,Source!AL270 + Source!AM270 + Source!AO270)</f>
        <v>11.63</v>
      </c>
      <c r="G1077" s="33"/>
      <c r="H1077" s="35"/>
      <c r="I1077" s="33" t="str">
        <f>Source!BO270</f>
        <v>507-3354</v>
      </c>
      <c r="J1077" s="33"/>
      <c r="K1077" s="35"/>
      <c r="L1077" s="36"/>
      <c r="S1077">
        <f>ROUND((Source!FX270/100)*((ROUND(Source!AF270*Source!I270, 0)+ROUND(Source!AE270*Source!I270, 0))), 0)</f>
        <v>0</v>
      </c>
      <c r="T1077">
        <f>Source!X270</f>
        <v>0</v>
      </c>
      <c r="U1077">
        <f>ROUND((Source!FY270/100)*((ROUND(Source!AF270*Source!I270, 0)+ROUND(Source!AE270*Source!I270, 0))), 0)</f>
        <v>0</v>
      </c>
      <c r="V1077">
        <f>Source!Y270</f>
        <v>0</v>
      </c>
    </row>
    <row r="1078" spans="1:26" ht="14.25">
      <c r="A1078" s="41"/>
      <c r="B1078" s="42"/>
      <c r="C1078" s="43" t="s">
        <v>1687</v>
      </c>
      <c r="D1078" s="44"/>
      <c r="E1078" s="45"/>
      <c r="F1078" s="46">
        <f>Source!AL270</f>
        <v>11.63</v>
      </c>
      <c r="G1078" s="47" t="str">
        <f>Source!DD270</f>
        <v/>
      </c>
      <c r="H1078" s="48">
        <f>ROUND(Source!AC270*Source!I270, 0)</f>
        <v>31</v>
      </c>
      <c r="I1078" s="47"/>
      <c r="J1078" s="47">
        <f>IF(Source!BC270&lt;&gt; 0, Source!BC270, 1)</f>
        <v>1.99</v>
      </c>
      <c r="K1078" s="48">
        <f>Source!P270</f>
        <v>62</v>
      </c>
      <c r="L1078" s="58"/>
    </row>
    <row r="1079" spans="1:26" ht="15">
      <c r="G1079" s="132">
        <f>ROUND(Source!AC270*Source!I270, 0)+ROUND(Source!AF270*Source!I270, 0)+ROUND(Source!AD270*Source!I270, 0)</f>
        <v>31</v>
      </c>
      <c r="H1079" s="132"/>
      <c r="J1079" s="132">
        <f>Source!O270</f>
        <v>62</v>
      </c>
      <c r="K1079" s="132"/>
      <c r="L1079" s="40">
        <f>Source!U270</f>
        <v>0</v>
      </c>
      <c r="O1079" s="39">
        <f>G1079</f>
        <v>31</v>
      </c>
      <c r="P1079" s="39">
        <f>J1079</f>
        <v>62</v>
      </c>
      <c r="Q1079" s="50">
        <f>L1079</f>
        <v>0</v>
      </c>
      <c r="W1079">
        <f>IF(Source!BI270&lt;=1,G1079, 0)</f>
        <v>0</v>
      </c>
      <c r="X1079">
        <f>IF(Source!BI270=2,G1079, 0)</f>
        <v>31</v>
      </c>
      <c r="Y1079">
        <f>IF(Source!BI270=3,G1079, 0)</f>
        <v>0</v>
      </c>
      <c r="Z1079">
        <f>IF(Source!BI270=4,G1079, 0)</f>
        <v>0</v>
      </c>
    </row>
    <row r="1080" spans="1:26" ht="28.5">
      <c r="A1080" s="30" t="str">
        <f>Source!E271</f>
        <v>114</v>
      </c>
      <c r="B1080" s="31" t="str">
        <f>Source!F271</f>
        <v>507-3173</v>
      </c>
      <c r="C1080" s="27" t="str">
        <f>Source!G271</f>
        <v>Угольник 90 град. полипропиленовый диаметром 20 мм</v>
      </c>
      <c r="D1080" s="32" t="str">
        <f>Source!H271</f>
        <v>шт.</v>
      </c>
      <c r="E1080" s="10">
        <f>Source!I271</f>
        <v>2</v>
      </c>
      <c r="F1080" s="34">
        <f>IF(Source!AK271&lt;&gt; 0, Source!AK271,Source!AL271 + Source!AM271 + Source!AO271)</f>
        <v>5.19</v>
      </c>
      <c r="G1080" s="33"/>
      <c r="H1080" s="35"/>
      <c r="I1080" s="33" t="str">
        <f>Source!BO271</f>
        <v>507-3173</v>
      </c>
      <c r="J1080" s="33"/>
      <c r="K1080" s="35"/>
      <c r="L1080" s="36"/>
      <c r="S1080">
        <f>ROUND((Source!FX271/100)*((ROUND(Source!AF271*Source!I271, 0)+ROUND(Source!AE271*Source!I271, 0))), 0)</f>
        <v>0</v>
      </c>
      <c r="T1080">
        <f>Source!X271</f>
        <v>0</v>
      </c>
      <c r="U1080">
        <f>ROUND((Source!FY271/100)*((ROUND(Source!AF271*Source!I271, 0)+ROUND(Source!AE271*Source!I271, 0))), 0)</f>
        <v>0</v>
      </c>
      <c r="V1080">
        <f>Source!Y271</f>
        <v>0</v>
      </c>
    </row>
    <row r="1081" spans="1:26" ht="14.25">
      <c r="A1081" s="41"/>
      <c r="B1081" s="42"/>
      <c r="C1081" s="43" t="s">
        <v>1687</v>
      </c>
      <c r="D1081" s="44"/>
      <c r="E1081" s="45"/>
      <c r="F1081" s="46">
        <f>Source!AL271</f>
        <v>5.19</v>
      </c>
      <c r="G1081" s="47" t="str">
        <f>Source!DD271</f>
        <v/>
      </c>
      <c r="H1081" s="48">
        <f>ROUND(Source!AC271*Source!I271, 0)</f>
        <v>10</v>
      </c>
      <c r="I1081" s="47"/>
      <c r="J1081" s="47">
        <f>IF(Source!BC271&lt;&gt; 0, Source!BC271, 1)</f>
        <v>0.65</v>
      </c>
      <c r="K1081" s="48">
        <f>Source!P271</f>
        <v>7</v>
      </c>
      <c r="L1081" s="58"/>
    </row>
    <row r="1082" spans="1:26" ht="15">
      <c r="G1082" s="132">
        <f>ROUND(Source!AC271*Source!I271, 0)+ROUND(Source!AF271*Source!I271, 0)+ROUND(Source!AD271*Source!I271, 0)</f>
        <v>10</v>
      </c>
      <c r="H1082" s="132"/>
      <c r="J1082" s="132">
        <f>Source!O271</f>
        <v>7</v>
      </c>
      <c r="K1082" s="132"/>
      <c r="L1082" s="40">
        <f>Source!U271</f>
        <v>0</v>
      </c>
      <c r="O1082" s="39">
        <f>G1082</f>
        <v>10</v>
      </c>
      <c r="P1082" s="39">
        <f>J1082</f>
        <v>7</v>
      </c>
      <c r="Q1082" s="50">
        <f>L1082</f>
        <v>0</v>
      </c>
      <c r="W1082">
        <f>IF(Source!BI271&lt;=1,G1082, 0)</f>
        <v>0</v>
      </c>
      <c r="X1082">
        <f>IF(Source!BI271=2,G1082, 0)</f>
        <v>10</v>
      </c>
      <c r="Y1082">
        <f>IF(Source!BI271=3,G1082, 0)</f>
        <v>0</v>
      </c>
      <c r="Z1082">
        <f>IF(Source!BI271=4,G1082, 0)</f>
        <v>0</v>
      </c>
    </row>
    <row r="1083" spans="1:26" ht="28.5">
      <c r="A1083" s="30" t="str">
        <f>Source!E272</f>
        <v>115</v>
      </c>
      <c r="B1083" s="31" t="str">
        <f>Source!F272</f>
        <v>507-3286</v>
      </c>
      <c r="C1083" s="27" t="str">
        <f>Source!G272</f>
        <v>Тройник полипропиленовый соединительный диаметром 20 мм</v>
      </c>
      <c r="D1083" s="32" t="str">
        <f>Source!H272</f>
        <v>шт.</v>
      </c>
      <c r="E1083" s="10">
        <f>Source!I272</f>
        <v>4</v>
      </c>
      <c r="F1083" s="34">
        <f>IF(Source!AK272&lt;&gt; 0, Source!AK272,Source!AL272 + Source!AM272 + Source!AO272)</f>
        <v>1.71</v>
      </c>
      <c r="G1083" s="33"/>
      <c r="H1083" s="35"/>
      <c r="I1083" s="33" t="str">
        <f>Source!BO272</f>
        <v>507-3286</v>
      </c>
      <c r="J1083" s="33"/>
      <c r="K1083" s="35"/>
      <c r="L1083" s="36"/>
      <c r="S1083">
        <f>ROUND((Source!FX272/100)*((ROUND(Source!AF272*Source!I272, 0)+ROUND(Source!AE272*Source!I272, 0))), 0)</f>
        <v>0</v>
      </c>
      <c r="T1083">
        <f>Source!X272</f>
        <v>0</v>
      </c>
      <c r="U1083">
        <f>ROUND((Source!FY272/100)*((ROUND(Source!AF272*Source!I272, 0)+ROUND(Source!AE272*Source!I272, 0))), 0)</f>
        <v>0</v>
      </c>
      <c r="V1083">
        <f>Source!Y272</f>
        <v>0</v>
      </c>
    </row>
    <row r="1084" spans="1:26" ht="14.25">
      <c r="A1084" s="41"/>
      <c r="B1084" s="42"/>
      <c r="C1084" s="43" t="s">
        <v>1687</v>
      </c>
      <c r="D1084" s="44"/>
      <c r="E1084" s="45"/>
      <c r="F1084" s="46">
        <f>Source!AL272</f>
        <v>1.71</v>
      </c>
      <c r="G1084" s="47" t="str">
        <f>Source!DD272</f>
        <v/>
      </c>
      <c r="H1084" s="48">
        <f>ROUND(Source!AC272*Source!I272, 0)</f>
        <v>7</v>
      </c>
      <c r="I1084" s="47"/>
      <c r="J1084" s="47">
        <f>IF(Source!BC272&lt;&gt; 0, Source!BC272, 1)</f>
        <v>2.5299999999999998</v>
      </c>
      <c r="K1084" s="48">
        <f>Source!P272</f>
        <v>17</v>
      </c>
      <c r="L1084" s="58"/>
    </row>
    <row r="1085" spans="1:26" ht="15">
      <c r="G1085" s="132">
        <f>ROUND(Source!AC272*Source!I272, 0)+ROUND(Source!AF272*Source!I272, 0)+ROUND(Source!AD272*Source!I272, 0)</f>
        <v>7</v>
      </c>
      <c r="H1085" s="132"/>
      <c r="J1085" s="132">
        <f>Source!O272</f>
        <v>17</v>
      </c>
      <c r="K1085" s="132"/>
      <c r="L1085" s="40">
        <f>Source!U272</f>
        <v>0</v>
      </c>
      <c r="O1085" s="39">
        <f>G1085</f>
        <v>7</v>
      </c>
      <c r="P1085" s="39">
        <f>J1085</f>
        <v>17</v>
      </c>
      <c r="Q1085" s="50">
        <f>L1085</f>
        <v>0</v>
      </c>
      <c r="W1085">
        <f>IF(Source!BI272&lt;=1,G1085, 0)</f>
        <v>0</v>
      </c>
      <c r="X1085">
        <f>IF(Source!BI272=2,G1085, 0)</f>
        <v>7</v>
      </c>
      <c r="Y1085">
        <f>IF(Source!BI272=3,G1085, 0)</f>
        <v>0</v>
      </c>
      <c r="Z1085">
        <f>IF(Source!BI272=4,G1085, 0)</f>
        <v>0</v>
      </c>
    </row>
    <row r="1086" spans="1:26" ht="42.75">
      <c r="A1086" s="30" t="str">
        <f>Source!E273</f>
        <v>116</v>
      </c>
      <c r="B1086" s="31" t="str">
        <f>Source!F273</f>
        <v>507-5028</v>
      </c>
      <c r="C1086" s="27" t="str">
        <f>Source!G273</f>
        <v>Муфта полипропиленовая комбинированная, с наружной резьбой диаметром 20х1/2"</v>
      </c>
      <c r="D1086" s="32" t="str">
        <f>Source!H273</f>
        <v>шт.</v>
      </c>
      <c r="E1086" s="10">
        <f>Source!I273</f>
        <v>2</v>
      </c>
      <c r="F1086" s="34">
        <f>IF(Source!AK273&lt;&gt; 0, Source!AK273,Source!AL273 + Source!AM273 + Source!AO273)</f>
        <v>8.2200000000000006</v>
      </c>
      <c r="G1086" s="33"/>
      <c r="H1086" s="35"/>
      <c r="I1086" s="33" t="str">
        <f>Source!BO273</f>
        <v>507-5028</v>
      </c>
      <c r="J1086" s="33"/>
      <c r="K1086" s="35"/>
      <c r="L1086" s="36"/>
      <c r="S1086">
        <f>ROUND((Source!FX273/100)*((ROUND(Source!AF273*Source!I273, 0)+ROUND(Source!AE273*Source!I273, 0))), 0)</f>
        <v>0</v>
      </c>
      <c r="T1086">
        <f>Source!X273</f>
        <v>0</v>
      </c>
      <c r="U1086">
        <f>ROUND((Source!FY273/100)*((ROUND(Source!AF273*Source!I273, 0)+ROUND(Source!AE273*Source!I273, 0))), 0)</f>
        <v>0</v>
      </c>
      <c r="V1086">
        <f>Source!Y273</f>
        <v>0</v>
      </c>
    </row>
    <row r="1087" spans="1:26" ht="14.25">
      <c r="A1087" s="41"/>
      <c r="B1087" s="42"/>
      <c r="C1087" s="43" t="s">
        <v>1687</v>
      </c>
      <c r="D1087" s="44"/>
      <c r="E1087" s="45"/>
      <c r="F1087" s="46">
        <f>Source!AL273</f>
        <v>8.2200000000000006</v>
      </c>
      <c r="G1087" s="47" t="str">
        <f>Source!DD273</f>
        <v/>
      </c>
      <c r="H1087" s="48">
        <f>ROUND(Source!AC273*Source!I273, 0)</f>
        <v>16</v>
      </c>
      <c r="I1087" s="47"/>
      <c r="J1087" s="47">
        <f>IF(Source!BC273&lt;&gt; 0, Source!BC273, 1)</f>
        <v>3.68</v>
      </c>
      <c r="K1087" s="48">
        <f>Source!P273</f>
        <v>60</v>
      </c>
      <c r="L1087" s="58"/>
    </row>
    <row r="1088" spans="1:26" ht="15">
      <c r="G1088" s="132">
        <f>ROUND(Source!AC273*Source!I273, 0)+ROUND(Source!AF273*Source!I273, 0)+ROUND(Source!AD273*Source!I273, 0)</f>
        <v>16</v>
      </c>
      <c r="H1088" s="132"/>
      <c r="J1088" s="132">
        <f>Source!O273</f>
        <v>60</v>
      </c>
      <c r="K1088" s="132"/>
      <c r="L1088" s="40">
        <f>Source!U273</f>
        <v>0</v>
      </c>
      <c r="O1088" s="39">
        <f>G1088</f>
        <v>16</v>
      </c>
      <c r="P1088" s="39">
        <f>J1088</f>
        <v>60</v>
      </c>
      <c r="Q1088" s="50">
        <f>L1088</f>
        <v>0</v>
      </c>
      <c r="W1088">
        <f>IF(Source!BI273&lt;=1,G1088, 0)</f>
        <v>0</v>
      </c>
      <c r="X1088">
        <f>IF(Source!BI273=2,G1088, 0)</f>
        <v>16</v>
      </c>
      <c r="Y1088">
        <f>IF(Source!BI273=3,G1088, 0)</f>
        <v>0</v>
      </c>
      <c r="Z1088">
        <f>IF(Source!BI273=4,G1088, 0)</f>
        <v>0</v>
      </c>
    </row>
    <row r="1089" spans="1:32" ht="28.5">
      <c r="A1089" s="30" t="str">
        <f>Source!E274</f>
        <v>117</v>
      </c>
      <c r="B1089" s="31" t="str">
        <f>Source!F274</f>
        <v>302-1831</v>
      </c>
      <c r="C1089" s="27" t="str">
        <f>Source!G274</f>
        <v>Кран шаровой муфтовый 11Б27П1, диаметром 15 мм</v>
      </c>
      <c r="D1089" s="32" t="str">
        <f>Source!H274</f>
        <v>шт.</v>
      </c>
      <c r="E1089" s="10">
        <f>Source!I274</f>
        <v>2</v>
      </c>
      <c r="F1089" s="34">
        <f>IF(Source!AK274&lt;&gt; 0, Source!AK274,Source!AL274 + Source!AM274 + Source!AO274)</f>
        <v>15.94</v>
      </c>
      <c r="G1089" s="33"/>
      <c r="H1089" s="35"/>
      <c r="I1089" s="33" t="str">
        <f>Source!BO274</f>
        <v>302-1831</v>
      </c>
      <c r="J1089" s="33"/>
      <c r="K1089" s="35"/>
      <c r="L1089" s="36"/>
      <c r="S1089">
        <f>ROUND((Source!FX274/100)*((ROUND(Source!AF274*Source!I274, 0)+ROUND(Source!AE274*Source!I274, 0))), 0)</f>
        <v>0</v>
      </c>
      <c r="T1089">
        <f>Source!X274</f>
        <v>0</v>
      </c>
      <c r="U1089">
        <f>ROUND((Source!FY274/100)*((ROUND(Source!AF274*Source!I274, 0)+ROUND(Source!AE274*Source!I274, 0))), 0)</f>
        <v>0</v>
      </c>
      <c r="V1089">
        <f>Source!Y274</f>
        <v>0</v>
      </c>
    </row>
    <row r="1090" spans="1:32" ht="14.25">
      <c r="A1090" s="41"/>
      <c r="B1090" s="42"/>
      <c r="C1090" s="43" t="s">
        <v>1687</v>
      </c>
      <c r="D1090" s="44"/>
      <c r="E1090" s="45"/>
      <c r="F1090" s="46">
        <f>Source!AL274</f>
        <v>15.94</v>
      </c>
      <c r="G1090" s="47" t="str">
        <f>Source!DD274</f>
        <v/>
      </c>
      <c r="H1090" s="48">
        <f>ROUND(Source!AC274*Source!I274, 0)</f>
        <v>32</v>
      </c>
      <c r="I1090" s="47"/>
      <c r="J1090" s="47">
        <f>IF(Source!BC274&lt;&gt; 0, Source!BC274, 1)</f>
        <v>5.0199999999999996</v>
      </c>
      <c r="K1090" s="48">
        <f>Source!P274</f>
        <v>160</v>
      </c>
      <c r="L1090" s="58"/>
    </row>
    <row r="1091" spans="1:32" ht="15">
      <c r="G1091" s="132">
        <f>ROUND(Source!AC274*Source!I274, 0)+ROUND(Source!AF274*Source!I274, 0)+ROUND(Source!AD274*Source!I274, 0)</f>
        <v>32</v>
      </c>
      <c r="H1091" s="132"/>
      <c r="J1091" s="132">
        <f>Source!O274</f>
        <v>160</v>
      </c>
      <c r="K1091" s="132"/>
      <c r="L1091" s="40">
        <f>Source!U274</f>
        <v>0</v>
      </c>
      <c r="O1091" s="39">
        <f>G1091</f>
        <v>32</v>
      </c>
      <c r="P1091" s="39">
        <f>J1091</f>
        <v>160</v>
      </c>
      <c r="Q1091" s="50">
        <f>L1091</f>
        <v>0</v>
      </c>
      <c r="W1091">
        <f>IF(Source!BI274&lt;=1,G1091, 0)</f>
        <v>32</v>
      </c>
      <c r="X1091">
        <f>IF(Source!BI274=2,G1091, 0)</f>
        <v>0</v>
      </c>
      <c r="Y1091">
        <f>IF(Source!BI274=3,G1091, 0)</f>
        <v>0</v>
      </c>
      <c r="Z1091">
        <f>IF(Source!BI274=4,G1091, 0)</f>
        <v>0</v>
      </c>
    </row>
    <row r="1092" spans="1:32" ht="14.25">
      <c r="C1092" s="135" t="str">
        <f>Source!G275</f>
        <v>Канализация</v>
      </c>
      <c r="D1092" s="135"/>
      <c r="E1092" s="135"/>
      <c r="F1092" s="135"/>
      <c r="G1092" s="135"/>
      <c r="H1092" s="135"/>
      <c r="I1092" s="135"/>
      <c r="J1092" s="135"/>
      <c r="K1092" s="135"/>
      <c r="L1092" s="135"/>
      <c r="AF1092" s="29" t="str">
        <f>Source!G275</f>
        <v>Канализация</v>
      </c>
    </row>
    <row r="1093" spans="1:32" ht="42.75">
      <c r="A1093" s="30" t="str">
        <f>Source!E276</f>
        <v>119</v>
      </c>
      <c r="B1093" s="31" t="str">
        <f>Source!F276</f>
        <v>16-04-004-2</v>
      </c>
      <c r="C1093" s="27" t="str">
        <f>Source!G276</f>
        <v>Прокладка внутренних трубопроводов канализации из полипропиленовых труб диаметром 110 мм</v>
      </c>
      <c r="D1093" s="32" t="str">
        <f>Source!H276</f>
        <v>100 м трубопровода</v>
      </c>
      <c r="E1093" s="10">
        <f>Source!I276</f>
        <v>0.05</v>
      </c>
      <c r="F1093" s="34">
        <f>IF(Source!AK276&lt;&gt; 0, Source!AK276,Source!AL276 + Source!AM276 + Source!AO276)</f>
        <v>5004.5200000000004</v>
      </c>
      <c r="G1093" s="33"/>
      <c r="H1093" s="35"/>
      <c r="I1093" s="33" t="str">
        <f>Source!BO276</f>
        <v>16-04-004-2</v>
      </c>
      <c r="J1093" s="33"/>
      <c r="K1093" s="35"/>
      <c r="L1093" s="36"/>
      <c r="S1093">
        <f>ROUND((Source!FX276/100)*((ROUND(Source!AF276*Source!I276, 0)+ROUND(Source!AE276*Source!I276, 0))), 0)</f>
        <v>29</v>
      </c>
      <c r="T1093">
        <f>Source!X276</f>
        <v>509</v>
      </c>
      <c r="U1093">
        <f>ROUND((Source!FY276/100)*((ROUND(Source!AF276*Source!I276, 0)+ROUND(Source!AE276*Source!I276, 0))), 0)</f>
        <v>18</v>
      </c>
      <c r="V1093">
        <f>Source!Y276</f>
        <v>315</v>
      </c>
    </row>
    <row r="1094" spans="1:32" ht="14.25">
      <c r="A1094" s="30"/>
      <c r="B1094" s="31"/>
      <c r="C1094" s="27" t="s">
        <v>1680</v>
      </c>
      <c r="D1094" s="32"/>
      <c r="E1094" s="10"/>
      <c r="F1094" s="34">
        <f>Source!AO276</f>
        <v>490.75</v>
      </c>
      <c r="G1094" s="33" t="str">
        <f>Source!DG276</f>
        <v/>
      </c>
      <c r="H1094" s="35">
        <f>ROUND(Source!AF276*Source!I276, 0)</f>
        <v>25</v>
      </c>
      <c r="I1094" s="33"/>
      <c r="J1094" s="33">
        <f>IF(Source!BA276&lt;&gt; 0, Source!BA276, 1)</f>
        <v>17.95</v>
      </c>
      <c r="K1094" s="35">
        <f>Source!S276</f>
        <v>440</v>
      </c>
      <c r="L1094" s="36"/>
      <c r="R1094">
        <f>H1094</f>
        <v>25</v>
      </c>
    </row>
    <row r="1095" spans="1:32" ht="14.25">
      <c r="A1095" s="30"/>
      <c r="B1095" s="31"/>
      <c r="C1095" s="27" t="s">
        <v>317</v>
      </c>
      <c r="D1095" s="32"/>
      <c r="E1095" s="10"/>
      <c r="F1095" s="34">
        <f>Source!AM276</f>
        <v>46.06</v>
      </c>
      <c r="G1095" s="33" t="str">
        <f>Source!DE276</f>
        <v/>
      </c>
      <c r="H1095" s="35">
        <f>ROUND(Source!AD276*Source!I276, 0)</f>
        <v>2</v>
      </c>
      <c r="I1095" s="33"/>
      <c r="J1095" s="33">
        <f>IF(Source!BB276&lt;&gt; 0, Source!BB276, 1)</f>
        <v>7.07</v>
      </c>
      <c r="K1095" s="35">
        <f>Source!Q276</f>
        <v>16</v>
      </c>
      <c r="L1095" s="36"/>
    </row>
    <row r="1096" spans="1:32" ht="14.25">
      <c r="A1096" s="30"/>
      <c r="B1096" s="31"/>
      <c r="C1096" s="27" t="s">
        <v>1681</v>
      </c>
      <c r="D1096" s="32"/>
      <c r="E1096" s="10"/>
      <c r="F1096" s="34">
        <f>Source!AN276</f>
        <v>3.07</v>
      </c>
      <c r="G1096" s="33" t="str">
        <f>Source!DF276</f>
        <v/>
      </c>
      <c r="H1096" s="35">
        <f>ROUND(Source!AE276*Source!I276, 0)</f>
        <v>0</v>
      </c>
      <c r="I1096" s="33"/>
      <c r="J1096" s="33">
        <f>IF(Source!BS276&lt;&gt; 0, Source!BS276, 1)</f>
        <v>17.95</v>
      </c>
      <c r="K1096" s="35">
        <f>Source!R276</f>
        <v>3</v>
      </c>
      <c r="L1096" s="36"/>
      <c r="R1096">
        <f>H1096</f>
        <v>0</v>
      </c>
    </row>
    <row r="1097" spans="1:32" ht="14.25">
      <c r="A1097" s="30"/>
      <c r="B1097" s="31"/>
      <c r="C1097" s="27" t="s">
        <v>1687</v>
      </c>
      <c r="D1097" s="32"/>
      <c r="E1097" s="10"/>
      <c r="F1097" s="34">
        <f>Source!AL276</f>
        <v>4467.71</v>
      </c>
      <c r="G1097" s="33" t="str">
        <f>Source!DD276</f>
        <v/>
      </c>
      <c r="H1097" s="35">
        <f>ROUND(Source!AC276*Source!I276, 0)</f>
        <v>223</v>
      </c>
      <c r="I1097" s="33"/>
      <c r="J1097" s="33">
        <f>IF(Source!BC276&lt;&gt; 0, Source!BC276, 1)</f>
        <v>2.81</v>
      </c>
      <c r="K1097" s="35">
        <f>Source!P276</f>
        <v>628</v>
      </c>
      <c r="L1097" s="36"/>
    </row>
    <row r="1098" spans="1:32" ht="14.25">
      <c r="A1098" s="30"/>
      <c r="B1098" s="31"/>
      <c r="C1098" s="27" t="s">
        <v>1682</v>
      </c>
      <c r="D1098" s="32" t="s">
        <v>1683</v>
      </c>
      <c r="E1098" s="10">
        <f>Source!BZ276</f>
        <v>128</v>
      </c>
      <c r="F1098" s="151" t="str">
        <f>CONCATENATE(" )", Source!DL276, Source!FT276, "=", Source!FX276)</f>
        <v xml:space="preserve"> )*0,9=115,2</v>
      </c>
      <c r="G1098" s="128"/>
      <c r="H1098" s="35">
        <f>SUM(S1093:S1100)</f>
        <v>29</v>
      </c>
      <c r="I1098" s="37"/>
      <c r="J1098" s="27">
        <f>Source!AT276</f>
        <v>115</v>
      </c>
      <c r="K1098" s="35">
        <f>SUM(T1093:T1100)</f>
        <v>509</v>
      </c>
      <c r="L1098" s="36"/>
    </row>
    <row r="1099" spans="1:32" ht="14.25">
      <c r="A1099" s="30"/>
      <c r="B1099" s="31"/>
      <c r="C1099" s="27" t="s">
        <v>1684</v>
      </c>
      <c r="D1099" s="32" t="s">
        <v>1683</v>
      </c>
      <c r="E1099" s="10">
        <f>Source!CA276</f>
        <v>83</v>
      </c>
      <c r="F1099" s="151" t="str">
        <f>CONCATENATE(" )", Source!DM276, Source!FU276, "=", Source!FY276)</f>
        <v xml:space="preserve"> )*0,85=70,55</v>
      </c>
      <c r="G1099" s="128"/>
      <c r="H1099" s="35">
        <f>SUM(U1093:U1100)</f>
        <v>18</v>
      </c>
      <c r="I1099" s="37"/>
      <c r="J1099" s="27">
        <f>Source!AU276</f>
        <v>71</v>
      </c>
      <c r="K1099" s="35">
        <f>SUM(V1093:V1100)</f>
        <v>315</v>
      </c>
      <c r="L1099" s="36"/>
    </row>
    <row r="1100" spans="1:32" ht="14.25">
      <c r="A1100" s="41"/>
      <c r="B1100" s="42"/>
      <c r="C1100" s="43" t="s">
        <v>1685</v>
      </c>
      <c r="D1100" s="44" t="s">
        <v>1686</v>
      </c>
      <c r="E1100" s="45">
        <f>Source!AQ276</f>
        <v>55.83</v>
      </c>
      <c r="F1100" s="46"/>
      <c r="G1100" s="47" t="str">
        <f>Source!DI276</f>
        <v/>
      </c>
      <c r="H1100" s="48"/>
      <c r="I1100" s="47"/>
      <c r="J1100" s="47"/>
      <c r="K1100" s="48"/>
      <c r="L1100" s="49">
        <f>Source!U276</f>
        <v>2.7915000000000001</v>
      </c>
    </row>
    <row r="1101" spans="1:32" ht="15">
      <c r="G1101" s="132">
        <f>ROUND(Source!AC276*Source!I276, 0)+ROUND(Source!AF276*Source!I276, 0)+ROUND(Source!AD276*Source!I276, 0)+SUM(H1098:H1099)</f>
        <v>297</v>
      </c>
      <c r="H1101" s="132"/>
      <c r="J1101" s="132">
        <f>Source!O276+SUM(K1098:K1099)</f>
        <v>1908</v>
      </c>
      <c r="K1101" s="132"/>
      <c r="L1101" s="40">
        <f>Source!U276</f>
        <v>2.7915000000000001</v>
      </c>
      <c r="O1101" s="39">
        <f>G1101</f>
        <v>297</v>
      </c>
      <c r="P1101" s="39">
        <f>J1101</f>
        <v>1908</v>
      </c>
      <c r="Q1101" s="50">
        <f>L1101</f>
        <v>2.7915000000000001</v>
      </c>
      <c r="W1101">
        <f>IF(Source!BI276&lt;=1,G1101, 0)</f>
        <v>297</v>
      </c>
      <c r="X1101">
        <f>IF(Source!BI276=2,G1101, 0)</f>
        <v>0</v>
      </c>
      <c r="Y1101">
        <f>IF(Source!BI276=3,G1101, 0)</f>
        <v>0</v>
      </c>
      <c r="Z1101">
        <f>IF(Source!BI276=4,G1101, 0)</f>
        <v>0</v>
      </c>
    </row>
    <row r="1102" spans="1:32" ht="42.75">
      <c r="A1102" s="30" t="str">
        <f>Source!E277</f>
        <v>120</v>
      </c>
      <c r="B1102" s="31" t="str">
        <f>Source!F277</f>
        <v>16-04-004-1</v>
      </c>
      <c r="C1102" s="27" t="str">
        <f>Source!G277</f>
        <v>Прокладка внутренних трубопроводов канализации из полипропиленовых труб диаметром 50 мм</v>
      </c>
      <c r="D1102" s="32" t="str">
        <f>Source!H277</f>
        <v>100 м трубопровода</v>
      </c>
      <c r="E1102" s="10">
        <f>Source!I277</f>
        <v>0.01</v>
      </c>
      <c r="F1102" s="34">
        <f>IF(Source!AK277&lt;&gt; 0, Source!AK277,Source!AL277 + Source!AM277 + Source!AO277)</f>
        <v>1616.63</v>
      </c>
      <c r="G1102" s="33"/>
      <c r="H1102" s="35"/>
      <c r="I1102" s="33" t="str">
        <f>Source!BO277</f>
        <v>16-04-004-1</v>
      </c>
      <c r="J1102" s="33"/>
      <c r="K1102" s="35"/>
      <c r="L1102" s="36"/>
      <c r="S1102">
        <f>ROUND((Source!FX277/100)*((ROUND(Source!AF277*Source!I277, 0)+ROUND(Source!AE277*Source!I277, 0))), 0)</f>
        <v>6</v>
      </c>
      <c r="T1102">
        <f>Source!X277</f>
        <v>109</v>
      </c>
      <c r="U1102">
        <f>ROUND((Source!FY277/100)*((ROUND(Source!AF277*Source!I277, 0)+ROUND(Source!AE277*Source!I277, 0))), 0)</f>
        <v>4</v>
      </c>
      <c r="V1102">
        <f>Source!Y277</f>
        <v>67</v>
      </c>
    </row>
    <row r="1103" spans="1:32" ht="14.25">
      <c r="A1103" s="30"/>
      <c r="B1103" s="31"/>
      <c r="C1103" s="27" t="s">
        <v>1680</v>
      </c>
      <c r="D1103" s="32"/>
      <c r="E1103" s="10"/>
      <c r="F1103" s="34">
        <f>Source!AO277</f>
        <v>526.70000000000005</v>
      </c>
      <c r="G1103" s="33" t="str">
        <f>Source!DG277</f>
        <v/>
      </c>
      <c r="H1103" s="35">
        <f>ROUND(Source!AF277*Source!I277, 0)</f>
        <v>5</v>
      </c>
      <c r="I1103" s="33"/>
      <c r="J1103" s="33">
        <f>IF(Source!BA277&lt;&gt; 0, Source!BA277, 1)</f>
        <v>17.95</v>
      </c>
      <c r="K1103" s="35">
        <f>Source!S277</f>
        <v>95</v>
      </c>
      <c r="L1103" s="36"/>
      <c r="R1103">
        <f>H1103</f>
        <v>5</v>
      </c>
    </row>
    <row r="1104" spans="1:32" ht="14.25">
      <c r="A1104" s="30"/>
      <c r="B1104" s="31"/>
      <c r="C1104" s="27" t="s">
        <v>317</v>
      </c>
      <c r="D1104" s="32"/>
      <c r="E1104" s="10"/>
      <c r="F1104" s="34">
        <f>Source!AM277</f>
        <v>10.76</v>
      </c>
      <c r="G1104" s="33" t="str">
        <f>Source!DE277</f>
        <v/>
      </c>
      <c r="H1104" s="35">
        <f>ROUND(Source!AD277*Source!I277, 0)</f>
        <v>0</v>
      </c>
      <c r="I1104" s="33"/>
      <c r="J1104" s="33">
        <f>IF(Source!BB277&lt;&gt; 0, Source!BB277, 1)</f>
        <v>6.82</v>
      </c>
      <c r="K1104" s="35">
        <f>Source!Q277</f>
        <v>1</v>
      </c>
      <c r="L1104" s="36"/>
    </row>
    <row r="1105" spans="1:26" ht="14.25">
      <c r="A1105" s="30"/>
      <c r="B1105" s="31"/>
      <c r="C1105" s="27" t="s">
        <v>1687</v>
      </c>
      <c r="D1105" s="32"/>
      <c r="E1105" s="10"/>
      <c r="F1105" s="34">
        <f>Source!AL277</f>
        <v>1079.17</v>
      </c>
      <c r="G1105" s="33" t="str">
        <f>Source!DD277</f>
        <v/>
      </c>
      <c r="H1105" s="35">
        <f>ROUND(Source!AC277*Source!I277, 0)</f>
        <v>11</v>
      </c>
      <c r="I1105" s="33"/>
      <c r="J1105" s="33">
        <f>IF(Source!BC277&lt;&gt; 0, Source!BC277, 1)</f>
        <v>3.91</v>
      </c>
      <c r="K1105" s="35">
        <f>Source!P277</f>
        <v>42</v>
      </c>
      <c r="L1105" s="36"/>
    </row>
    <row r="1106" spans="1:26" ht="14.25">
      <c r="A1106" s="30"/>
      <c r="B1106" s="31"/>
      <c r="C1106" s="27" t="s">
        <v>1682</v>
      </c>
      <c r="D1106" s="32" t="s">
        <v>1683</v>
      </c>
      <c r="E1106" s="10">
        <f>Source!BZ277</f>
        <v>128</v>
      </c>
      <c r="F1106" s="151" t="str">
        <f>CONCATENATE(" )", Source!DL277, Source!FT277, "=", Source!FX277)</f>
        <v xml:space="preserve"> )*0,9=115,2</v>
      </c>
      <c r="G1106" s="128"/>
      <c r="H1106" s="35">
        <f>SUM(S1102:S1108)</f>
        <v>6</v>
      </c>
      <c r="I1106" s="37"/>
      <c r="J1106" s="27">
        <f>Source!AT277</f>
        <v>115</v>
      </c>
      <c r="K1106" s="35">
        <f>SUM(T1102:T1108)</f>
        <v>109</v>
      </c>
      <c r="L1106" s="36"/>
    </row>
    <row r="1107" spans="1:26" ht="14.25">
      <c r="A1107" s="30"/>
      <c r="B1107" s="31"/>
      <c r="C1107" s="27" t="s">
        <v>1684</v>
      </c>
      <c r="D1107" s="32" t="s">
        <v>1683</v>
      </c>
      <c r="E1107" s="10">
        <f>Source!CA277</f>
        <v>83</v>
      </c>
      <c r="F1107" s="151" t="str">
        <f>CONCATENATE(" )", Source!DM277, Source!FU277, "=", Source!FY277)</f>
        <v xml:space="preserve"> )*0,85=70,55</v>
      </c>
      <c r="G1107" s="128"/>
      <c r="H1107" s="35">
        <f>SUM(U1102:U1108)</f>
        <v>4</v>
      </c>
      <c r="I1107" s="37"/>
      <c r="J1107" s="27">
        <f>Source!AU277</f>
        <v>71</v>
      </c>
      <c r="K1107" s="35">
        <f>SUM(V1102:V1108)</f>
        <v>67</v>
      </c>
      <c r="L1107" s="36"/>
    </row>
    <row r="1108" spans="1:26" ht="14.25">
      <c r="A1108" s="41"/>
      <c r="B1108" s="42"/>
      <c r="C1108" s="43" t="s">
        <v>1685</v>
      </c>
      <c r="D1108" s="44" t="s">
        <v>1686</v>
      </c>
      <c r="E1108" s="45">
        <f>Source!AQ277</f>
        <v>59.92</v>
      </c>
      <c r="F1108" s="46"/>
      <c r="G1108" s="47" t="str">
        <f>Source!DI277</f>
        <v/>
      </c>
      <c r="H1108" s="48"/>
      <c r="I1108" s="47"/>
      <c r="J1108" s="47"/>
      <c r="K1108" s="48"/>
      <c r="L1108" s="49">
        <f>Source!U277</f>
        <v>0.59920000000000007</v>
      </c>
    </row>
    <row r="1109" spans="1:26" ht="15">
      <c r="G1109" s="132">
        <f>ROUND(Source!AC277*Source!I277, 0)+ROUND(Source!AF277*Source!I277, 0)+ROUND(Source!AD277*Source!I277, 0)+SUM(H1106:H1107)</f>
        <v>26</v>
      </c>
      <c r="H1109" s="132"/>
      <c r="J1109" s="132">
        <f>Source!O277+SUM(K1106:K1107)</f>
        <v>314</v>
      </c>
      <c r="K1109" s="132"/>
      <c r="L1109" s="40">
        <f>Source!U277</f>
        <v>0.59920000000000007</v>
      </c>
      <c r="O1109" s="39">
        <f>G1109</f>
        <v>26</v>
      </c>
      <c r="P1109" s="39">
        <f>J1109</f>
        <v>314</v>
      </c>
      <c r="Q1109" s="50">
        <f>L1109</f>
        <v>0.59920000000000007</v>
      </c>
      <c r="W1109">
        <f>IF(Source!BI277&lt;=1,G1109, 0)</f>
        <v>26</v>
      </c>
      <c r="X1109">
        <f>IF(Source!BI277=2,G1109, 0)</f>
        <v>0</v>
      </c>
      <c r="Y1109">
        <f>IF(Source!BI277=3,G1109, 0)</f>
        <v>0</v>
      </c>
      <c r="Z1109">
        <f>IF(Source!BI277=4,G1109, 0)</f>
        <v>0</v>
      </c>
    </row>
    <row r="1110" spans="1:26" ht="42.75">
      <c r="A1110" s="30" t="str">
        <f>Source!E278</f>
        <v>121</v>
      </c>
      <c r="B1110" s="31" t="str">
        <f>Source!F278</f>
        <v>507-4469</v>
      </c>
      <c r="C1110" s="27" t="str">
        <f>Source!G278</f>
        <v>Тройник канализационный полипропиленовый 90° диаметром 110 мм</v>
      </c>
      <c r="D1110" s="32" t="str">
        <f>Source!H278</f>
        <v>шт.</v>
      </c>
      <c r="E1110" s="10">
        <f>Source!I278</f>
        <v>3</v>
      </c>
      <c r="F1110" s="34">
        <f>IF(Source!AK278&lt;&gt; 0, Source!AK278,Source!AL278 + Source!AM278 + Source!AO278)</f>
        <v>21.11</v>
      </c>
      <c r="G1110" s="33"/>
      <c r="H1110" s="35"/>
      <c r="I1110" s="33" t="str">
        <f>Source!BO278</f>
        <v>507-4469</v>
      </c>
      <c r="J1110" s="33"/>
      <c r="K1110" s="35"/>
      <c r="L1110" s="36"/>
      <c r="S1110">
        <f>ROUND((Source!FX278/100)*((ROUND(Source!AF278*Source!I278, 0)+ROUND(Source!AE278*Source!I278, 0))), 0)</f>
        <v>0</v>
      </c>
      <c r="T1110">
        <f>Source!X278</f>
        <v>0</v>
      </c>
      <c r="U1110">
        <f>ROUND((Source!FY278/100)*((ROUND(Source!AF278*Source!I278, 0)+ROUND(Source!AE278*Source!I278, 0))), 0)</f>
        <v>0</v>
      </c>
      <c r="V1110">
        <f>Source!Y278</f>
        <v>0</v>
      </c>
    </row>
    <row r="1111" spans="1:26" ht="14.25">
      <c r="A1111" s="41"/>
      <c r="B1111" s="42"/>
      <c r="C1111" s="43" t="s">
        <v>1687</v>
      </c>
      <c r="D1111" s="44"/>
      <c r="E1111" s="45"/>
      <c r="F1111" s="46">
        <f>Source!AL278</f>
        <v>21.11</v>
      </c>
      <c r="G1111" s="47" t="str">
        <f>Source!DD278</f>
        <v/>
      </c>
      <c r="H1111" s="48">
        <f>ROUND(Source!AC278*Source!I278, 0)</f>
        <v>63</v>
      </c>
      <c r="I1111" s="47"/>
      <c r="J1111" s="47">
        <f>IF(Source!BC278&lt;&gt; 0, Source!BC278, 1)</f>
        <v>3.02</v>
      </c>
      <c r="K1111" s="48">
        <f>Source!P278</f>
        <v>191</v>
      </c>
      <c r="L1111" s="58"/>
    </row>
    <row r="1112" spans="1:26" ht="15">
      <c r="G1112" s="132">
        <f>ROUND(Source!AC278*Source!I278, 0)+ROUND(Source!AF278*Source!I278, 0)+ROUND(Source!AD278*Source!I278, 0)</f>
        <v>63</v>
      </c>
      <c r="H1112" s="132"/>
      <c r="J1112" s="132">
        <f>Source!O278</f>
        <v>191</v>
      </c>
      <c r="K1112" s="132"/>
      <c r="L1112" s="40">
        <f>Source!U278</f>
        <v>0</v>
      </c>
      <c r="O1112" s="39">
        <f>G1112</f>
        <v>63</v>
      </c>
      <c r="P1112" s="39">
        <f>J1112</f>
        <v>191</v>
      </c>
      <c r="Q1112" s="50">
        <f>L1112</f>
        <v>0</v>
      </c>
      <c r="W1112">
        <f>IF(Source!BI278&lt;=1,G1112, 0)</f>
        <v>0</v>
      </c>
      <c r="X1112">
        <f>IF(Source!BI278=2,G1112, 0)</f>
        <v>63</v>
      </c>
      <c r="Y1112">
        <f>IF(Source!BI278=3,G1112, 0)</f>
        <v>0</v>
      </c>
      <c r="Z1112">
        <f>IF(Source!BI278=4,G1112, 0)</f>
        <v>0</v>
      </c>
    </row>
    <row r="1113" spans="1:26" ht="28.5">
      <c r="A1113" s="30" t="str">
        <f>Source!E279</f>
        <v>122</v>
      </c>
      <c r="B1113" s="31" t="str">
        <f>Source!F279</f>
        <v>507-4366</v>
      </c>
      <c r="C1113" s="27" t="str">
        <f>Source!G279</f>
        <v>Ревизия полипропиленовая с крышкой диаметром 100 мм</v>
      </c>
      <c r="D1113" s="32" t="str">
        <f>Source!H279</f>
        <v>шт.</v>
      </c>
      <c r="E1113" s="10">
        <f>Source!I279</f>
        <v>1</v>
      </c>
      <c r="F1113" s="34">
        <f>IF(Source!AK279&lt;&gt; 0, Source!AK279,Source!AL279 + Source!AM279 + Source!AO279)</f>
        <v>15.41</v>
      </c>
      <c r="G1113" s="33"/>
      <c r="H1113" s="35"/>
      <c r="I1113" s="33" t="str">
        <f>Source!BO279</f>
        <v>507-4366</v>
      </c>
      <c r="J1113" s="33"/>
      <c r="K1113" s="35"/>
      <c r="L1113" s="36"/>
      <c r="S1113">
        <f>ROUND((Source!FX279/100)*((ROUND(Source!AF279*Source!I279, 0)+ROUND(Source!AE279*Source!I279, 0))), 0)</f>
        <v>0</v>
      </c>
      <c r="T1113">
        <f>Source!X279</f>
        <v>0</v>
      </c>
      <c r="U1113">
        <f>ROUND((Source!FY279/100)*((ROUND(Source!AF279*Source!I279, 0)+ROUND(Source!AE279*Source!I279, 0))), 0)</f>
        <v>0</v>
      </c>
      <c r="V1113">
        <f>Source!Y279</f>
        <v>0</v>
      </c>
    </row>
    <row r="1114" spans="1:26" ht="14.25">
      <c r="A1114" s="41"/>
      <c r="B1114" s="42"/>
      <c r="C1114" s="43" t="s">
        <v>1687</v>
      </c>
      <c r="D1114" s="44"/>
      <c r="E1114" s="45"/>
      <c r="F1114" s="46">
        <f>Source!AL279</f>
        <v>15.41</v>
      </c>
      <c r="G1114" s="47" t="str">
        <f>Source!DD279</f>
        <v/>
      </c>
      <c r="H1114" s="48">
        <f>ROUND(Source!AC279*Source!I279, 0)</f>
        <v>15</v>
      </c>
      <c r="I1114" s="47"/>
      <c r="J1114" s="47">
        <f>IF(Source!BC279&lt;&gt; 0, Source!BC279, 1)</f>
        <v>2.73</v>
      </c>
      <c r="K1114" s="48">
        <f>Source!P279</f>
        <v>42</v>
      </c>
      <c r="L1114" s="58"/>
    </row>
    <row r="1115" spans="1:26" ht="15">
      <c r="G1115" s="132">
        <f>ROUND(Source!AC279*Source!I279, 0)+ROUND(Source!AF279*Source!I279, 0)+ROUND(Source!AD279*Source!I279, 0)</f>
        <v>15</v>
      </c>
      <c r="H1115" s="132"/>
      <c r="J1115" s="132">
        <f>Source!O279</f>
        <v>42</v>
      </c>
      <c r="K1115" s="132"/>
      <c r="L1115" s="40">
        <f>Source!U279</f>
        <v>0</v>
      </c>
      <c r="O1115" s="39">
        <f>G1115</f>
        <v>15</v>
      </c>
      <c r="P1115" s="39">
        <f>J1115</f>
        <v>42</v>
      </c>
      <c r="Q1115" s="50">
        <f>L1115</f>
        <v>0</v>
      </c>
      <c r="W1115">
        <f>IF(Source!BI279&lt;=1,G1115, 0)</f>
        <v>0</v>
      </c>
      <c r="X1115">
        <f>IF(Source!BI279=2,G1115, 0)</f>
        <v>15</v>
      </c>
      <c r="Y1115">
        <f>IF(Source!BI279=3,G1115, 0)</f>
        <v>0</v>
      </c>
      <c r="Z1115">
        <f>IF(Source!BI279=4,G1115, 0)</f>
        <v>0</v>
      </c>
    </row>
    <row r="1116" spans="1:26" ht="28.5">
      <c r="A1116" s="30" t="str">
        <f>Source!E280</f>
        <v>123</v>
      </c>
      <c r="B1116" s="31" t="str">
        <f>Source!F280</f>
        <v>507-4366</v>
      </c>
      <c r="C1116" s="27" t="str">
        <f>Source!G280</f>
        <v>Ревизия полипропиленовая с крышкой диаметром 100 мм</v>
      </c>
      <c r="D1116" s="32" t="str">
        <f>Source!H280</f>
        <v>шт.</v>
      </c>
      <c r="E1116" s="10">
        <f>Source!I280</f>
        <v>1</v>
      </c>
      <c r="F1116" s="34">
        <f>IF(Source!AK280&lt;&gt; 0, Source!AK280,Source!AL280 + Source!AM280 + Source!AO280)</f>
        <v>15.41</v>
      </c>
      <c r="G1116" s="33"/>
      <c r="H1116" s="35"/>
      <c r="I1116" s="33" t="str">
        <f>Source!BO280</f>
        <v>507-4366</v>
      </c>
      <c r="J1116" s="33"/>
      <c r="K1116" s="35"/>
      <c r="L1116" s="36"/>
      <c r="S1116">
        <f>ROUND((Source!FX280/100)*((ROUND(Source!AF280*Source!I280, 0)+ROUND(Source!AE280*Source!I280, 0))), 0)</f>
        <v>0</v>
      </c>
      <c r="T1116">
        <f>Source!X280</f>
        <v>0</v>
      </c>
      <c r="U1116">
        <f>ROUND((Source!FY280/100)*((ROUND(Source!AF280*Source!I280, 0)+ROUND(Source!AE280*Source!I280, 0))), 0)</f>
        <v>0</v>
      </c>
      <c r="V1116">
        <f>Source!Y280</f>
        <v>0</v>
      </c>
    </row>
    <row r="1117" spans="1:26" ht="14.25">
      <c r="A1117" s="41"/>
      <c r="B1117" s="42"/>
      <c r="C1117" s="43" t="s">
        <v>1687</v>
      </c>
      <c r="D1117" s="44"/>
      <c r="E1117" s="45"/>
      <c r="F1117" s="46">
        <f>Source!AL280</f>
        <v>15.41</v>
      </c>
      <c r="G1117" s="47" t="str">
        <f>Source!DD280</f>
        <v/>
      </c>
      <c r="H1117" s="48">
        <f>ROUND(Source!AC280*Source!I280, 0)</f>
        <v>15</v>
      </c>
      <c r="I1117" s="47"/>
      <c r="J1117" s="47">
        <f>IF(Source!BC280&lt;&gt; 0, Source!BC280, 1)</f>
        <v>2.73</v>
      </c>
      <c r="K1117" s="48">
        <f>Source!P280</f>
        <v>42</v>
      </c>
      <c r="L1117" s="58"/>
    </row>
    <row r="1118" spans="1:26" ht="15">
      <c r="G1118" s="132">
        <f>ROUND(Source!AC280*Source!I280, 0)+ROUND(Source!AF280*Source!I280, 0)+ROUND(Source!AD280*Source!I280, 0)</f>
        <v>15</v>
      </c>
      <c r="H1118" s="132"/>
      <c r="J1118" s="132">
        <f>Source!O280</f>
        <v>42</v>
      </c>
      <c r="K1118" s="132"/>
      <c r="L1118" s="40">
        <f>Source!U280</f>
        <v>0</v>
      </c>
      <c r="O1118" s="39">
        <f>G1118</f>
        <v>15</v>
      </c>
      <c r="P1118" s="39">
        <f>J1118</f>
        <v>42</v>
      </c>
      <c r="Q1118" s="50">
        <f>L1118</f>
        <v>0</v>
      </c>
      <c r="W1118">
        <f>IF(Source!BI280&lt;=1,G1118, 0)</f>
        <v>0</v>
      </c>
      <c r="X1118">
        <f>IF(Source!BI280=2,G1118, 0)</f>
        <v>15</v>
      </c>
      <c r="Y1118">
        <f>IF(Source!BI280=3,G1118, 0)</f>
        <v>0</v>
      </c>
      <c r="Z1118">
        <f>IF(Source!BI280=4,G1118, 0)</f>
        <v>0</v>
      </c>
    </row>
    <row r="1119" spans="1:26" ht="14.25">
      <c r="A1119" s="30" t="str">
        <f>Source!E281</f>
        <v>125</v>
      </c>
      <c r="B1119" s="31" t="str">
        <f>Source!F281</f>
        <v>301-0040</v>
      </c>
      <c r="C1119" s="27" t="str">
        <f>Source!G281</f>
        <v>Хомуты для крепления труб</v>
      </c>
      <c r="D1119" s="32" t="str">
        <f>Source!H281</f>
        <v>шт.</v>
      </c>
      <c r="E1119" s="10">
        <f>Source!I281</f>
        <v>2</v>
      </c>
      <c r="F1119" s="34">
        <f>IF(Source!AK281&lt;&gt; 0, Source!AK281,Source!AL281 + Source!AM281 + Source!AO281)</f>
        <v>8.2100000000000009</v>
      </c>
      <c r="G1119" s="33"/>
      <c r="H1119" s="35"/>
      <c r="I1119" s="33" t="str">
        <f>Source!BO281</f>
        <v>301-0040</v>
      </c>
      <c r="J1119" s="33"/>
      <c r="K1119" s="35"/>
      <c r="L1119" s="36"/>
      <c r="S1119">
        <f>ROUND((Source!FX281/100)*((ROUND(Source!AF281*Source!I281, 0)+ROUND(Source!AE281*Source!I281, 0))), 0)</f>
        <v>0</v>
      </c>
      <c r="T1119">
        <f>Source!X281</f>
        <v>0</v>
      </c>
      <c r="U1119">
        <f>ROUND((Source!FY281/100)*((ROUND(Source!AF281*Source!I281, 0)+ROUND(Source!AE281*Source!I281, 0))), 0)</f>
        <v>0</v>
      </c>
      <c r="V1119">
        <f>Source!Y281</f>
        <v>0</v>
      </c>
    </row>
    <row r="1120" spans="1:26" ht="14.25">
      <c r="A1120" s="41"/>
      <c r="B1120" s="42"/>
      <c r="C1120" s="43" t="s">
        <v>1687</v>
      </c>
      <c r="D1120" s="44"/>
      <c r="E1120" s="45"/>
      <c r="F1120" s="46">
        <f>Source!AL281</f>
        <v>8.2100000000000009</v>
      </c>
      <c r="G1120" s="47" t="str">
        <f>Source!DD281</f>
        <v/>
      </c>
      <c r="H1120" s="48">
        <f>ROUND(Source!AC281*Source!I281, 0)</f>
        <v>16</v>
      </c>
      <c r="I1120" s="47"/>
      <c r="J1120" s="47">
        <f>IF(Source!BC281&lt;&gt; 0, Source!BC281, 1)</f>
        <v>3.47</v>
      </c>
      <c r="K1120" s="48">
        <f>Source!P281</f>
        <v>57</v>
      </c>
      <c r="L1120" s="58"/>
    </row>
    <row r="1121" spans="1:32" ht="15">
      <c r="G1121" s="132">
        <f>ROUND(Source!AC281*Source!I281, 0)+ROUND(Source!AF281*Source!I281, 0)+ROUND(Source!AD281*Source!I281, 0)</f>
        <v>16</v>
      </c>
      <c r="H1121" s="132"/>
      <c r="J1121" s="132">
        <f>Source!O281</f>
        <v>57</v>
      </c>
      <c r="K1121" s="132"/>
      <c r="L1121" s="40">
        <f>Source!U281</f>
        <v>0</v>
      </c>
      <c r="O1121" s="39">
        <f>G1121</f>
        <v>16</v>
      </c>
      <c r="P1121" s="39">
        <f>J1121</f>
        <v>57</v>
      </c>
      <c r="Q1121" s="50">
        <f>L1121</f>
        <v>0</v>
      </c>
      <c r="W1121">
        <f>IF(Source!BI281&lt;=1,G1121, 0)</f>
        <v>16</v>
      </c>
      <c r="X1121">
        <f>IF(Source!BI281=2,G1121, 0)</f>
        <v>0</v>
      </c>
      <c r="Y1121">
        <f>IF(Source!BI281=3,G1121, 0)</f>
        <v>0</v>
      </c>
      <c r="Z1121">
        <f>IF(Source!BI281=4,G1121, 0)</f>
        <v>0</v>
      </c>
    </row>
    <row r="1122" spans="1:32" ht="14.25">
      <c r="C1122" s="135" t="str">
        <f>Source!G282</f>
        <v>Оборудование</v>
      </c>
      <c r="D1122" s="135"/>
      <c r="E1122" s="135"/>
      <c r="F1122" s="135"/>
      <c r="G1122" s="135"/>
      <c r="H1122" s="135"/>
      <c r="I1122" s="135"/>
      <c r="J1122" s="135"/>
      <c r="K1122" s="135"/>
      <c r="L1122" s="135"/>
      <c r="AF1122" s="29" t="str">
        <f>Source!G282</f>
        <v>Оборудование</v>
      </c>
    </row>
    <row r="1123" spans="1:32" ht="28.5">
      <c r="A1123" s="30" t="str">
        <f>Source!E283</f>
        <v>126</v>
      </c>
      <c r="B1123" s="31" t="str">
        <f>Source!F283</f>
        <v>17-01-003-1</v>
      </c>
      <c r="C1123" s="27" t="str">
        <f>Source!G283</f>
        <v>Установка унитазов с бачком непосредственно присоединенным</v>
      </c>
      <c r="D1123" s="32" t="str">
        <f>Source!H283</f>
        <v>10 компл.</v>
      </c>
      <c r="E1123" s="10">
        <f>Source!I283</f>
        <v>0.1</v>
      </c>
      <c r="F1123" s="34">
        <f>IF(Source!AK283&lt;&gt; 0, Source!AK283,Source!AL283 + Source!AM283 + Source!AO283)</f>
        <v>5748.5</v>
      </c>
      <c r="G1123" s="33"/>
      <c r="H1123" s="35"/>
      <c r="I1123" s="33" t="str">
        <f>Source!BO283</f>
        <v>17-01-003-1</v>
      </c>
      <c r="J1123" s="33"/>
      <c r="K1123" s="35"/>
      <c r="L1123" s="36"/>
      <c r="S1123">
        <f>ROUND((Source!FX283/100)*((ROUND(Source!AF283*Source!I283, 0)+ROUND(Source!AE283*Source!I283, 0))), 0)</f>
        <v>25</v>
      </c>
      <c r="T1123">
        <f>Source!X283</f>
        <v>460</v>
      </c>
      <c r="U1123">
        <f>ROUND((Source!FY283/100)*((ROUND(Source!AF283*Source!I283, 0)+ROUND(Source!AE283*Source!I283, 0))), 0)</f>
        <v>16</v>
      </c>
      <c r="V1123">
        <f>Source!Y283</f>
        <v>284</v>
      </c>
    </row>
    <row r="1124" spans="1:32" ht="14.25">
      <c r="A1124" s="30"/>
      <c r="B1124" s="31"/>
      <c r="C1124" s="27" t="s">
        <v>1680</v>
      </c>
      <c r="D1124" s="32"/>
      <c r="E1124" s="10"/>
      <c r="F1124" s="34">
        <f>Source!AO283</f>
        <v>219.05</v>
      </c>
      <c r="G1124" s="33" t="str">
        <f>Source!DG283</f>
        <v/>
      </c>
      <c r="H1124" s="35">
        <f>ROUND(Source!AF283*Source!I283, 0)</f>
        <v>22</v>
      </c>
      <c r="I1124" s="33"/>
      <c r="J1124" s="33">
        <f>IF(Source!BA283&lt;&gt; 0, Source!BA283, 1)</f>
        <v>17.95</v>
      </c>
      <c r="K1124" s="35">
        <f>Source!S283</f>
        <v>393</v>
      </c>
      <c r="L1124" s="36"/>
      <c r="R1124">
        <f>H1124</f>
        <v>22</v>
      </c>
    </row>
    <row r="1125" spans="1:32" ht="14.25">
      <c r="A1125" s="30"/>
      <c r="B1125" s="31"/>
      <c r="C1125" s="27" t="s">
        <v>317</v>
      </c>
      <c r="D1125" s="32"/>
      <c r="E1125" s="10"/>
      <c r="F1125" s="34">
        <f>Source!AM283</f>
        <v>46.49</v>
      </c>
      <c r="G1125" s="33" t="str">
        <f>Source!DE283</f>
        <v/>
      </c>
      <c r="H1125" s="35">
        <f>ROUND(Source!AD283*Source!I283, 0)</f>
        <v>5</v>
      </c>
      <c r="I1125" s="33"/>
      <c r="J1125" s="33">
        <f>IF(Source!BB283&lt;&gt; 0, Source!BB283, 1)</f>
        <v>8.2200000000000006</v>
      </c>
      <c r="K1125" s="35">
        <f>Source!Q283</f>
        <v>38</v>
      </c>
      <c r="L1125" s="36"/>
    </row>
    <row r="1126" spans="1:32" ht="14.25">
      <c r="A1126" s="30"/>
      <c r="B1126" s="31"/>
      <c r="C1126" s="27" t="s">
        <v>1681</v>
      </c>
      <c r="D1126" s="32"/>
      <c r="E1126" s="10"/>
      <c r="F1126" s="34">
        <f>Source!AN283</f>
        <v>3.87</v>
      </c>
      <c r="G1126" s="33" t="str">
        <f>Source!DF283</f>
        <v/>
      </c>
      <c r="H1126" s="35">
        <f>ROUND(Source!AE283*Source!I283, 0)</f>
        <v>0</v>
      </c>
      <c r="I1126" s="33"/>
      <c r="J1126" s="33">
        <f>IF(Source!BS283&lt;&gt; 0, Source!BS283, 1)</f>
        <v>17.95</v>
      </c>
      <c r="K1126" s="35">
        <f>Source!R283</f>
        <v>7</v>
      </c>
      <c r="L1126" s="36"/>
      <c r="R1126">
        <f>H1126</f>
        <v>0</v>
      </c>
    </row>
    <row r="1127" spans="1:32" ht="14.25">
      <c r="A1127" s="30"/>
      <c r="B1127" s="31"/>
      <c r="C1127" s="27" t="s">
        <v>1687</v>
      </c>
      <c r="D1127" s="32"/>
      <c r="E1127" s="10"/>
      <c r="F1127" s="34">
        <f>Source!AL283</f>
        <v>5482.96</v>
      </c>
      <c r="G1127" s="33" t="str">
        <f>Source!DD283</f>
        <v/>
      </c>
      <c r="H1127" s="35">
        <f>ROUND(Source!AC283*Source!I283, 0)</f>
        <v>548</v>
      </c>
      <c r="I1127" s="33"/>
      <c r="J1127" s="33">
        <f>IF(Source!BC283&lt;&gt; 0, Source!BC283, 1)</f>
        <v>4.63</v>
      </c>
      <c r="K1127" s="35">
        <f>Source!P283</f>
        <v>2539</v>
      </c>
      <c r="L1127" s="36"/>
    </row>
    <row r="1128" spans="1:32" ht="14.25">
      <c r="A1128" s="30"/>
      <c r="B1128" s="31"/>
      <c r="C1128" s="27" t="s">
        <v>1682</v>
      </c>
      <c r="D1128" s="32" t="s">
        <v>1683</v>
      </c>
      <c r="E1128" s="10">
        <f>Source!BZ283</f>
        <v>128</v>
      </c>
      <c r="F1128" s="151" t="str">
        <f>CONCATENATE(" )", Source!DL283, Source!FT283, "=", Source!FX283)</f>
        <v xml:space="preserve"> )*0,9=115,2</v>
      </c>
      <c r="G1128" s="128"/>
      <c r="H1128" s="35">
        <f>SUM(S1123:S1130)</f>
        <v>25</v>
      </c>
      <c r="I1128" s="37"/>
      <c r="J1128" s="27">
        <f>Source!AT283</f>
        <v>115</v>
      </c>
      <c r="K1128" s="35">
        <f>SUM(T1123:T1130)</f>
        <v>460</v>
      </c>
      <c r="L1128" s="36"/>
    </row>
    <row r="1129" spans="1:32" ht="14.25">
      <c r="A1129" s="30"/>
      <c r="B1129" s="31"/>
      <c r="C1129" s="27" t="s">
        <v>1684</v>
      </c>
      <c r="D1129" s="32" t="s">
        <v>1683</v>
      </c>
      <c r="E1129" s="10">
        <f>Source!CA283</f>
        <v>83</v>
      </c>
      <c r="F1129" s="151" t="str">
        <f>CONCATENATE(" )", Source!DM283, Source!FU283, "=", Source!FY283)</f>
        <v xml:space="preserve"> )*0,85=70,55</v>
      </c>
      <c r="G1129" s="128"/>
      <c r="H1129" s="35">
        <f>SUM(U1123:U1130)</f>
        <v>16</v>
      </c>
      <c r="I1129" s="37"/>
      <c r="J1129" s="27">
        <f>Source!AU283</f>
        <v>71</v>
      </c>
      <c r="K1129" s="35">
        <f>SUM(V1123:V1130)</f>
        <v>284</v>
      </c>
      <c r="L1129" s="36"/>
    </row>
    <row r="1130" spans="1:32" ht="14.25">
      <c r="A1130" s="41"/>
      <c r="B1130" s="42"/>
      <c r="C1130" s="43" t="s">
        <v>1685</v>
      </c>
      <c r="D1130" s="44" t="s">
        <v>1686</v>
      </c>
      <c r="E1130" s="45">
        <f>Source!AQ283</f>
        <v>24.64</v>
      </c>
      <c r="F1130" s="46"/>
      <c r="G1130" s="47" t="str">
        <f>Source!DI283</f>
        <v/>
      </c>
      <c r="H1130" s="48"/>
      <c r="I1130" s="47"/>
      <c r="J1130" s="47"/>
      <c r="K1130" s="48"/>
      <c r="L1130" s="49">
        <f>Source!U283</f>
        <v>2.4640000000000004</v>
      </c>
    </row>
    <row r="1131" spans="1:32" ht="15">
      <c r="G1131" s="132">
        <f>ROUND(Source!AC283*Source!I283, 0)+ROUND(Source!AF283*Source!I283, 0)+ROUND(Source!AD283*Source!I283, 0)+SUM(H1128:H1129)</f>
        <v>616</v>
      </c>
      <c r="H1131" s="132"/>
      <c r="J1131" s="132">
        <f>Source!O283+SUM(K1128:K1129)</f>
        <v>3714</v>
      </c>
      <c r="K1131" s="132"/>
      <c r="L1131" s="40">
        <f>Source!U283</f>
        <v>2.4640000000000004</v>
      </c>
      <c r="O1131" s="39">
        <f>G1131</f>
        <v>616</v>
      </c>
      <c r="P1131" s="39">
        <f>J1131</f>
        <v>3714</v>
      </c>
      <c r="Q1131" s="50">
        <f>L1131</f>
        <v>2.4640000000000004</v>
      </c>
      <c r="W1131">
        <f>IF(Source!BI283&lt;=1,G1131, 0)</f>
        <v>616</v>
      </c>
      <c r="X1131">
        <f>IF(Source!BI283=2,G1131, 0)</f>
        <v>0</v>
      </c>
      <c r="Y1131">
        <f>IF(Source!BI283=3,G1131, 0)</f>
        <v>0</v>
      </c>
      <c r="Z1131">
        <f>IF(Source!BI283=4,G1131, 0)</f>
        <v>0</v>
      </c>
    </row>
    <row r="1132" spans="1:32" ht="28.5">
      <c r="A1132" s="30" t="str">
        <f>Source!E284</f>
        <v>127</v>
      </c>
      <c r="B1132" s="31" t="str">
        <f>Source!F284</f>
        <v>101-5072</v>
      </c>
      <c r="C1132" s="27" t="str">
        <f>Source!G284</f>
        <v>Манжета резиновая канализационная для унитаза диаметром 110 мм</v>
      </c>
      <c r="D1132" s="32" t="str">
        <f>Source!H284</f>
        <v>шт.</v>
      </c>
      <c r="E1132" s="10">
        <f>Source!I284</f>
        <v>1</v>
      </c>
      <c r="F1132" s="34">
        <f>IF(Source!AK284&lt;&gt; 0, Source!AK284,Source!AL284 + Source!AM284 + Source!AO284)</f>
        <v>6.92</v>
      </c>
      <c r="G1132" s="33"/>
      <c r="H1132" s="35"/>
      <c r="I1132" s="33" t="str">
        <f>Source!BO284</f>
        <v>101-5072</v>
      </c>
      <c r="J1132" s="33"/>
      <c r="K1132" s="35"/>
      <c r="L1132" s="36"/>
      <c r="S1132">
        <f>ROUND((Source!FX284/100)*((ROUND(Source!AF284*Source!I284, 0)+ROUND(Source!AE284*Source!I284, 0))), 0)</f>
        <v>0</v>
      </c>
      <c r="T1132">
        <f>Source!X284</f>
        <v>0</v>
      </c>
      <c r="U1132">
        <f>ROUND((Source!FY284/100)*((ROUND(Source!AF284*Source!I284, 0)+ROUND(Source!AE284*Source!I284, 0))), 0)</f>
        <v>0</v>
      </c>
      <c r="V1132">
        <f>Source!Y284</f>
        <v>0</v>
      </c>
    </row>
    <row r="1133" spans="1:32" ht="14.25">
      <c r="A1133" s="41"/>
      <c r="B1133" s="42"/>
      <c r="C1133" s="43" t="s">
        <v>1687</v>
      </c>
      <c r="D1133" s="44"/>
      <c r="E1133" s="45"/>
      <c r="F1133" s="46">
        <f>Source!AL284</f>
        <v>6.92</v>
      </c>
      <c r="G1133" s="47" t="str">
        <f>Source!DD284</f>
        <v/>
      </c>
      <c r="H1133" s="48">
        <f>ROUND(Source!AC284*Source!I284, 0)</f>
        <v>7</v>
      </c>
      <c r="I1133" s="47"/>
      <c r="J1133" s="47">
        <f>IF(Source!BC284&lt;&gt; 0, Source!BC284, 1)</f>
        <v>5.07</v>
      </c>
      <c r="K1133" s="48">
        <f>Source!P284</f>
        <v>35</v>
      </c>
      <c r="L1133" s="58"/>
    </row>
    <row r="1134" spans="1:32" ht="15">
      <c r="G1134" s="132">
        <f>ROUND(Source!AC284*Source!I284, 0)+ROUND(Source!AF284*Source!I284, 0)+ROUND(Source!AD284*Source!I284, 0)</f>
        <v>7</v>
      </c>
      <c r="H1134" s="132"/>
      <c r="J1134" s="132">
        <f>Source!O284</f>
        <v>35</v>
      </c>
      <c r="K1134" s="132"/>
      <c r="L1134" s="40">
        <f>Source!U284</f>
        <v>0</v>
      </c>
      <c r="O1134" s="39">
        <f>G1134</f>
        <v>7</v>
      </c>
      <c r="P1134" s="39">
        <f>J1134</f>
        <v>35</v>
      </c>
      <c r="Q1134" s="50">
        <f>L1134</f>
        <v>0</v>
      </c>
      <c r="W1134">
        <f>IF(Source!BI284&lt;=1,G1134, 0)</f>
        <v>7</v>
      </c>
      <c r="X1134">
        <f>IF(Source!BI284=2,G1134, 0)</f>
        <v>0</v>
      </c>
      <c r="Y1134">
        <f>IF(Source!BI284=3,G1134, 0)</f>
        <v>0</v>
      </c>
      <c r="Z1134">
        <f>IF(Source!BI284=4,G1134, 0)</f>
        <v>0</v>
      </c>
    </row>
    <row r="1135" spans="1:32" ht="28.5">
      <c r="A1135" s="30" t="str">
        <f>Source!E285</f>
        <v>128</v>
      </c>
      <c r="B1135" s="31" t="str">
        <f>Source!F285</f>
        <v>301-1211</v>
      </c>
      <c r="C1135" s="27" t="str">
        <f>Source!G285</f>
        <v>Подводка гибкая армированная резиновая 300 мм</v>
      </c>
      <c r="D1135" s="32" t="str">
        <f>Source!H285</f>
        <v>шт.</v>
      </c>
      <c r="E1135" s="10">
        <f>Source!I285</f>
        <v>2</v>
      </c>
      <c r="F1135" s="34">
        <f>IF(Source!AK285&lt;&gt; 0, Source!AK285,Source!AL285 + Source!AM285 + Source!AO285)</f>
        <v>9.77</v>
      </c>
      <c r="G1135" s="33"/>
      <c r="H1135" s="35"/>
      <c r="I1135" s="33" t="str">
        <f>Source!BO285</f>
        <v>301-1211</v>
      </c>
      <c r="J1135" s="33"/>
      <c r="K1135" s="35"/>
      <c r="L1135" s="36"/>
      <c r="S1135">
        <f>ROUND((Source!FX285/100)*((ROUND(Source!AF285*Source!I285, 0)+ROUND(Source!AE285*Source!I285, 0))), 0)</f>
        <v>0</v>
      </c>
      <c r="T1135">
        <f>Source!X285</f>
        <v>0</v>
      </c>
      <c r="U1135">
        <f>ROUND((Source!FY285/100)*((ROUND(Source!AF285*Source!I285, 0)+ROUND(Source!AE285*Source!I285, 0))), 0)</f>
        <v>0</v>
      </c>
      <c r="V1135">
        <f>Source!Y285</f>
        <v>0</v>
      </c>
    </row>
    <row r="1136" spans="1:32" ht="14.25">
      <c r="A1136" s="41"/>
      <c r="B1136" s="42"/>
      <c r="C1136" s="43" t="s">
        <v>1687</v>
      </c>
      <c r="D1136" s="44"/>
      <c r="E1136" s="45"/>
      <c r="F1136" s="46">
        <f>Source!AL285</f>
        <v>9.77</v>
      </c>
      <c r="G1136" s="47" t="str">
        <f>Source!DD285</f>
        <v/>
      </c>
      <c r="H1136" s="48">
        <f>ROUND(Source!AC285*Source!I285, 0)</f>
        <v>20</v>
      </c>
      <c r="I1136" s="47"/>
      <c r="J1136" s="47">
        <f>IF(Source!BC285&lt;&gt; 0, Source!BC285, 1)</f>
        <v>4.8899999999999997</v>
      </c>
      <c r="K1136" s="48">
        <f>Source!P285</f>
        <v>96</v>
      </c>
      <c r="L1136" s="58"/>
    </row>
    <row r="1137" spans="1:32" ht="15">
      <c r="G1137" s="132">
        <f>ROUND(Source!AC285*Source!I285, 0)+ROUND(Source!AF285*Source!I285, 0)+ROUND(Source!AD285*Source!I285, 0)</f>
        <v>20</v>
      </c>
      <c r="H1137" s="132"/>
      <c r="J1137" s="132">
        <f>Source!O285</f>
        <v>96</v>
      </c>
      <c r="K1137" s="132"/>
      <c r="L1137" s="40">
        <f>Source!U285</f>
        <v>0</v>
      </c>
      <c r="O1137" s="39">
        <f>G1137</f>
        <v>20</v>
      </c>
      <c r="P1137" s="39">
        <f>J1137</f>
        <v>96</v>
      </c>
      <c r="Q1137" s="50">
        <f>L1137</f>
        <v>0</v>
      </c>
      <c r="W1137">
        <f>IF(Source!BI285&lt;=1,G1137, 0)</f>
        <v>20</v>
      </c>
      <c r="X1137">
        <f>IF(Source!BI285=2,G1137, 0)</f>
        <v>0</v>
      </c>
      <c r="Y1137">
        <f>IF(Source!BI285=3,G1137, 0)</f>
        <v>0</v>
      </c>
      <c r="Z1137">
        <f>IF(Source!BI285=4,G1137, 0)</f>
        <v>0</v>
      </c>
    </row>
    <row r="1138" spans="1:32" ht="28.5">
      <c r="A1138" s="30" t="str">
        <f>Source!E286</f>
        <v>130</v>
      </c>
      <c r="B1138" s="31" t="str">
        <f>Source!F286</f>
        <v>17-01-001-14</v>
      </c>
      <c r="C1138" s="27" t="str">
        <f>Source!G286</f>
        <v>Установка умывальников одиночных с подводкой холодной и горячей воды</v>
      </c>
      <c r="D1138" s="32" t="str">
        <f>Source!H286</f>
        <v>10 компл.</v>
      </c>
      <c r="E1138" s="10">
        <f>Source!I286</f>
        <v>0.1</v>
      </c>
      <c r="F1138" s="34">
        <f>IF(Source!AK286&lt;&gt; 0, Source!AK286,Source!AL286 + Source!AM286 + Source!AO286)</f>
        <v>2676.2</v>
      </c>
      <c r="G1138" s="33"/>
      <c r="H1138" s="35"/>
      <c r="I1138" s="33" t="str">
        <f>Source!BO286</f>
        <v>17-01-001-14</v>
      </c>
      <c r="J1138" s="33"/>
      <c r="K1138" s="35"/>
      <c r="L1138" s="36"/>
      <c r="S1138">
        <f>ROUND((Source!FX286/100)*((ROUND(Source!AF286*Source!I286, 0)+ROUND(Source!AE286*Source!I286, 0))), 0)</f>
        <v>22</v>
      </c>
      <c r="T1138">
        <f>Source!X286</f>
        <v>405</v>
      </c>
      <c r="U1138">
        <f>ROUND((Source!FY286/100)*((ROUND(Source!AF286*Source!I286, 0)+ROUND(Source!AE286*Source!I286, 0))), 0)</f>
        <v>13</v>
      </c>
      <c r="V1138">
        <f>Source!Y286</f>
        <v>250</v>
      </c>
    </row>
    <row r="1139" spans="1:32" ht="14.25">
      <c r="A1139" s="30"/>
      <c r="B1139" s="31"/>
      <c r="C1139" s="27" t="s">
        <v>1680</v>
      </c>
      <c r="D1139" s="32"/>
      <c r="E1139" s="10"/>
      <c r="F1139" s="34">
        <f>Source!AO286</f>
        <v>194.63</v>
      </c>
      <c r="G1139" s="33" t="str">
        <f>Source!DG286</f>
        <v/>
      </c>
      <c r="H1139" s="35">
        <f>ROUND(Source!AF286*Source!I286, 0)</f>
        <v>19</v>
      </c>
      <c r="I1139" s="33"/>
      <c r="J1139" s="33">
        <f>IF(Source!BA286&lt;&gt; 0, Source!BA286, 1)</f>
        <v>17.95</v>
      </c>
      <c r="K1139" s="35">
        <f>Source!S286</f>
        <v>349</v>
      </c>
      <c r="L1139" s="36"/>
      <c r="R1139">
        <f>H1139</f>
        <v>19</v>
      </c>
    </row>
    <row r="1140" spans="1:32" ht="14.25">
      <c r="A1140" s="30"/>
      <c r="B1140" s="31"/>
      <c r="C1140" s="27" t="s">
        <v>317</v>
      </c>
      <c r="D1140" s="32"/>
      <c r="E1140" s="10"/>
      <c r="F1140" s="34">
        <f>Source!AM286</f>
        <v>24.79</v>
      </c>
      <c r="G1140" s="33" t="str">
        <f>Source!DE286</f>
        <v/>
      </c>
      <c r="H1140" s="35">
        <f>ROUND(Source!AD286*Source!I286, 0)</f>
        <v>2</v>
      </c>
      <c r="I1140" s="33"/>
      <c r="J1140" s="33">
        <f>IF(Source!BB286&lt;&gt; 0, Source!BB286, 1)</f>
        <v>8.14</v>
      </c>
      <c r="K1140" s="35">
        <f>Source!Q286</f>
        <v>20</v>
      </c>
      <c r="L1140" s="36"/>
    </row>
    <row r="1141" spans="1:32" ht="14.25">
      <c r="A1141" s="30"/>
      <c r="B1141" s="31"/>
      <c r="C1141" s="27" t="s">
        <v>1681</v>
      </c>
      <c r="D1141" s="32"/>
      <c r="E1141" s="10"/>
      <c r="F1141" s="34">
        <f>Source!AN286</f>
        <v>1.57</v>
      </c>
      <c r="G1141" s="33" t="str">
        <f>Source!DF286</f>
        <v/>
      </c>
      <c r="H1141" s="35">
        <f>ROUND(Source!AE286*Source!I286, 0)</f>
        <v>0</v>
      </c>
      <c r="I1141" s="33"/>
      <c r="J1141" s="33">
        <f>IF(Source!BS286&lt;&gt; 0, Source!BS286, 1)</f>
        <v>17.95</v>
      </c>
      <c r="K1141" s="35">
        <f>Source!R286</f>
        <v>3</v>
      </c>
      <c r="L1141" s="36"/>
      <c r="R1141">
        <f>H1141</f>
        <v>0</v>
      </c>
    </row>
    <row r="1142" spans="1:32" ht="14.25">
      <c r="A1142" s="30"/>
      <c r="B1142" s="31"/>
      <c r="C1142" s="27" t="s">
        <v>1687</v>
      </c>
      <c r="D1142" s="32"/>
      <c r="E1142" s="10"/>
      <c r="F1142" s="34">
        <f>Source!AL286</f>
        <v>2456.7800000000002</v>
      </c>
      <c r="G1142" s="33" t="str">
        <f>Source!DD286</f>
        <v/>
      </c>
      <c r="H1142" s="35">
        <f>ROUND(Source!AC286*Source!I286, 0)</f>
        <v>246</v>
      </c>
      <c r="I1142" s="33"/>
      <c r="J1142" s="33">
        <f>IF(Source!BC286&lt;&gt; 0, Source!BC286, 1)</f>
        <v>3.44</v>
      </c>
      <c r="K1142" s="35">
        <f>Source!P286</f>
        <v>845</v>
      </c>
      <c r="L1142" s="36"/>
    </row>
    <row r="1143" spans="1:32" ht="14.25">
      <c r="A1143" s="30"/>
      <c r="B1143" s="31"/>
      <c r="C1143" s="27" t="s">
        <v>1682</v>
      </c>
      <c r="D1143" s="32" t="s">
        <v>1683</v>
      </c>
      <c r="E1143" s="10">
        <f>Source!BZ286</f>
        <v>128</v>
      </c>
      <c r="F1143" s="151" t="str">
        <f>CONCATENATE(" )", Source!DL286, Source!FT286, "=", Source!FX286)</f>
        <v xml:space="preserve"> )*0,9=115,2</v>
      </c>
      <c r="G1143" s="128"/>
      <c r="H1143" s="35">
        <f>SUM(S1138:S1145)</f>
        <v>22</v>
      </c>
      <c r="I1143" s="37"/>
      <c r="J1143" s="27">
        <f>Source!AT286</f>
        <v>115</v>
      </c>
      <c r="K1143" s="35">
        <f>SUM(T1138:T1145)</f>
        <v>405</v>
      </c>
      <c r="L1143" s="36"/>
    </row>
    <row r="1144" spans="1:32" ht="14.25">
      <c r="A1144" s="30"/>
      <c r="B1144" s="31"/>
      <c r="C1144" s="27" t="s">
        <v>1684</v>
      </c>
      <c r="D1144" s="32" t="s">
        <v>1683</v>
      </c>
      <c r="E1144" s="10">
        <f>Source!CA286</f>
        <v>83</v>
      </c>
      <c r="F1144" s="151" t="str">
        <f>CONCATENATE(" )", Source!DM286, Source!FU286, "=", Source!FY286)</f>
        <v xml:space="preserve"> )*0,85=70,55</v>
      </c>
      <c r="G1144" s="128"/>
      <c r="H1144" s="35">
        <f>SUM(U1138:U1145)</f>
        <v>13</v>
      </c>
      <c r="I1144" s="37"/>
      <c r="J1144" s="27">
        <f>Source!AU286</f>
        <v>71</v>
      </c>
      <c r="K1144" s="35">
        <f>SUM(V1138:V1145)</f>
        <v>250</v>
      </c>
      <c r="L1144" s="36"/>
    </row>
    <row r="1145" spans="1:32" ht="14.25">
      <c r="A1145" s="41"/>
      <c r="B1145" s="42"/>
      <c r="C1145" s="43" t="s">
        <v>1685</v>
      </c>
      <c r="D1145" s="44" t="s">
        <v>1686</v>
      </c>
      <c r="E1145" s="45">
        <f>Source!AQ286</f>
        <v>21.65</v>
      </c>
      <c r="F1145" s="46"/>
      <c r="G1145" s="47" t="str">
        <f>Source!DI286</f>
        <v/>
      </c>
      <c r="H1145" s="48"/>
      <c r="I1145" s="47"/>
      <c r="J1145" s="47"/>
      <c r="K1145" s="48"/>
      <c r="L1145" s="49">
        <f>Source!U286</f>
        <v>2.165</v>
      </c>
    </row>
    <row r="1146" spans="1:32" ht="15">
      <c r="G1146" s="132">
        <f>ROUND(Source!AC286*Source!I286, 0)+ROUND(Source!AF286*Source!I286, 0)+ROUND(Source!AD286*Source!I286, 0)+SUM(H1143:H1144)</f>
        <v>302</v>
      </c>
      <c r="H1146" s="132"/>
      <c r="J1146" s="132">
        <f>Source!O286+SUM(K1143:K1144)</f>
        <v>1869</v>
      </c>
      <c r="K1146" s="132"/>
      <c r="L1146" s="40">
        <f>Source!U286</f>
        <v>2.165</v>
      </c>
      <c r="O1146" s="39">
        <f>G1146</f>
        <v>302</v>
      </c>
      <c r="P1146" s="39">
        <f>J1146</f>
        <v>1869</v>
      </c>
      <c r="Q1146" s="50">
        <f>L1146</f>
        <v>2.165</v>
      </c>
      <c r="W1146">
        <f>IF(Source!BI286&lt;=1,G1146, 0)</f>
        <v>302</v>
      </c>
      <c r="X1146">
        <f>IF(Source!BI286=2,G1146, 0)</f>
        <v>0</v>
      </c>
      <c r="Y1146">
        <f>IF(Source!BI286=3,G1146, 0)</f>
        <v>0</v>
      </c>
      <c r="Z1146">
        <f>IF(Source!BI286=4,G1146, 0)</f>
        <v>0</v>
      </c>
    </row>
    <row r="1147" spans="1:32" ht="57">
      <c r="A1147" s="30" t="str">
        <f>Source!E287</f>
        <v>131</v>
      </c>
      <c r="B1147" s="31" t="str">
        <f>Source!F287</f>
        <v>301-1527</v>
      </c>
      <c r="C1147" s="27" t="str">
        <f>Source!G287</f>
        <v>Смеситель латунный с гальванопокрытием для мойки настольный, с верхней камерой смешения</v>
      </c>
      <c r="D1147" s="32" t="str">
        <f>Source!H287</f>
        <v>шт.</v>
      </c>
      <c r="E1147" s="10">
        <f>Source!I287</f>
        <v>1</v>
      </c>
      <c r="F1147" s="34">
        <f>IF(Source!AK287&lt;&gt; 0, Source!AK287,Source!AL287 + Source!AM287 + Source!AO287)</f>
        <v>143</v>
      </c>
      <c r="G1147" s="33"/>
      <c r="H1147" s="35"/>
      <c r="I1147" s="33" t="str">
        <f>Source!BO287</f>
        <v>301-1527</v>
      </c>
      <c r="J1147" s="33"/>
      <c r="K1147" s="35"/>
      <c r="L1147" s="36"/>
      <c r="S1147">
        <f>ROUND((Source!FX287/100)*((ROUND(Source!AF287*Source!I287, 0)+ROUND(Source!AE287*Source!I287, 0))), 0)</f>
        <v>0</v>
      </c>
      <c r="T1147">
        <f>Source!X287</f>
        <v>0</v>
      </c>
      <c r="U1147">
        <f>ROUND((Source!FY287/100)*((ROUND(Source!AF287*Source!I287, 0)+ROUND(Source!AE287*Source!I287, 0))), 0)</f>
        <v>0</v>
      </c>
      <c r="V1147">
        <f>Source!Y287</f>
        <v>0</v>
      </c>
    </row>
    <row r="1148" spans="1:32" ht="14.25">
      <c r="A1148" s="41"/>
      <c r="B1148" s="42"/>
      <c r="C1148" s="43" t="s">
        <v>1687</v>
      </c>
      <c r="D1148" s="44"/>
      <c r="E1148" s="45"/>
      <c r="F1148" s="46">
        <f>Source!AL287</f>
        <v>143</v>
      </c>
      <c r="G1148" s="47" t="str">
        <f>Source!DD287</f>
        <v/>
      </c>
      <c r="H1148" s="48">
        <f>ROUND(Source!AC287*Source!I287, 0)</f>
        <v>143</v>
      </c>
      <c r="I1148" s="47"/>
      <c r="J1148" s="47">
        <f>IF(Source!BC287&lt;&gt; 0, Source!BC287, 1)</f>
        <v>7.61</v>
      </c>
      <c r="K1148" s="48">
        <f>Source!P287</f>
        <v>1088</v>
      </c>
      <c r="L1148" s="58"/>
    </row>
    <row r="1149" spans="1:32" ht="15">
      <c r="G1149" s="132">
        <f>ROUND(Source!AC287*Source!I287, 0)+ROUND(Source!AF287*Source!I287, 0)+ROUND(Source!AD287*Source!I287, 0)</f>
        <v>143</v>
      </c>
      <c r="H1149" s="132"/>
      <c r="J1149" s="132">
        <f>Source!O287</f>
        <v>1088</v>
      </c>
      <c r="K1149" s="132"/>
      <c r="L1149" s="40">
        <f>Source!U287</f>
        <v>0</v>
      </c>
      <c r="O1149" s="39">
        <f>G1149</f>
        <v>143</v>
      </c>
      <c r="P1149" s="39">
        <f>J1149</f>
        <v>1088</v>
      </c>
      <c r="Q1149" s="50">
        <f>L1149</f>
        <v>0</v>
      </c>
      <c r="W1149">
        <f>IF(Source!BI287&lt;=1,G1149, 0)</f>
        <v>143</v>
      </c>
      <c r="X1149">
        <f>IF(Source!BI287=2,G1149, 0)</f>
        <v>0</v>
      </c>
      <c r="Y1149">
        <f>IF(Source!BI287=3,G1149, 0)</f>
        <v>0</v>
      </c>
      <c r="Z1149">
        <f>IF(Source!BI287=4,G1149, 0)</f>
        <v>0</v>
      </c>
    </row>
    <row r="1150" spans="1:32" ht="14.25">
      <c r="C1150" s="135" t="str">
        <f>Source!G288</f>
        <v>Отопление</v>
      </c>
      <c r="D1150" s="135"/>
      <c r="E1150" s="135"/>
      <c r="F1150" s="135"/>
      <c r="G1150" s="135"/>
      <c r="H1150" s="135"/>
      <c r="I1150" s="135"/>
      <c r="J1150" s="135"/>
      <c r="K1150" s="135"/>
      <c r="L1150" s="135"/>
      <c r="AF1150" s="29" t="str">
        <f>Source!G288</f>
        <v>Отопление</v>
      </c>
    </row>
    <row r="1151" spans="1:32" ht="71.25">
      <c r="A1151" s="30" t="str">
        <f>Source!E289</f>
        <v>133</v>
      </c>
      <c r="B1151" s="31" t="str">
        <f>Source!F289</f>
        <v>18-03-001-2</v>
      </c>
      <c r="C1151" s="27" t="str">
        <f>Source!G289</f>
        <v>Установка радиаторов стальных</v>
      </c>
      <c r="D1151" s="32" t="str">
        <f>Source!H289</f>
        <v>100 кВт радиаторов и конвекторов</v>
      </c>
      <c r="E1151" s="10">
        <f>Source!I289</f>
        <v>8.2500000000000004E-3</v>
      </c>
      <c r="F1151" s="34">
        <f>IF(Source!AK289&lt;&gt; 0, Source!AK289,Source!AL289 + Source!AM289 + Source!AO289)</f>
        <v>22877.16</v>
      </c>
      <c r="G1151" s="33"/>
      <c r="H1151" s="35"/>
      <c r="I1151" s="33" t="str">
        <f>Source!BO289</f>
        <v>18-03-001-2</v>
      </c>
      <c r="J1151" s="33"/>
      <c r="K1151" s="35"/>
      <c r="L1151" s="36"/>
      <c r="S1151">
        <f>ROUND((Source!FX289/100)*((ROUND(Source!AF289*Source!I289, 0)+ROUND(Source!AE289*Source!I289, 0))), 0)</f>
        <v>6</v>
      </c>
      <c r="T1151">
        <f>Source!X289</f>
        <v>95</v>
      </c>
      <c r="U1151">
        <f>ROUND((Source!FY289/100)*((ROUND(Source!AF289*Source!I289, 0)+ROUND(Source!AE289*Source!I289, 0))), 0)</f>
        <v>4</v>
      </c>
      <c r="V1151">
        <f>Source!Y289</f>
        <v>59</v>
      </c>
    </row>
    <row r="1152" spans="1:32" ht="14.25">
      <c r="A1152" s="30"/>
      <c r="B1152" s="31"/>
      <c r="C1152" s="27" t="s">
        <v>1680</v>
      </c>
      <c r="D1152" s="32"/>
      <c r="E1152" s="10"/>
      <c r="F1152" s="34">
        <f>Source!AO289</f>
        <v>549.73</v>
      </c>
      <c r="G1152" s="33" t="str">
        <f>Source!DG289</f>
        <v/>
      </c>
      <c r="H1152" s="35">
        <f>ROUND(Source!AF289*Source!I289, 0)</f>
        <v>5</v>
      </c>
      <c r="I1152" s="33"/>
      <c r="J1152" s="33">
        <f>IF(Source!BA289&lt;&gt; 0, Source!BA289, 1)</f>
        <v>17.95</v>
      </c>
      <c r="K1152" s="35">
        <f>Source!S289</f>
        <v>81</v>
      </c>
      <c r="L1152" s="36"/>
      <c r="R1152">
        <f>H1152</f>
        <v>5</v>
      </c>
    </row>
    <row r="1153" spans="1:26" ht="14.25">
      <c r="A1153" s="30"/>
      <c r="B1153" s="31"/>
      <c r="C1153" s="27" t="s">
        <v>317</v>
      </c>
      <c r="D1153" s="32"/>
      <c r="E1153" s="10"/>
      <c r="F1153" s="34">
        <f>Source!AM289</f>
        <v>221.94</v>
      </c>
      <c r="G1153" s="33" t="str">
        <f>Source!DE289</f>
        <v/>
      </c>
      <c r="H1153" s="35">
        <f>ROUND(Source!AD289*Source!I289, 0)</f>
        <v>2</v>
      </c>
      <c r="I1153" s="33"/>
      <c r="J1153" s="33">
        <f>IF(Source!BB289&lt;&gt; 0, Source!BB289, 1)</f>
        <v>8.14</v>
      </c>
      <c r="K1153" s="35">
        <f>Source!Q289</f>
        <v>15</v>
      </c>
      <c r="L1153" s="36"/>
    </row>
    <row r="1154" spans="1:26" ht="14.25">
      <c r="A1154" s="30"/>
      <c r="B1154" s="31"/>
      <c r="C1154" s="27" t="s">
        <v>1681</v>
      </c>
      <c r="D1154" s="32"/>
      <c r="E1154" s="10"/>
      <c r="F1154" s="34">
        <f>Source!AN289</f>
        <v>15.49</v>
      </c>
      <c r="G1154" s="33" t="str">
        <f>Source!DF289</f>
        <v/>
      </c>
      <c r="H1154" s="35">
        <f>ROUND(Source!AE289*Source!I289, 0)</f>
        <v>0</v>
      </c>
      <c r="I1154" s="33"/>
      <c r="J1154" s="33">
        <f>IF(Source!BS289&lt;&gt; 0, Source!BS289, 1)</f>
        <v>17.95</v>
      </c>
      <c r="K1154" s="35">
        <f>Source!R289</f>
        <v>2</v>
      </c>
      <c r="L1154" s="36"/>
      <c r="R1154">
        <f>H1154</f>
        <v>0</v>
      </c>
    </row>
    <row r="1155" spans="1:26" ht="14.25">
      <c r="A1155" s="30"/>
      <c r="B1155" s="31"/>
      <c r="C1155" s="27" t="s">
        <v>1687</v>
      </c>
      <c r="D1155" s="32"/>
      <c r="E1155" s="10"/>
      <c r="F1155" s="34">
        <f>Source!AL289</f>
        <v>22105.49</v>
      </c>
      <c r="G1155" s="33" t="str">
        <f>Source!DD289</f>
        <v/>
      </c>
      <c r="H1155" s="35">
        <f>ROUND(Source!AC289*Source!I289, 0)</f>
        <v>182</v>
      </c>
      <c r="I1155" s="33"/>
      <c r="J1155" s="33">
        <f>IF(Source!BC289&lt;&gt; 0, Source!BC289, 1)</f>
        <v>3.81</v>
      </c>
      <c r="K1155" s="35">
        <f>Source!P289</f>
        <v>695</v>
      </c>
      <c r="L1155" s="36"/>
    </row>
    <row r="1156" spans="1:26" ht="14.25">
      <c r="A1156" s="30"/>
      <c r="B1156" s="31"/>
      <c r="C1156" s="27" t="s">
        <v>1682</v>
      </c>
      <c r="D1156" s="32" t="s">
        <v>1683</v>
      </c>
      <c r="E1156" s="10">
        <f>Source!BZ289</f>
        <v>128</v>
      </c>
      <c r="F1156" s="151" t="str">
        <f>CONCATENATE(" )", Source!DL289, Source!FT289, "=", Source!FX289)</f>
        <v xml:space="preserve"> )*0,9=115,2</v>
      </c>
      <c r="G1156" s="128"/>
      <c r="H1156" s="35">
        <f>SUM(S1151:S1158)</f>
        <v>6</v>
      </c>
      <c r="I1156" s="37"/>
      <c r="J1156" s="27">
        <f>Source!AT289</f>
        <v>115</v>
      </c>
      <c r="K1156" s="35">
        <f>SUM(T1151:T1158)</f>
        <v>95</v>
      </c>
      <c r="L1156" s="36"/>
    </row>
    <row r="1157" spans="1:26" ht="14.25">
      <c r="A1157" s="30"/>
      <c r="B1157" s="31"/>
      <c r="C1157" s="27" t="s">
        <v>1684</v>
      </c>
      <c r="D1157" s="32" t="s">
        <v>1683</v>
      </c>
      <c r="E1157" s="10">
        <f>Source!CA289</f>
        <v>83</v>
      </c>
      <c r="F1157" s="151" t="str">
        <f>CONCATENATE(" )", Source!DM289, Source!FU289, "=", Source!FY289)</f>
        <v xml:space="preserve"> )*0,85=70,55</v>
      </c>
      <c r="G1157" s="128"/>
      <c r="H1157" s="35">
        <f>SUM(U1151:U1158)</f>
        <v>4</v>
      </c>
      <c r="I1157" s="37"/>
      <c r="J1157" s="27">
        <f>Source!AU289</f>
        <v>71</v>
      </c>
      <c r="K1157" s="35">
        <f>SUM(V1151:V1158)</f>
        <v>59</v>
      </c>
      <c r="L1157" s="36"/>
    </row>
    <row r="1158" spans="1:26" ht="14.25">
      <c r="A1158" s="41"/>
      <c r="B1158" s="42"/>
      <c r="C1158" s="43" t="s">
        <v>1685</v>
      </c>
      <c r="D1158" s="44" t="s">
        <v>1686</v>
      </c>
      <c r="E1158" s="45">
        <f>Source!AQ289</f>
        <v>65.599999999999994</v>
      </c>
      <c r="F1158" s="46"/>
      <c r="G1158" s="47" t="str">
        <f>Source!DI289</f>
        <v/>
      </c>
      <c r="H1158" s="48"/>
      <c r="I1158" s="47"/>
      <c r="J1158" s="47"/>
      <c r="K1158" s="48"/>
      <c r="L1158" s="49">
        <f>Source!U289</f>
        <v>0.54120000000000001</v>
      </c>
    </row>
    <row r="1159" spans="1:26" ht="15">
      <c r="G1159" s="132">
        <f>ROUND(Source!AC289*Source!I289, 0)+ROUND(Source!AF289*Source!I289, 0)+ROUND(Source!AD289*Source!I289, 0)+SUM(H1156:H1157)</f>
        <v>199</v>
      </c>
      <c r="H1159" s="132"/>
      <c r="J1159" s="132">
        <f>Source!O289+SUM(K1156:K1157)</f>
        <v>945</v>
      </c>
      <c r="K1159" s="132"/>
      <c r="L1159" s="40">
        <f>Source!U289</f>
        <v>0.54120000000000001</v>
      </c>
      <c r="O1159" s="39">
        <f>G1159</f>
        <v>199</v>
      </c>
      <c r="P1159" s="39">
        <f>J1159</f>
        <v>945</v>
      </c>
      <c r="Q1159" s="50">
        <f>L1159</f>
        <v>0.54120000000000001</v>
      </c>
      <c r="W1159">
        <f>IF(Source!BI289&lt;=1,G1159, 0)</f>
        <v>199</v>
      </c>
      <c r="X1159">
        <f>IF(Source!BI289=2,G1159, 0)</f>
        <v>0</v>
      </c>
      <c r="Y1159">
        <f>IF(Source!BI289=3,G1159, 0)</f>
        <v>0</v>
      </c>
      <c r="Z1159">
        <f>IF(Source!BI289=4,G1159, 0)</f>
        <v>0</v>
      </c>
    </row>
    <row r="1160" spans="1:26" ht="28.5">
      <c r="A1160" s="30" t="str">
        <f>Source!E290</f>
        <v>134</v>
      </c>
      <c r="B1160" s="31" t="str">
        <f>Source!F290</f>
        <v>301-0559</v>
      </c>
      <c r="C1160" s="27" t="str">
        <f>Source!G290</f>
        <v>Радиаторы стальные панельные РСВ2-1, РСВ2-6 однорядные</v>
      </c>
      <c r="D1160" s="32" t="str">
        <f>Source!H290</f>
        <v>квт</v>
      </c>
      <c r="E1160" s="10">
        <f>Source!I290</f>
        <v>-0.82499999999999996</v>
      </c>
      <c r="F1160" s="34">
        <f>IF(Source!AK290&lt;&gt; 0, Source!AK290,Source!AL290 + Source!AM290 + Source!AO290)</f>
        <v>209</v>
      </c>
      <c r="G1160" s="33"/>
      <c r="H1160" s="35"/>
      <c r="I1160" s="33" t="str">
        <f>Source!BO290</f>
        <v>301-0559</v>
      </c>
      <c r="J1160" s="33"/>
      <c r="K1160" s="35"/>
      <c r="L1160" s="36"/>
      <c r="S1160">
        <f>ROUND((Source!FX290/100)*((ROUND(Source!AF290*Source!I290, 0)+ROUND(Source!AE290*Source!I290, 0))), 0)</f>
        <v>0</v>
      </c>
      <c r="T1160">
        <f>Source!X290</f>
        <v>0</v>
      </c>
      <c r="U1160">
        <f>ROUND((Source!FY290/100)*((ROUND(Source!AF290*Source!I290, 0)+ROUND(Source!AE290*Source!I290, 0))), 0)</f>
        <v>0</v>
      </c>
      <c r="V1160">
        <f>Source!Y290</f>
        <v>0</v>
      </c>
    </row>
    <row r="1161" spans="1:26" ht="14.25">
      <c r="A1161" s="41"/>
      <c r="B1161" s="42"/>
      <c r="C1161" s="43" t="s">
        <v>1687</v>
      </c>
      <c r="D1161" s="44"/>
      <c r="E1161" s="45"/>
      <c r="F1161" s="46">
        <f>Source!AL290</f>
        <v>209</v>
      </c>
      <c r="G1161" s="47" t="str">
        <f>Source!DD290</f>
        <v/>
      </c>
      <c r="H1161" s="48">
        <f>ROUND(Source!AC290*Source!I290, 0)</f>
        <v>-172</v>
      </c>
      <c r="I1161" s="47"/>
      <c r="J1161" s="47">
        <f>IF(Source!BC290&lt;&gt; 0, Source!BC290, 1)</f>
        <v>3.89</v>
      </c>
      <c r="K1161" s="48">
        <f>Source!P290</f>
        <v>-671</v>
      </c>
      <c r="L1161" s="58"/>
    </row>
    <row r="1162" spans="1:26" ht="15">
      <c r="G1162" s="132">
        <f>ROUND(Source!AC290*Source!I290, 0)+ROUND(Source!AF290*Source!I290, 0)+ROUND(Source!AD290*Source!I290, 0)</f>
        <v>-172</v>
      </c>
      <c r="H1162" s="132"/>
      <c r="J1162" s="132">
        <f>Source!O290</f>
        <v>-671</v>
      </c>
      <c r="K1162" s="132"/>
      <c r="L1162" s="40">
        <f>Source!U290</f>
        <v>0</v>
      </c>
      <c r="O1162" s="39">
        <f>G1162</f>
        <v>-172</v>
      </c>
      <c r="P1162" s="39">
        <f>J1162</f>
        <v>-671</v>
      </c>
      <c r="Q1162" s="50">
        <f>L1162</f>
        <v>0</v>
      </c>
      <c r="W1162">
        <f>IF(Source!BI290&lt;=1,G1162, 0)</f>
        <v>-172</v>
      </c>
      <c r="X1162">
        <f>IF(Source!BI290=2,G1162, 0)</f>
        <v>0</v>
      </c>
      <c r="Y1162">
        <f>IF(Source!BI290=3,G1162, 0)</f>
        <v>0</v>
      </c>
      <c r="Z1162">
        <f>IF(Source!BI290=4,G1162, 0)</f>
        <v>0</v>
      </c>
    </row>
    <row r="1163" spans="1:26" ht="42.75">
      <c r="A1163" s="30" t="str">
        <f>Source!E291</f>
        <v>135</v>
      </c>
      <c r="B1163" s="31" t="str">
        <f>Source!F291</f>
        <v>301-1010</v>
      </c>
      <c r="C1163" s="27" t="str">
        <f>Source!G291</f>
        <v>Радиаторы биметаллические, марка «Rifar-A 500», количество секций 1, мощность 165 Вт</v>
      </c>
      <c r="D1163" s="32" t="str">
        <f>Source!H291</f>
        <v>шт.</v>
      </c>
      <c r="E1163" s="10">
        <f>Source!I291</f>
        <v>5</v>
      </c>
      <c r="F1163" s="34">
        <f>IF(Source!AK291&lt;&gt; 0, Source!AK291,Source!AL291 + Source!AM291 + Source!AO291)</f>
        <v>138.75</v>
      </c>
      <c r="G1163" s="33"/>
      <c r="H1163" s="35"/>
      <c r="I1163" s="33" t="str">
        <f>Source!BO291</f>
        <v>301-1010</v>
      </c>
      <c r="J1163" s="33"/>
      <c r="K1163" s="35"/>
      <c r="L1163" s="36"/>
      <c r="S1163">
        <f>ROUND((Source!FX291/100)*((ROUND(Source!AF291*Source!I291, 0)+ROUND(Source!AE291*Source!I291, 0))), 0)</f>
        <v>0</v>
      </c>
      <c r="T1163">
        <f>Source!X291</f>
        <v>0</v>
      </c>
      <c r="U1163">
        <f>ROUND((Source!FY291/100)*((ROUND(Source!AF291*Source!I291, 0)+ROUND(Source!AE291*Source!I291, 0))), 0)</f>
        <v>0</v>
      </c>
      <c r="V1163">
        <f>Source!Y291</f>
        <v>0</v>
      </c>
    </row>
    <row r="1164" spans="1:26" ht="14.25">
      <c r="A1164" s="41"/>
      <c r="B1164" s="42"/>
      <c r="C1164" s="43" t="s">
        <v>1687</v>
      </c>
      <c r="D1164" s="44"/>
      <c r="E1164" s="45"/>
      <c r="F1164" s="46">
        <f>Source!AL291</f>
        <v>138.75</v>
      </c>
      <c r="G1164" s="47" t="str">
        <f>Source!DD291</f>
        <v/>
      </c>
      <c r="H1164" s="48">
        <f>ROUND(Source!AC291*Source!I291, 0)</f>
        <v>694</v>
      </c>
      <c r="I1164" s="47"/>
      <c r="J1164" s="47">
        <f>IF(Source!BC291&lt;&gt; 0, Source!BC291, 1)</f>
        <v>3.77</v>
      </c>
      <c r="K1164" s="48">
        <f>Source!P291</f>
        <v>2615</v>
      </c>
      <c r="L1164" s="58"/>
    </row>
    <row r="1165" spans="1:26" ht="15">
      <c r="G1165" s="132">
        <f>ROUND(Source!AC291*Source!I291, 0)+ROUND(Source!AF291*Source!I291, 0)+ROUND(Source!AD291*Source!I291, 0)</f>
        <v>694</v>
      </c>
      <c r="H1165" s="132"/>
      <c r="J1165" s="132">
        <f>Source!O291</f>
        <v>2615</v>
      </c>
      <c r="K1165" s="132"/>
      <c r="L1165" s="40">
        <f>Source!U291</f>
        <v>0</v>
      </c>
      <c r="O1165" s="39">
        <f>G1165</f>
        <v>694</v>
      </c>
      <c r="P1165" s="39">
        <f>J1165</f>
        <v>2615</v>
      </c>
      <c r="Q1165" s="50">
        <f>L1165</f>
        <v>0</v>
      </c>
      <c r="W1165">
        <f>IF(Source!BI291&lt;=1,G1165, 0)</f>
        <v>694</v>
      </c>
      <c r="X1165">
        <f>IF(Source!BI291=2,G1165, 0)</f>
        <v>0</v>
      </c>
      <c r="Y1165">
        <f>IF(Source!BI291=3,G1165, 0)</f>
        <v>0</v>
      </c>
      <c r="Z1165">
        <f>IF(Source!BI291=4,G1165, 0)</f>
        <v>0</v>
      </c>
    </row>
    <row r="1166" spans="1:26" ht="28.5">
      <c r="A1166" s="30" t="str">
        <f>Source!E292</f>
        <v>137</v>
      </c>
      <c r="B1166" s="31" t="str">
        <f>Source!F292</f>
        <v>302-1837</v>
      </c>
      <c r="C1166" s="27" t="str">
        <f>Source!G292</f>
        <v>Кран шаровой латунный, резьбовой марки "Danfoss", диаметром 15 мм</v>
      </c>
      <c r="D1166" s="32" t="str">
        <f>Source!H292</f>
        <v>шт.</v>
      </c>
      <c r="E1166" s="10">
        <f>Source!I292</f>
        <v>2</v>
      </c>
      <c r="F1166" s="34">
        <f>IF(Source!AK292&lt;&gt; 0, Source!AK292,Source!AL292 + Source!AM292 + Source!AO292)</f>
        <v>29.01</v>
      </c>
      <c r="G1166" s="33"/>
      <c r="H1166" s="35"/>
      <c r="I1166" s="33" t="str">
        <f>Source!BO292</f>
        <v>302-1837</v>
      </c>
      <c r="J1166" s="33"/>
      <c r="K1166" s="35"/>
      <c r="L1166" s="36"/>
      <c r="S1166">
        <f>ROUND((Source!FX292/100)*((ROUND(Source!AF292*Source!I292, 0)+ROUND(Source!AE292*Source!I292, 0))), 0)</f>
        <v>0</v>
      </c>
      <c r="T1166">
        <f>Source!X292</f>
        <v>0</v>
      </c>
      <c r="U1166">
        <f>ROUND((Source!FY292/100)*((ROUND(Source!AF292*Source!I292, 0)+ROUND(Source!AE292*Source!I292, 0))), 0)</f>
        <v>0</v>
      </c>
      <c r="V1166">
        <f>Source!Y292</f>
        <v>0</v>
      </c>
    </row>
    <row r="1167" spans="1:26" ht="14.25">
      <c r="A1167" s="41"/>
      <c r="B1167" s="42"/>
      <c r="C1167" s="43" t="s">
        <v>1687</v>
      </c>
      <c r="D1167" s="44"/>
      <c r="E1167" s="45"/>
      <c r="F1167" s="46">
        <f>Source!AL292</f>
        <v>29.01</v>
      </c>
      <c r="G1167" s="47" t="str">
        <f>Source!DD292</f>
        <v/>
      </c>
      <c r="H1167" s="48">
        <f>ROUND(Source!AC292*Source!I292, 0)</f>
        <v>58</v>
      </c>
      <c r="I1167" s="47"/>
      <c r="J1167" s="47">
        <f>IF(Source!BC292&lt;&gt; 0, Source!BC292, 1)</f>
        <v>11.15</v>
      </c>
      <c r="K1167" s="48">
        <f>Source!P292</f>
        <v>647</v>
      </c>
      <c r="L1167" s="58"/>
    </row>
    <row r="1168" spans="1:26" ht="15">
      <c r="G1168" s="132">
        <f>ROUND(Source!AC292*Source!I292, 0)+ROUND(Source!AF292*Source!I292, 0)+ROUND(Source!AD292*Source!I292, 0)</f>
        <v>58</v>
      </c>
      <c r="H1168" s="132"/>
      <c r="J1168" s="132">
        <f>Source!O292</f>
        <v>647</v>
      </c>
      <c r="K1168" s="132"/>
      <c r="L1168" s="40">
        <f>Source!U292</f>
        <v>0</v>
      </c>
      <c r="O1168" s="39">
        <f>G1168</f>
        <v>58</v>
      </c>
      <c r="P1168" s="39">
        <f>J1168</f>
        <v>647</v>
      </c>
      <c r="Q1168" s="50">
        <f>L1168</f>
        <v>0</v>
      </c>
      <c r="W1168">
        <f>IF(Source!BI292&lt;=1,G1168, 0)</f>
        <v>58</v>
      </c>
      <c r="X1168">
        <f>IF(Source!BI292=2,G1168, 0)</f>
        <v>0</v>
      </c>
      <c r="Y1168">
        <f>IF(Source!BI292=3,G1168, 0)</f>
        <v>0</v>
      </c>
      <c r="Z1168">
        <f>IF(Source!BI292=4,G1168, 0)</f>
        <v>0</v>
      </c>
    </row>
    <row r="1169" spans="1:26" ht="71.25">
      <c r="A1169" s="30" t="str">
        <f>Source!E293</f>
        <v>138</v>
      </c>
      <c r="B1169" s="31" t="str">
        <f>Source!F293</f>
        <v>16-04-002-1</v>
      </c>
      <c r="C1169" s="27" t="str">
        <f>Source!G293</f>
        <v>Прокладка трубопроводов водоснабжения из напорных полиэтиленовых труб низкого давления среднего типа наружным диаметром 20 мм</v>
      </c>
      <c r="D1169" s="32" t="str">
        <f>Source!H293</f>
        <v>100 м трубопровода</v>
      </c>
      <c r="E1169" s="10">
        <f>Source!I293</f>
        <v>0.02</v>
      </c>
      <c r="F1169" s="34">
        <f>IF(Source!AK293&lt;&gt; 0, Source!AK293,Source!AL293 + Source!AM293 + Source!AO293)</f>
        <v>3628.73</v>
      </c>
      <c r="G1169" s="33"/>
      <c r="H1169" s="35"/>
      <c r="I1169" s="33" t="str">
        <f>Source!BO293</f>
        <v>16-04-002-1</v>
      </c>
      <c r="J1169" s="33"/>
      <c r="K1169" s="35"/>
      <c r="L1169" s="36"/>
      <c r="S1169">
        <f>ROUND((Source!FX293/100)*((ROUND(Source!AF293*Source!I293, 0)+ROUND(Source!AE293*Source!I293, 0))), 0)</f>
        <v>44</v>
      </c>
      <c r="T1169">
        <f>Source!X293</f>
        <v>795</v>
      </c>
      <c r="U1169">
        <f>ROUND((Source!FY293/100)*((ROUND(Source!AF293*Source!I293, 0)+ROUND(Source!AE293*Source!I293, 0))), 0)</f>
        <v>27</v>
      </c>
      <c r="V1169">
        <f>Source!Y293</f>
        <v>491</v>
      </c>
    </row>
    <row r="1170" spans="1:26" ht="14.25">
      <c r="A1170" s="30"/>
      <c r="B1170" s="31"/>
      <c r="C1170" s="27" t="s">
        <v>1680</v>
      </c>
      <c r="D1170" s="32"/>
      <c r="E1170" s="10"/>
      <c r="F1170" s="34">
        <f>Source!AO293</f>
        <v>1763.52</v>
      </c>
      <c r="G1170" s="33" t="str">
        <f>Source!DG293</f>
        <v/>
      </c>
      <c r="H1170" s="35">
        <f>ROUND(Source!AF293*Source!I293, 0)</f>
        <v>35</v>
      </c>
      <c r="I1170" s="33"/>
      <c r="J1170" s="33">
        <f>IF(Source!BA293&lt;&gt; 0, Source!BA293, 1)</f>
        <v>17.95</v>
      </c>
      <c r="K1170" s="35">
        <f>Source!S293</f>
        <v>633</v>
      </c>
      <c r="L1170" s="36"/>
      <c r="R1170">
        <f>H1170</f>
        <v>35</v>
      </c>
    </row>
    <row r="1171" spans="1:26" ht="14.25">
      <c r="A1171" s="30"/>
      <c r="B1171" s="31"/>
      <c r="C1171" s="27" t="s">
        <v>317</v>
      </c>
      <c r="D1171" s="32"/>
      <c r="E1171" s="10"/>
      <c r="F1171" s="34">
        <f>Source!AM293</f>
        <v>1386.96</v>
      </c>
      <c r="G1171" s="33" t="str">
        <f>Source!DE293</f>
        <v/>
      </c>
      <c r="H1171" s="35">
        <f>ROUND(Source!AD293*Source!I293, 0)</f>
        <v>28</v>
      </c>
      <c r="I1171" s="33"/>
      <c r="J1171" s="33">
        <f>IF(Source!BB293&lt;&gt; 0, Source!BB293, 1)</f>
        <v>6.66</v>
      </c>
      <c r="K1171" s="35">
        <f>Source!Q293</f>
        <v>185</v>
      </c>
      <c r="L1171" s="36"/>
    </row>
    <row r="1172" spans="1:26" ht="14.25">
      <c r="A1172" s="30"/>
      <c r="B1172" s="31"/>
      <c r="C1172" s="27" t="s">
        <v>1681</v>
      </c>
      <c r="D1172" s="32"/>
      <c r="E1172" s="10"/>
      <c r="F1172" s="34">
        <f>Source!AN293</f>
        <v>162.38</v>
      </c>
      <c r="G1172" s="33" t="str">
        <f>Source!DF293</f>
        <v/>
      </c>
      <c r="H1172" s="35">
        <f>ROUND(Source!AE293*Source!I293, 0)</f>
        <v>3</v>
      </c>
      <c r="I1172" s="33"/>
      <c r="J1172" s="33">
        <f>IF(Source!BS293&lt;&gt; 0, Source!BS293, 1)</f>
        <v>17.95</v>
      </c>
      <c r="K1172" s="35">
        <f>Source!R293</f>
        <v>58</v>
      </c>
      <c r="L1172" s="36"/>
      <c r="R1172">
        <f>H1172</f>
        <v>3</v>
      </c>
    </row>
    <row r="1173" spans="1:26" ht="14.25">
      <c r="A1173" s="30"/>
      <c r="B1173" s="31"/>
      <c r="C1173" s="27" t="s">
        <v>1687</v>
      </c>
      <c r="D1173" s="32"/>
      <c r="E1173" s="10"/>
      <c r="F1173" s="34">
        <f>Source!AL293</f>
        <v>478.25</v>
      </c>
      <c r="G1173" s="33" t="str">
        <f>Source!DD293</f>
        <v/>
      </c>
      <c r="H1173" s="35">
        <f>ROUND(Source!AC293*Source!I293, 0)</f>
        <v>10</v>
      </c>
      <c r="I1173" s="33"/>
      <c r="J1173" s="33">
        <f>IF(Source!BC293&lt;&gt; 0, Source!BC293, 1)</f>
        <v>3.35</v>
      </c>
      <c r="K1173" s="35">
        <f>Source!P293</f>
        <v>32</v>
      </c>
      <c r="L1173" s="36"/>
    </row>
    <row r="1174" spans="1:26" ht="14.25">
      <c r="A1174" s="30"/>
      <c r="B1174" s="31"/>
      <c r="C1174" s="27" t="s">
        <v>1682</v>
      </c>
      <c r="D1174" s="32" t="s">
        <v>1683</v>
      </c>
      <c r="E1174" s="10">
        <f>Source!BZ293</f>
        <v>128</v>
      </c>
      <c r="F1174" s="151" t="str">
        <f>CONCATENATE(" )", Source!DL293, Source!FT293, "=", Source!FX293)</f>
        <v xml:space="preserve"> )*0,9=115,2</v>
      </c>
      <c r="G1174" s="128"/>
      <c r="H1174" s="35">
        <f>SUM(S1169:S1176)</f>
        <v>44</v>
      </c>
      <c r="I1174" s="37"/>
      <c r="J1174" s="27">
        <f>Source!AT293</f>
        <v>115</v>
      </c>
      <c r="K1174" s="35">
        <f>SUM(T1169:T1176)</f>
        <v>795</v>
      </c>
      <c r="L1174" s="36"/>
    </row>
    <row r="1175" spans="1:26" ht="14.25">
      <c r="A1175" s="30"/>
      <c r="B1175" s="31"/>
      <c r="C1175" s="27" t="s">
        <v>1684</v>
      </c>
      <c r="D1175" s="32" t="s">
        <v>1683</v>
      </c>
      <c r="E1175" s="10">
        <f>Source!CA293</f>
        <v>83</v>
      </c>
      <c r="F1175" s="151" t="str">
        <f>CONCATENATE(" )", Source!DM293, Source!FU293, "=", Source!FY293)</f>
        <v xml:space="preserve"> )*0,85=70,55</v>
      </c>
      <c r="G1175" s="128"/>
      <c r="H1175" s="35">
        <f>SUM(U1169:U1176)</f>
        <v>27</v>
      </c>
      <c r="I1175" s="37"/>
      <c r="J1175" s="27">
        <f>Source!AU293</f>
        <v>71</v>
      </c>
      <c r="K1175" s="35">
        <f>SUM(V1169:V1176)</f>
        <v>491</v>
      </c>
      <c r="L1175" s="36"/>
    </row>
    <row r="1176" spans="1:26" ht="14.25">
      <c r="A1176" s="41"/>
      <c r="B1176" s="42"/>
      <c r="C1176" s="43" t="s">
        <v>1685</v>
      </c>
      <c r="D1176" s="44" t="s">
        <v>1686</v>
      </c>
      <c r="E1176" s="45">
        <f>Source!AQ293</f>
        <v>190.24</v>
      </c>
      <c r="F1176" s="46"/>
      <c r="G1176" s="47" t="str">
        <f>Source!DI293</f>
        <v/>
      </c>
      <c r="H1176" s="48"/>
      <c r="I1176" s="47"/>
      <c r="J1176" s="47"/>
      <c r="K1176" s="48"/>
      <c r="L1176" s="49">
        <f>Source!U293</f>
        <v>3.8048000000000002</v>
      </c>
    </row>
    <row r="1177" spans="1:26" ht="15">
      <c r="G1177" s="132">
        <f>ROUND(Source!AC293*Source!I293, 0)+ROUND(Source!AF293*Source!I293, 0)+ROUND(Source!AD293*Source!I293, 0)+SUM(H1174:H1175)</f>
        <v>144</v>
      </c>
      <c r="H1177" s="132"/>
      <c r="J1177" s="132">
        <f>Source!O293+SUM(K1174:K1175)</f>
        <v>2136</v>
      </c>
      <c r="K1177" s="132"/>
      <c r="L1177" s="40">
        <f>Source!U293</f>
        <v>3.8048000000000002</v>
      </c>
      <c r="O1177" s="39">
        <f>G1177</f>
        <v>144</v>
      </c>
      <c r="P1177" s="39">
        <f>J1177</f>
        <v>2136</v>
      </c>
      <c r="Q1177" s="50">
        <f>L1177</f>
        <v>3.8048000000000002</v>
      </c>
      <c r="W1177">
        <f>IF(Source!BI293&lt;=1,G1177, 0)</f>
        <v>144</v>
      </c>
      <c r="X1177">
        <f>IF(Source!BI293=2,G1177, 0)</f>
        <v>0</v>
      </c>
      <c r="Y1177">
        <f>IF(Source!BI293=3,G1177, 0)</f>
        <v>0</v>
      </c>
      <c r="Z1177">
        <f>IF(Source!BI293=4,G1177, 0)</f>
        <v>0</v>
      </c>
    </row>
    <row r="1178" spans="1:26" ht="42.75">
      <c r="A1178" s="30" t="str">
        <f>Source!E294</f>
        <v>139</v>
      </c>
      <c r="B1178" s="31" t="str">
        <f>Source!F294</f>
        <v>507-0622</v>
      </c>
      <c r="C1178" s="27" t="str">
        <f>Source!G294</f>
        <v>Трубы напорные из полиэтилена низкого давления тяжелого типа, наружным диаметром 20 мм</v>
      </c>
      <c r="D1178" s="32" t="str">
        <f>Source!H294</f>
        <v>10 м</v>
      </c>
      <c r="E1178" s="10">
        <f>Source!I294</f>
        <v>-0.17979999999999999</v>
      </c>
      <c r="F1178" s="34">
        <f>IF(Source!AK294&lt;&gt; 0, Source!AK294,Source!AL294 + Source!AM294 + Source!AO294)</f>
        <v>45.42</v>
      </c>
      <c r="G1178" s="33"/>
      <c r="H1178" s="35"/>
      <c r="I1178" s="33" t="str">
        <f>Source!BO294</f>
        <v>507-0622</v>
      </c>
      <c r="J1178" s="33"/>
      <c r="K1178" s="35"/>
      <c r="L1178" s="36"/>
      <c r="S1178">
        <f>ROUND((Source!FX294/100)*((ROUND(Source!AF294*Source!I294, 0)+ROUND(Source!AE294*Source!I294, 0))), 0)</f>
        <v>0</v>
      </c>
      <c r="T1178">
        <f>Source!X294</f>
        <v>0</v>
      </c>
      <c r="U1178">
        <f>ROUND((Source!FY294/100)*((ROUND(Source!AF294*Source!I294, 0)+ROUND(Source!AE294*Source!I294, 0))), 0)</f>
        <v>0</v>
      </c>
      <c r="V1178">
        <f>Source!Y294</f>
        <v>0</v>
      </c>
    </row>
    <row r="1179" spans="1:26" ht="14.25">
      <c r="A1179" s="41"/>
      <c r="B1179" s="42"/>
      <c r="C1179" s="43" t="s">
        <v>1687</v>
      </c>
      <c r="D1179" s="44"/>
      <c r="E1179" s="45"/>
      <c r="F1179" s="46">
        <f>Source!AL294</f>
        <v>45.42</v>
      </c>
      <c r="G1179" s="47" t="str">
        <f>Source!DD294</f>
        <v/>
      </c>
      <c r="H1179" s="48">
        <f>ROUND(Source!AC294*Source!I294, 0)</f>
        <v>-8</v>
      </c>
      <c r="I1179" s="47"/>
      <c r="J1179" s="47">
        <f>IF(Source!BC294&lt;&gt; 0, Source!BC294, 1)</f>
        <v>3.02</v>
      </c>
      <c r="K1179" s="48">
        <f>Source!P294</f>
        <v>-25</v>
      </c>
      <c r="L1179" s="58"/>
    </row>
    <row r="1180" spans="1:26" ht="15">
      <c r="G1180" s="132">
        <f>ROUND(Source!AC294*Source!I294, 0)+ROUND(Source!AF294*Source!I294, 0)+ROUND(Source!AD294*Source!I294, 0)</f>
        <v>-8</v>
      </c>
      <c r="H1180" s="132"/>
      <c r="J1180" s="132">
        <f>Source!O294</f>
        <v>-25</v>
      </c>
      <c r="K1180" s="132"/>
      <c r="L1180" s="40">
        <f>Source!U294</f>
        <v>0</v>
      </c>
      <c r="O1180" s="39">
        <f>G1180</f>
        <v>-8</v>
      </c>
      <c r="P1180" s="39">
        <f>J1180</f>
        <v>-25</v>
      </c>
      <c r="Q1180" s="50">
        <f>L1180</f>
        <v>0</v>
      </c>
      <c r="W1180">
        <f>IF(Source!BI294&lt;=1,G1180, 0)</f>
        <v>0</v>
      </c>
      <c r="X1180">
        <f>IF(Source!BI294=2,G1180, 0)</f>
        <v>-8</v>
      </c>
      <c r="Y1180">
        <f>IF(Source!BI294=3,G1180, 0)</f>
        <v>0</v>
      </c>
      <c r="Z1180">
        <f>IF(Source!BI294=4,G1180, 0)</f>
        <v>0</v>
      </c>
    </row>
    <row r="1181" spans="1:26" ht="14.25">
      <c r="A1181" s="30" t="str">
        <f>Source!E295</f>
        <v>140</v>
      </c>
      <c r="B1181" s="31" t="str">
        <f>Source!F295</f>
        <v>507-3354</v>
      </c>
      <c r="C1181" s="27" t="str">
        <f>Source!G295</f>
        <v>Труба из полипропилена PN 20/20</v>
      </c>
      <c r="D1181" s="32" t="str">
        <f>Source!H295</f>
        <v>м</v>
      </c>
      <c r="E1181" s="10">
        <f>Source!I295</f>
        <v>1.798</v>
      </c>
      <c r="F1181" s="34">
        <f>IF(Source!AK295&lt;&gt; 0, Source!AK295,Source!AL295 + Source!AM295 + Source!AO295)</f>
        <v>11.63</v>
      </c>
      <c r="G1181" s="33"/>
      <c r="H1181" s="35"/>
      <c r="I1181" s="33" t="str">
        <f>Source!BO295</f>
        <v>507-3354</v>
      </c>
      <c r="J1181" s="33"/>
      <c r="K1181" s="35"/>
      <c r="L1181" s="36"/>
      <c r="S1181">
        <f>ROUND((Source!FX295/100)*((ROUND(Source!AF295*Source!I295, 0)+ROUND(Source!AE295*Source!I295, 0))), 0)</f>
        <v>0</v>
      </c>
      <c r="T1181">
        <f>Source!X295</f>
        <v>0</v>
      </c>
      <c r="U1181">
        <f>ROUND((Source!FY295/100)*((ROUND(Source!AF295*Source!I295, 0)+ROUND(Source!AE295*Source!I295, 0))), 0)</f>
        <v>0</v>
      </c>
      <c r="V1181">
        <f>Source!Y295</f>
        <v>0</v>
      </c>
    </row>
    <row r="1182" spans="1:26" ht="14.25">
      <c r="A1182" s="41"/>
      <c r="B1182" s="42"/>
      <c r="C1182" s="43" t="s">
        <v>1687</v>
      </c>
      <c r="D1182" s="44"/>
      <c r="E1182" s="45"/>
      <c r="F1182" s="46">
        <f>Source!AL295</f>
        <v>11.63</v>
      </c>
      <c r="G1182" s="47" t="str">
        <f>Source!DD295</f>
        <v/>
      </c>
      <c r="H1182" s="48">
        <f>ROUND(Source!AC295*Source!I295, 0)</f>
        <v>21</v>
      </c>
      <c r="I1182" s="47"/>
      <c r="J1182" s="47">
        <f>IF(Source!BC295&lt;&gt; 0, Source!BC295, 1)</f>
        <v>1.99</v>
      </c>
      <c r="K1182" s="48">
        <f>Source!P295</f>
        <v>42</v>
      </c>
      <c r="L1182" s="58"/>
    </row>
    <row r="1183" spans="1:26" ht="15">
      <c r="G1183" s="132">
        <f>ROUND(Source!AC295*Source!I295, 0)+ROUND(Source!AF295*Source!I295, 0)+ROUND(Source!AD295*Source!I295, 0)</f>
        <v>21</v>
      </c>
      <c r="H1183" s="132"/>
      <c r="J1183" s="132">
        <f>Source!O295</f>
        <v>42</v>
      </c>
      <c r="K1183" s="132"/>
      <c r="L1183" s="40">
        <f>Source!U295</f>
        <v>0</v>
      </c>
      <c r="O1183" s="39">
        <f>G1183</f>
        <v>21</v>
      </c>
      <c r="P1183" s="39">
        <f>J1183</f>
        <v>42</v>
      </c>
      <c r="Q1183" s="50">
        <f>L1183</f>
        <v>0</v>
      </c>
      <c r="W1183">
        <f>IF(Source!BI295&lt;=1,G1183, 0)</f>
        <v>0</v>
      </c>
      <c r="X1183">
        <f>IF(Source!BI295=2,G1183, 0)</f>
        <v>21</v>
      </c>
      <c r="Y1183">
        <f>IF(Source!BI295=3,G1183, 0)</f>
        <v>0</v>
      </c>
      <c r="Z1183">
        <f>IF(Source!BI295=4,G1183, 0)</f>
        <v>0</v>
      </c>
    </row>
    <row r="1184" spans="1:26" ht="42.75">
      <c r="A1184" s="30" t="str">
        <f>Source!E296</f>
        <v>141</v>
      </c>
      <c r="B1184" s="31" t="str">
        <f>Source!F296</f>
        <v>507-5028</v>
      </c>
      <c r="C1184" s="27" t="str">
        <f>Source!G296</f>
        <v>Муфта полипропиленовая комбинированная, с наружной резьбой диаметром 20х1/2"</v>
      </c>
      <c r="D1184" s="32" t="str">
        <f>Source!H296</f>
        <v>шт.</v>
      </c>
      <c r="E1184" s="10">
        <f>Source!I296</f>
        <v>4</v>
      </c>
      <c r="F1184" s="34">
        <f>IF(Source!AK296&lt;&gt; 0, Source!AK296,Source!AL296 + Source!AM296 + Source!AO296)</f>
        <v>8.2200000000000006</v>
      </c>
      <c r="G1184" s="33"/>
      <c r="H1184" s="35"/>
      <c r="I1184" s="33" t="str">
        <f>Source!BO296</f>
        <v>507-5028</v>
      </c>
      <c r="J1184" s="33"/>
      <c r="K1184" s="35"/>
      <c r="L1184" s="36"/>
      <c r="S1184">
        <f>ROUND((Source!FX296/100)*((ROUND(Source!AF296*Source!I296, 0)+ROUND(Source!AE296*Source!I296, 0))), 0)</f>
        <v>0</v>
      </c>
      <c r="T1184">
        <f>Source!X296</f>
        <v>0</v>
      </c>
      <c r="U1184">
        <f>ROUND((Source!FY296/100)*((ROUND(Source!AF296*Source!I296, 0)+ROUND(Source!AE296*Source!I296, 0))), 0)</f>
        <v>0</v>
      </c>
      <c r="V1184">
        <f>Source!Y296</f>
        <v>0</v>
      </c>
    </row>
    <row r="1185" spans="1:32" ht="14.25">
      <c r="A1185" s="41"/>
      <c r="B1185" s="42"/>
      <c r="C1185" s="43" t="s">
        <v>1687</v>
      </c>
      <c r="D1185" s="44"/>
      <c r="E1185" s="45"/>
      <c r="F1185" s="46">
        <f>Source!AL296</f>
        <v>8.2200000000000006</v>
      </c>
      <c r="G1185" s="47" t="str">
        <f>Source!DD296</f>
        <v/>
      </c>
      <c r="H1185" s="48">
        <f>ROUND(Source!AC296*Source!I296, 0)</f>
        <v>33</v>
      </c>
      <c r="I1185" s="47"/>
      <c r="J1185" s="47">
        <f>IF(Source!BC296&lt;&gt; 0, Source!BC296, 1)</f>
        <v>3.68</v>
      </c>
      <c r="K1185" s="48">
        <f>Source!P296</f>
        <v>121</v>
      </c>
      <c r="L1185" s="58"/>
    </row>
    <row r="1186" spans="1:32" ht="15">
      <c r="G1186" s="132">
        <f>ROUND(Source!AC296*Source!I296, 0)+ROUND(Source!AF296*Source!I296, 0)+ROUND(Source!AD296*Source!I296, 0)</f>
        <v>33</v>
      </c>
      <c r="H1186" s="132"/>
      <c r="J1186" s="132">
        <f>Source!O296</f>
        <v>121</v>
      </c>
      <c r="K1186" s="132"/>
      <c r="L1186" s="40">
        <f>Source!U296</f>
        <v>0</v>
      </c>
      <c r="O1186" s="39">
        <f>G1186</f>
        <v>33</v>
      </c>
      <c r="P1186" s="39">
        <f>J1186</f>
        <v>121</v>
      </c>
      <c r="Q1186" s="50">
        <f>L1186</f>
        <v>0</v>
      </c>
      <c r="W1186">
        <f>IF(Source!BI296&lt;=1,G1186, 0)</f>
        <v>0</v>
      </c>
      <c r="X1186">
        <f>IF(Source!BI296=2,G1186, 0)</f>
        <v>33</v>
      </c>
      <c r="Y1186">
        <f>IF(Source!BI296=3,G1186, 0)</f>
        <v>0</v>
      </c>
      <c r="Z1186">
        <f>IF(Source!BI296=4,G1186, 0)</f>
        <v>0</v>
      </c>
    </row>
    <row r="1187" spans="1:32" ht="14.25">
      <c r="C1187" s="135" t="str">
        <f>Source!G297</f>
        <v>Коридор (в осях Б2-Л2)</v>
      </c>
      <c r="D1187" s="135"/>
      <c r="E1187" s="135"/>
      <c r="F1187" s="135"/>
      <c r="G1187" s="135"/>
      <c r="H1187" s="135"/>
      <c r="I1187" s="135"/>
      <c r="J1187" s="135"/>
      <c r="K1187" s="135"/>
      <c r="L1187" s="135"/>
      <c r="AF1187" s="29" t="str">
        <f>Source!G297</f>
        <v>Коридор (в осях Б2-Л2)</v>
      </c>
    </row>
    <row r="1188" spans="1:32" ht="71.25">
      <c r="A1188" s="30" t="str">
        <f>Source!E298</f>
        <v>142</v>
      </c>
      <c r="B1188" s="31" t="str">
        <f>Source!F298</f>
        <v>18-03-001-3</v>
      </c>
      <c r="C1188" s="27" t="str">
        <f>Source!G298</f>
        <v>Установка конвекторов</v>
      </c>
      <c r="D1188" s="32" t="str">
        <f>Source!H298</f>
        <v>100 кВт радиаторов и конвекторов</v>
      </c>
      <c r="E1188" s="10">
        <f>Source!I298</f>
        <v>2.622E-2</v>
      </c>
      <c r="F1188" s="34">
        <f>IF(Source!AK298&lt;&gt; 0, Source!AK298,Source!AL298 + Source!AM298 + Source!AO298)</f>
        <v>25656.880000000001</v>
      </c>
      <c r="G1188" s="33"/>
      <c r="H1188" s="35"/>
      <c r="I1188" s="33" t="str">
        <f>Source!BO298</f>
        <v>18-03-001-3</v>
      </c>
      <c r="J1188" s="33"/>
      <c r="K1188" s="35"/>
      <c r="L1188" s="36"/>
      <c r="S1188">
        <f>ROUND((Source!FX298/100)*((ROUND(Source!AF298*Source!I298, 0)+ROUND(Source!AE298*Source!I298, 0))), 0)</f>
        <v>24</v>
      </c>
      <c r="T1188">
        <f>Source!X298</f>
        <v>445</v>
      </c>
      <c r="U1188">
        <f>ROUND((Source!FY298/100)*((ROUND(Source!AF298*Source!I298, 0)+ROUND(Source!AE298*Source!I298, 0))), 0)</f>
        <v>15</v>
      </c>
      <c r="V1188">
        <f>Source!Y298</f>
        <v>275</v>
      </c>
    </row>
    <row r="1189" spans="1:32" ht="14.25">
      <c r="A1189" s="30"/>
      <c r="B1189" s="31"/>
      <c r="C1189" s="27" t="s">
        <v>1680</v>
      </c>
      <c r="D1189" s="32"/>
      <c r="E1189" s="10"/>
      <c r="F1189" s="34">
        <f>Source!AO298</f>
        <v>809.26</v>
      </c>
      <c r="G1189" s="33" t="str">
        <f>Source!DG298</f>
        <v/>
      </c>
      <c r="H1189" s="35">
        <f>ROUND(Source!AF298*Source!I298, 0)</f>
        <v>21</v>
      </c>
      <c r="I1189" s="33"/>
      <c r="J1189" s="33">
        <f>IF(Source!BA298&lt;&gt; 0, Source!BA298, 1)</f>
        <v>17.95</v>
      </c>
      <c r="K1189" s="35">
        <f>Source!S298</f>
        <v>381</v>
      </c>
      <c r="L1189" s="36"/>
      <c r="R1189">
        <f>H1189</f>
        <v>21</v>
      </c>
    </row>
    <row r="1190" spans="1:32" ht="14.25">
      <c r="A1190" s="30"/>
      <c r="B1190" s="31"/>
      <c r="C1190" s="27" t="s">
        <v>317</v>
      </c>
      <c r="D1190" s="32"/>
      <c r="E1190" s="10"/>
      <c r="F1190" s="34">
        <f>Source!AM298</f>
        <v>203.33</v>
      </c>
      <c r="G1190" s="33" t="str">
        <f>Source!DE298</f>
        <v/>
      </c>
      <c r="H1190" s="35">
        <f>ROUND(Source!AD298*Source!I298, 0)</f>
        <v>5</v>
      </c>
      <c r="I1190" s="33"/>
      <c r="J1190" s="33">
        <f>IF(Source!BB298&lt;&gt; 0, Source!BB298, 1)</f>
        <v>8.1300000000000008</v>
      </c>
      <c r="K1190" s="35">
        <f>Source!Q298</f>
        <v>43</v>
      </c>
      <c r="L1190" s="36"/>
    </row>
    <row r="1191" spans="1:32" ht="14.25">
      <c r="A1191" s="30"/>
      <c r="B1191" s="31"/>
      <c r="C1191" s="27" t="s">
        <v>1681</v>
      </c>
      <c r="D1191" s="32"/>
      <c r="E1191" s="10"/>
      <c r="F1191" s="34">
        <f>Source!AN298</f>
        <v>12.83</v>
      </c>
      <c r="G1191" s="33" t="str">
        <f>Source!DF298</f>
        <v/>
      </c>
      <c r="H1191" s="35">
        <f>ROUND(Source!AE298*Source!I298, 0)</f>
        <v>0</v>
      </c>
      <c r="I1191" s="33"/>
      <c r="J1191" s="33">
        <f>IF(Source!BS298&lt;&gt; 0, Source!BS298, 1)</f>
        <v>17.95</v>
      </c>
      <c r="K1191" s="35">
        <f>Source!R298</f>
        <v>6</v>
      </c>
      <c r="L1191" s="36"/>
      <c r="R1191">
        <f>H1191</f>
        <v>0</v>
      </c>
    </row>
    <row r="1192" spans="1:32" ht="14.25">
      <c r="A1192" s="30"/>
      <c r="B1192" s="31"/>
      <c r="C1192" s="27" t="s">
        <v>1687</v>
      </c>
      <c r="D1192" s="32"/>
      <c r="E1192" s="10"/>
      <c r="F1192" s="34">
        <f>Source!AL298</f>
        <v>24644.29</v>
      </c>
      <c r="G1192" s="33" t="str">
        <f>Source!DD298</f>
        <v/>
      </c>
      <c r="H1192" s="35">
        <f>ROUND(Source!AC298*Source!I298, 0)</f>
        <v>646</v>
      </c>
      <c r="I1192" s="33"/>
      <c r="J1192" s="33">
        <f>IF(Source!BC298&lt;&gt; 0, Source!BC298, 1)</f>
        <v>3.52</v>
      </c>
      <c r="K1192" s="35">
        <f>Source!P298</f>
        <v>2275</v>
      </c>
      <c r="L1192" s="36"/>
    </row>
    <row r="1193" spans="1:32" ht="14.25">
      <c r="A1193" s="30"/>
      <c r="B1193" s="31"/>
      <c r="C1193" s="27" t="s">
        <v>1682</v>
      </c>
      <c r="D1193" s="32" t="s">
        <v>1683</v>
      </c>
      <c r="E1193" s="10">
        <f>Source!BZ298</f>
        <v>128</v>
      </c>
      <c r="F1193" s="151" t="str">
        <f>CONCATENATE(" )", Source!DL298, Source!FT298, "=", Source!FX298)</f>
        <v xml:space="preserve"> )*0,9=115,2</v>
      </c>
      <c r="G1193" s="128"/>
      <c r="H1193" s="35">
        <f>SUM(S1188:S1195)</f>
        <v>24</v>
      </c>
      <c r="I1193" s="37"/>
      <c r="J1193" s="27">
        <f>Source!AT298</f>
        <v>115</v>
      </c>
      <c r="K1193" s="35">
        <f>SUM(T1188:T1195)</f>
        <v>445</v>
      </c>
      <c r="L1193" s="36"/>
    </row>
    <row r="1194" spans="1:32" ht="14.25">
      <c r="A1194" s="30"/>
      <c r="B1194" s="31"/>
      <c r="C1194" s="27" t="s">
        <v>1684</v>
      </c>
      <c r="D1194" s="32" t="s">
        <v>1683</v>
      </c>
      <c r="E1194" s="10">
        <f>Source!CA298</f>
        <v>83</v>
      </c>
      <c r="F1194" s="151" t="str">
        <f>CONCATENATE(" )", Source!DM298, Source!FU298, "=", Source!FY298)</f>
        <v xml:space="preserve"> )*0,85=70,55</v>
      </c>
      <c r="G1194" s="128"/>
      <c r="H1194" s="35">
        <f>SUM(U1188:U1195)</f>
        <v>15</v>
      </c>
      <c r="I1194" s="37"/>
      <c r="J1194" s="27">
        <f>Source!AU298</f>
        <v>71</v>
      </c>
      <c r="K1194" s="35">
        <f>SUM(V1188:V1195)</f>
        <v>275</v>
      </c>
      <c r="L1194" s="36"/>
    </row>
    <row r="1195" spans="1:32" ht="14.25">
      <c r="A1195" s="41"/>
      <c r="B1195" s="42"/>
      <c r="C1195" s="43" t="s">
        <v>1685</v>
      </c>
      <c r="D1195" s="44" t="s">
        <v>1686</v>
      </c>
      <c r="E1195" s="45">
        <f>Source!AQ298</f>
        <v>96.57</v>
      </c>
      <c r="F1195" s="46"/>
      <c r="G1195" s="47" t="str">
        <f>Source!DI298</f>
        <v/>
      </c>
      <c r="H1195" s="48"/>
      <c r="I1195" s="47"/>
      <c r="J1195" s="47"/>
      <c r="K1195" s="48"/>
      <c r="L1195" s="49">
        <f>Source!U298</f>
        <v>2.5320654</v>
      </c>
    </row>
    <row r="1196" spans="1:32" ht="15">
      <c r="G1196" s="132">
        <f>ROUND(Source!AC298*Source!I298, 0)+ROUND(Source!AF298*Source!I298, 0)+ROUND(Source!AD298*Source!I298, 0)+SUM(H1193:H1194)</f>
        <v>711</v>
      </c>
      <c r="H1196" s="132"/>
      <c r="J1196" s="132">
        <f>Source!O298+SUM(K1193:K1194)</f>
        <v>3419</v>
      </c>
      <c r="K1196" s="132"/>
      <c r="L1196" s="40">
        <f>Source!U298</f>
        <v>2.5320654</v>
      </c>
      <c r="O1196" s="39">
        <f>G1196</f>
        <v>711</v>
      </c>
      <c r="P1196" s="39">
        <f>J1196</f>
        <v>3419</v>
      </c>
      <c r="Q1196" s="50">
        <f>L1196</f>
        <v>2.5320654</v>
      </c>
      <c r="W1196">
        <f>IF(Source!BI298&lt;=1,G1196, 0)</f>
        <v>711</v>
      </c>
      <c r="X1196">
        <f>IF(Source!BI298=2,G1196, 0)</f>
        <v>0</v>
      </c>
      <c r="Y1196">
        <f>IF(Source!BI298=3,G1196, 0)</f>
        <v>0</v>
      </c>
      <c r="Z1196">
        <f>IF(Source!BI298=4,G1196, 0)</f>
        <v>0</v>
      </c>
    </row>
    <row r="1197" spans="1:32" ht="28.5">
      <c r="A1197" s="30" t="str">
        <f>Source!E299</f>
        <v>143</v>
      </c>
      <c r="B1197" s="31" t="str">
        <f>Source!F299</f>
        <v>301-0420</v>
      </c>
      <c r="C1197" s="27" t="str">
        <f>Source!G299</f>
        <v>Конвекторы отопительные типа АККОРД с креплениями без кожуха</v>
      </c>
      <c r="D1197" s="32" t="str">
        <f>Source!H299</f>
        <v>квт</v>
      </c>
      <c r="E1197" s="10">
        <f>Source!I299</f>
        <v>-2.6219999999999999</v>
      </c>
      <c r="F1197" s="34">
        <f>IF(Source!AK299&lt;&gt; 0, Source!AK299,Source!AL299 + Source!AM299 + Source!AO299)</f>
        <v>246</v>
      </c>
      <c r="G1197" s="33"/>
      <c r="H1197" s="35"/>
      <c r="I1197" s="33" t="str">
        <f>Source!BO299</f>
        <v>301-0420</v>
      </c>
      <c r="J1197" s="33"/>
      <c r="K1197" s="35"/>
      <c r="L1197" s="36"/>
      <c r="S1197">
        <f>ROUND((Source!FX299/100)*((ROUND(Source!AF299*Source!I299, 0)+ROUND(Source!AE299*Source!I299, 0))), 0)</f>
        <v>0</v>
      </c>
      <c r="T1197">
        <f>Source!X299</f>
        <v>0</v>
      </c>
      <c r="U1197">
        <f>ROUND((Source!FY299/100)*((ROUND(Source!AF299*Source!I299, 0)+ROUND(Source!AE299*Source!I299, 0))), 0)</f>
        <v>0</v>
      </c>
      <c r="V1197">
        <f>Source!Y299</f>
        <v>0</v>
      </c>
    </row>
    <row r="1198" spans="1:32" ht="14.25">
      <c r="A1198" s="41"/>
      <c r="B1198" s="42"/>
      <c r="C1198" s="43" t="s">
        <v>1687</v>
      </c>
      <c r="D1198" s="44"/>
      <c r="E1198" s="45"/>
      <c r="F1198" s="46">
        <f>Source!AL299</f>
        <v>246</v>
      </c>
      <c r="G1198" s="47" t="str">
        <f>Source!DD299</f>
        <v/>
      </c>
      <c r="H1198" s="48">
        <f>ROUND(Source!AC299*Source!I299, 0)</f>
        <v>-645</v>
      </c>
      <c r="I1198" s="47"/>
      <c r="J1198" s="47">
        <f>IF(Source!BC299&lt;&gt; 0, Source!BC299, 1)</f>
        <v>3.51</v>
      </c>
      <c r="K1198" s="48">
        <f>Source!P299</f>
        <v>-2264</v>
      </c>
      <c r="L1198" s="58"/>
    </row>
    <row r="1199" spans="1:32" ht="15">
      <c r="G1199" s="132">
        <f>ROUND(Source!AC299*Source!I299, 0)+ROUND(Source!AF299*Source!I299, 0)+ROUND(Source!AD299*Source!I299, 0)</f>
        <v>-645</v>
      </c>
      <c r="H1199" s="132"/>
      <c r="J1199" s="132">
        <f>Source!O299</f>
        <v>-2264</v>
      </c>
      <c r="K1199" s="132"/>
      <c r="L1199" s="40">
        <f>Source!U299</f>
        <v>0</v>
      </c>
      <c r="O1199" s="39">
        <f>G1199</f>
        <v>-645</v>
      </c>
      <c r="P1199" s="39">
        <f>J1199</f>
        <v>-2264</v>
      </c>
      <c r="Q1199" s="50">
        <f>L1199</f>
        <v>0</v>
      </c>
      <c r="W1199">
        <f>IF(Source!BI299&lt;=1,G1199, 0)</f>
        <v>-645</v>
      </c>
      <c r="X1199">
        <f>IF(Source!BI299=2,G1199, 0)</f>
        <v>0</v>
      </c>
      <c r="Y1199">
        <f>IF(Source!BI299=3,G1199, 0)</f>
        <v>0</v>
      </c>
      <c r="Z1199">
        <f>IF(Source!BI299=4,G1199, 0)</f>
        <v>0</v>
      </c>
    </row>
    <row r="1200" spans="1:32" ht="71.25">
      <c r="A1200" s="30" t="str">
        <f>Source!E300</f>
        <v>144</v>
      </c>
      <c r="B1200" s="31" t="str">
        <f>Source!F300</f>
        <v>301-8208</v>
      </c>
      <c r="C1200" s="27" t="str">
        <f>Source!G300</f>
        <v>Конвекторы отопительные стальные настенные со встроенными терморегуляторами, с кожухом и креплениями типа «Универсал» КСК-20С (мощность 1,348 кВт) концевые</v>
      </c>
      <c r="D1200" s="32" t="str">
        <f>Source!H300</f>
        <v>шт.</v>
      </c>
      <c r="E1200" s="10">
        <f>Source!I300</f>
        <v>2</v>
      </c>
      <c r="F1200" s="34">
        <f>IF(Source!AK300&lt;&gt; 0, Source!AK300,Source!AL300 + Source!AM300 + Source!AO300)</f>
        <v>627.24</v>
      </c>
      <c r="G1200" s="33"/>
      <c r="H1200" s="35"/>
      <c r="I1200" s="33" t="str">
        <f>Source!BO300</f>
        <v>301-8208</v>
      </c>
      <c r="J1200" s="33"/>
      <c r="K1200" s="35"/>
      <c r="L1200" s="36"/>
      <c r="S1200">
        <f>ROUND((Source!FX300/100)*((ROUND(Source!AF300*Source!I300, 0)+ROUND(Source!AE300*Source!I300, 0))), 0)</f>
        <v>0</v>
      </c>
      <c r="T1200">
        <f>Source!X300</f>
        <v>0</v>
      </c>
      <c r="U1200">
        <f>ROUND((Source!FY300/100)*((ROUND(Source!AF300*Source!I300, 0)+ROUND(Source!AE300*Source!I300, 0))), 0)</f>
        <v>0</v>
      </c>
      <c r="V1200">
        <f>Source!Y300</f>
        <v>0</v>
      </c>
    </row>
    <row r="1201" spans="1:32" ht="14.25">
      <c r="A1201" s="41"/>
      <c r="B1201" s="42"/>
      <c r="C1201" s="43" t="s">
        <v>1687</v>
      </c>
      <c r="D1201" s="44"/>
      <c r="E1201" s="45"/>
      <c r="F1201" s="46">
        <f>Source!AL300</f>
        <v>627.24</v>
      </c>
      <c r="G1201" s="47" t="str">
        <f>Source!DD300</f>
        <v/>
      </c>
      <c r="H1201" s="48">
        <f>ROUND(Source!AC300*Source!I300, 0)</f>
        <v>1254</v>
      </c>
      <c r="I1201" s="47"/>
      <c r="J1201" s="47">
        <f>IF(Source!BC300&lt;&gt; 0, Source!BC300, 1)</f>
        <v>3.89</v>
      </c>
      <c r="K1201" s="48">
        <f>Source!P300</f>
        <v>4880</v>
      </c>
      <c r="L1201" s="58"/>
    </row>
    <row r="1202" spans="1:32" ht="15">
      <c r="G1202" s="132">
        <f>ROUND(Source!AC300*Source!I300, 0)+ROUND(Source!AF300*Source!I300, 0)+ROUND(Source!AD300*Source!I300, 0)</f>
        <v>1254</v>
      </c>
      <c r="H1202" s="132"/>
      <c r="J1202" s="132">
        <f>Source!O300</f>
        <v>4880</v>
      </c>
      <c r="K1202" s="132"/>
      <c r="L1202" s="40">
        <f>Source!U300</f>
        <v>0</v>
      </c>
      <c r="O1202" s="39">
        <f>G1202</f>
        <v>1254</v>
      </c>
      <c r="P1202" s="39">
        <f>J1202</f>
        <v>4880</v>
      </c>
      <c r="Q1202" s="50">
        <f>L1202</f>
        <v>0</v>
      </c>
      <c r="W1202">
        <f>IF(Source!BI300&lt;=1,G1202, 0)</f>
        <v>1254</v>
      </c>
      <c r="X1202">
        <f>IF(Source!BI300=2,G1202, 0)</f>
        <v>0</v>
      </c>
      <c r="Y1202">
        <f>IF(Source!BI300=3,G1202, 0)</f>
        <v>0</v>
      </c>
      <c r="Z1202">
        <f>IF(Source!BI300=4,G1202, 0)</f>
        <v>0</v>
      </c>
    </row>
    <row r="1203" spans="1:32" ht="28.5">
      <c r="A1203" s="30" t="str">
        <f>Source!E301</f>
        <v>145</v>
      </c>
      <c r="B1203" s="31" t="str">
        <f>Source!F301</f>
        <v>302-1837</v>
      </c>
      <c r="C1203" s="27" t="str">
        <f>Source!G301</f>
        <v>Кран шаровой латунный, резьбовой марки "Danfoss", диаметром 15 мм</v>
      </c>
      <c r="D1203" s="32" t="str">
        <f>Source!H301</f>
        <v>шт.</v>
      </c>
      <c r="E1203" s="10">
        <f>Source!I301</f>
        <v>2</v>
      </c>
      <c r="F1203" s="34">
        <f>IF(Source!AK301&lt;&gt; 0, Source!AK301,Source!AL301 + Source!AM301 + Source!AO301)</f>
        <v>29.01</v>
      </c>
      <c r="G1203" s="33"/>
      <c r="H1203" s="35"/>
      <c r="I1203" s="33" t="str">
        <f>Source!BO301</f>
        <v>302-1837</v>
      </c>
      <c r="J1203" s="33"/>
      <c r="K1203" s="35"/>
      <c r="L1203" s="36"/>
      <c r="S1203">
        <f>ROUND((Source!FX301/100)*((ROUND(Source!AF301*Source!I301, 0)+ROUND(Source!AE301*Source!I301, 0))), 0)</f>
        <v>0</v>
      </c>
      <c r="T1203">
        <f>Source!X301</f>
        <v>0</v>
      </c>
      <c r="U1203">
        <f>ROUND((Source!FY301/100)*((ROUND(Source!AF301*Source!I301, 0)+ROUND(Source!AE301*Source!I301, 0))), 0)</f>
        <v>0</v>
      </c>
      <c r="V1203">
        <f>Source!Y301</f>
        <v>0</v>
      </c>
    </row>
    <row r="1204" spans="1:32" ht="14.25">
      <c r="A1204" s="41"/>
      <c r="B1204" s="42"/>
      <c r="C1204" s="43" t="s">
        <v>1687</v>
      </c>
      <c r="D1204" s="44"/>
      <c r="E1204" s="45"/>
      <c r="F1204" s="46">
        <f>Source!AL301</f>
        <v>29.01</v>
      </c>
      <c r="G1204" s="47" t="str">
        <f>Source!DD301</f>
        <v/>
      </c>
      <c r="H1204" s="48">
        <f>ROUND(Source!AC301*Source!I301, 0)</f>
        <v>58</v>
      </c>
      <c r="I1204" s="47"/>
      <c r="J1204" s="47">
        <f>IF(Source!BC301&lt;&gt; 0, Source!BC301, 1)</f>
        <v>11.15</v>
      </c>
      <c r="K1204" s="48">
        <f>Source!P301</f>
        <v>647</v>
      </c>
      <c r="L1204" s="58"/>
    </row>
    <row r="1205" spans="1:32" ht="15">
      <c r="G1205" s="132">
        <f>ROUND(Source!AC301*Source!I301, 0)+ROUND(Source!AF301*Source!I301, 0)+ROUND(Source!AD301*Source!I301, 0)</f>
        <v>58</v>
      </c>
      <c r="H1205" s="132"/>
      <c r="J1205" s="132">
        <f>Source!O301</f>
        <v>647</v>
      </c>
      <c r="K1205" s="132"/>
      <c r="L1205" s="40">
        <f>Source!U301</f>
        <v>0</v>
      </c>
      <c r="O1205" s="39">
        <f>G1205</f>
        <v>58</v>
      </c>
      <c r="P1205" s="39">
        <f>J1205</f>
        <v>647</v>
      </c>
      <c r="Q1205" s="50">
        <f>L1205</f>
        <v>0</v>
      </c>
      <c r="W1205">
        <f>IF(Source!BI301&lt;=1,G1205, 0)</f>
        <v>58</v>
      </c>
      <c r="X1205">
        <f>IF(Source!BI301=2,G1205, 0)</f>
        <v>0</v>
      </c>
      <c r="Y1205">
        <f>IF(Source!BI301=3,G1205, 0)</f>
        <v>0</v>
      </c>
      <c r="Z1205">
        <f>IF(Source!BI301=4,G1205, 0)</f>
        <v>0</v>
      </c>
    </row>
    <row r="1206" spans="1:32" ht="71.25">
      <c r="A1206" s="30" t="str">
        <f>Source!E302</f>
        <v>147</v>
      </c>
      <c r="B1206" s="31" t="str">
        <f>Source!F302</f>
        <v>26-02-008-1</v>
      </c>
      <c r="C1206" s="27" t="str">
        <f>Source!G302</f>
        <v>Огнезащитное покрытие металлоконструкций воздуховодов приточно-вытяжных систем составом «Файрекс-300» с пределом огнестойкости 0,5 часа</v>
      </c>
      <c r="D1206" s="32" t="str">
        <f>Source!H302</f>
        <v>100 м2 обрабатываемой поверхности</v>
      </c>
      <c r="E1206" s="10">
        <f>Source!I302</f>
        <v>0.46250000000000002</v>
      </c>
      <c r="F1206" s="34">
        <f>IF(Source!AK302&lt;&gt; 0, Source!AK302,Source!AL302 + Source!AM302 + Source!AO302)</f>
        <v>31455.759999999998</v>
      </c>
      <c r="G1206" s="33"/>
      <c r="H1206" s="35"/>
      <c r="I1206" s="33" t="str">
        <f>Source!BO302</f>
        <v>26-02-008-1</v>
      </c>
      <c r="J1206" s="33"/>
      <c r="K1206" s="35"/>
      <c r="L1206" s="36"/>
      <c r="S1206">
        <f>ROUND((Source!FX302/100)*((ROUND(Source!AF302*Source!I302, 0)+ROUND(Source!AE302*Source!I302, 0))), 0)</f>
        <v>801</v>
      </c>
      <c r="T1206">
        <f>Source!X302</f>
        <v>14371</v>
      </c>
      <c r="U1206">
        <f>ROUND((Source!FY302/100)*((ROUND(Source!AF302*Source!I302, 0)+ROUND(Source!AE302*Source!I302, 0))), 0)</f>
        <v>530</v>
      </c>
      <c r="V1206">
        <f>Source!Y302</f>
        <v>9581</v>
      </c>
    </row>
    <row r="1207" spans="1:32" ht="14.25">
      <c r="A1207" s="30"/>
      <c r="B1207" s="31"/>
      <c r="C1207" s="27" t="s">
        <v>1680</v>
      </c>
      <c r="D1207" s="32"/>
      <c r="E1207" s="10"/>
      <c r="F1207" s="34">
        <f>Source!AO302</f>
        <v>1923.48</v>
      </c>
      <c r="G1207" s="33" t="str">
        <f>Source!DG302</f>
        <v/>
      </c>
      <c r="H1207" s="35">
        <f>ROUND(Source!AF302*Source!I302, 0)</f>
        <v>890</v>
      </c>
      <c r="I1207" s="33"/>
      <c r="J1207" s="33">
        <f>IF(Source!BA302&lt;&gt; 0, Source!BA302, 1)</f>
        <v>17.95</v>
      </c>
      <c r="K1207" s="35">
        <f>Source!S302</f>
        <v>15968</v>
      </c>
      <c r="L1207" s="36"/>
      <c r="R1207">
        <f>H1207</f>
        <v>890</v>
      </c>
    </row>
    <row r="1208" spans="1:32" ht="14.25">
      <c r="A1208" s="30"/>
      <c r="B1208" s="31"/>
      <c r="C1208" s="27" t="s">
        <v>317</v>
      </c>
      <c r="D1208" s="32"/>
      <c r="E1208" s="10"/>
      <c r="F1208" s="34">
        <f>Source!AM302</f>
        <v>789.47</v>
      </c>
      <c r="G1208" s="33" t="str">
        <f>Source!DE302</f>
        <v/>
      </c>
      <c r="H1208" s="35">
        <f>ROUND(Source!AD302*Source!I302, 0)</f>
        <v>365</v>
      </c>
      <c r="I1208" s="33"/>
      <c r="J1208" s="33">
        <f>IF(Source!BB302&lt;&gt; 0, Source!BB302, 1)</f>
        <v>4.3499999999999996</v>
      </c>
      <c r="K1208" s="35">
        <f>Source!Q302</f>
        <v>1588</v>
      </c>
      <c r="L1208" s="36"/>
    </row>
    <row r="1209" spans="1:32" ht="14.25">
      <c r="A1209" s="30"/>
      <c r="B1209" s="31"/>
      <c r="C1209" s="27" t="s">
        <v>1687</v>
      </c>
      <c r="D1209" s="32"/>
      <c r="E1209" s="10"/>
      <c r="F1209" s="34">
        <f>Source!AL302</f>
        <v>28742.81</v>
      </c>
      <c r="G1209" s="33" t="str">
        <f>Source!DD302</f>
        <v/>
      </c>
      <c r="H1209" s="35">
        <f>ROUND(Source!AC302*Source!I302, 0)</f>
        <v>13294</v>
      </c>
      <c r="I1209" s="33"/>
      <c r="J1209" s="33">
        <f>IF(Source!BC302&lt;&gt; 0, Source!BC302, 1)</f>
        <v>1.67</v>
      </c>
      <c r="K1209" s="35">
        <f>Source!P302</f>
        <v>22200</v>
      </c>
      <c r="L1209" s="36"/>
    </row>
    <row r="1210" spans="1:32" ht="14.25">
      <c r="A1210" s="30"/>
      <c r="B1210" s="31"/>
      <c r="C1210" s="27" t="s">
        <v>1682</v>
      </c>
      <c r="D1210" s="32" t="s">
        <v>1683</v>
      </c>
      <c r="E1210" s="10">
        <f>Source!BZ302</f>
        <v>100</v>
      </c>
      <c r="F1210" s="151" t="str">
        <f>CONCATENATE(" )", Source!DL302, Source!FT302, "=", Source!FX302)</f>
        <v xml:space="preserve"> )*0,9=90</v>
      </c>
      <c r="G1210" s="128"/>
      <c r="H1210" s="35">
        <f>SUM(S1206:S1212)</f>
        <v>801</v>
      </c>
      <c r="I1210" s="37"/>
      <c r="J1210" s="27">
        <f>Source!AT302</f>
        <v>90</v>
      </c>
      <c r="K1210" s="35">
        <f>SUM(T1206:T1212)</f>
        <v>14371</v>
      </c>
      <c r="L1210" s="36"/>
    </row>
    <row r="1211" spans="1:32" ht="14.25">
      <c r="A1211" s="30"/>
      <c r="B1211" s="31"/>
      <c r="C1211" s="27" t="s">
        <v>1684</v>
      </c>
      <c r="D1211" s="32" t="s">
        <v>1683</v>
      </c>
      <c r="E1211" s="10">
        <f>Source!CA302</f>
        <v>70</v>
      </c>
      <c r="F1211" s="151" t="str">
        <f>CONCATENATE(" )", Source!DM302, Source!FU302, "=", Source!FY302)</f>
        <v xml:space="preserve"> )*0,85=59,5</v>
      </c>
      <c r="G1211" s="128"/>
      <c r="H1211" s="35">
        <f>SUM(U1206:U1212)</f>
        <v>530</v>
      </c>
      <c r="I1211" s="37"/>
      <c r="J1211" s="27">
        <f>Source!AU302</f>
        <v>60</v>
      </c>
      <c r="K1211" s="35">
        <f>SUM(V1206:V1212)</f>
        <v>9581</v>
      </c>
      <c r="L1211" s="36"/>
    </row>
    <row r="1212" spans="1:32" ht="14.25">
      <c r="A1212" s="41"/>
      <c r="B1212" s="42"/>
      <c r="C1212" s="43" t="s">
        <v>1685</v>
      </c>
      <c r="D1212" s="44" t="s">
        <v>1686</v>
      </c>
      <c r="E1212" s="45">
        <f>Source!AQ302</f>
        <v>238.35</v>
      </c>
      <c r="F1212" s="46"/>
      <c r="G1212" s="47" t="str">
        <f>Source!DI302</f>
        <v/>
      </c>
      <c r="H1212" s="48"/>
      <c r="I1212" s="47"/>
      <c r="J1212" s="47"/>
      <c r="K1212" s="48"/>
      <c r="L1212" s="49">
        <f>Source!U302</f>
        <v>110.236875</v>
      </c>
    </row>
    <row r="1213" spans="1:32" ht="15">
      <c r="G1213" s="132">
        <f>ROUND(Source!AC302*Source!I302, 0)+ROUND(Source!AF302*Source!I302, 0)+ROUND(Source!AD302*Source!I302, 0)+SUM(H1210:H1211)</f>
        <v>15880</v>
      </c>
      <c r="H1213" s="132"/>
      <c r="J1213" s="132">
        <f>Source!O302+SUM(K1210:K1211)</f>
        <v>63708</v>
      </c>
      <c r="K1213" s="132"/>
      <c r="L1213" s="40">
        <f>Source!U302</f>
        <v>110.236875</v>
      </c>
      <c r="O1213" s="39">
        <f>G1213</f>
        <v>15880</v>
      </c>
      <c r="P1213" s="39">
        <f>J1213</f>
        <v>63708</v>
      </c>
      <c r="Q1213" s="50">
        <f>L1213</f>
        <v>110.236875</v>
      </c>
      <c r="W1213">
        <f>IF(Source!BI302&lt;=1,G1213, 0)</f>
        <v>15880</v>
      </c>
      <c r="X1213">
        <f>IF(Source!BI302=2,G1213, 0)</f>
        <v>0</v>
      </c>
      <c r="Y1213">
        <f>IF(Source!BI302=3,G1213, 0)</f>
        <v>0</v>
      </c>
      <c r="Z1213">
        <f>IF(Source!BI302=4,G1213, 0)</f>
        <v>0</v>
      </c>
    </row>
    <row r="1214" spans="1:32" ht="14.25">
      <c r="C1214" s="135" t="str">
        <f>Source!G303</f>
        <v>Демонтажные работы (В осях Б2-Л2)</v>
      </c>
      <c r="D1214" s="135"/>
      <c r="E1214" s="135"/>
      <c r="F1214" s="135"/>
      <c r="G1214" s="135"/>
      <c r="H1214" s="135"/>
      <c r="I1214" s="135"/>
      <c r="J1214" s="135"/>
      <c r="K1214" s="135"/>
      <c r="L1214" s="135"/>
      <c r="AF1214" s="29" t="str">
        <f>Source!G303</f>
        <v>Демонтажные работы (В осях Б2-Л2)</v>
      </c>
    </row>
    <row r="1215" spans="1:32" ht="42.75">
      <c r="A1215" s="30" t="str">
        <f>Source!E304</f>
        <v>148</v>
      </c>
      <c r="B1215" s="31" t="str">
        <f>Source!F304</f>
        <v>65-1-1</v>
      </c>
      <c r="C1215" s="27" t="str">
        <f>Source!G304</f>
        <v>Разборка трубопроводов из водогазопроводных труб диаметром до 32 мм</v>
      </c>
      <c r="D1215" s="32" t="str">
        <f>Source!H304</f>
        <v>100 м трубопровода</v>
      </c>
      <c r="E1215" s="10">
        <f>Source!I304</f>
        <v>0.04</v>
      </c>
      <c r="F1215" s="34">
        <f>IF(Source!AK304&lt;&gt; 0, Source!AK304,Source!AL304 + Source!AM304 + Source!AO304)</f>
        <v>310.83999999999997</v>
      </c>
      <c r="G1215" s="33"/>
      <c r="H1215" s="35"/>
      <c r="I1215" s="33" t="str">
        <f>Source!BO304</f>
        <v>65-1-1</v>
      </c>
      <c r="J1215" s="33"/>
      <c r="K1215" s="35"/>
      <c r="L1215" s="36"/>
      <c r="S1215">
        <f>ROUND((Source!FX304/100)*((ROUND(Source!AF304*Source!I304, 0)+ROUND(Source!AE304*Source!I304, 0))), 0)</f>
        <v>8</v>
      </c>
      <c r="T1215">
        <f>Source!X304</f>
        <v>144</v>
      </c>
      <c r="U1215">
        <f>ROUND((Source!FY304/100)*((ROUND(Source!AF304*Source!I304, 0)+ROUND(Source!AE304*Source!I304, 0))), 0)</f>
        <v>6</v>
      </c>
      <c r="V1215">
        <f>Source!Y304</f>
        <v>97</v>
      </c>
    </row>
    <row r="1216" spans="1:32" ht="14.25">
      <c r="A1216" s="30"/>
      <c r="B1216" s="31"/>
      <c r="C1216" s="27" t="s">
        <v>1680</v>
      </c>
      <c r="D1216" s="32"/>
      <c r="E1216" s="10"/>
      <c r="F1216" s="34">
        <f>Source!AO304</f>
        <v>269.31</v>
      </c>
      <c r="G1216" s="33" t="str">
        <f>Source!DG304</f>
        <v/>
      </c>
      <c r="H1216" s="35">
        <f>ROUND(Source!AF304*Source!I304, 0)</f>
        <v>11</v>
      </c>
      <c r="I1216" s="33"/>
      <c r="J1216" s="33">
        <f>IF(Source!BA304&lt;&gt; 0, Source!BA304, 1)</f>
        <v>17.95</v>
      </c>
      <c r="K1216" s="35">
        <f>Source!S304</f>
        <v>193</v>
      </c>
      <c r="L1216" s="36"/>
      <c r="R1216">
        <f>H1216</f>
        <v>11</v>
      </c>
    </row>
    <row r="1217" spans="1:28" ht="14.25">
      <c r="A1217" s="30"/>
      <c r="B1217" s="31"/>
      <c r="C1217" s="27" t="s">
        <v>317</v>
      </c>
      <c r="D1217" s="32"/>
      <c r="E1217" s="10"/>
      <c r="F1217" s="34">
        <f>Source!AM304</f>
        <v>7.93</v>
      </c>
      <c r="G1217" s="33" t="str">
        <f>Source!DE304</f>
        <v/>
      </c>
      <c r="H1217" s="35">
        <f>ROUND(Source!AD304*Source!I304, 0)</f>
        <v>0</v>
      </c>
      <c r="I1217" s="33"/>
      <c r="J1217" s="33">
        <f>IF(Source!BB304&lt;&gt; 0, Source!BB304, 1)</f>
        <v>5.84</v>
      </c>
      <c r="K1217" s="35">
        <f>Source!Q304</f>
        <v>2</v>
      </c>
      <c r="L1217" s="36"/>
    </row>
    <row r="1218" spans="1:28" ht="14.25">
      <c r="A1218" s="30"/>
      <c r="B1218" s="31"/>
      <c r="C1218" s="27" t="s">
        <v>1681</v>
      </c>
      <c r="D1218" s="32"/>
      <c r="E1218" s="10"/>
      <c r="F1218" s="34">
        <f>Source!AN304</f>
        <v>1.21</v>
      </c>
      <c r="G1218" s="33" t="str">
        <f>Source!DF304</f>
        <v/>
      </c>
      <c r="H1218" s="35">
        <f>ROUND(Source!AE304*Source!I304, 0)</f>
        <v>0</v>
      </c>
      <c r="I1218" s="33"/>
      <c r="J1218" s="33">
        <f>IF(Source!BS304&lt;&gt; 0, Source!BS304, 1)</f>
        <v>17.95</v>
      </c>
      <c r="K1218" s="35">
        <f>Source!R304</f>
        <v>1</v>
      </c>
      <c r="L1218" s="36"/>
      <c r="R1218">
        <f>H1218</f>
        <v>0</v>
      </c>
    </row>
    <row r="1219" spans="1:28" ht="14.25">
      <c r="A1219" s="30"/>
      <c r="B1219" s="31"/>
      <c r="C1219" s="27" t="s">
        <v>1687</v>
      </c>
      <c r="D1219" s="32"/>
      <c r="E1219" s="10"/>
      <c r="F1219" s="34">
        <f>Source!AL304</f>
        <v>33.6</v>
      </c>
      <c r="G1219" s="33" t="str">
        <f>Source!DD304</f>
        <v/>
      </c>
      <c r="H1219" s="35">
        <f>ROUND(Source!AC304*Source!I304, 0)</f>
        <v>1</v>
      </c>
      <c r="I1219" s="33"/>
      <c r="J1219" s="33">
        <f>IF(Source!BC304&lt;&gt; 0, Source!BC304, 1)</f>
        <v>5.32</v>
      </c>
      <c r="K1219" s="35">
        <f>Source!P304</f>
        <v>7</v>
      </c>
      <c r="L1219" s="36"/>
    </row>
    <row r="1220" spans="1:28" ht="14.25">
      <c r="A1220" s="30"/>
      <c r="B1220" s="31"/>
      <c r="C1220" s="27" t="s">
        <v>1682</v>
      </c>
      <c r="D1220" s="32" t="s">
        <v>1683</v>
      </c>
      <c r="E1220" s="10">
        <f>Source!BZ304</f>
        <v>74</v>
      </c>
      <c r="F1220" s="51"/>
      <c r="G1220" s="33"/>
      <c r="H1220" s="35">
        <f>SUM(S1215:S1223)</f>
        <v>8</v>
      </c>
      <c r="I1220" s="37"/>
      <c r="J1220" s="27">
        <f>Source!AT304</f>
        <v>74</v>
      </c>
      <c r="K1220" s="35">
        <f>SUM(T1215:T1223)</f>
        <v>144</v>
      </c>
      <c r="L1220" s="36"/>
    </row>
    <row r="1221" spans="1:28" ht="14.25">
      <c r="A1221" s="30"/>
      <c r="B1221" s="31"/>
      <c r="C1221" s="27" t="s">
        <v>1684</v>
      </c>
      <c r="D1221" s="32" t="s">
        <v>1683</v>
      </c>
      <c r="E1221" s="10">
        <f>Source!CA304</f>
        <v>50</v>
      </c>
      <c r="F1221" s="51"/>
      <c r="G1221" s="33"/>
      <c r="H1221" s="35">
        <f>SUM(U1215:U1223)</f>
        <v>6</v>
      </c>
      <c r="I1221" s="37"/>
      <c r="J1221" s="27">
        <f>Source!AU304</f>
        <v>50</v>
      </c>
      <c r="K1221" s="35">
        <f>SUM(V1215:V1223)</f>
        <v>97</v>
      </c>
      <c r="L1221" s="36"/>
    </row>
    <row r="1222" spans="1:28" ht="14.25">
      <c r="A1222" s="30"/>
      <c r="B1222" s="31"/>
      <c r="C1222" s="27" t="s">
        <v>1685</v>
      </c>
      <c r="D1222" s="32" t="s">
        <v>1686</v>
      </c>
      <c r="E1222" s="10">
        <f>Source!AQ304</f>
        <v>34.659999999999997</v>
      </c>
      <c r="F1222" s="34"/>
      <c r="G1222" s="33" t="str">
        <f>Source!DI304</f>
        <v/>
      </c>
      <c r="H1222" s="35"/>
      <c r="I1222" s="33"/>
      <c r="J1222" s="33"/>
      <c r="K1222" s="35"/>
      <c r="L1222" s="38">
        <f>Source!U304</f>
        <v>1.3863999999999999</v>
      </c>
    </row>
    <row r="1223" spans="1:28" ht="28.5">
      <c r="A1223" s="52" t="str">
        <f>Source!E305</f>
        <v>148,1</v>
      </c>
      <c r="B1223" s="52" t="str">
        <f>Source!F305</f>
        <v>509-9899</v>
      </c>
      <c r="C1223" s="52" t="str">
        <f>Source!G305</f>
        <v>Строительный мусор и масса возвратных материалов</v>
      </c>
      <c r="D1223" s="53" t="str">
        <f>Source!H305</f>
        <v>т</v>
      </c>
      <c r="E1223" s="54">
        <f>Source!I305</f>
        <v>8.8000000000000005E-3</v>
      </c>
      <c r="F1223" s="55">
        <f>Source!AK305</f>
        <v>0</v>
      </c>
      <c r="G1223" s="56" t="s">
        <v>3</v>
      </c>
      <c r="H1223" s="57">
        <f>ROUND(Source!AC305*Source!I305, 0)+ROUND(Source!AD305*Source!I305, 0)+ROUND(Source!AF305*Source!I305, 0)</f>
        <v>0</v>
      </c>
      <c r="I1223" s="53"/>
      <c r="J1223" s="53">
        <f>IF(Source!BC305&lt;&gt; 0, Source!BC305, 1)</f>
        <v>1</v>
      </c>
      <c r="K1223" s="57">
        <f>Source!O305</f>
        <v>0</v>
      </c>
      <c r="L1223" s="55"/>
      <c r="S1223">
        <f>ROUND((Source!FX305/100)*((ROUND(Source!AF305*Source!I305, 0)+ROUND(Source!AE305*Source!I305, 0))), 0)</f>
        <v>0</v>
      </c>
      <c r="T1223">
        <f>Source!X305</f>
        <v>0</v>
      </c>
      <c r="U1223">
        <f>ROUND((Source!FY305/100)*((ROUND(Source!AF305*Source!I305, 0)+ROUND(Source!AE305*Source!I305, 0))), 0)</f>
        <v>0</v>
      </c>
      <c r="V1223">
        <f>Source!Y305</f>
        <v>0</v>
      </c>
      <c r="Y1223">
        <f>IF(Source!BI305=3,H1223, 0)</f>
        <v>0</v>
      </c>
      <c r="AA1223">
        <f>ROUND(Source!AC305*Source!I305, 0)+ROUND(Source!AD305*Source!I305, 0)+ROUND(Source!AF305*Source!I305, 0)</f>
        <v>0</v>
      </c>
      <c r="AB1223">
        <f>Source!O305</f>
        <v>0</v>
      </c>
    </row>
    <row r="1224" spans="1:28" ht="15">
      <c r="G1224" s="132">
        <f>ROUND(Source!AC304*Source!I304, 0)+ROUND(Source!AF304*Source!I304, 0)+ROUND(Source!AD304*Source!I304, 0)+SUM(H1220:H1221)+SUM(AA1223:AA1223)</f>
        <v>26</v>
      </c>
      <c r="H1224" s="132"/>
      <c r="J1224" s="132">
        <f>Source!O304+SUM(K1220:K1221)+SUM(AB1223:AB1223)</f>
        <v>443</v>
      </c>
      <c r="K1224" s="132"/>
      <c r="L1224" s="40">
        <f>Source!U304</f>
        <v>1.3863999999999999</v>
      </c>
      <c r="O1224" s="39">
        <f>G1224</f>
        <v>26</v>
      </c>
      <c r="P1224" s="39">
        <f>J1224</f>
        <v>443</v>
      </c>
      <c r="Q1224" s="50">
        <f>L1224</f>
        <v>1.3863999999999999</v>
      </c>
      <c r="W1224">
        <f>IF(Source!BI304&lt;=1,G1224, 0)</f>
        <v>26</v>
      </c>
      <c r="X1224">
        <f>IF(Source!BI304=2,G1224, 0)</f>
        <v>0</v>
      </c>
      <c r="Y1224">
        <f>IF(Source!BI304=3,G1224, 0)</f>
        <v>0</v>
      </c>
      <c r="Z1224">
        <f>IF(Source!BI304=4,G1224, 0)</f>
        <v>0</v>
      </c>
    </row>
    <row r="1225" spans="1:28" ht="114">
      <c r="A1225" s="30" t="str">
        <f>Source!E306</f>
        <v>149</v>
      </c>
      <c r="B1225" s="31" t="str">
        <f>Source!F306</f>
        <v>65-2-2</v>
      </c>
      <c r="C1225" s="27" t="str">
        <f>Source!G306</f>
        <v>Разборка трубопроводов из чугунных канализационных труб диаметром 100 мм</v>
      </c>
      <c r="D1225" s="32" t="str">
        <f>Source!H306</f>
        <v>100 М ТРУБОПРОВОДА С ФАСОННЫМИ ЧАСТЯМИ</v>
      </c>
      <c r="E1225" s="10">
        <f>Source!I306</f>
        <v>0.04</v>
      </c>
      <c r="F1225" s="34">
        <f>IF(Source!AK306&lt;&gt; 0, Source!AK306,Source!AL306 + Source!AM306 + Source!AO306)</f>
        <v>684.14</v>
      </c>
      <c r="G1225" s="33"/>
      <c r="H1225" s="35"/>
      <c r="I1225" s="33" t="str">
        <f>Source!BO306</f>
        <v>65-2-2</v>
      </c>
      <c r="J1225" s="33"/>
      <c r="K1225" s="35"/>
      <c r="L1225" s="36"/>
      <c r="S1225">
        <f>ROUND((Source!FX306/100)*((ROUND(Source!AF306*Source!I306, 0)+ROUND(Source!AE306*Source!I306, 0))), 0)</f>
        <v>20</v>
      </c>
      <c r="T1225">
        <f>Source!X306</f>
        <v>360</v>
      </c>
      <c r="U1225">
        <f>ROUND((Source!FY306/100)*((ROUND(Source!AF306*Source!I306, 0)+ROUND(Source!AE306*Source!I306, 0))), 0)</f>
        <v>14</v>
      </c>
      <c r="V1225">
        <f>Source!Y306</f>
        <v>244</v>
      </c>
    </row>
    <row r="1226" spans="1:28" ht="14.25">
      <c r="A1226" s="30"/>
      <c r="B1226" s="31"/>
      <c r="C1226" s="27" t="s">
        <v>1680</v>
      </c>
      <c r="D1226" s="32"/>
      <c r="E1226" s="10"/>
      <c r="F1226" s="34">
        <f>Source!AO306</f>
        <v>673.87</v>
      </c>
      <c r="G1226" s="33" t="str">
        <f>Source!DG306</f>
        <v/>
      </c>
      <c r="H1226" s="35">
        <f>ROUND(Source!AF306*Source!I306, 0)</f>
        <v>27</v>
      </c>
      <c r="I1226" s="33"/>
      <c r="J1226" s="33">
        <f>IF(Source!BA306&lt;&gt; 0, Source!BA306, 1)</f>
        <v>17.95</v>
      </c>
      <c r="K1226" s="35">
        <f>Source!S306</f>
        <v>484</v>
      </c>
      <c r="L1226" s="36"/>
      <c r="R1226">
        <f>H1226</f>
        <v>27</v>
      </c>
    </row>
    <row r="1227" spans="1:28" ht="14.25">
      <c r="A1227" s="30"/>
      <c r="B1227" s="31"/>
      <c r="C1227" s="27" t="s">
        <v>317</v>
      </c>
      <c r="D1227" s="32"/>
      <c r="E1227" s="10"/>
      <c r="F1227" s="34">
        <f>Source!AM306</f>
        <v>10.27</v>
      </c>
      <c r="G1227" s="33" t="str">
        <f>Source!DE306</f>
        <v/>
      </c>
      <c r="H1227" s="35">
        <f>ROUND(Source!AD306*Source!I306, 0)</f>
        <v>0</v>
      </c>
      <c r="I1227" s="33"/>
      <c r="J1227" s="33">
        <f>IF(Source!BB306&lt;&gt; 0, Source!BB306, 1)</f>
        <v>8.92</v>
      </c>
      <c r="K1227" s="35">
        <f>Source!Q306</f>
        <v>4</v>
      </c>
      <c r="L1227" s="36"/>
    </row>
    <row r="1228" spans="1:28" ht="14.25">
      <c r="A1228" s="30"/>
      <c r="B1228" s="31"/>
      <c r="C1228" s="27" t="s">
        <v>1681</v>
      </c>
      <c r="D1228" s="32"/>
      <c r="E1228" s="10"/>
      <c r="F1228" s="34">
        <f>Source!AN306</f>
        <v>3.87</v>
      </c>
      <c r="G1228" s="33" t="str">
        <f>Source!DF306</f>
        <v/>
      </c>
      <c r="H1228" s="35">
        <f>ROUND(Source!AE306*Source!I306, 0)</f>
        <v>0</v>
      </c>
      <c r="I1228" s="33"/>
      <c r="J1228" s="33">
        <f>IF(Source!BS306&lt;&gt; 0, Source!BS306, 1)</f>
        <v>17.95</v>
      </c>
      <c r="K1228" s="35">
        <f>Source!R306</f>
        <v>3</v>
      </c>
      <c r="L1228" s="36"/>
      <c r="R1228">
        <f>H1228</f>
        <v>0</v>
      </c>
    </row>
    <row r="1229" spans="1:28" ht="14.25">
      <c r="A1229" s="30"/>
      <c r="B1229" s="31"/>
      <c r="C1229" s="27" t="s">
        <v>1682</v>
      </c>
      <c r="D1229" s="32" t="s">
        <v>1683</v>
      </c>
      <c r="E1229" s="10">
        <f>Source!BZ306</f>
        <v>74</v>
      </c>
      <c r="F1229" s="51"/>
      <c r="G1229" s="33"/>
      <c r="H1229" s="35">
        <f>SUM(S1225:S1232)</f>
        <v>20</v>
      </c>
      <c r="I1229" s="37"/>
      <c r="J1229" s="27">
        <f>Source!AT306</f>
        <v>74</v>
      </c>
      <c r="K1229" s="35">
        <f>SUM(T1225:T1232)</f>
        <v>360</v>
      </c>
      <c r="L1229" s="36"/>
    </row>
    <row r="1230" spans="1:28" ht="14.25">
      <c r="A1230" s="30"/>
      <c r="B1230" s="31"/>
      <c r="C1230" s="27" t="s">
        <v>1684</v>
      </c>
      <c r="D1230" s="32" t="s">
        <v>1683</v>
      </c>
      <c r="E1230" s="10">
        <f>Source!CA306</f>
        <v>50</v>
      </c>
      <c r="F1230" s="51"/>
      <c r="G1230" s="33"/>
      <c r="H1230" s="35">
        <f>SUM(U1225:U1232)</f>
        <v>14</v>
      </c>
      <c r="I1230" s="37"/>
      <c r="J1230" s="27">
        <f>Source!AU306</f>
        <v>50</v>
      </c>
      <c r="K1230" s="35">
        <f>SUM(V1225:V1232)</f>
        <v>244</v>
      </c>
      <c r="L1230" s="36"/>
    </row>
    <row r="1231" spans="1:28" ht="14.25">
      <c r="A1231" s="30"/>
      <c r="B1231" s="31"/>
      <c r="C1231" s="27" t="s">
        <v>1685</v>
      </c>
      <c r="D1231" s="32" t="s">
        <v>1686</v>
      </c>
      <c r="E1231" s="10">
        <f>Source!AQ306</f>
        <v>85.3</v>
      </c>
      <c r="F1231" s="34"/>
      <c r="G1231" s="33" t="str">
        <f>Source!DI306</f>
        <v/>
      </c>
      <c r="H1231" s="35"/>
      <c r="I1231" s="33"/>
      <c r="J1231" s="33"/>
      <c r="K1231" s="35"/>
      <c r="L1231" s="38">
        <f>Source!U306</f>
        <v>3.4119999999999999</v>
      </c>
    </row>
    <row r="1232" spans="1:28" ht="28.5">
      <c r="A1232" s="52" t="str">
        <f>Source!E307</f>
        <v>149,1</v>
      </c>
      <c r="B1232" s="52" t="str">
        <f>Source!F307</f>
        <v>509-9899</v>
      </c>
      <c r="C1232" s="52" t="str">
        <f>Source!G307</f>
        <v>Строительный мусор и масса возвратных материалов</v>
      </c>
      <c r="D1232" s="53" t="str">
        <f>Source!H307</f>
        <v>т</v>
      </c>
      <c r="E1232" s="54">
        <f>Source!I307</f>
        <v>5.3600000000000002E-2</v>
      </c>
      <c r="F1232" s="55">
        <f>Source!AK307</f>
        <v>0</v>
      </c>
      <c r="G1232" s="56" t="s">
        <v>3</v>
      </c>
      <c r="H1232" s="57">
        <f>ROUND(Source!AC307*Source!I307, 0)+ROUND(Source!AD307*Source!I307, 0)+ROUND(Source!AF307*Source!I307, 0)</f>
        <v>0</v>
      </c>
      <c r="I1232" s="53"/>
      <c r="J1232" s="53">
        <f>IF(Source!BC307&lt;&gt; 0, Source!BC307, 1)</f>
        <v>1</v>
      </c>
      <c r="K1232" s="57">
        <f>Source!O307</f>
        <v>0</v>
      </c>
      <c r="L1232" s="55"/>
      <c r="S1232">
        <f>ROUND((Source!FX307/100)*((ROUND(Source!AF307*Source!I307, 0)+ROUND(Source!AE307*Source!I307, 0))), 0)</f>
        <v>0</v>
      </c>
      <c r="T1232">
        <f>Source!X307</f>
        <v>0</v>
      </c>
      <c r="U1232">
        <f>ROUND((Source!FY307/100)*((ROUND(Source!AF307*Source!I307, 0)+ROUND(Source!AE307*Source!I307, 0))), 0)</f>
        <v>0</v>
      </c>
      <c r="V1232">
        <f>Source!Y307</f>
        <v>0</v>
      </c>
      <c r="Y1232">
        <f>IF(Source!BI307=3,H1232, 0)</f>
        <v>0</v>
      </c>
      <c r="AA1232">
        <f>ROUND(Source!AC307*Source!I307, 0)+ROUND(Source!AD307*Source!I307, 0)+ROUND(Source!AF307*Source!I307, 0)</f>
        <v>0</v>
      </c>
      <c r="AB1232">
        <f>Source!O307</f>
        <v>0</v>
      </c>
    </row>
    <row r="1233" spans="1:28" ht="15">
      <c r="G1233" s="132">
        <f>ROUND(Source!AC306*Source!I306, 0)+ROUND(Source!AF306*Source!I306, 0)+ROUND(Source!AD306*Source!I306, 0)+SUM(H1229:H1230)+SUM(AA1232:AA1232)</f>
        <v>61</v>
      </c>
      <c r="H1233" s="132"/>
      <c r="J1233" s="132">
        <f>Source!O306+SUM(K1229:K1230)+SUM(AB1232:AB1232)</f>
        <v>1092</v>
      </c>
      <c r="K1233" s="132"/>
      <c r="L1233" s="40">
        <f>Source!U306</f>
        <v>3.4119999999999999</v>
      </c>
      <c r="O1233" s="39">
        <f>G1233</f>
        <v>61</v>
      </c>
      <c r="P1233" s="39">
        <f>J1233</f>
        <v>1092</v>
      </c>
      <c r="Q1233" s="50">
        <f>L1233</f>
        <v>3.4119999999999999</v>
      </c>
      <c r="W1233">
        <f>IF(Source!BI306&lt;=1,G1233, 0)</f>
        <v>61</v>
      </c>
      <c r="X1233">
        <f>IF(Source!BI306=2,G1233, 0)</f>
        <v>0</v>
      </c>
      <c r="Y1233">
        <f>IF(Source!BI306=3,G1233, 0)</f>
        <v>0</v>
      </c>
      <c r="Z1233">
        <f>IF(Source!BI306=4,G1233, 0)</f>
        <v>0</v>
      </c>
    </row>
    <row r="1234" spans="1:28" ht="28.5">
      <c r="A1234" s="30" t="str">
        <f>Source!E308</f>
        <v>150</v>
      </c>
      <c r="B1234" s="31" t="str">
        <f>Source!F308</f>
        <v>65-4-2</v>
      </c>
      <c r="C1234" s="27" t="str">
        <f>Source!G308</f>
        <v>Демонтаж унитазов и писсуаров</v>
      </c>
      <c r="D1234" s="32" t="str">
        <f>Source!H308</f>
        <v>100 приборов</v>
      </c>
      <c r="E1234" s="10">
        <f>Source!I308</f>
        <v>0.01</v>
      </c>
      <c r="F1234" s="34">
        <f>IF(Source!AK308&lt;&gt; 0, Source!AK308,Source!AL308 + Source!AM308 + Source!AO308)</f>
        <v>518.11</v>
      </c>
      <c r="G1234" s="33"/>
      <c r="H1234" s="35"/>
      <c r="I1234" s="33" t="str">
        <f>Source!BO308</f>
        <v>65-4-2</v>
      </c>
      <c r="J1234" s="33"/>
      <c r="K1234" s="35"/>
      <c r="L1234" s="36"/>
      <c r="S1234">
        <f>ROUND((Source!FX308/100)*((ROUND(Source!AF308*Source!I308, 0)+ROUND(Source!AE308*Source!I308, 0))), 0)</f>
        <v>4</v>
      </c>
      <c r="T1234">
        <f>Source!X308</f>
        <v>68</v>
      </c>
      <c r="U1234">
        <f>ROUND((Source!FY308/100)*((ROUND(Source!AF308*Source!I308, 0)+ROUND(Source!AE308*Source!I308, 0))), 0)</f>
        <v>3</v>
      </c>
      <c r="V1234">
        <f>Source!Y308</f>
        <v>46</v>
      </c>
    </row>
    <row r="1235" spans="1:28" ht="14.25">
      <c r="A1235" s="30"/>
      <c r="B1235" s="31"/>
      <c r="C1235" s="27" t="s">
        <v>1680</v>
      </c>
      <c r="D1235" s="32"/>
      <c r="E1235" s="10"/>
      <c r="F1235" s="34">
        <f>Source!AO308</f>
        <v>508.8</v>
      </c>
      <c r="G1235" s="33" t="str">
        <f>Source!DG308</f>
        <v/>
      </c>
      <c r="H1235" s="35">
        <f>ROUND(Source!AF308*Source!I308, 0)</f>
        <v>5</v>
      </c>
      <c r="I1235" s="33"/>
      <c r="J1235" s="33">
        <f>IF(Source!BA308&lt;&gt; 0, Source!BA308, 1)</f>
        <v>17.95</v>
      </c>
      <c r="K1235" s="35">
        <f>Source!S308</f>
        <v>91</v>
      </c>
      <c r="L1235" s="36"/>
      <c r="R1235">
        <f>H1235</f>
        <v>5</v>
      </c>
    </row>
    <row r="1236" spans="1:28" ht="14.25">
      <c r="A1236" s="30"/>
      <c r="B1236" s="31"/>
      <c r="C1236" s="27" t="s">
        <v>317</v>
      </c>
      <c r="D1236" s="32"/>
      <c r="E1236" s="10"/>
      <c r="F1236" s="34">
        <f>Source!AM308</f>
        <v>9.31</v>
      </c>
      <c r="G1236" s="33" t="str">
        <f>Source!DE308</f>
        <v/>
      </c>
      <c r="H1236" s="35">
        <f>ROUND(Source!AD308*Source!I308, 0)</f>
        <v>0</v>
      </c>
      <c r="I1236" s="33"/>
      <c r="J1236" s="33">
        <f>IF(Source!BB308&lt;&gt; 0, Source!BB308, 1)</f>
        <v>8.92</v>
      </c>
      <c r="K1236" s="35">
        <f>Source!Q308</f>
        <v>1</v>
      </c>
      <c r="L1236" s="36"/>
    </row>
    <row r="1237" spans="1:28" ht="14.25">
      <c r="A1237" s="30"/>
      <c r="B1237" s="31"/>
      <c r="C1237" s="27" t="s">
        <v>1681</v>
      </c>
      <c r="D1237" s="32"/>
      <c r="E1237" s="10"/>
      <c r="F1237" s="34">
        <f>Source!AN308</f>
        <v>3.51</v>
      </c>
      <c r="G1237" s="33" t="str">
        <f>Source!DF308</f>
        <v/>
      </c>
      <c r="H1237" s="35">
        <f>ROUND(Source!AE308*Source!I308, 0)</f>
        <v>0</v>
      </c>
      <c r="I1237" s="33"/>
      <c r="J1237" s="33">
        <f>IF(Source!BS308&lt;&gt; 0, Source!BS308, 1)</f>
        <v>17.95</v>
      </c>
      <c r="K1237" s="35">
        <f>Source!R308</f>
        <v>1</v>
      </c>
      <c r="L1237" s="36"/>
      <c r="R1237">
        <f>H1237</f>
        <v>0</v>
      </c>
    </row>
    <row r="1238" spans="1:28" ht="14.25">
      <c r="A1238" s="30"/>
      <c r="B1238" s="31"/>
      <c r="C1238" s="27" t="s">
        <v>1682</v>
      </c>
      <c r="D1238" s="32" t="s">
        <v>1683</v>
      </c>
      <c r="E1238" s="10">
        <f>Source!BZ308</f>
        <v>74</v>
      </c>
      <c r="F1238" s="51"/>
      <c r="G1238" s="33"/>
      <c r="H1238" s="35">
        <f>SUM(S1234:S1241)</f>
        <v>4</v>
      </c>
      <c r="I1238" s="37"/>
      <c r="J1238" s="27">
        <f>Source!AT308</f>
        <v>74</v>
      </c>
      <c r="K1238" s="35">
        <f>SUM(T1234:T1241)</f>
        <v>68</v>
      </c>
      <c r="L1238" s="36"/>
    </row>
    <row r="1239" spans="1:28" ht="14.25">
      <c r="A1239" s="30"/>
      <c r="B1239" s="31"/>
      <c r="C1239" s="27" t="s">
        <v>1684</v>
      </c>
      <c r="D1239" s="32" t="s">
        <v>1683</v>
      </c>
      <c r="E1239" s="10">
        <f>Source!CA308</f>
        <v>50</v>
      </c>
      <c r="F1239" s="51"/>
      <c r="G1239" s="33"/>
      <c r="H1239" s="35">
        <f>SUM(U1234:U1241)</f>
        <v>3</v>
      </c>
      <c r="I1239" s="37"/>
      <c r="J1239" s="27">
        <f>Source!AU308</f>
        <v>50</v>
      </c>
      <c r="K1239" s="35">
        <f>SUM(V1234:V1241)</f>
        <v>46</v>
      </c>
      <c r="L1239" s="36"/>
    </row>
    <row r="1240" spans="1:28" ht="14.25">
      <c r="A1240" s="30"/>
      <c r="B1240" s="31"/>
      <c r="C1240" s="27" t="s">
        <v>1685</v>
      </c>
      <c r="D1240" s="32" t="s">
        <v>1686</v>
      </c>
      <c r="E1240" s="10">
        <f>Source!AQ308</f>
        <v>63.84</v>
      </c>
      <c r="F1240" s="34"/>
      <c r="G1240" s="33" t="str">
        <f>Source!DI308</f>
        <v/>
      </c>
      <c r="H1240" s="35"/>
      <c r="I1240" s="33"/>
      <c r="J1240" s="33"/>
      <c r="K1240" s="35"/>
      <c r="L1240" s="38">
        <f>Source!U308</f>
        <v>0.63840000000000008</v>
      </c>
    </row>
    <row r="1241" spans="1:28" ht="28.5">
      <c r="A1241" s="52" t="str">
        <f>Source!E309</f>
        <v>150,1</v>
      </c>
      <c r="B1241" s="52" t="str">
        <f>Source!F309</f>
        <v>509-9899</v>
      </c>
      <c r="C1241" s="52" t="str">
        <f>Source!G309</f>
        <v>Строительный мусор и масса возвратных материалов</v>
      </c>
      <c r="D1241" s="53" t="str">
        <f>Source!H309</f>
        <v>т</v>
      </c>
      <c r="E1241" s="54">
        <f>Source!I309</f>
        <v>2.6499999999999999E-2</v>
      </c>
      <c r="F1241" s="55">
        <f>Source!AK309</f>
        <v>0</v>
      </c>
      <c r="G1241" s="56" t="s">
        <v>3</v>
      </c>
      <c r="H1241" s="57">
        <f>ROUND(Source!AC309*Source!I309, 0)+ROUND(Source!AD309*Source!I309, 0)+ROUND(Source!AF309*Source!I309, 0)</f>
        <v>0</v>
      </c>
      <c r="I1241" s="53"/>
      <c r="J1241" s="53">
        <f>IF(Source!BC309&lt;&gt; 0, Source!BC309, 1)</f>
        <v>1</v>
      </c>
      <c r="K1241" s="57">
        <f>Source!O309</f>
        <v>0</v>
      </c>
      <c r="L1241" s="55"/>
      <c r="S1241">
        <f>ROUND((Source!FX309/100)*((ROUND(Source!AF309*Source!I309, 0)+ROUND(Source!AE309*Source!I309, 0))), 0)</f>
        <v>0</v>
      </c>
      <c r="T1241">
        <f>Source!X309</f>
        <v>0</v>
      </c>
      <c r="U1241">
        <f>ROUND((Source!FY309/100)*((ROUND(Source!AF309*Source!I309, 0)+ROUND(Source!AE309*Source!I309, 0))), 0)</f>
        <v>0</v>
      </c>
      <c r="V1241">
        <f>Source!Y309</f>
        <v>0</v>
      </c>
      <c r="Y1241">
        <f>IF(Source!BI309=3,H1241, 0)</f>
        <v>0</v>
      </c>
      <c r="AA1241">
        <f>ROUND(Source!AC309*Source!I309, 0)+ROUND(Source!AD309*Source!I309, 0)+ROUND(Source!AF309*Source!I309, 0)</f>
        <v>0</v>
      </c>
      <c r="AB1241">
        <f>Source!O309</f>
        <v>0</v>
      </c>
    </row>
    <row r="1242" spans="1:28" ht="15">
      <c r="G1242" s="132">
        <f>ROUND(Source!AC308*Source!I308, 0)+ROUND(Source!AF308*Source!I308, 0)+ROUND(Source!AD308*Source!I308, 0)+SUM(H1238:H1239)+SUM(AA1241:AA1241)</f>
        <v>12</v>
      </c>
      <c r="H1242" s="132"/>
      <c r="J1242" s="132">
        <f>Source!O308+SUM(K1238:K1239)+SUM(AB1241:AB1241)</f>
        <v>206</v>
      </c>
      <c r="K1242" s="132"/>
      <c r="L1242" s="40">
        <f>Source!U308</f>
        <v>0.63840000000000008</v>
      </c>
      <c r="O1242" s="39">
        <f>G1242</f>
        <v>12</v>
      </c>
      <c r="P1242" s="39">
        <f>J1242</f>
        <v>206</v>
      </c>
      <c r="Q1242" s="50">
        <f>L1242</f>
        <v>0.63840000000000008</v>
      </c>
      <c r="W1242">
        <f>IF(Source!BI308&lt;=1,G1242, 0)</f>
        <v>12</v>
      </c>
      <c r="X1242">
        <f>IF(Source!BI308=2,G1242, 0)</f>
        <v>0</v>
      </c>
      <c r="Y1242">
        <f>IF(Source!BI308=3,G1242, 0)</f>
        <v>0</v>
      </c>
      <c r="Z1242">
        <f>IF(Source!BI308=4,G1242, 0)</f>
        <v>0</v>
      </c>
    </row>
    <row r="1243" spans="1:28" ht="28.5">
      <c r="A1243" s="30" t="str">
        <f>Source!E310</f>
        <v>151</v>
      </c>
      <c r="B1243" s="31" t="str">
        <f>Source!F310</f>
        <v>65-4-1</v>
      </c>
      <c r="C1243" s="27" t="str">
        <f>Source!G310</f>
        <v>Демонтаж умывальников и раковин</v>
      </c>
      <c r="D1243" s="32" t="str">
        <f>Source!H310</f>
        <v>100 приборов</v>
      </c>
      <c r="E1243" s="10">
        <f>Source!I310</f>
        <v>0.01</v>
      </c>
      <c r="F1243" s="34">
        <f>IF(Source!AK310&lt;&gt; 0, Source!AK310,Source!AL310 + Source!AM310 + Source!AO310)</f>
        <v>417.2</v>
      </c>
      <c r="G1243" s="33"/>
      <c r="H1243" s="35"/>
      <c r="I1243" s="33" t="str">
        <f>Source!BO310</f>
        <v>65-4-1</v>
      </c>
      <c r="J1243" s="33"/>
      <c r="K1243" s="35"/>
      <c r="L1243" s="36"/>
      <c r="S1243">
        <f>ROUND((Source!FX310/100)*((ROUND(Source!AF310*Source!I310, 0)+ROUND(Source!AE310*Source!I310, 0))), 0)</f>
        <v>3</v>
      </c>
      <c r="T1243">
        <f>Source!X310</f>
        <v>55</v>
      </c>
      <c r="U1243">
        <f>ROUND((Source!FY310/100)*((ROUND(Source!AF310*Source!I310, 0)+ROUND(Source!AE310*Source!I310, 0))), 0)</f>
        <v>2</v>
      </c>
      <c r="V1243">
        <f>Source!Y310</f>
        <v>37</v>
      </c>
    </row>
    <row r="1244" spans="1:28" ht="14.25">
      <c r="A1244" s="30"/>
      <c r="B1244" s="31"/>
      <c r="C1244" s="27" t="s">
        <v>1680</v>
      </c>
      <c r="D1244" s="32"/>
      <c r="E1244" s="10"/>
      <c r="F1244" s="34">
        <f>Source!AO310</f>
        <v>408.86</v>
      </c>
      <c r="G1244" s="33" t="str">
        <f>Source!DG310</f>
        <v/>
      </c>
      <c r="H1244" s="35">
        <f>ROUND(Source!AF310*Source!I310, 0)</f>
        <v>4</v>
      </c>
      <c r="I1244" s="33"/>
      <c r="J1244" s="33">
        <f>IF(Source!BA310&lt;&gt; 0, Source!BA310, 1)</f>
        <v>17.95</v>
      </c>
      <c r="K1244" s="35">
        <f>Source!S310</f>
        <v>73</v>
      </c>
      <c r="L1244" s="36"/>
      <c r="R1244">
        <f>H1244</f>
        <v>4</v>
      </c>
    </row>
    <row r="1245" spans="1:28" ht="14.25">
      <c r="A1245" s="30"/>
      <c r="B1245" s="31"/>
      <c r="C1245" s="27" t="s">
        <v>317</v>
      </c>
      <c r="D1245" s="32"/>
      <c r="E1245" s="10"/>
      <c r="F1245" s="34">
        <f>Source!AM310</f>
        <v>8.34</v>
      </c>
      <c r="G1245" s="33" t="str">
        <f>Source!DE310</f>
        <v/>
      </c>
      <c r="H1245" s="35">
        <f>ROUND(Source!AD310*Source!I310, 0)</f>
        <v>0</v>
      </c>
      <c r="I1245" s="33"/>
      <c r="J1245" s="33">
        <f>IF(Source!BB310&lt;&gt; 0, Source!BB310, 1)</f>
        <v>8.93</v>
      </c>
      <c r="K1245" s="35">
        <f>Source!Q310</f>
        <v>1</v>
      </c>
      <c r="L1245" s="36"/>
    </row>
    <row r="1246" spans="1:28" ht="14.25">
      <c r="A1246" s="30"/>
      <c r="B1246" s="31"/>
      <c r="C1246" s="27" t="s">
        <v>1681</v>
      </c>
      <c r="D1246" s="32"/>
      <c r="E1246" s="10"/>
      <c r="F1246" s="34">
        <f>Source!AN310</f>
        <v>3.15</v>
      </c>
      <c r="G1246" s="33" t="str">
        <f>Source!DF310</f>
        <v/>
      </c>
      <c r="H1246" s="35">
        <f>ROUND(Source!AE310*Source!I310, 0)</f>
        <v>0</v>
      </c>
      <c r="I1246" s="33"/>
      <c r="J1246" s="33">
        <f>IF(Source!BS310&lt;&gt; 0, Source!BS310, 1)</f>
        <v>17.95</v>
      </c>
      <c r="K1246" s="35">
        <f>Source!R310</f>
        <v>1</v>
      </c>
      <c r="L1246" s="36"/>
      <c r="R1246">
        <f>H1246</f>
        <v>0</v>
      </c>
    </row>
    <row r="1247" spans="1:28" ht="14.25">
      <c r="A1247" s="30"/>
      <c r="B1247" s="31"/>
      <c r="C1247" s="27" t="s">
        <v>1682</v>
      </c>
      <c r="D1247" s="32" t="s">
        <v>1683</v>
      </c>
      <c r="E1247" s="10">
        <f>Source!BZ310</f>
        <v>74</v>
      </c>
      <c r="F1247" s="51"/>
      <c r="G1247" s="33"/>
      <c r="H1247" s="35">
        <f>SUM(S1243:S1250)</f>
        <v>3</v>
      </c>
      <c r="I1247" s="37"/>
      <c r="J1247" s="27">
        <f>Source!AT310</f>
        <v>74</v>
      </c>
      <c r="K1247" s="35">
        <f>SUM(T1243:T1250)</f>
        <v>55</v>
      </c>
      <c r="L1247" s="36"/>
    </row>
    <row r="1248" spans="1:28" ht="14.25">
      <c r="A1248" s="30"/>
      <c r="B1248" s="31"/>
      <c r="C1248" s="27" t="s">
        <v>1684</v>
      </c>
      <c r="D1248" s="32" t="s">
        <v>1683</v>
      </c>
      <c r="E1248" s="10">
        <f>Source!CA310</f>
        <v>50</v>
      </c>
      <c r="F1248" s="51"/>
      <c r="G1248" s="33"/>
      <c r="H1248" s="35">
        <f>SUM(U1243:U1250)</f>
        <v>2</v>
      </c>
      <c r="I1248" s="37"/>
      <c r="J1248" s="27">
        <f>Source!AU310</f>
        <v>50</v>
      </c>
      <c r="K1248" s="35">
        <f>SUM(V1243:V1250)</f>
        <v>37</v>
      </c>
      <c r="L1248" s="36"/>
    </row>
    <row r="1249" spans="1:32" ht="14.25">
      <c r="A1249" s="30"/>
      <c r="B1249" s="31"/>
      <c r="C1249" s="27" t="s">
        <v>1685</v>
      </c>
      <c r="D1249" s="32" t="s">
        <v>1686</v>
      </c>
      <c r="E1249" s="10">
        <f>Source!AQ310</f>
        <v>51.3</v>
      </c>
      <c r="F1249" s="34"/>
      <c r="G1249" s="33" t="str">
        <f>Source!DI310</f>
        <v/>
      </c>
      <c r="H1249" s="35"/>
      <c r="I1249" s="33"/>
      <c r="J1249" s="33"/>
      <c r="K1249" s="35"/>
      <c r="L1249" s="38">
        <f>Source!U310</f>
        <v>0.51300000000000001</v>
      </c>
    </row>
    <row r="1250" spans="1:32" ht="28.5">
      <c r="A1250" s="52" t="str">
        <f>Source!E311</f>
        <v>151,1</v>
      </c>
      <c r="B1250" s="52" t="str">
        <f>Source!F311</f>
        <v>509-9899</v>
      </c>
      <c r="C1250" s="52" t="str">
        <f>Source!G311</f>
        <v>Строительный мусор и масса возвратных материалов</v>
      </c>
      <c r="D1250" s="53" t="str">
        <f>Source!H311</f>
        <v>т</v>
      </c>
      <c r="E1250" s="54">
        <f>Source!I311</f>
        <v>1.8200000000000001E-2</v>
      </c>
      <c r="F1250" s="55">
        <f>Source!AK311</f>
        <v>0</v>
      </c>
      <c r="G1250" s="56" t="s">
        <v>3</v>
      </c>
      <c r="H1250" s="57">
        <f>ROUND(Source!AC311*Source!I311, 0)+ROUND(Source!AD311*Source!I311, 0)+ROUND(Source!AF311*Source!I311, 0)</f>
        <v>0</v>
      </c>
      <c r="I1250" s="53"/>
      <c r="J1250" s="53">
        <f>IF(Source!BC311&lt;&gt; 0, Source!BC311, 1)</f>
        <v>1</v>
      </c>
      <c r="K1250" s="57">
        <f>Source!O311</f>
        <v>0</v>
      </c>
      <c r="L1250" s="55"/>
      <c r="S1250">
        <f>ROUND((Source!FX311/100)*((ROUND(Source!AF311*Source!I311, 0)+ROUND(Source!AE311*Source!I311, 0))), 0)</f>
        <v>0</v>
      </c>
      <c r="T1250">
        <f>Source!X311</f>
        <v>0</v>
      </c>
      <c r="U1250">
        <f>ROUND((Source!FY311/100)*((ROUND(Source!AF311*Source!I311, 0)+ROUND(Source!AE311*Source!I311, 0))), 0)</f>
        <v>0</v>
      </c>
      <c r="V1250">
        <f>Source!Y311</f>
        <v>0</v>
      </c>
      <c r="Y1250">
        <f>IF(Source!BI311=3,H1250, 0)</f>
        <v>0</v>
      </c>
      <c r="AA1250">
        <f>ROUND(Source!AC311*Source!I311, 0)+ROUND(Source!AD311*Source!I311, 0)+ROUND(Source!AF311*Source!I311, 0)</f>
        <v>0</v>
      </c>
      <c r="AB1250">
        <f>Source!O311</f>
        <v>0</v>
      </c>
    </row>
    <row r="1251" spans="1:32" ht="15">
      <c r="G1251" s="132">
        <f>ROUND(Source!AC310*Source!I310, 0)+ROUND(Source!AF310*Source!I310, 0)+ROUND(Source!AD310*Source!I310, 0)+SUM(H1247:H1248)+SUM(AA1250:AA1250)</f>
        <v>9</v>
      </c>
      <c r="H1251" s="132"/>
      <c r="J1251" s="132">
        <f>Source!O310+SUM(K1247:K1248)+SUM(AB1250:AB1250)</f>
        <v>166</v>
      </c>
      <c r="K1251" s="132"/>
      <c r="L1251" s="40">
        <f>Source!U310</f>
        <v>0.51300000000000001</v>
      </c>
      <c r="O1251" s="39">
        <f>G1251</f>
        <v>9</v>
      </c>
      <c r="P1251" s="39">
        <f>J1251</f>
        <v>166</v>
      </c>
      <c r="Q1251" s="50">
        <f>L1251</f>
        <v>0.51300000000000001</v>
      </c>
      <c r="W1251">
        <f>IF(Source!BI310&lt;=1,G1251, 0)</f>
        <v>9</v>
      </c>
      <c r="X1251">
        <f>IF(Source!BI310=2,G1251, 0)</f>
        <v>0</v>
      </c>
      <c r="Y1251">
        <f>IF(Source!BI310=3,G1251, 0)</f>
        <v>0</v>
      </c>
      <c r="Z1251">
        <f>IF(Source!BI310=4,G1251, 0)</f>
        <v>0</v>
      </c>
    </row>
    <row r="1252" spans="1:32" ht="14.25">
      <c r="A1252" s="30" t="str">
        <f>Source!E312</f>
        <v>153</v>
      </c>
      <c r="B1252" s="31" t="str">
        <f>Source!F312</f>
        <v>65-19-5</v>
      </c>
      <c r="C1252" s="27" t="str">
        <f>Source!G312</f>
        <v>Демонтаж конвекторов</v>
      </c>
      <c r="D1252" s="32" t="str">
        <f>Source!H312</f>
        <v>100 экм</v>
      </c>
      <c r="E1252" s="10">
        <f>Source!I312</f>
        <v>6.9599999999999995E-2</v>
      </c>
      <c r="F1252" s="34">
        <f>IF(Source!AK312&lt;&gt; 0, Source!AK312,Source!AL312 + Source!AM312 + Source!AO312)</f>
        <v>141.11000000000001</v>
      </c>
      <c r="G1252" s="33"/>
      <c r="H1252" s="35"/>
      <c r="I1252" s="33" t="str">
        <f>Source!BO312</f>
        <v>65-19-5</v>
      </c>
      <c r="J1252" s="33"/>
      <c r="K1252" s="35"/>
      <c r="L1252" s="36"/>
      <c r="S1252">
        <f>ROUND((Source!FX312/100)*((ROUND(Source!AF312*Source!I312, 0)+ROUND(Source!AE312*Source!I312, 0))), 0)</f>
        <v>7</v>
      </c>
      <c r="T1252">
        <f>Source!X312</f>
        <v>127</v>
      </c>
      <c r="U1252">
        <f>ROUND((Source!FY312/100)*((ROUND(Source!AF312*Source!I312, 0)+ROUND(Source!AE312*Source!I312, 0))), 0)</f>
        <v>5</v>
      </c>
      <c r="V1252">
        <f>Source!Y312</f>
        <v>86</v>
      </c>
    </row>
    <row r="1253" spans="1:32" ht="14.25">
      <c r="A1253" s="30"/>
      <c r="B1253" s="31"/>
      <c r="C1253" s="27" t="s">
        <v>1680</v>
      </c>
      <c r="D1253" s="32"/>
      <c r="E1253" s="10"/>
      <c r="F1253" s="34">
        <f>Source!AO312</f>
        <v>134.69</v>
      </c>
      <c r="G1253" s="33" t="str">
        <f>Source!DG312</f>
        <v/>
      </c>
      <c r="H1253" s="35">
        <f>ROUND(Source!AF312*Source!I312, 0)</f>
        <v>9</v>
      </c>
      <c r="I1253" s="33"/>
      <c r="J1253" s="33">
        <f>IF(Source!BA312&lt;&gt; 0, Source!BA312, 1)</f>
        <v>17.95</v>
      </c>
      <c r="K1253" s="35">
        <f>Source!S312</f>
        <v>168</v>
      </c>
      <c r="L1253" s="36"/>
      <c r="R1253">
        <f>H1253</f>
        <v>9</v>
      </c>
    </row>
    <row r="1254" spans="1:32" ht="14.25">
      <c r="A1254" s="30"/>
      <c r="B1254" s="31"/>
      <c r="C1254" s="27" t="s">
        <v>317</v>
      </c>
      <c r="D1254" s="32"/>
      <c r="E1254" s="10"/>
      <c r="F1254" s="34">
        <f>Source!AM312</f>
        <v>6.42</v>
      </c>
      <c r="G1254" s="33" t="str">
        <f>Source!DE312</f>
        <v/>
      </c>
      <c r="H1254" s="35">
        <f>ROUND(Source!AD312*Source!I312, 0)</f>
        <v>0</v>
      </c>
      <c r="I1254" s="33"/>
      <c r="J1254" s="33">
        <f>IF(Source!BB312&lt;&gt; 0, Source!BB312, 1)</f>
        <v>8.92</v>
      </c>
      <c r="K1254" s="35">
        <f>Source!Q312</f>
        <v>4</v>
      </c>
      <c r="L1254" s="36"/>
    </row>
    <row r="1255" spans="1:32" ht="14.25">
      <c r="A1255" s="30"/>
      <c r="B1255" s="31"/>
      <c r="C1255" s="27" t="s">
        <v>1681</v>
      </c>
      <c r="D1255" s="32"/>
      <c r="E1255" s="10"/>
      <c r="F1255" s="34">
        <f>Source!AN312</f>
        <v>2.42</v>
      </c>
      <c r="G1255" s="33" t="str">
        <f>Source!DF312</f>
        <v/>
      </c>
      <c r="H1255" s="35">
        <f>ROUND(Source!AE312*Source!I312, 0)</f>
        <v>0</v>
      </c>
      <c r="I1255" s="33"/>
      <c r="J1255" s="33">
        <f>IF(Source!BS312&lt;&gt; 0, Source!BS312, 1)</f>
        <v>17.95</v>
      </c>
      <c r="K1255" s="35">
        <f>Source!R312</f>
        <v>3</v>
      </c>
      <c r="L1255" s="36"/>
      <c r="R1255">
        <f>H1255</f>
        <v>0</v>
      </c>
    </row>
    <row r="1256" spans="1:32" ht="14.25">
      <c r="A1256" s="30"/>
      <c r="B1256" s="31"/>
      <c r="C1256" s="27" t="s">
        <v>1682</v>
      </c>
      <c r="D1256" s="32" t="s">
        <v>1683</v>
      </c>
      <c r="E1256" s="10">
        <f>Source!BZ312</f>
        <v>74</v>
      </c>
      <c r="F1256" s="51"/>
      <c r="G1256" s="33"/>
      <c r="H1256" s="35">
        <f>SUM(S1252:S1258)</f>
        <v>7</v>
      </c>
      <c r="I1256" s="37"/>
      <c r="J1256" s="27">
        <f>Source!AT312</f>
        <v>74</v>
      </c>
      <c r="K1256" s="35">
        <f>SUM(T1252:T1258)</f>
        <v>127</v>
      </c>
      <c r="L1256" s="36"/>
    </row>
    <row r="1257" spans="1:32" ht="14.25">
      <c r="A1257" s="30"/>
      <c r="B1257" s="31"/>
      <c r="C1257" s="27" t="s">
        <v>1684</v>
      </c>
      <c r="D1257" s="32" t="s">
        <v>1683</v>
      </c>
      <c r="E1257" s="10">
        <f>Source!CA312</f>
        <v>50</v>
      </c>
      <c r="F1257" s="51"/>
      <c r="G1257" s="33"/>
      <c r="H1257" s="35">
        <f>SUM(U1252:U1258)</f>
        <v>5</v>
      </c>
      <c r="I1257" s="37"/>
      <c r="J1257" s="27">
        <f>Source!AU312</f>
        <v>50</v>
      </c>
      <c r="K1257" s="35">
        <f>SUM(V1252:V1258)</f>
        <v>86</v>
      </c>
      <c r="L1257" s="36"/>
    </row>
    <row r="1258" spans="1:32" ht="14.25">
      <c r="A1258" s="41"/>
      <c r="B1258" s="42"/>
      <c r="C1258" s="43" t="s">
        <v>1685</v>
      </c>
      <c r="D1258" s="44" t="s">
        <v>1686</v>
      </c>
      <c r="E1258" s="45">
        <f>Source!AQ312</f>
        <v>18.3</v>
      </c>
      <c r="F1258" s="46"/>
      <c r="G1258" s="47" t="str">
        <f>Source!DI312</f>
        <v/>
      </c>
      <c r="H1258" s="48"/>
      <c r="I1258" s="47"/>
      <c r="J1258" s="47"/>
      <c r="K1258" s="48"/>
      <c r="L1258" s="49">
        <f>Source!U312</f>
        <v>1.2736799999999999</v>
      </c>
    </row>
    <row r="1259" spans="1:32" ht="15">
      <c r="G1259" s="132">
        <f>ROUND(Source!AC312*Source!I312, 0)+ROUND(Source!AF312*Source!I312, 0)+ROUND(Source!AD312*Source!I312, 0)+SUM(H1256:H1257)</f>
        <v>21</v>
      </c>
      <c r="H1259" s="132"/>
      <c r="J1259" s="132">
        <f>Source!O312+SUM(K1256:K1257)</f>
        <v>385</v>
      </c>
      <c r="K1259" s="132"/>
      <c r="L1259" s="40">
        <f>Source!U312</f>
        <v>1.2736799999999999</v>
      </c>
      <c r="O1259" s="39">
        <f>G1259</f>
        <v>21</v>
      </c>
      <c r="P1259" s="39">
        <f>J1259</f>
        <v>385</v>
      </c>
      <c r="Q1259" s="50">
        <f>L1259</f>
        <v>1.2736799999999999</v>
      </c>
      <c r="W1259">
        <f>IF(Source!BI312&lt;=1,G1259, 0)</f>
        <v>21</v>
      </c>
      <c r="X1259">
        <f>IF(Source!BI312=2,G1259, 0)</f>
        <v>0</v>
      </c>
      <c r="Y1259">
        <f>IF(Source!BI312=3,G1259, 0)</f>
        <v>0</v>
      </c>
      <c r="Z1259">
        <f>IF(Source!BI312=4,G1259, 0)</f>
        <v>0</v>
      </c>
    </row>
    <row r="1260" spans="1:32" ht="14.25">
      <c r="C1260" s="135" t="str">
        <f>Source!G313</f>
        <v>Подвал</v>
      </c>
      <c r="D1260" s="135"/>
      <c r="E1260" s="135"/>
      <c r="F1260" s="135"/>
      <c r="G1260" s="135"/>
      <c r="H1260" s="135"/>
      <c r="I1260" s="135"/>
      <c r="J1260" s="135"/>
      <c r="K1260" s="135"/>
      <c r="L1260" s="135"/>
      <c r="AF1260" s="29" t="str">
        <f>Source!G313</f>
        <v>Подвал</v>
      </c>
    </row>
    <row r="1261" spans="1:32" ht="57">
      <c r="A1261" s="30" t="str">
        <f>Source!E314</f>
        <v>155</v>
      </c>
      <c r="B1261" s="31" t="str">
        <f>Source!F314</f>
        <v>16-02-005-5</v>
      </c>
      <c r="C1261" s="27" t="str">
        <f>Source!G314</f>
        <v>Прокладка трубопроводов отопления и водоснабжения из стальных электросварных труб диаметром 100 мм</v>
      </c>
      <c r="D1261" s="32" t="str">
        <f>Source!H314</f>
        <v>100 м трубопровода</v>
      </c>
      <c r="E1261" s="10">
        <f>Source!I314</f>
        <v>2.6</v>
      </c>
      <c r="F1261" s="34">
        <f>IF(Source!AK314&lt;&gt; 0, Source!AK314,Source!AL314 + Source!AM314 + Source!AO314)</f>
        <v>9725.06</v>
      </c>
      <c r="G1261" s="33"/>
      <c r="H1261" s="35"/>
      <c r="I1261" s="33" t="str">
        <f>Source!BO314</f>
        <v>16-02-005-5</v>
      </c>
      <c r="J1261" s="33"/>
      <c r="K1261" s="35"/>
      <c r="L1261" s="36"/>
      <c r="S1261">
        <f>ROUND((Source!FX314/100)*((ROUND(Source!AF314*Source!I314, 0)+ROUND(Source!AE314*Source!I314, 0))), 0)</f>
        <v>2195</v>
      </c>
      <c r="T1261">
        <f>Source!X314</f>
        <v>39319</v>
      </c>
      <c r="U1261">
        <f>ROUND((Source!FY314/100)*((ROUND(Source!AF314*Source!I314, 0)+ROUND(Source!AE314*Source!I314, 0))), 0)</f>
        <v>1344</v>
      </c>
      <c r="V1261">
        <f>Source!Y314</f>
        <v>24275</v>
      </c>
    </row>
    <row r="1262" spans="1:32" ht="14.25">
      <c r="A1262" s="30"/>
      <c r="B1262" s="31"/>
      <c r="C1262" s="27" t="s">
        <v>1680</v>
      </c>
      <c r="D1262" s="32"/>
      <c r="E1262" s="10"/>
      <c r="F1262" s="34">
        <f>Source!AO314</f>
        <v>728.12</v>
      </c>
      <c r="G1262" s="33" t="str">
        <f>Source!DG314</f>
        <v/>
      </c>
      <c r="H1262" s="35">
        <f>ROUND(Source!AF314*Source!I314, 0)</f>
        <v>1893</v>
      </c>
      <c r="I1262" s="33"/>
      <c r="J1262" s="33">
        <f>IF(Source!BA314&lt;&gt; 0, Source!BA314, 1)</f>
        <v>17.95</v>
      </c>
      <c r="K1262" s="35">
        <f>Source!S314</f>
        <v>33981</v>
      </c>
      <c r="L1262" s="36"/>
      <c r="R1262">
        <f>H1262</f>
        <v>1893</v>
      </c>
    </row>
    <row r="1263" spans="1:32" ht="14.25">
      <c r="A1263" s="30"/>
      <c r="B1263" s="31"/>
      <c r="C1263" s="27" t="s">
        <v>317</v>
      </c>
      <c r="D1263" s="32"/>
      <c r="E1263" s="10"/>
      <c r="F1263" s="34">
        <f>Source!AM314</f>
        <v>218.76</v>
      </c>
      <c r="G1263" s="33" t="str">
        <f>Source!DE314</f>
        <v/>
      </c>
      <c r="H1263" s="35">
        <f>ROUND(Source!AD314*Source!I314, 0)</f>
        <v>569</v>
      </c>
      <c r="I1263" s="33"/>
      <c r="J1263" s="33">
        <f>IF(Source!BB314&lt;&gt; 0, Source!BB314, 1)</f>
        <v>6.78</v>
      </c>
      <c r="K1263" s="35">
        <f>Source!Q314</f>
        <v>3856</v>
      </c>
      <c r="L1263" s="36"/>
    </row>
    <row r="1264" spans="1:32" ht="14.25">
      <c r="A1264" s="30"/>
      <c r="B1264" s="31"/>
      <c r="C1264" s="27" t="s">
        <v>1681</v>
      </c>
      <c r="D1264" s="32"/>
      <c r="E1264" s="10"/>
      <c r="F1264" s="34">
        <f>Source!AN314</f>
        <v>4.4800000000000004</v>
      </c>
      <c r="G1264" s="33" t="str">
        <f>Source!DF314</f>
        <v/>
      </c>
      <c r="H1264" s="35">
        <f>ROUND(Source!AE314*Source!I314, 0)</f>
        <v>12</v>
      </c>
      <c r="I1264" s="33"/>
      <c r="J1264" s="33">
        <f>IF(Source!BS314&lt;&gt; 0, Source!BS314, 1)</f>
        <v>17.95</v>
      </c>
      <c r="K1264" s="35">
        <f>Source!R314</f>
        <v>209</v>
      </c>
      <c r="L1264" s="36"/>
      <c r="R1264">
        <f>H1264</f>
        <v>12</v>
      </c>
    </row>
    <row r="1265" spans="1:26" ht="14.25">
      <c r="A1265" s="30"/>
      <c r="B1265" s="31"/>
      <c r="C1265" s="27" t="s">
        <v>1687</v>
      </c>
      <c r="D1265" s="32"/>
      <c r="E1265" s="10"/>
      <c r="F1265" s="34">
        <f>Source!AL314</f>
        <v>8778.18</v>
      </c>
      <c r="G1265" s="33" t="str">
        <f>Source!DD314</f>
        <v/>
      </c>
      <c r="H1265" s="35">
        <f>ROUND(Source!AC314*Source!I314, 0)</f>
        <v>22823</v>
      </c>
      <c r="I1265" s="33"/>
      <c r="J1265" s="33">
        <f>IF(Source!BC314&lt;&gt; 0, Source!BC314, 1)</f>
        <v>5.35</v>
      </c>
      <c r="K1265" s="35">
        <f>Source!P314</f>
        <v>122104</v>
      </c>
      <c r="L1265" s="36"/>
    </row>
    <row r="1266" spans="1:26" ht="14.25">
      <c r="A1266" s="30"/>
      <c r="B1266" s="31"/>
      <c r="C1266" s="27" t="s">
        <v>1682</v>
      </c>
      <c r="D1266" s="32" t="s">
        <v>1683</v>
      </c>
      <c r="E1266" s="10">
        <f>Source!BZ314</f>
        <v>128</v>
      </c>
      <c r="F1266" s="151" t="str">
        <f>CONCATENATE(" )", Source!DL314, Source!FT314, "=", Source!FX314)</f>
        <v xml:space="preserve"> )*0,9=115,2</v>
      </c>
      <c r="G1266" s="128"/>
      <c r="H1266" s="35">
        <f>SUM(S1261:S1268)</f>
        <v>2195</v>
      </c>
      <c r="I1266" s="37"/>
      <c r="J1266" s="27">
        <f>Source!AT314</f>
        <v>115</v>
      </c>
      <c r="K1266" s="35">
        <f>SUM(T1261:T1268)</f>
        <v>39319</v>
      </c>
      <c r="L1266" s="36"/>
    </row>
    <row r="1267" spans="1:26" ht="14.25">
      <c r="A1267" s="30"/>
      <c r="B1267" s="31"/>
      <c r="C1267" s="27" t="s">
        <v>1684</v>
      </c>
      <c r="D1267" s="32" t="s">
        <v>1683</v>
      </c>
      <c r="E1267" s="10">
        <f>Source!CA314</f>
        <v>83</v>
      </c>
      <c r="F1267" s="151" t="str">
        <f>CONCATENATE(" )", Source!DM314, Source!FU314, "=", Source!FY314)</f>
        <v xml:space="preserve"> )*0,85=70,55</v>
      </c>
      <c r="G1267" s="128"/>
      <c r="H1267" s="35">
        <f>SUM(U1261:U1268)</f>
        <v>1344</v>
      </c>
      <c r="I1267" s="37"/>
      <c r="J1267" s="27">
        <f>Source!AU314</f>
        <v>71</v>
      </c>
      <c r="K1267" s="35">
        <f>SUM(V1261:V1268)</f>
        <v>24275</v>
      </c>
      <c r="L1267" s="36"/>
    </row>
    <row r="1268" spans="1:26" ht="14.25">
      <c r="A1268" s="41"/>
      <c r="B1268" s="42"/>
      <c r="C1268" s="43" t="s">
        <v>1685</v>
      </c>
      <c r="D1268" s="44" t="s">
        <v>1686</v>
      </c>
      <c r="E1268" s="45">
        <f>Source!AQ314</f>
        <v>79.75</v>
      </c>
      <c r="F1268" s="46"/>
      <c r="G1268" s="47" t="str">
        <f>Source!DI314</f>
        <v/>
      </c>
      <c r="H1268" s="48"/>
      <c r="I1268" s="47"/>
      <c r="J1268" s="47"/>
      <c r="K1268" s="48"/>
      <c r="L1268" s="49">
        <f>Source!U314</f>
        <v>207.35</v>
      </c>
    </row>
    <row r="1269" spans="1:26" ht="15">
      <c r="G1269" s="132">
        <f>ROUND(Source!AC314*Source!I314, 0)+ROUND(Source!AF314*Source!I314, 0)+ROUND(Source!AD314*Source!I314, 0)+SUM(H1266:H1267)</f>
        <v>28824</v>
      </c>
      <c r="H1269" s="132"/>
      <c r="J1269" s="132">
        <f>Source!O314+SUM(K1266:K1267)</f>
        <v>223535</v>
      </c>
      <c r="K1269" s="132"/>
      <c r="L1269" s="40">
        <f>Source!U314</f>
        <v>207.35</v>
      </c>
      <c r="O1269" s="39">
        <f>G1269</f>
        <v>28824</v>
      </c>
      <c r="P1269" s="39">
        <f>J1269</f>
        <v>223535</v>
      </c>
      <c r="Q1269" s="50">
        <f>L1269</f>
        <v>207.35</v>
      </c>
      <c r="W1269">
        <f>IF(Source!BI314&lt;=1,G1269, 0)</f>
        <v>28824</v>
      </c>
      <c r="X1269">
        <f>IF(Source!BI314=2,G1269, 0)</f>
        <v>0</v>
      </c>
      <c r="Y1269">
        <f>IF(Source!BI314=3,G1269, 0)</f>
        <v>0</v>
      </c>
      <c r="Z1269">
        <f>IF(Source!BI314=4,G1269, 0)</f>
        <v>0</v>
      </c>
    </row>
    <row r="1270" spans="1:26" ht="28.5">
      <c r="A1270" s="30" t="str">
        <f>Source!E315</f>
        <v>157</v>
      </c>
      <c r="B1270" s="31" t="str">
        <f>Source!F315</f>
        <v>301-1224</v>
      </c>
      <c r="C1270" s="27" t="str">
        <f>Source!G315</f>
        <v>Крепления для трубопроводов: кронштейны, планки, хомуты</v>
      </c>
      <c r="D1270" s="32" t="str">
        <f>Source!H315</f>
        <v>кг</v>
      </c>
      <c r="E1270" s="10">
        <f>Source!I315</f>
        <v>114.4</v>
      </c>
      <c r="F1270" s="34">
        <f>IF(Source!AK315&lt;&gt; 0, Source!AK315,Source!AL315 + Source!AM315 + Source!AO315)</f>
        <v>11.99</v>
      </c>
      <c r="G1270" s="33"/>
      <c r="H1270" s="35"/>
      <c r="I1270" s="33" t="str">
        <f>Source!BO315</f>
        <v>301-1224</v>
      </c>
      <c r="J1270" s="33"/>
      <c r="K1270" s="35"/>
      <c r="L1270" s="36"/>
      <c r="S1270">
        <f>ROUND((Source!FX315/100)*((ROUND(Source!AF315*Source!I315, 0)+ROUND(Source!AE315*Source!I315, 0))), 0)</f>
        <v>0</v>
      </c>
      <c r="T1270">
        <f>Source!X315</f>
        <v>0</v>
      </c>
      <c r="U1270">
        <f>ROUND((Source!FY315/100)*((ROUND(Source!AF315*Source!I315, 0)+ROUND(Source!AE315*Source!I315, 0))), 0)</f>
        <v>0</v>
      </c>
      <c r="V1270">
        <f>Source!Y315</f>
        <v>0</v>
      </c>
    </row>
    <row r="1271" spans="1:26" ht="14.25">
      <c r="A1271" s="41"/>
      <c r="B1271" s="42"/>
      <c r="C1271" s="43" t="s">
        <v>1687</v>
      </c>
      <c r="D1271" s="44"/>
      <c r="E1271" s="45"/>
      <c r="F1271" s="46">
        <f>Source!AL315</f>
        <v>11.99</v>
      </c>
      <c r="G1271" s="47" t="str">
        <f>Source!DD315</f>
        <v/>
      </c>
      <c r="H1271" s="48">
        <f>ROUND(Source!AC315*Source!I315, 0)</f>
        <v>1372</v>
      </c>
      <c r="I1271" s="47"/>
      <c r="J1271" s="47">
        <f>IF(Source!BC315&lt;&gt; 0, Source!BC315, 1)</f>
        <v>3.73</v>
      </c>
      <c r="K1271" s="48">
        <f>Source!P315</f>
        <v>5116</v>
      </c>
      <c r="L1271" s="58"/>
    </row>
    <row r="1272" spans="1:26" ht="15">
      <c r="G1272" s="132">
        <f>ROUND(Source!AC315*Source!I315, 0)+ROUND(Source!AF315*Source!I315, 0)+ROUND(Source!AD315*Source!I315, 0)</f>
        <v>1372</v>
      </c>
      <c r="H1272" s="132"/>
      <c r="J1272" s="132">
        <f>Source!O315</f>
        <v>5116</v>
      </c>
      <c r="K1272" s="132"/>
      <c r="L1272" s="40">
        <f>Source!U315</f>
        <v>0</v>
      </c>
      <c r="O1272" s="39">
        <f>G1272</f>
        <v>1372</v>
      </c>
      <c r="P1272" s="39">
        <f>J1272</f>
        <v>5116</v>
      </c>
      <c r="Q1272" s="50">
        <f>L1272</f>
        <v>0</v>
      </c>
      <c r="W1272">
        <f>IF(Source!BI315&lt;=1,G1272, 0)</f>
        <v>1372</v>
      </c>
      <c r="X1272">
        <f>IF(Source!BI315=2,G1272, 0)</f>
        <v>0</v>
      </c>
      <c r="Y1272">
        <f>IF(Source!BI315=3,G1272, 0)</f>
        <v>0</v>
      </c>
      <c r="Z1272">
        <f>IF(Source!BI315=4,G1272, 0)</f>
        <v>0</v>
      </c>
    </row>
    <row r="1273" spans="1:26" ht="57">
      <c r="A1273" s="30" t="str">
        <f>Source!E316</f>
        <v>158</v>
      </c>
      <c r="B1273" s="31" t="str">
        <f>Source!F316</f>
        <v>26-01-017-1</v>
      </c>
      <c r="C1273" s="27" t="str">
        <f>Source!G316</f>
        <v>Изоляция трубопроводов диаметром 180 мм изделиями из вспененного каучука («Армофлекс»), вспененного полиэтилена («Термофлекс») трубками</v>
      </c>
      <c r="D1273" s="32" t="str">
        <f>Source!H316</f>
        <v>10 м трубопровода</v>
      </c>
      <c r="E1273" s="10">
        <f>Source!I316</f>
        <v>26</v>
      </c>
      <c r="F1273" s="34">
        <f>IF(Source!AK316&lt;&gt; 0, Source!AK316,Source!AL316 + Source!AM316 + Source!AO316)</f>
        <v>2279.96</v>
      </c>
      <c r="G1273" s="33"/>
      <c r="H1273" s="35"/>
      <c r="I1273" s="33" t="str">
        <f>Source!BO316</f>
        <v>26-01-017-1</v>
      </c>
      <c r="J1273" s="33"/>
      <c r="K1273" s="35"/>
      <c r="L1273" s="36"/>
      <c r="S1273">
        <f>ROUND((Source!FX316/100)*((ROUND(Source!AF316*Source!I316, 0)+ROUND(Source!AE316*Source!I316, 0))), 0)</f>
        <v>763</v>
      </c>
      <c r="T1273">
        <f>Source!X316</f>
        <v>13705</v>
      </c>
      <c r="U1273">
        <f>ROUND((Source!FY316/100)*((ROUND(Source!AF316*Source!I316, 0)+ROUND(Source!AE316*Source!I316, 0))), 0)</f>
        <v>505</v>
      </c>
      <c r="V1273">
        <f>Source!Y316</f>
        <v>9137</v>
      </c>
    </row>
    <row r="1274" spans="1:26" ht="14.25">
      <c r="A1274" s="30"/>
      <c r="B1274" s="31"/>
      <c r="C1274" s="27" t="s">
        <v>1680</v>
      </c>
      <c r="D1274" s="32"/>
      <c r="E1274" s="10"/>
      <c r="F1274" s="34">
        <f>Source!AO316</f>
        <v>32.630000000000003</v>
      </c>
      <c r="G1274" s="33" t="str">
        <f>Source!DG316</f>
        <v/>
      </c>
      <c r="H1274" s="35">
        <f>ROUND(Source!AF316*Source!I316, 0)</f>
        <v>848</v>
      </c>
      <c r="I1274" s="33"/>
      <c r="J1274" s="33">
        <f>IF(Source!BA316&lt;&gt; 0, Source!BA316, 1)</f>
        <v>17.95</v>
      </c>
      <c r="K1274" s="35">
        <f>Source!S316</f>
        <v>15228</v>
      </c>
      <c r="L1274" s="36"/>
      <c r="R1274">
        <f>H1274</f>
        <v>848</v>
      </c>
    </row>
    <row r="1275" spans="1:26" ht="14.25">
      <c r="A1275" s="30"/>
      <c r="B1275" s="31"/>
      <c r="C1275" s="27" t="s">
        <v>317</v>
      </c>
      <c r="D1275" s="32"/>
      <c r="E1275" s="10"/>
      <c r="F1275" s="34">
        <f>Source!AM316</f>
        <v>23.87</v>
      </c>
      <c r="G1275" s="33" t="str">
        <f>Source!DE316</f>
        <v/>
      </c>
      <c r="H1275" s="35">
        <f>ROUND(Source!AD316*Source!I316, 0)</f>
        <v>621</v>
      </c>
      <c r="I1275" s="33"/>
      <c r="J1275" s="33">
        <f>IF(Source!BB316&lt;&gt; 0, Source!BB316, 1)</f>
        <v>7.88</v>
      </c>
      <c r="K1275" s="35">
        <f>Source!Q316</f>
        <v>4890</v>
      </c>
      <c r="L1275" s="36"/>
    </row>
    <row r="1276" spans="1:26" ht="14.25">
      <c r="A1276" s="30"/>
      <c r="B1276" s="31"/>
      <c r="C1276" s="27" t="s">
        <v>1687</v>
      </c>
      <c r="D1276" s="32"/>
      <c r="E1276" s="10"/>
      <c r="F1276" s="34">
        <f>Source!AL316</f>
        <v>2223.46</v>
      </c>
      <c r="G1276" s="33" t="str">
        <f>Source!DD316</f>
        <v/>
      </c>
      <c r="H1276" s="35">
        <f>ROUND(Source!AC316*Source!I316, 0)</f>
        <v>57810</v>
      </c>
      <c r="I1276" s="33"/>
      <c r="J1276" s="33">
        <f>IF(Source!BC316&lt;&gt; 0, Source!BC316, 1)</f>
        <v>1.7</v>
      </c>
      <c r="K1276" s="35">
        <f>Source!P316</f>
        <v>98277</v>
      </c>
      <c r="L1276" s="36"/>
    </row>
    <row r="1277" spans="1:26" ht="14.25">
      <c r="A1277" s="30"/>
      <c r="B1277" s="31"/>
      <c r="C1277" s="27" t="s">
        <v>1682</v>
      </c>
      <c r="D1277" s="32" t="s">
        <v>1683</v>
      </c>
      <c r="E1277" s="10">
        <f>Source!BZ316</f>
        <v>100</v>
      </c>
      <c r="F1277" s="151" t="str">
        <f>CONCATENATE(" )", Source!DL316, Source!FT316, "=", Source!FX316)</f>
        <v xml:space="preserve"> )*0,9=90</v>
      </c>
      <c r="G1277" s="128"/>
      <c r="H1277" s="35">
        <f>SUM(S1273:S1279)</f>
        <v>763</v>
      </c>
      <c r="I1277" s="37"/>
      <c r="J1277" s="27">
        <f>Source!AT316</f>
        <v>90</v>
      </c>
      <c r="K1277" s="35">
        <f>SUM(T1273:T1279)</f>
        <v>13705</v>
      </c>
      <c r="L1277" s="36"/>
    </row>
    <row r="1278" spans="1:26" ht="14.25">
      <c r="A1278" s="30"/>
      <c r="B1278" s="31"/>
      <c r="C1278" s="27" t="s">
        <v>1684</v>
      </c>
      <c r="D1278" s="32" t="s">
        <v>1683</v>
      </c>
      <c r="E1278" s="10">
        <f>Source!CA316</f>
        <v>70</v>
      </c>
      <c r="F1278" s="151" t="str">
        <f>CONCATENATE(" )", Source!DM316, Source!FU316, "=", Source!FY316)</f>
        <v xml:space="preserve"> )*0,85=59,5</v>
      </c>
      <c r="G1278" s="128"/>
      <c r="H1278" s="35">
        <f>SUM(U1273:U1279)</f>
        <v>505</v>
      </c>
      <c r="I1278" s="37"/>
      <c r="J1278" s="27">
        <f>Source!AU316</f>
        <v>60</v>
      </c>
      <c r="K1278" s="35">
        <f>SUM(V1273:V1279)</f>
        <v>9137</v>
      </c>
      <c r="L1278" s="36"/>
    </row>
    <row r="1279" spans="1:26" ht="14.25">
      <c r="A1279" s="41"/>
      <c r="B1279" s="42"/>
      <c r="C1279" s="43" t="s">
        <v>1685</v>
      </c>
      <c r="D1279" s="44" t="s">
        <v>1686</v>
      </c>
      <c r="E1279" s="45">
        <f>Source!AQ316</f>
        <v>3.52</v>
      </c>
      <c r="F1279" s="46"/>
      <c r="G1279" s="47" t="str">
        <f>Source!DI316</f>
        <v/>
      </c>
      <c r="H1279" s="48"/>
      <c r="I1279" s="47"/>
      <c r="J1279" s="47"/>
      <c r="K1279" s="48"/>
      <c r="L1279" s="49">
        <f>Source!U316</f>
        <v>91.52</v>
      </c>
    </row>
    <row r="1280" spans="1:26" ht="15">
      <c r="G1280" s="132">
        <f>ROUND(Source!AC316*Source!I316, 0)+ROUND(Source!AF316*Source!I316, 0)+ROUND(Source!AD316*Source!I316, 0)+SUM(H1277:H1278)</f>
        <v>60547</v>
      </c>
      <c r="H1280" s="132"/>
      <c r="J1280" s="132">
        <f>Source!O316+SUM(K1277:K1278)</f>
        <v>141237</v>
      </c>
      <c r="K1280" s="132"/>
      <c r="L1280" s="40">
        <f>Source!U316</f>
        <v>91.52</v>
      </c>
      <c r="O1280" s="39">
        <f>G1280</f>
        <v>60547</v>
      </c>
      <c r="P1280" s="39">
        <f>J1280</f>
        <v>141237</v>
      </c>
      <c r="Q1280" s="50">
        <f>L1280</f>
        <v>91.52</v>
      </c>
      <c r="W1280">
        <f>IF(Source!BI316&lt;=1,G1280, 0)</f>
        <v>60547</v>
      </c>
      <c r="X1280">
        <f>IF(Source!BI316=2,G1280, 0)</f>
        <v>0</v>
      </c>
      <c r="Y1280">
        <f>IF(Source!BI316=3,G1280, 0)</f>
        <v>0</v>
      </c>
      <c r="Z1280">
        <f>IF(Source!BI316=4,G1280, 0)</f>
        <v>0</v>
      </c>
    </row>
    <row r="1281" spans="1:32" ht="28.5">
      <c r="A1281" s="30" t="str">
        <f>Source!E317</f>
        <v>159</v>
      </c>
      <c r="B1281" s="31" t="str">
        <f>Source!F317</f>
        <v>506-0879</v>
      </c>
      <c r="C1281" s="27" t="str">
        <f>Source!G317</f>
        <v>Листы алюминиевые марки АД1Н, толщиной 0,5 мм</v>
      </c>
      <c r="D1281" s="32" t="str">
        <f>Source!H317</f>
        <v>кг</v>
      </c>
      <c r="E1281" s="10">
        <f>Source!I317</f>
        <v>-0.85799999999999998</v>
      </c>
      <c r="F1281" s="34">
        <f>IF(Source!AK317&lt;&gt; 0, Source!AK317,Source!AL317 + Source!AM317 + Source!AO317)</f>
        <v>61.51</v>
      </c>
      <c r="G1281" s="33"/>
      <c r="H1281" s="35"/>
      <c r="I1281" s="33" t="str">
        <f>Source!BO317</f>
        <v>506-0879</v>
      </c>
      <c r="J1281" s="33"/>
      <c r="K1281" s="35"/>
      <c r="L1281" s="36"/>
      <c r="S1281">
        <f>ROUND((Source!FX317/100)*((ROUND(Source!AF317*Source!I317, 0)+ROUND(Source!AE317*Source!I317, 0))), 0)</f>
        <v>0</v>
      </c>
      <c r="T1281">
        <f>Source!X317</f>
        <v>0</v>
      </c>
      <c r="U1281">
        <f>ROUND((Source!FY317/100)*((ROUND(Source!AF317*Source!I317, 0)+ROUND(Source!AE317*Source!I317, 0))), 0)</f>
        <v>0</v>
      </c>
      <c r="V1281">
        <f>Source!Y317</f>
        <v>0</v>
      </c>
    </row>
    <row r="1282" spans="1:32" ht="14.25">
      <c r="A1282" s="41"/>
      <c r="B1282" s="42"/>
      <c r="C1282" s="43" t="s">
        <v>1687</v>
      </c>
      <c r="D1282" s="44"/>
      <c r="E1282" s="45"/>
      <c r="F1282" s="46">
        <f>Source!AL317</f>
        <v>61.51</v>
      </c>
      <c r="G1282" s="47" t="str">
        <f>Source!DD317</f>
        <v/>
      </c>
      <c r="H1282" s="48">
        <f>ROUND(Source!AC317*Source!I317, 0)</f>
        <v>-53</v>
      </c>
      <c r="I1282" s="47"/>
      <c r="J1282" s="47">
        <f>IF(Source!BC317&lt;&gt; 0, Source!BC317, 1)</f>
        <v>2.8</v>
      </c>
      <c r="K1282" s="48">
        <f>Source!P317</f>
        <v>-148</v>
      </c>
      <c r="L1282" s="58"/>
    </row>
    <row r="1283" spans="1:32" ht="15">
      <c r="G1283" s="132">
        <f>ROUND(Source!AC317*Source!I317, 0)+ROUND(Source!AF317*Source!I317, 0)+ROUND(Source!AD317*Source!I317, 0)</f>
        <v>-53</v>
      </c>
      <c r="H1283" s="132"/>
      <c r="J1283" s="132">
        <f>Source!O317</f>
        <v>-148</v>
      </c>
      <c r="K1283" s="132"/>
      <c r="L1283" s="40">
        <f>Source!U317</f>
        <v>0</v>
      </c>
      <c r="O1283" s="39">
        <f>G1283</f>
        <v>-53</v>
      </c>
      <c r="P1283" s="39">
        <f>J1283</f>
        <v>-148</v>
      </c>
      <c r="Q1283" s="50">
        <f>L1283</f>
        <v>0</v>
      </c>
      <c r="W1283">
        <f>IF(Source!BI317&lt;=1,G1283, 0)</f>
        <v>0</v>
      </c>
      <c r="X1283">
        <f>IF(Source!BI317=2,G1283, 0)</f>
        <v>-53</v>
      </c>
      <c r="Y1283">
        <f>IF(Source!BI317=3,G1283, 0)</f>
        <v>0</v>
      </c>
      <c r="Z1283">
        <f>IF(Source!BI317=4,G1283, 0)</f>
        <v>0</v>
      </c>
    </row>
    <row r="1284" spans="1:32" ht="14.25">
      <c r="A1284" s="30" t="str">
        <f>Source!E318</f>
        <v>160</v>
      </c>
      <c r="B1284" s="31" t="str">
        <f>Source!F318</f>
        <v>101-2466</v>
      </c>
      <c r="C1284" s="27" t="str">
        <f>Source!G318</f>
        <v>Краска «Армофиниш»</v>
      </c>
      <c r="D1284" s="32" t="str">
        <f>Source!H318</f>
        <v>л</v>
      </c>
      <c r="E1284" s="10">
        <f>Source!I318</f>
        <v>-37.387999999999998</v>
      </c>
      <c r="F1284" s="34">
        <f>IF(Source!AK318&lt;&gt; 0, Source!AK318,Source!AL318 + Source!AM318 + Source!AO318)</f>
        <v>377.47</v>
      </c>
      <c r="G1284" s="33"/>
      <c r="H1284" s="35"/>
      <c r="I1284" s="33" t="str">
        <f>Source!BO318</f>
        <v>101-2466</v>
      </c>
      <c r="J1284" s="33"/>
      <c r="K1284" s="35"/>
      <c r="L1284" s="36"/>
      <c r="S1284">
        <f>ROUND((Source!FX318/100)*((ROUND(Source!AF318*Source!I318, 0)+ROUND(Source!AE318*Source!I318, 0))), 0)</f>
        <v>0</v>
      </c>
      <c r="T1284">
        <f>Source!X318</f>
        <v>0</v>
      </c>
      <c r="U1284">
        <f>ROUND((Source!FY318/100)*((ROUND(Source!AF318*Source!I318, 0)+ROUND(Source!AE318*Source!I318, 0))), 0)</f>
        <v>0</v>
      </c>
      <c r="V1284">
        <f>Source!Y318</f>
        <v>0</v>
      </c>
    </row>
    <row r="1285" spans="1:32" ht="14.25">
      <c r="A1285" s="41"/>
      <c r="B1285" s="42"/>
      <c r="C1285" s="43" t="s">
        <v>1687</v>
      </c>
      <c r="D1285" s="44"/>
      <c r="E1285" s="45"/>
      <c r="F1285" s="46">
        <f>Source!AL318</f>
        <v>377.47</v>
      </c>
      <c r="G1285" s="47" t="str">
        <f>Source!DD318</f>
        <v/>
      </c>
      <c r="H1285" s="48">
        <f>ROUND(Source!AC318*Source!I318, 0)</f>
        <v>-14113</v>
      </c>
      <c r="I1285" s="47"/>
      <c r="J1285" s="47">
        <f>IF(Source!BC318&lt;&gt; 0, Source!BC318, 1)</f>
        <v>1.97</v>
      </c>
      <c r="K1285" s="48">
        <f>Source!P318</f>
        <v>-27802</v>
      </c>
      <c r="L1285" s="58"/>
    </row>
    <row r="1286" spans="1:32" ht="15">
      <c r="G1286" s="132">
        <f>ROUND(Source!AC318*Source!I318, 0)+ROUND(Source!AF318*Source!I318, 0)+ROUND(Source!AD318*Source!I318, 0)</f>
        <v>-14113</v>
      </c>
      <c r="H1286" s="132"/>
      <c r="J1286" s="132">
        <f>Source!O318</f>
        <v>-27802</v>
      </c>
      <c r="K1286" s="132"/>
      <c r="L1286" s="40">
        <f>Source!U318</f>
        <v>0</v>
      </c>
      <c r="O1286" s="39">
        <f>G1286</f>
        <v>-14113</v>
      </c>
      <c r="P1286" s="39">
        <f>J1286</f>
        <v>-27802</v>
      </c>
      <c r="Q1286" s="50">
        <f>L1286</f>
        <v>0</v>
      </c>
      <c r="W1286">
        <f>IF(Source!BI318&lt;=1,G1286, 0)</f>
        <v>-14113</v>
      </c>
      <c r="X1286">
        <f>IF(Source!BI318=2,G1286, 0)</f>
        <v>0</v>
      </c>
      <c r="Y1286">
        <f>IF(Source!BI318=3,G1286, 0)</f>
        <v>0</v>
      </c>
      <c r="Z1286">
        <f>IF(Source!BI318=4,G1286, 0)</f>
        <v>0</v>
      </c>
    </row>
    <row r="1287" spans="1:32" ht="42.75">
      <c r="A1287" s="30" t="str">
        <f>Source!E319</f>
        <v>161</v>
      </c>
      <c r="B1287" s="31" t="str">
        <f>Source!F319</f>
        <v>104-0162</v>
      </c>
      <c r="C1287" s="27" t="str">
        <f>Source!G319</f>
        <v>Трубки из вспененного полиэтилена (пенополиэтилен) «Термофлекс» диаметром 108х13 мм</v>
      </c>
      <c r="D1287" s="32" t="str">
        <f>Source!H319</f>
        <v>м</v>
      </c>
      <c r="E1287" s="10">
        <f>Source!I319</f>
        <v>-286</v>
      </c>
      <c r="F1287" s="34">
        <f>IF(Source!AK319&lt;&gt; 0, Source!AK319,Source!AL319 + Source!AM319 + Source!AO319)</f>
        <v>144.59</v>
      </c>
      <c r="G1287" s="33"/>
      <c r="H1287" s="35"/>
      <c r="I1287" s="33" t="str">
        <f>Source!BO319</f>
        <v>104-0162</v>
      </c>
      <c r="J1287" s="33"/>
      <c r="K1287" s="35"/>
      <c r="L1287" s="36"/>
      <c r="S1287">
        <f>ROUND((Source!FX319/100)*((ROUND(Source!AF319*Source!I319, 0)+ROUND(Source!AE319*Source!I319, 0))), 0)</f>
        <v>0</v>
      </c>
      <c r="T1287">
        <f>Source!X319</f>
        <v>0</v>
      </c>
      <c r="U1287">
        <f>ROUND((Source!FY319/100)*((ROUND(Source!AF319*Source!I319, 0)+ROUND(Source!AE319*Source!I319, 0))), 0)</f>
        <v>0</v>
      </c>
      <c r="V1287">
        <f>Source!Y319</f>
        <v>0</v>
      </c>
    </row>
    <row r="1288" spans="1:32" ht="14.25">
      <c r="A1288" s="41"/>
      <c r="B1288" s="42"/>
      <c r="C1288" s="43" t="s">
        <v>1687</v>
      </c>
      <c r="D1288" s="44"/>
      <c r="E1288" s="45"/>
      <c r="F1288" s="46">
        <f>Source!AL319</f>
        <v>144.59</v>
      </c>
      <c r="G1288" s="47" t="str">
        <f>Source!DD319</f>
        <v/>
      </c>
      <c r="H1288" s="48">
        <f>ROUND(Source!AC319*Source!I319, 0)</f>
        <v>-41353</v>
      </c>
      <c r="I1288" s="47"/>
      <c r="J1288" s="47">
        <f>IF(Source!BC319&lt;&gt; 0, Source!BC319, 1)</f>
        <v>1.25</v>
      </c>
      <c r="K1288" s="48">
        <f>Source!P319</f>
        <v>-51691</v>
      </c>
      <c r="L1288" s="58"/>
    </row>
    <row r="1289" spans="1:32" ht="15">
      <c r="G1289" s="132">
        <f>ROUND(Source!AC319*Source!I319, 0)+ROUND(Source!AF319*Source!I319, 0)+ROUND(Source!AD319*Source!I319, 0)</f>
        <v>-41353</v>
      </c>
      <c r="H1289" s="132"/>
      <c r="J1289" s="132">
        <f>Source!O319</f>
        <v>-51691</v>
      </c>
      <c r="K1289" s="132"/>
      <c r="L1289" s="40">
        <f>Source!U319</f>
        <v>0</v>
      </c>
      <c r="O1289" s="39">
        <f>G1289</f>
        <v>-41353</v>
      </c>
      <c r="P1289" s="39">
        <f>J1289</f>
        <v>-51691</v>
      </c>
      <c r="Q1289" s="50">
        <f>L1289</f>
        <v>0</v>
      </c>
      <c r="W1289">
        <f>IF(Source!BI319&lt;=1,G1289, 0)</f>
        <v>-41353</v>
      </c>
      <c r="X1289">
        <f>IF(Source!BI319=2,G1289, 0)</f>
        <v>0</v>
      </c>
      <c r="Y1289">
        <f>IF(Source!BI319=3,G1289, 0)</f>
        <v>0</v>
      </c>
      <c r="Z1289">
        <f>IF(Source!BI319=4,G1289, 0)</f>
        <v>0</v>
      </c>
    </row>
    <row r="1290" spans="1:32" ht="42.75">
      <c r="A1290" s="30" t="str">
        <f>Source!E320</f>
        <v>163</v>
      </c>
      <c r="B1290" s="31" t="str">
        <f>Source!F320</f>
        <v>104-0987</v>
      </c>
      <c r="C1290" s="27" t="str">
        <f>Source!G320</f>
        <v>Трубки высокотемпературные из вспененного каучука К-FLEX SOLAR НT, толщиной 32 мм диаметром 89 мм</v>
      </c>
      <c r="D1290" s="32" t="str">
        <f>Source!H320</f>
        <v>м</v>
      </c>
      <c r="E1290" s="10">
        <f>Source!I320</f>
        <v>286</v>
      </c>
      <c r="F1290" s="34">
        <f>IF(Source!AK320&lt;&gt; 0, Source!AK320,Source!AL320 + Source!AM320 + Source!AO320)</f>
        <v>238.05</v>
      </c>
      <c r="G1290" s="33"/>
      <c r="H1290" s="35"/>
      <c r="I1290" s="33" t="str">
        <f>Source!BO320</f>
        <v>104-0987</v>
      </c>
      <c r="J1290" s="33"/>
      <c r="K1290" s="35"/>
      <c r="L1290" s="36"/>
      <c r="S1290">
        <f>ROUND((Source!FX320/100)*((ROUND(Source!AF320*Source!I320, 0)+ROUND(Source!AE320*Source!I320, 0))), 0)</f>
        <v>0</v>
      </c>
      <c r="T1290">
        <f>Source!X320</f>
        <v>0</v>
      </c>
      <c r="U1290">
        <f>ROUND((Source!FY320/100)*((ROUND(Source!AF320*Source!I320, 0)+ROUND(Source!AE320*Source!I320, 0))), 0)</f>
        <v>0</v>
      </c>
      <c r="V1290">
        <f>Source!Y320</f>
        <v>0</v>
      </c>
    </row>
    <row r="1291" spans="1:32" ht="14.25">
      <c r="A1291" s="41"/>
      <c r="B1291" s="42"/>
      <c r="C1291" s="43" t="s">
        <v>1687</v>
      </c>
      <c r="D1291" s="44"/>
      <c r="E1291" s="45"/>
      <c r="F1291" s="46">
        <f>Source!AL320</f>
        <v>238.05</v>
      </c>
      <c r="G1291" s="47" t="str">
        <f>Source!DD320</f>
        <v/>
      </c>
      <c r="H1291" s="48">
        <f>ROUND(Source!AC320*Source!I320, 0)</f>
        <v>68082</v>
      </c>
      <c r="I1291" s="47"/>
      <c r="J1291" s="47">
        <f>IF(Source!BC320&lt;&gt; 0, Source!BC320, 1)</f>
        <v>5.95</v>
      </c>
      <c r="K1291" s="48">
        <f>Source!P320</f>
        <v>405090</v>
      </c>
      <c r="L1291" s="58"/>
    </row>
    <row r="1292" spans="1:32" ht="15">
      <c r="G1292" s="132">
        <f>ROUND(Source!AC320*Source!I320, 0)+ROUND(Source!AF320*Source!I320, 0)+ROUND(Source!AD320*Source!I320, 0)</f>
        <v>68082</v>
      </c>
      <c r="H1292" s="132"/>
      <c r="J1292" s="132">
        <f>Source!O320</f>
        <v>405090</v>
      </c>
      <c r="K1292" s="132"/>
      <c r="L1292" s="40">
        <f>Source!U320</f>
        <v>0</v>
      </c>
      <c r="O1292" s="39">
        <f>G1292</f>
        <v>68082</v>
      </c>
      <c r="P1292" s="39">
        <f>J1292</f>
        <v>405090</v>
      </c>
      <c r="Q1292" s="50">
        <f>L1292</f>
        <v>0</v>
      </c>
      <c r="W1292">
        <f>IF(Source!BI320&lt;=1,G1292, 0)</f>
        <v>68082</v>
      </c>
      <c r="X1292">
        <f>IF(Source!BI320=2,G1292, 0)</f>
        <v>0</v>
      </c>
      <c r="Y1292">
        <f>IF(Source!BI320=3,G1292, 0)</f>
        <v>0</v>
      </c>
      <c r="Z1292">
        <f>IF(Source!BI320=4,G1292, 0)</f>
        <v>0</v>
      </c>
    </row>
    <row r="1293" spans="1:32" ht="14.25">
      <c r="C1293" s="135" t="str">
        <f>Source!G321</f>
        <v>Демонтаж (подвал)</v>
      </c>
      <c r="D1293" s="135"/>
      <c r="E1293" s="135"/>
      <c r="F1293" s="135"/>
      <c r="G1293" s="135"/>
      <c r="H1293" s="135"/>
      <c r="I1293" s="135"/>
      <c r="J1293" s="135"/>
      <c r="K1293" s="135"/>
      <c r="L1293" s="135"/>
      <c r="AF1293" s="29" t="str">
        <f>Source!G321</f>
        <v>Демонтаж (подвал)</v>
      </c>
    </row>
    <row r="1294" spans="1:32" ht="42.75">
      <c r="A1294" s="30" t="str">
        <f>Source!E322</f>
        <v>164</v>
      </c>
      <c r="B1294" s="31" t="str">
        <f>Source!F322</f>
        <v>65-1-3</v>
      </c>
      <c r="C1294" s="27" t="str">
        <f>Source!G322</f>
        <v>Разборка трубопроводов из водогазопроводных труб диаметром до 100 мм</v>
      </c>
      <c r="D1294" s="32" t="str">
        <f>Source!H322</f>
        <v>100 м трубопровода</v>
      </c>
      <c r="E1294" s="10">
        <f>Source!I322</f>
        <v>2.6</v>
      </c>
      <c r="F1294" s="34">
        <f>IF(Source!AK322&lt;&gt; 0, Source!AK322,Source!AL322 + Source!AM322 + Source!AO322)</f>
        <v>677.43</v>
      </c>
      <c r="G1294" s="33"/>
      <c r="H1294" s="35"/>
      <c r="I1294" s="33" t="str">
        <f>Source!BO322</f>
        <v>65-1-3</v>
      </c>
      <c r="J1294" s="33"/>
      <c r="K1294" s="35"/>
      <c r="L1294" s="36"/>
      <c r="S1294">
        <f>ROUND((Source!FX322/100)*((ROUND(Source!AF322*Source!I322, 0)+ROUND(Source!AE322*Source!I322, 0))), 0)</f>
        <v>1148</v>
      </c>
      <c r="T1294">
        <f>Source!X322</f>
        <v>20605</v>
      </c>
      <c r="U1294">
        <f>ROUND((Source!FY322/100)*((ROUND(Source!AF322*Source!I322, 0)+ROUND(Source!AE322*Source!I322, 0))), 0)</f>
        <v>776</v>
      </c>
      <c r="V1294">
        <f>Source!Y322</f>
        <v>13922</v>
      </c>
    </row>
    <row r="1295" spans="1:32" ht="14.25">
      <c r="A1295" s="30"/>
      <c r="B1295" s="31"/>
      <c r="C1295" s="27" t="s">
        <v>1680</v>
      </c>
      <c r="D1295" s="32"/>
      <c r="E1295" s="10"/>
      <c r="F1295" s="34">
        <f>Source!AO322</f>
        <v>593.47</v>
      </c>
      <c r="G1295" s="33" t="str">
        <f>Source!DG322</f>
        <v/>
      </c>
      <c r="H1295" s="35">
        <f>ROUND(Source!AF322*Source!I322, 0)</f>
        <v>1543</v>
      </c>
      <c r="I1295" s="33"/>
      <c r="J1295" s="33">
        <f>IF(Source!BA322&lt;&gt; 0, Source!BA322, 1)</f>
        <v>17.95</v>
      </c>
      <c r="K1295" s="35">
        <f>Source!S322</f>
        <v>27697</v>
      </c>
      <c r="L1295" s="36"/>
      <c r="R1295">
        <f>H1295</f>
        <v>1543</v>
      </c>
    </row>
    <row r="1296" spans="1:32" ht="14.25">
      <c r="A1296" s="30"/>
      <c r="B1296" s="31"/>
      <c r="C1296" s="27" t="s">
        <v>317</v>
      </c>
      <c r="D1296" s="32"/>
      <c r="E1296" s="10"/>
      <c r="F1296" s="34">
        <f>Source!AM322</f>
        <v>17.64</v>
      </c>
      <c r="G1296" s="33" t="str">
        <f>Source!DE322</f>
        <v/>
      </c>
      <c r="H1296" s="35">
        <f>ROUND(Source!AD322*Source!I322, 0)</f>
        <v>46</v>
      </c>
      <c r="I1296" s="33"/>
      <c r="J1296" s="33">
        <f>IF(Source!BB322&lt;&gt; 0, Source!BB322, 1)</f>
        <v>6.19</v>
      </c>
      <c r="K1296" s="35">
        <f>Source!Q322</f>
        <v>284</v>
      </c>
      <c r="L1296" s="36"/>
    </row>
    <row r="1297" spans="1:33" ht="14.25">
      <c r="A1297" s="30"/>
      <c r="B1297" s="31"/>
      <c r="C1297" s="27" t="s">
        <v>1681</v>
      </c>
      <c r="D1297" s="32"/>
      <c r="E1297" s="10"/>
      <c r="F1297" s="34">
        <f>Source!AN322</f>
        <v>3.15</v>
      </c>
      <c r="G1297" s="33" t="str">
        <f>Source!DF322</f>
        <v/>
      </c>
      <c r="H1297" s="35">
        <f>ROUND(Source!AE322*Source!I322, 0)</f>
        <v>8</v>
      </c>
      <c r="I1297" s="33"/>
      <c r="J1297" s="33">
        <f>IF(Source!BS322&lt;&gt; 0, Source!BS322, 1)</f>
        <v>17.95</v>
      </c>
      <c r="K1297" s="35">
        <f>Source!R322</f>
        <v>147</v>
      </c>
      <c r="L1297" s="36"/>
      <c r="R1297">
        <f>H1297</f>
        <v>8</v>
      </c>
    </row>
    <row r="1298" spans="1:33" ht="14.25">
      <c r="A1298" s="30"/>
      <c r="B1298" s="31"/>
      <c r="C1298" s="27" t="s">
        <v>1687</v>
      </c>
      <c r="D1298" s="32"/>
      <c r="E1298" s="10"/>
      <c r="F1298" s="34">
        <f>Source!AL322</f>
        <v>66.319999999999993</v>
      </c>
      <c r="G1298" s="33" t="str">
        <f>Source!DD322</f>
        <v/>
      </c>
      <c r="H1298" s="35">
        <f>ROUND(Source!AC322*Source!I322, 0)</f>
        <v>172</v>
      </c>
      <c r="I1298" s="33"/>
      <c r="J1298" s="33">
        <f>IF(Source!BC322&lt;&gt; 0, Source!BC322, 1)</f>
        <v>5.32</v>
      </c>
      <c r="K1298" s="35">
        <f>Source!P322</f>
        <v>917</v>
      </c>
      <c r="L1298" s="36"/>
    </row>
    <row r="1299" spans="1:33" ht="14.25">
      <c r="A1299" s="30"/>
      <c r="B1299" s="31"/>
      <c r="C1299" s="27" t="s">
        <v>1682</v>
      </c>
      <c r="D1299" s="32" t="s">
        <v>1683</v>
      </c>
      <c r="E1299" s="10">
        <f>Source!BZ322</f>
        <v>74</v>
      </c>
      <c r="F1299" s="51"/>
      <c r="G1299" s="33"/>
      <c r="H1299" s="35">
        <f>SUM(S1294:S1302)</f>
        <v>1148</v>
      </c>
      <c r="I1299" s="37"/>
      <c r="J1299" s="27">
        <f>Source!AT322</f>
        <v>74</v>
      </c>
      <c r="K1299" s="35">
        <f>SUM(T1294:T1302)</f>
        <v>20605</v>
      </c>
      <c r="L1299" s="36"/>
    </row>
    <row r="1300" spans="1:33" ht="14.25">
      <c r="A1300" s="30"/>
      <c r="B1300" s="31"/>
      <c r="C1300" s="27" t="s">
        <v>1684</v>
      </c>
      <c r="D1300" s="32" t="s">
        <v>1683</v>
      </c>
      <c r="E1300" s="10">
        <f>Source!CA322</f>
        <v>50</v>
      </c>
      <c r="F1300" s="51"/>
      <c r="G1300" s="33"/>
      <c r="H1300" s="35">
        <f>SUM(U1294:U1302)</f>
        <v>776</v>
      </c>
      <c r="I1300" s="37"/>
      <c r="J1300" s="27">
        <f>Source!AU322</f>
        <v>50</v>
      </c>
      <c r="K1300" s="35">
        <f>SUM(V1294:V1302)</f>
        <v>13922</v>
      </c>
      <c r="L1300" s="36"/>
    </row>
    <row r="1301" spans="1:33" ht="14.25">
      <c r="A1301" s="30"/>
      <c r="B1301" s="31"/>
      <c r="C1301" s="27" t="s">
        <v>1685</v>
      </c>
      <c r="D1301" s="32" t="s">
        <v>1686</v>
      </c>
      <c r="E1301" s="10">
        <f>Source!AQ322</f>
        <v>76.38</v>
      </c>
      <c r="F1301" s="34"/>
      <c r="G1301" s="33" t="str">
        <f>Source!DI322</f>
        <v/>
      </c>
      <c r="H1301" s="35"/>
      <c r="I1301" s="33"/>
      <c r="J1301" s="33"/>
      <c r="K1301" s="35"/>
      <c r="L1301" s="38">
        <f>Source!U322</f>
        <v>198.58799999999999</v>
      </c>
    </row>
    <row r="1302" spans="1:33" ht="28.5">
      <c r="A1302" s="52" t="str">
        <f>Source!E323</f>
        <v>164,1</v>
      </c>
      <c r="B1302" s="52" t="str">
        <f>Source!F323</f>
        <v>509-9899</v>
      </c>
      <c r="C1302" s="52" t="str">
        <f>Source!G323</f>
        <v>Строительный мусор и масса возвратных материалов</v>
      </c>
      <c r="D1302" s="53" t="str">
        <f>Source!H323</f>
        <v>т</v>
      </c>
      <c r="E1302" s="54">
        <f>Source!I323</f>
        <v>1.1180000000000001</v>
      </c>
      <c r="F1302" s="55">
        <f>Source!AK323</f>
        <v>0</v>
      </c>
      <c r="G1302" s="56" t="s">
        <v>3</v>
      </c>
      <c r="H1302" s="57">
        <f>ROUND(Source!AC323*Source!I323, 0)+ROUND(Source!AD323*Source!I323, 0)+ROUND(Source!AF323*Source!I323, 0)</f>
        <v>0</v>
      </c>
      <c r="I1302" s="53"/>
      <c r="J1302" s="53">
        <f>IF(Source!BC323&lt;&gt; 0, Source!BC323, 1)</f>
        <v>1</v>
      </c>
      <c r="K1302" s="57">
        <f>Source!O323</f>
        <v>0</v>
      </c>
      <c r="L1302" s="55"/>
      <c r="S1302">
        <f>ROUND((Source!FX323/100)*((ROUND(Source!AF323*Source!I323, 0)+ROUND(Source!AE323*Source!I323, 0))), 0)</f>
        <v>0</v>
      </c>
      <c r="T1302">
        <f>Source!X323</f>
        <v>0</v>
      </c>
      <c r="U1302">
        <f>ROUND((Source!FY323/100)*((ROUND(Source!AF323*Source!I323, 0)+ROUND(Source!AE323*Source!I323, 0))), 0)</f>
        <v>0</v>
      </c>
      <c r="V1302">
        <f>Source!Y323</f>
        <v>0</v>
      </c>
      <c r="Y1302">
        <f>IF(Source!BI323=3,H1302, 0)</f>
        <v>0</v>
      </c>
      <c r="AA1302">
        <f>ROUND(Source!AC323*Source!I323, 0)+ROUND(Source!AD323*Source!I323, 0)+ROUND(Source!AF323*Source!I323, 0)</f>
        <v>0</v>
      </c>
      <c r="AB1302">
        <f>Source!O323</f>
        <v>0</v>
      </c>
    </row>
    <row r="1303" spans="1:33" ht="15">
      <c r="G1303" s="132">
        <f>ROUND(Source!AC322*Source!I322, 0)+ROUND(Source!AF322*Source!I322, 0)+ROUND(Source!AD322*Source!I322, 0)+SUM(H1299:H1300)+SUM(AA1302:AA1302)</f>
        <v>3685</v>
      </c>
      <c r="H1303" s="132"/>
      <c r="J1303" s="132">
        <f>Source!O322+SUM(K1299:K1300)+SUM(AB1302:AB1302)</f>
        <v>63425</v>
      </c>
      <c r="K1303" s="132"/>
      <c r="L1303" s="40">
        <f>Source!U322</f>
        <v>198.58799999999999</v>
      </c>
      <c r="O1303" s="39">
        <f>G1303</f>
        <v>3685</v>
      </c>
      <c r="P1303" s="39">
        <f>J1303</f>
        <v>63425</v>
      </c>
      <c r="Q1303" s="50">
        <f>L1303</f>
        <v>198.58799999999999</v>
      </c>
      <c r="W1303">
        <f>IF(Source!BI322&lt;=1,G1303, 0)</f>
        <v>3685</v>
      </c>
      <c r="X1303">
        <f>IF(Source!BI322=2,G1303, 0)</f>
        <v>0</v>
      </c>
      <c r="Y1303">
        <f>IF(Source!BI322=3,G1303, 0)</f>
        <v>0</v>
      </c>
      <c r="Z1303">
        <f>IF(Source!BI322=4,G1303, 0)</f>
        <v>0</v>
      </c>
    </row>
    <row r="1304" spans="1:33" ht="42.75">
      <c r="A1304" s="30">
        <v>165</v>
      </c>
      <c r="B1304" s="31" t="s">
        <v>1746</v>
      </c>
      <c r="C1304" s="115" t="s">
        <v>1747</v>
      </c>
      <c r="D1304" s="32" t="s">
        <v>1748</v>
      </c>
      <c r="E1304" s="117">
        <f>E1250+E1241+E1051+E1042</f>
        <v>0.33940000000000003</v>
      </c>
      <c r="F1304" s="116">
        <v>36.9</v>
      </c>
      <c r="G1304" s="33"/>
      <c r="H1304" s="114"/>
      <c r="I1304" s="33"/>
      <c r="J1304" s="33"/>
      <c r="K1304" s="114"/>
      <c r="L1304" s="36"/>
      <c r="S1304" t="e">
        <f>ROUND(([1]Source!FX1294/100)*((ROUND([1]Source!AF1294*[1]Source!I1294, 0)+ROUND([1]Source!AE1294*[1]Source!I1294, 0))), 0)</f>
        <v>#REF!</v>
      </c>
      <c r="T1304" t="e">
        <f>[1]Source!X1294</f>
        <v>#REF!</v>
      </c>
      <c r="U1304" t="e">
        <f>ROUND(([1]Source!FY1294/100)*((ROUND([1]Source!AF1294*[1]Source!I1294, 0)+ROUND([1]Source!AE1294*[1]Source!I1294, 0))), 0)</f>
        <v>#REF!</v>
      </c>
      <c r="V1304" t="e">
        <f>[1]Source!Y1294</f>
        <v>#REF!</v>
      </c>
    </row>
    <row r="1305" spans="1:33" ht="14.25">
      <c r="A1305" s="41"/>
      <c r="B1305" s="42"/>
      <c r="C1305" s="43" t="s">
        <v>317</v>
      </c>
      <c r="D1305" s="44"/>
      <c r="E1305" s="45"/>
      <c r="F1305" s="46">
        <v>36.9</v>
      </c>
      <c r="G1305" s="47"/>
      <c r="H1305" s="48">
        <f>F1304*E1304</f>
        <v>12.523860000000001</v>
      </c>
      <c r="I1305" s="47"/>
      <c r="J1305" s="47">
        <v>10.62</v>
      </c>
      <c r="K1305" s="48">
        <f>H1305*J1305</f>
        <v>133.0033932</v>
      </c>
      <c r="L1305" s="58"/>
    </row>
    <row r="1306" spans="1:33" ht="15">
      <c r="G1306" s="132">
        <f>H1305</f>
        <v>12.523860000000001</v>
      </c>
      <c r="H1306" s="132"/>
      <c r="J1306" s="132">
        <f>K1305</f>
        <v>133.0033932</v>
      </c>
      <c r="K1306" s="132"/>
      <c r="L1306" s="40">
        <v>0</v>
      </c>
      <c r="O1306" s="39">
        <f>G1306</f>
        <v>12.523860000000001</v>
      </c>
      <c r="P1306" s="39">
        <f>J1306</f>
        <v>133.0033932</v>
      </c>
      <c r="Q1306" s="50">
        <f>L1306</f>
        <v>0</v>
      </c>
      <c r="W1306" t="e">
        <f>IF([1]Source!BI1294&lt;=1,G1306, 0)</f>
        <v>#REF!</v>
      </c>
      <c r="X1306" t="e">
        <f>IF([1]Source!BI1294=2,G1306, 0)</f>
        <v>#REF!</v>
      </c>
      <c r="Y1306" t="e">
        <f>IF([1]Source!BI1294=3,G1306, 0)</f>
        <v>#REF!</v>
      </c>
      <c r="Z1306" t="e">
        <f>IF([1]Source!BI1294=4,G1306, 0)</f>
        <v>#REF!</v>
      </c>
    </row>
    <row r="1307" spans="1:33" ht="57">
      <c r="A1307" s="30">
        <v>166</v>
      </c>
      <c r="B1307" s="31" t="s">
        <v>1750</v>
      </c>
      <c r="C1307" s="115" t="s">
        <v>1751</v>
      </c>
      <c r="D1307" s="32" t="s">
        <v>1748</v>
      </c>
      <c r="E1307" s="117">
        <f>E1304</f>
        <v>0.33940000000000003</v>
      </c>
      <c r="F1307" s="116">
        <v>14.63</v>
      </c>
      <c r="G1307" s="33"/>
      <c r="H1307" s="114"/>
      <c r="I1307" s="33"/>
      <c r="J1307" s="33"/>
      <c r="K1307" s="114"/>
      <c r="L1307" s="36"/>
      <c r="S1307" t="e">
        <f>ROUND(([1]Source!FX1295/100)*((ROUND([1]Source!AF1295*[1]Source!I1295, 0)+ROUND([1]Source!AE1295*[1]Source!I1295, 0))), 0)</f>
        <v>#REF!</v>
      </c>
      <c r="T1307" t="e">
        <f>[1]Source!X1295</f>
        <v>#REF!</v>
      </c>
      <c r="U1307" t="e">
        <f>ROUND(([1]Source!FY1295/100)*((ROUND([1]Source!AF1295*[1]Source!I1295, 0)+ROUND([1]Source!AE1295*[1]Source!I1295, 0))), 0)</f>
        <v>#REF!</v>
      </c>
      <c r="V1307" t="e">
        <f>[1]Source!Y1295</f>
        <v>#REF!</v>
      </c>
    </row>
    <row r="1308" spans="1:33" ht="14.25">
      <c r="A1308" s="41"/>
      <c r="B1308" s="42"/>
      <c r="C1308" s="43" t="s">
        <v>317</v>
      </c>
      <c r="D1308" s="44"/>
      <c r="E1308" s="45"/>
      <c r="F1308" s="46">
        <f>F1307</f>
        <v>14.63</v>
      </c>
      <c r="G1308" s="118"/>
      <c r="H1308" s="48">
        <f>F1307*E1307</f>
        <v>4.9654220000000011</v>
      </c>
      <c r="I1308" s="47"/>
      <c r="J1308" s="47">
        <v>8.06</v>
      </c>
      <c r="K1308" s="48">
        <f>H1308*J1308</f>
        <v>40.021301320000013</v>
      </c>
      <c r="L1308" s="58"/>
    </row>
    <row r="1309" spans="1:33" ht="15">
      <c r="G1309" s="132">
        <f>H1308</f>
        <v>4.9654220000000011</v>
      </c>
      <c r="H1309" s="132"/>
      <c r="J1309" s="132">
        <f>K1308</f>
        <v>40.021301320000013</v>
      </c>
      <c r="K1309" s="132"/>
      <c r="L1309" s="40">
        <v>0</v>
      </c>
      <c r="O1309" s="39">
        <f>G1309</f>
        <v>4.9654220000000011</v>
      </c>
      <c r="P1309" s="39">
        <f>J1309</f>
        <v>40.021301320000013</v>
      </c>
      <c r="Q1309" s="50">
        <f>L1309</f>
        <v>0</v>
      </c>
      <c r="W1309" t="e">
        <f>IF([1]Source!BI1295&lt;=1,G1309, 0)</f>
        <v>#REF!</v>
      </c>
      <c r="X1309" t="e">
        <f>IF([1]Source!BI1295=2,G1309, 0)</f>
        <v>#REF!</v>
      </c>
      <c r="Y1309" t="e">
        <f>IF([1]Source!BI1295=3,G1309, 0)</f>
        <v>#REF!</v>
      </c>
      <c r="Z1309" t="e">
        <f>IF([1]Source!BI1295=4,G1309, 0)</f>
        <v>#REF!</v>
      </c>
    </row>
    <row r="1311" spans="1:33" ht="15" customHeight="1">
      <c r="A1311" s="133" t="str">
        <f>CONCATENATE("Итого по локальной смете: ", Source!G325)</f>
        <v>Итого по локальной смете: Водопровод, канализация, вентиляция и отопленние</v>
      </c>
      <c r="B1311" s="133"/>
      <c r="C1311" s="133"/>
      <c r="D1311" s="133"/>
      <c r="E1311" s="133"/>
      <c r="F1311" s="133"/>
      <c r="G1311" s="132"/>
      <c r="H1311" s="134"/>
      <c r="I1311" s="59"/>
      <c r="J1311" s="132"/>
      <c r="K1311" s="134"/>
      <c r="L1311" s="40"/>
      <c r="AG1311" s="60" t="str">
        <f>CONCATENATE("Итого по локальной смете: ", Source!G325)</f>
        <v>Итого по локальной смете: Водопровод, канализация, вентиляция и отопленние</v>
      </c>
    </row>
    <row r="1313" spans="1:39" ht="14.25">
      <c r="C1313" s="27" t="str">
        <f>Source!H353</f>
        <v>ОЗП</v>
      </c>
      <c r="J1313" s="126">
        <f>Source!F353</f>
        <v>133886</v>
      </c>
      <c r="K1313" s="126"/>
    </row>
    <row r="1314" spans="1:39" ht="14.25">
      <c r="C1314" s="27" t="str">
        <f>Source!H354</f>
        <v>ЭММ, в т.ч. ЗПМ</v>
      </c>
      <c r="J1314" s="126">
        <f>Source!F354</f>
        <v>15879</v>
      </c>
      <c r="K1314" s="126"/>
    </row>
    <row r="1315" spans="1:39" ht="14.25">
      <c r="C1315" s="27" t="str">
        <f>Source!H355</f>
        <v>Стоимость материалов</v>
      </c>
      <c r="J1315" s="126">
        <f>Source!F355</f>
        <v>710657</v>
      </c>
      <c r="K1315" s="126"/>
    </row>
    <row r="1316" spans="1:39" ht="14.25">
      <c r="C1316" s="27" t="str">
        <f>Source!H356</f>
        <v>НР</v>
      </c>
      <c r="J1316" s="126">
        <f>Source!F356</f>
        <v>133586</v>
      </c>
      <c r="K1316" s="126"/>
    </row>
    <row r="1317" spans="1:39" ht="14.25">
      <c r="C1317" s="27" t="str">
        <f>Source!H357</f>
        <v>СП</v>
      </c>
      <c r="J1317" s="126">
        <f>Source!F357</f>
        <v>85451</v>
      </c>
      <c r="K1317" s="126"/>
    </row>
    <row r="1318" spans="1:39" ht="14.25">
      <c r="C1318" s="27" t="str">
        <f>Source!H358</f>
        <v>Итого</v>
      </c>
      <c r="D1318" s="127"/>
      <c r="E1318" s="128"/>
      <c r="F1318" s="128"/>
      <c r="G1318" s="128"/>
      <c r="H1318" s="128"/>
      <c r="I1318" s="128"/>
      <c r="J1318" s="126">
        <f>Source!F358</f>
        <v>1079459</v>
      </c>
      <c r="K1318" s="126"/>
      <c r="AM1318" s="62" t="str">
        <f>"="&amp;Source!F353&amp;"+"&amp;""&amp;Source!F354&amp;"+"&amp;""&amp;Source!F355&amp;"+"&amp;""&amp;Source!F356&amp;"+"&amp;""&amp;Source!F357&amp;""</f>
        <v>=133886+15879+710657+133586+85451</v>
      </c>
    </row>
    <row r="1322" spans="1:39" ht="14.25" customHeight="1">
      <c r="A1322" s="129" t="s">
        <v>1739</v>
      </c>
      <c r="B1322" s="129"/>
      <c r="C1322" s="105" t="s">
        <v>1740</v>
      </c>
      <c r="D1322" s="64"/>
      <c r="E1322" s="63"/>
      <c r="F1322" s="63"/>
      <c r="G1322" s="64"/>
      <c r="H1322" s="130" t="s">
        <v>1741</v>
      </c>
      <c r="I1322" s="130"/>
      <c r="J1322" s="130"/>
      <c r="K1322" s="130"/>
      <c r="L1322" s="21"/>
    </row>
    <row r="1323" spans="1:39" ht="14.25">
      <c r="A1323" s="64"/>
      <c r="B1323" s="64"/>
      <c r="C1323" s="65" t="s">
        <v>1688</v>
      </c>
      <c r="D1323" s="64"/>
      <c r="E1323" s="131" t="s">
        <v>1689</v>
      </c>
      <c r="F1323" s="131"/>
      <c r="G1323" s="64"/>
      <c r="H1323" s="131" t="s">
        <v>1690</v>
      </c>
      <c r="I1323" s="131"/>
      <c r="J1323" s="131"/>
      <c r="K1323" s="131"/>
      <c r="L1323" s="21"/>
    </row>
    <row r="1324" spans="1:39" ht="14.25">
      <c r="A1324" s="64"/>
      <c r="B1324" s="66"/>
      <c r="C1324" s="64"/>
      <c r="D1324" s="66"/>
      <c r="E1324" s="64" t="s">
        <v>1691</v>
      </c>
      <c r="F1324" s="64"/>
      <c r="G1324" s="64"/>
      <c r="H1324" s="64"/>
      <c r="I1324" s="64"/>
      <c r="J1324" s="64"/>
      <c r="K1324" s="64"/>
      <c r="L1324" s="21"/>
    </row>
    <row r="1325" spans="1:39" ht="14.25">
      <c r="A1325" s="124"/>
      <c r="B1325" s="124"/>
      <c r="C1325" s="109"/>
      <c r="D1325" s="106"/>
      <c r="E1325" s="106"/>
      <c r="F1325" s="106"/>
      <c r="G1325" s="106"/>
      <c r="H1325" s="145"/>
      <c r="I1325" s="145"/>
      <c r="J1325" s="145"/>
      <c r="K1325" s="145"/>
      <c r="L1325" s="21"/>
    </row>
    <row r="1326" spans="1:39" ht="14.25" customHeight="1">
      <c r="A1326" s="106"/>
      <c r="B1326" s="106"/>
      <c r="C1326" s="108"/>
      <c r="D1326" s="106"/>
      <c r="E1326" s="125"/>
      <c r="F1326" s="125"/>
      <c r="G1326" s="106"/>
      <c r="H1326" s="125"/>
      <c r="I1326" s="125"/>
      <c r="J1326" s="125"/>
      <c r="K1326" s="125"/>
      <c r="L1326" s="21"/>
    </row>
    <row r="1327" spans="1:39" ht="14.25">
      <c r="A1327" s="106"/>
      <c r="B1327" s="110"/>
      <c r="C1327" s="106"/>
      <c r="D1327" s="110"/>
      <c r="E1327" s="106"/>
      <c r="F1327" s="106"/>
      <c r="G1327" s="106"/>
      <c r="H1327" s="106"/>
      <c r="I1327" s="106"/>
      <c r="J1327" s="106"/>
      <c r="K1327" s="106"/>
      <c r="L1327" s="21"/>
    </row>
    <row r="1328" spans="1:39" ht="14.25">
      <c r="A1328" s="10"/>
      <c r="B1328" s="10"/>
      <c r="C1328" s="10"/>
      <c r="D1328" s="10"/>
      <c r="E1328" s="10"/>
      <c r="F1328" s="10"/>
      <c r="G1328" s="10"/>
      <c r="H1328" s="10"/>
      <c r="I1328" s="10"/>
      <c r="J1328" s="10"/>
      <c r="K1328" s="11"/>
      <c r="L1328" s="11"/>
    </row>
    <row r="1329" spans="1:30" ht="16.5">
      <c r="A1329" s="12"/>
      <c r="B1329" s="149"/>
      <c r="C1329" s="149"/>
      <c r="D1329" s="149"/>
      <c r="E1329" s="149"/>
      <c r="F1329" s="11"/>
      <c r="G1329" s="11"/>
      <c r="H1329" s="149" t="s">
        <v>1653</v>
      </c>
      <c r="I1329" s="149"/>
      <c r="J1329" s="149"/>
      <c r="K1329" s="149"/>
      <c r="L1329" s="149"/>
    </row>
    <row r="1330" spans="1:30" ht="14.25">
      <c r="A1330" s="11"/>
      <c r="B1330" s="150"/>
      <c r="C1330" s="150"/>
      <c r="D1330" s="150"/>
      <c r="E1330" s="150"/>
      <c r="F1330" s="11"/>
      <c r="G1330" s="11"/>
      <c r="H1330" s="150"/>
      <c r="I1330" s="150"/>
      <c r="J1330" s="150"/>
      <c r="K1330" s="150"/>
      <c r="L1330" s="150"/>
    </row>
    <row r="1331" spans="1:30" ht="14.25">
      <c r="A1331" s="13"/>
      <c r="B1331" s="13"/>
      <c r="C1331" s="14"/>
      <c r="D1331" s="14"/>
      <c r="E1331" s="14"/>
      <c r="F1331" s="11"/>
      <c r="G1331" s="11"/>
      <c r="H1331" s="15"/>
      <c r="I1331" s="14"/>
      <c r="J1331" s="14"/>
      <c r="K1331" s="14"/>
      <c r="L1331" s="15"/>
    </row>
    <row r="1332" spans="1:30" ht="14.25">
      <c r="A1332" s="15"/>
      <c r="B1332" s="150"/>
      <c r="C1332" s="150"/>
      <c r="D1332" s="150"/>
      <c r="E1332" s="150"/>
      <c r="F1332" s="11"/>
      <c r="G1332" s="11"/>
      <c r="H1332" s="150" t="str">
        <f>CONCATENATE("______________________ ", IF(Source!AH12&lt;&gt;"", Source!AH12, ""))</f>
        <v xml:space="preserve">______________________ </v>
      </c>
      <c r="I1332" s="150"/>
      <c r="J1332" s="150"/>
      <c r="K1332" s="150"/>
      <c r="L1332" s="150"/>
    </row>
    <row r="1333" spans="1:30" ht="14.25">
      <c r="A1333" s="16"/>
      <c r="B1333" s="146"/>
      <c r="C1333" s="146"/>
      <c r="D1333" s="146"/>
      <c r="E1333" s="146"/>
      <c r="F1333" s="11"/>
      <c r="G1333" s="11"/>
      <c r="H1333" s="146" t="s">
        <v>1654</v>
      </c>
      <c r="I1333" s="146"/>
      <c r="J1333" s="146"/>
      <c r="K1333" s="146"/>
      <c r="L1333" s="146"/>
    </row>
    <row r="1336" spans="1:30" ht="15.75">
      <c r="A1336" s="16"/>
      <c r="B1336" s="147"/>
      <c r="C1336" s="147"/>
      <c r="D1336" s="147"/>
      <c r="E1336" s="147"/>
      <c r="F1336" s="147"/>
      <c r="G1336" s="147"/>
      <c r="H1336" s="147"/>
      <c r="I1336" s="147"/>
      <c r="J1336" s="147"/>
      <c r="K1336" s="147"/>
      <c r="L1336" s="16"/>
    </row>
    <row r="1337" spans="1:30" ht="14.25">
      <c r="A1337" s="17"/>
      <c r="B1337" s="148" t="s">
        <v>1655</v>
      </c>
      <c r="C1337" s="148"/>
      <c r="D1337" s="148"/>
      <c r="E1337" s="148"/>
      <c r="F1337" s="148"/>
      <c r="G1337" s="148"/>
      <c r="H1337" s="148"/>
      <c r="I1337" s="148"/>
      <c r="J1337" s="148"/>
      <c r="K1337" s="148"/>
      <c r="L1337" s="16"/>
    </row>
    <row r="1338" spans="1:30" ht="14.25">
      <c r="A1338" s="11"/>
      <c r="B1338" s="11"/>
      <c r="C1338" s="11"/>
      <c r="D1338" s="11"/>
      <c r="E1338" s="11"/>
      <c r="F1338" s="11"/>
      <c r="G1338" s="11"/>
      <c r="H1338" s="11"/>
      <c r="I1338" s="11"/>
      <c r="J1338" s="11"/>
      <c r="K1338" s="11"/>
      <c r="L1338" s="11"/>
    </row>
    <row r="1339" spans="1:30" ht="15.75">
      <c r="A1339" s="18"/>
      <c r="B1339" s="141" t="str">
        <f>CONCATENATE("ЛОКАЛЬНАЯ СМЕТА № ", Source!F360)</f>
        <v>ЛОКАЛЬНАЯ СМЕТА № 02-01-03</v>
      </c>
      <c r="C1339" s="141"/>
      <c r="D1339" s="141"/>
      <c r="E1339" s="141"/>
      <c r="F1339" s="141"/>
      <c r="G1339" s="141"/>
      <c r="H1339" s="141"/>
      <c r="I1339" s="141"/>
      <c r="J1339" s="141"/>
      <c r="K1339" s="141"/>
      <c r="L1339" s="18"/>
    </row>
    <row r="1340" spans="1:30" ht="14.25">
      <c r="A1340" s="11"/>
      <c r="B1340" s="11"/>
      <c r="C1340" s="11"/>
      <c r="D1340" s="11"/>
      <c r="E1340" s="11"/>
      <c r="F1340" s="11"/>
      <c r="G1340" s="11"/>
      <c r="H1340" s="11"/>
      <c r="I1340" s="11"/>
      <c r="J1340" s="11"/>
      <c r="K1340" s="11"/>
      <c r="L1340" s="11"/>
    </row>
    <row r="1341" spans="1:30" ht="15.75">
      <c r="A1341" s="11"/>
      <c r="B1341" s="141" t="str">
        <f>Source!G360</f>
        <v>Электромонтажные работы</v>
      </c>
      <c r="C1341" s="141"/>
      <c r="D1341" s="141"/>
      <c r="E1341" s="141"/>
      <c r="F1341" s="141"/>
      <c r="G1341" s="141"/>
      <c r="H1341" s="141"/>
      <c r="I1341" s="141"/>
      <c r="J1341" s="141"/>
      <c r="K1341" s="141"/>
      <c r="L1341" s="16"/>
      <c r="AD1341" s="25" t="str">
        <f>Source!G360</f>
        <v>Электромонтажные работы</v>
      </c>
    </row>
    <row r="1342" spans="1:30" ht="14.25">
      <c r="A1342" s="11"/>
      <c r="B1342" s="11"/>
      <c r="C1342" s="11"/>
      <c r="D1342" s="11"/>
      <c r="E1342" s="11"/>
      <c r="F1342" s="11"/>
      <c r="G1342" s="11"/>
      <c r="H1342" s="11"/>
      <c r="I1342" s="11"/>
      <c r="J1342" s="11"/>
      <c r="K1342" s="11"/>
      <c r="L1342" s="11"/>
    </row>
    <row r="1343" spans="1:30" ht="36">
      <c r="A1343" s="11" t="s">
        <v>1656</v>
      </c>
      <c r="B1343" s="142" t="str">
        <f>Source!G12</f>
        <v>Текущий ремонт части помещений "Дворца культуры тракторостроителей", расположенного по адресу: Чувашская Республика, г. Чебоксары, Эгерский бульвар, д. 36</v>
      </c>
      <c r="C1343" s="142"/>
      <c r="D1343" s="142"/>
      <c r="E1343" s="142"/>
      <c r="F1343" s="142"/>
      <c r="G1343" s="142"/>
      <c r="H1343" s="142"/>
      <c r="I1343" s="142"/>
      <c r="J1343" s="142"/>
      <c r="K1343" s="142"/>
      <c r="L1343" s="19"/>
      <c r="AD1343" s="26" t="str">
        <f>Source!G12</f>
        <v>Текущий ремонт части помещений "Дворца культуры тракторостроителей", расположенного по адресу: Чувашская Республика, г. Чебоксары, Эгерский бульвар, д. 36</v>
      </c>
    </row>
    <row r="1344" spans="1:30" ht="14.25">
      <c r="A1344" s="11"/>
      <c r="B1344" s="143" t="s">
        <v>1657</v>
      </c>
      <c r="C1344" s="143"/>
      <c r="D1344" s="143"/>
      <c r="E1344" s="143"/>
      <c r="F1344" s="143"/>
      <c r="G1344" s="143"/>
      <c r="H1344" s="143"/>
      <c r="I1344" s="143"/>
      <c r="J1344" s="143"/>
      <c r="K1344" s="143"/>
      <c r="L1344" s="16"/>
    </row>
    <row r="1345" spans="1:32" ht="14.25">
      <c r="A1345" s="11"/>
      <c r="B1345" s="11"/>
      <c r="C1345" s="11"/>
      <c r="D1345" s="11"/>
      <c r="E1345" s="11"/>
      <c r="F1345" s="11"/>
      <c r="G1345" s="11"/>
      <c r="H1345" s="11"/>
      <c r="I1345" s="11"/>
      <c r="J1345" s="11"/>
      <c r="K1345" s="11"/>
      <c r="L1345" s="11"/>
    </row>
    <row r="1346" spans="1:32" ht="14.25">
      <c r="A1346" s="128" t="str">
        <f>CONCATENATE("Основание: ДВ,ВОР", Source!J360)</f>
        <v>Основание: ДВ,ВОР</v>
      </c>
      <c r="B1346" s="128"/>
      <c r="C1346" s="128"/>
      <c r="D1346" s="128"/>
      <c r="E1346" s="128"/>
      <c r="F1346" s="128"/>
      <c r="G1346" s="128"/>
      <c r="H1346" s="128"/>
      <c r="I1346" s="128"/>
      <c r="J1346" s="128"/>
      <c r="K1346" s="128"/>
      <c r="L1346" s="128"/>
      <c r="AE1346" s="27" t="str">
        <f>CONCATENATE("Основание: ", Source!J360)</f>
        <v xml:space="preserve">Основание: </v>
      </c>
    </row>
    <row r="1347" spans="1:32" ht="14.25">
      <c r="A1347" s="11"/>
      <c r="B1347" s="11"/>
      <c r="C1347" s="11"/>
      <c r="D1347" s="11"/>
      <c r="E1347" s="20"/>
      <c r="F1347" s="20"/>
      <c r="G1347" s="144" t="s">
        <v>1658</v>
      </c>
      <c r="H1347" s="144"/>
      <c r="I1347" s="144" t="s">
        <v>1659</v>
      </c>
      <c r="J1347" s="144"/>
      <c r="K1347" s="11"/>
      <c r="L1347" s="11"/>
    </row>
    <row r="1348" spans="1:32" ht="15">
      <c r="A1348" s="11"/>
      <c r="B1348" s="11"/>
      <c r="C1348" s="134" t="s">
        <v>1660</v>
      </c>
      <c r="D1348" s="134"/>
      <c r="E1348" s="134"/>
      <c r="F1348" s="134"/>
      <c r="G1348" s="136">
        <f>SUM(O1359:O1579)/1000</f>
        <v>7.1420000000000003</v>
      </c>
      <c r="H1348" s="136"/>
      <c r="I1348" s="136">
        <f>(Source!F444/1000)</f>
        <v>47.073999999999998</v>
      </c>
      <c r="J1348" s="136"/>
      <c r="K1348" s="137" t="s">
        <v>1661</v>
      </c>
      <c r="L1348" s="137"/>
    </row>
    <row r="1349" spans="1:32" ht="14.25">
      <c r="A1349" s="11"/>
      <c r="B1349" s="11"/>
      <c r="C1349" s="140" t="s">
        <v>1662</v>
      </c>
      <c r="D1349" s="140"/>
      <c r="E1349" s="140"/>
      <c r="F1349" s="140"/>
      <c r="G1349" s="136">
        <f>SUM(W1359:W1579)/1000</f>
        <v>1.4330000000000001</v>
      </c>
      <c r="H1349" s="136"/>
      <c r="I1349" s="136">
        <f>(Source!F428)/1000</f>
        <v>6.7210000000000001</v>
      </c>
      <c r="J1349" s="136"/>
      <c r="K1349" s="137" t="s">
        <v>1661</v>
      </c>
      <c r="L1349" s="137"/>
    </row>
    <row r="1350" spans="1:32" ht="14.25">
      <c r="A1350" s="11"/>
      <c r="B1350" s="11"/>
      <c r="C1350" s="140" t="s">
        <v>1663</v>
      </c>
      <c r="D1350" s="140"/>
      <c r="E1350" s="140"/>
      <c r="F1350" s="140"/>
      <c r="G1350" s="136">
        <f>SUM(X1359:X1579)/1000</f>
        <v>5.7089999999999996</v>
      </c>
      <c r="H1350" s="136"/>
      <c r="I1350" s="136">
        <f>(Source!F429)/1000</f>
        <v>40.353000000000002</v>
      </c>
      <c r="J1350" s="136"/>
      <c r="K1350" s="137" t="s">
        <v>1661</v>
      </c>
      <c r="L1350" s="137"/>
    </row>
    <row r="1351" spans="1:32" ht="14.25">
      <c r="A1351" s="11"/>
      <c r="B1351" s="11"/>
      <c r="C1351" s="140" t="s">
        <v>1664</v>
      </c>
      <c r="D1351" s="140"/>
      <c r="E1351" s="140"/>
      <c r="F1351" s="140"/>
      <c r="G1351" s="136">
        <f>SUM(Y1359:Y1579)/1000</f>
        <v>0</v>
      </c>
      <c r="H1351" s="136"/>
      <c r="I1351" s="136">
        <f>(Source!F420)/1000</f>
        <v>0</v>
      </c>
      <c r="J1351" s="136"/>
      <c r="K1351" s="137" t="s">
        <v>1661</v>
      </c>
      <c r="L1351" s="137"/>
    </row>
    <row r="1352" spans="1:32" ht="14.25">
      <c r="A1352" s="11"/>
      <c r="B1352" s="11"/>
      <c r="C1352" s="140" t="s">
        <v>1665</v>
      </c>
      <c r="D1352" s="140"/>
      <c r="E1352" s="140"/>
      <c r="F1352" s="140"/>
      <c r="G1352" s="136">
        <f>SUM(Z1359:Z1579)/1000</f>
        <v>0</v>
      </c>
      <c r="H1352" s="136"/>
      <c r="I1352" s="136">
        <f>(Source!F430+Source!F431)/1000</f>
        <v>0</v>
      </c>
      <c r="J1352" s="136"/>
      <c r="K1352" s="137" t="s">
        <v>1661</v>
      </c>
      <c r="L1352" s="137"/>
    </row>
    <row r="1353" spans="1:32" ht="15">
      <c r="A1353" s="11"/>
      <c r="B1353" s="11"/>
      <c r="C1353" s="134" t="s">
        <v>1666</v>
      </c>
      <c r="D1353" s="134"/>
      <c r="E1353" s="134"/>
      <c r="F1353" s="134"/>
      <c r="G1353" s="136">
        <f>I1353</f>
        <v>51.457599999999999</v>
      </c>
      <c r="H1353" s="136"/>
      <c r="I1353" s="136">
        <f>(Source!F433+Source!F434)</f>
        <v>51.457599999999999</v>
      </c>
      <c r="J1353" s="136"/>
      <c r="K1353" s="137" t="s">
        <v>991</v>
      </c>
      <c r="L1353" s="137"/>
    </row>
    <row r="1354" spans="1:32" ht="15">
      <c r="A1354" s="11"/>
      <c r="B1354" s="11"/>
      <c r="C1354" s="134" t="s">
        <v>1667</v>
      </c>
      <c r="D1354" s="134"/>
      <c r="E1354" s="134"/>
      <c r="F1354" s="134"/>
      <c r="G1354" s="136">
        <f>SUM(R1359:R1579)/1000</f>
        <v>0.45300000000000001</v>
      </c>
      <c r="H1354" s="136"/>
      <c r="I1354" s="136">
        <f>(Source!F439+ Source!F425)/1000</f>
        <v>8.141</v>
      </c>
      <c r="J1354" s="136"/>
      <c r="K1354" s="137" t="s">
        <v>1661</v>
      </c>
      <c r="L1354" s="137"/>
    </row>
    <row r="1355" spans="1:32" ht="14.25">
      <c r="A1355" s="11"/>
      <c r="B1355" s="11"/>
      <c r="C1355" s="11"/>
      <c r="D1355" s="11"/>
      <c r="E1355" s="11"/>
      <c r="F1355" s="11"/>
      <c r="G1355" s="11"/>
      <c r="H1355" s="11"/>
      <c r="I1355" s="11"/>
      <c r="J1355" s="11"/>
      <c r="K1355" s="11"/>
      <c r="L1355" s="11"/>
    </row>
    <row r="1356" spans="1:32" ht="14.25">
      <c r="A1356" s="138" t="s">
        <v>1725</v>
      </c>
      <c r="B1356" s="138"/>
      <c r="C1356" s="138"/>
      <c r="D1356" s="138"/>
      <c r="E1356" s="138"/>
      <c r="F1356" s="138"/>
      <c r="G1356" s="138"/>
      <c r="H1356" s="138"/>
      <c r="I1356" s="138"/>
      <c r="J1356" s="138"/>
      <c r="K1356" s="138"/>
      <c r="L1356" s="138"/>
    </row>
    <row r="1357" spans="1:32" ht="57">
      <c r="A1357" s="22" t="s">
        <v>1668</v>
      </c>
      <c r="B1357" s="22" t="s">
        <v>1669</v>
      </c>
      <c r="C1357" s="22" t="s">
        <v>1670</v>
      </c>
      <c r="D1357" s="22" t="s">
        <v>1671</v>
      </c>
      <c r="E1357" s="22" t="s">
        <v>1672</v>
      </c>
      <c r="F1357" s="22" t="s">
        <v>1673</v>
      </c>
      <c r="G1357" s="22" t="s">
        <v>1674</v>
      </c>
      <c r="H1357" s="22" t="s">
        <v>1675</v>
      </c>
      <c r="I1357" s="22" t="s">
        <v>1676</v>
      </c>
      <c r="J1357" s="22" t="s">
        <v>1677</v>
      </c>
      <c r="K1357" s="22" t="s">
        <v>1678</v>
      </c>
      <c r="L1357" s="22" t="s">
        <v>1679</v>
      </c>
    </row>
    <row r="1358" spans="1:32" ht="14.25">
      <c r="A1358" s="23">
        <v>1</v>
      </c>
      <c r="B1358" s="23">
        <v>2</v>
      </c>
      <c r="C1358" s="23">
        <v>3</v>
      </c>
      <c r="D1358" s="23">
        <v>4</v>
      </c>
      <c r="E1358" s="23">
        <v>5</v>
      </c>
      <c r="F1358" s="23">
        <v>6</v>
      </c>
      <c r="G1358" s="23">
        <v>7</v>
      </c>
      <c r="H1358" s="23">
        <v>8</v>
      </c>
      <c r="I1358" s="23">
        <v>9</v>
      </c>
      <c r="J1358" s="23">
        <v>10</v>
      </c>
      <c r="K1358" s="23">
        <v>11</v>
      </c>
      <c r="L1358" s="24">
        <v>12</v>
      </c>
    </row>
    <row r="1359" spans="1:32" ht="14.25">
      <c r="C1359" s="139" t="str">
        <f>Source!G364</f>
        <v>Мужской и женский санузел 2 этажа (в осях 35-38)</v>
      </c>
      <c r="D1359" s="139"/>
      <c r="E1359" s="139"/>
      <c r="F1359" s="139"/>
      <c r="G1359" s="139"/>
      <c r="H1359" s="139"/>
      <c r="I1359" s="139"/>
      <c r="J1359" s="139"/>
      <c r="K1359" s="139"/>
      <c r="L1359" s="139"/>
      <c r="AF1359" s="28" t="str">
        <f>Source!G364</f>
        <v>Мужской и женский санузел 2 этажа (в осях 35-38)</v>
      </c>
    </row>
    <row r="1360" spans="1:32" ht="28.5">
      <c r="A1360" s="30" t="str">
        <f>Source!E365</f>
        <v>1</v>
      </c>
      <c r="B1360" s="31" t="str">
        <f>Source!F365</f>
        <v>м08-03-575-1</v>
      </c>
      <c r="C1360" s="27" t="str">
        <f>Source!G365</f>
        <v>Прибор или аппарат</v>
      </c>
      <c r="D1360" s="32" t="str">
        <f>Source!H365</f>
        <v>1  ШТ.</v>
      </c>
      <c r="E1360" s="10">
        <f>Source!I365</f>
        <v>4</v>
      </c>
      <c r="F1360" s="34">
        <f>IF(Source!AK365&lt;&gt; 0, Source!AK365,Source!AL365 + Source!AM365 + Source!AO365)</f>
        <v>10.78</v>
      </c>
      <c r="G1360" s="33"/>
      <c r="H1360" s="35"/>
      <c r="I1360" s="33" t="str">
        <f>Source!BO365</f>
        <v>м08-03-575-1</v>
      </c>
      <c r="J1360" s="33"/>
      <c r="K1360" s="35"/>
      <c r="L1360" s="36"/>
      <c r="S1360">
        <f>ROUND((Source!FX365/100)*((ROUND(Source!AF365*Source!I365, 0)+ROUND(Source!AE365*Source!I365, 0))), 0)</f>
        <v>40</v>
      </c>
      <c r="T1360">
        <f>Source!X365</f>
        <v>708</v>
      </c>
      <c r="U1360">
        <f>ROUND((Source!FY365/100)*((ROUND(Source!AF365*Source!I365, 0)+ROUND(Source!AE365*Source!I365, 0))), 0)</f>
        <v>27</v>
      </c>
      <c r="V1360">
        <f>Source!Y365</f>
        <v>484</v>
      </c>
    </row>
    <row r="1361" spans="1:26" ht="14.25">
      <c r="A1361" s="30"/>
      <c r="B1361" s="31"/>
      <c r="C1361" s="27" t="s">
        <v>1680</v>
      </c>
      <c r="D1361" s="32"/>
      <c r="E1361" s="10"/>
      <c r="F1361" s="34">
        <f>Source!AO365</f>
        <v>10.38</v>
      </c>
      <c r="G1361" s="33" t="str">
        <f>Source!DG365</f>
        <v/>
      </c>
      <c r="H1361" s="35">
        <f>ROUND(Source!AF365*Source!I365, 0)</f>
        <v>42</v>
      </c>
      <c r="I1361" s="33"/>
      <c r="J1361" s="33">
        <f>IF(Source!BA365&lt;&gt; 0, Source!BA365, 1)</f>
        <v>17.95</v>
      </c>
      <c r="K1361" s="35">
        <f>Source!S365</f>
        <v>745</v>
      </c>
      <c r="L1361" s="36"/>
      <c r="R1361">
        <f>H1361</f>
        <v>42</v>
      </c>
    </row>
    <row r="1362" spans="1:26" ht="14.25">
      <c r="A1362" s="30"/>
      <c r="B1362" s="31"/>
      <c r="C1362" s="27" t="s">
        <v>1687</v>
      </c>
      <c r="D1362" s="32"/>
      <c r="E1362" s="10"/>
      <c r="F1362" s="34">
        <f>Source!AL365</f>
        <v>0.4</v>
      </c>
      <c r="G1362" s="33" t="str">
        <f>Source!DD365</f>
        <v/>
      </c>
      <c r="H1362" s="35">
        <f>ROUND(Source!AC365*Source!I365, 0)</f>
        <v>2</v>
      </c>
      <c r="I1362" s="33"/>
      <c r="J1362" s="33">
        <f>IF(Source!BC365&lt;&gt; 0, Source!BC365, 1)</f>
        <v>11.88</v>
      </c>
      <c r="K1362" s="35">
        <f>Source!P365</f>
        <v>19</v>
      </c>
      <c r="L1362" s="36"/>
    </row>
    <row r="1363" spans="1:26" ht="14.25">
      <c r="A1363" s="30"/>
      <c r="B1363" s="31"/>
      <c r="C1363" s="27" t="s">
        <v>1682</v>
      </c>
      <c r="D1363" s="32" t="s">
        <v>1683</v>
      </c>
      <c r="E1363" s="10">
        <f>Source!BZ365</f>
        <v>95</v>
      </c>
      <c r="F1363" s="51"/>
      <c r="G1363" s="33"/>
      <c r="H1363" s="35">
        <f>SUM(S1360:S1365)</f>
        <v>40</v>
      </c>
      <c r="I1363" s="37"/>
      <c r="J1363" s="27">
        <f>Source!AT365</f>
        <v>95</v>
      </c>
      <c r="K1363" s="35">
        <f>SUM(T1360:T1365)</f>
        <v>708</v>
      </c>
      <c r="L1363" s="36"/>
    </row>
    <row r="1364" spans="1:26" ht="14.25">
      <c r="A1364" s="30"/>
      <c r="B1364" s="31"/>
      <c r="C1364" s="27" t="s">
        <v>1684</v>
      </c>
      <c r="D1364" s="32" t="s">
        <v>1683</v>
      </c>
      <c r="E1364" s="10">
        <f>Source!CA365</f>
        <v>65</v>
      </c>
      <c r="F1364" s="51"/>
      <c r="G1364" s="33"/>
      <c r="H1364" s="35">
        <f>SUM(U1360:U1365)</f>
        <v>27</v>
      </c>
      <c r="I1364" s="37"/>
      <c r="J1364" s="27">
        <f>Source!AU365</f>
        <v>65</v>
      </c>
      <c r="K1364" s="35">
        <f>SUM(V1360:V1365)</f>
        <v>484</v>
      </c>
      <c r="L1364" s="36"/>
    </row>
    <row r="1365" spans="1:26" ht="14.25">
      <c r="A1365" s="41"/>
      <c r="B1365" s="42"/>
      <c r="C1365" s="43" t="s">
        <v>1685</v>
      </c>
      <c r="D1365" s="44" t="s">
        <v>1686</v>
      </c>
      <c r="E1365" s="45">
        <f>Source!AQ365</f>
        <v>1.1200000000000001</v>
      </c>
      <c r="F1365" s="46"/>
      <c r="G1365" s="47" t="str">
        <f>Source!DI365</f>
        <v/>
      </c>
      <c r="H1365" s="48"/>
      <c r="I1365" s="47"/>
      <c r="J1365" s="47"/>
      <c r="K1365" s="48"/>
      <c r="L1365" s="49">
        <f>Source!U365</f>
        <v>4.4800000000000004</v>
      </c>
    </row>
    <row r="1366" spans="1:26" ht="15">
      <c r="G1366" s="132">
        <f>ROUND(Source!AC365*Source!I365, 0)+ROUND(Source!AF365*Source!I365, 0)+ROUND(Source!AD365*Source!I365, 0)+SUM(H1363:H1364)</f>
        <v>111</v>
      </c>
      <c r="H1366" s="132"/>
      <c r="J1366" s="132">
        <f>Source!O365+SUM(K1363:K1364)</f>
        <v>1956</v>
      </c>
      <c r="K1366" s="132"/>
      <c r="L1366" s="40">
        <f>Source!U365</f>
        <v>4.4800000000000004</v>
      </c>
      <c r="O1366" s="39">
        <f>G1366</f>
        <v>111</v>
      </c>
      <c r="P1366" s="39">
        <f>J1366</f>
        <v>1956</v>
      </c>
      <c r="Q1366" s="50">
        <f>L1366</f>
        <v>4.4800000000000004</v>
      </c>
      <c r="W1366">
        <f>IF(Source!BI365&lt;=1,G1366, 0)</f>
        <v>0</v>
      </c>
      <c r="X1366">
        <f>IF(Source!BI365=2,G1366, 0)</f>
        <v>111</v>
      </c>
      <c r="Y1366">
        <f>IF(Source!BI365=3,G1366, 0)</f>
        <v>0</v>
      </c>
      <c r="Z1366">
        <f>IF(Source!BI365=4,G1366, 0)</f>
        <v>0</v>
      </c>
    </row>
    <row r="1367" spans="1:26" ht="42.75">
      <c r="A1367" s="30" t="str">
        <f>Source!E366</f>
        <v>2</v>
      </c>
      <c r="B1367" s="31" t="str">
        <f>Source!F366</f>
        <v>509-2244</v>
      </c>
      <c r="C1367" s="27" t="str">
        <f>Source!G366</f>
        <v>Выключатели автоматические «IEK» ВА47-29 3Р 40А, характеристика С (приминительно АВДТ32)</v>
      </c>
      <c r="D1367" s="32" t="str">
        <f>Source!H366</f>
        <v>шт.</v>
      </c>
      <c r="E1367" s="10">
        <f>Source!I366</f>
        <v>2</v>
      </c>
      <c r="F1367" s="34">
        <f>IF(Source!AK366&lt;&gt; 0, Source!AK366,Source!AL366 + Source!AM366 + Source!AO366)</f>
        <v>30.07</v>
      </c>
      <c r="G1367" s="33"/>
      <c r="H1367" s="35"/>
      <c r="I1367" s="33" t="str">
        <f>Source!BO366</f>
        <v>509-2244</v>
      </c>
      <c r="J1367" s="33"/>
      <c r="K1367" s="35"/>
      <c r="L1367" s="36"/>
      <c r="S1367">
        <f>ROUND((Source!FX366/100)*((ROUND(Source!AF366*Source!I366, 0)+ROUND(Source!AE366*Source!I366, 0))), 0)</f>
        <v>0</v>
      </c>
      <c r="T1367">
        <f>Source!X366</f>
        <v>0</v>
      </c>
      <c r="U1367">
        <f>ROUND((Source!FY366/100)*((ROUND(Source!AF366*Source!I366, 0)+ROUND(Source!AE366*Source!I366, 0))), 0)</f>
        <v>0</v>
      </c>
      <c r="V1367">
        <f>Source!Y366</f>
        <v>0</v>
      </c>
    </row>
    <row r="1368" spans="1:26" ht="14.25">
      <c r="A1368" s="41"/>
      <c r="B1368" s="42"/>
      <c r="C1368" s="43" t="s">
        <v>1687</v>
      </c>
      <c r="D1368" s="44"/>
      <c r="E1368" s="45"/>
      <c r="F1368" s="46">
        <f>Source!AL366</f>
        <v>30.07</v>
      </c>
      <c r="G1368" s="47" t="str">
        <f>Source!DD366</f>
        <v/>
      </c>
      <c r="H1368" s="48">
        <f>ROUND(Source!AC366*Source!I366, 0)</f>
        <v>60</v>
      </c>
      <c r="I1368" s="47"/>
      <c r="J1368" s="47">
        <f>IF(Source!BC366&lt;&gt; 0, Source!BC366, 1)</f>
        <v>4.25</v>
      </c>
      <c r="K1368" s="48">
        <f>Source!P366</f>
        <v>256</v>
      </c>
      <c r="L1368" s="58"/>
    </row>
    <row r="1369" spans="1:26" ht="15">
      <c r="G1369" s="132">
        <f>ROUND(Source!AC366*Source!I366, 0)+ROUND(Source!AF366*Source!I366, 0)+ROUND(Source!AD366*Source!I366, 0)</f>
        <v>60</v>
      </c>
      <c r="H1369" s="132"/>
      <c r="J1369" s="132">
        <f>Source!O366</f>
        <v>256</v>
      </c>
      <c r="K1369" s="132"/>
      <c r="L1369" s="40">
        <f>Source!U366</f>
        <v>0</v>
      </c>
      <c r="O1369" s="39">
        <f>G1369</f>
        <v>60</v>
      </c>
      <c r="P1369" s="39">
        <f>J1369</f>
        <v>256</v>
      </c>
      <c r="Q1369" s="50">
        <f>L1369</f>
        <v>0</v>
      </c>
      <c r="W1369">
        <f>IF(Source!BI366&lt;=1,G1369, 0)</f>
        <v>0</v>
      </c>
      <c r="X1369">
        <f>IF(Source!BI366=2,G1369, 0)</f>
        <v>60</v>
      </c>
      <c r="Y1369">
        <f>IF(Source!BI366=3,G1369, 0)</f>
        <v>0</v>
      </c>
      <c r="Z1369">
        <f>IF(Source!BI366=4,G1369, 0)</f>
        <v>0</v>
      </c>
    </row>
    <row r="1370" spans="1:26" ht="28.5">
      <c r="A1370" s="30" t="str">
        <f>Source!E367</f>
        <v>3</v>
      </c>
      <c r="B1370" s="31" t="str">
        <f>Source!F367</f>
        <v>509-2233</v>
      </c>
      <c r="C1370" s="27" t="str">
        <f>Source!G367</f>
        <v>Выключатели автоматические «IEK» ВА47-29М 1Р 16А, характеристика С</v>
      </c>
      <c r="D1370" s="32" t="str">
        <f>Source!H367</f>
        <v>шт.</v>
      </c>
      <c r="E1370" s="10">
        <f>Source!I367</f>
        <v>1</v>
      </c>
      <c r="F1370" s="34">
        <f>IF(Source!AK367&lt;&gt; 0, Source!AK367,Source!AL367 + Source!AM367 + Source!AO367)</f>
        <v>12.18</v>
      </c>
      <c r="G1370" s="33"/>
      <c r="H1370" s="35"/>
      <c r="I1370" s="33" t="str">
        <f>Source!BO367</f>
        <v>509-2233</v>
      </c>
      <c r="J1370" s="33"/>
      <c r="K1370" s="35"/>
      <c r="L1370" s="36"/>
      <c r="S1370">
        <f>ROUND((Source!FX367/100)*((ROUND(Source!AF367*Source!I367, 0)+ROUND(Source!AE367*Source!I367, 0))), 0)</f>
        <v>0</v>
      </c>
      <c r="T1370">
        <f>Source!X367</f>
        <v>0</v>
      </c>
      <c r="U1370">
        <f>ROUND((Source!FY367/100)*((ROUND(Source!AF367*Source!I367, 0)+ROUND(Source!AE367*Source!I367, 0))), 0)</f>
        <v>0</v>
      </c>
      <c r="V1370">
        <f>Source!Y367</f>
        <v>0</v>
      </c>
    </row>
    <row r="1371" spans="1:26" ht="14.25">
      <c r="A1371" s="41"/>
      <c r="B1371" s="42"/>
      <c r="C1371" s="43" t="s">
        <v>1687</v>
      </c>
      <c r="D1371" s="44"/>
      <c r="E1371" s="45"/>
      <c r="F1371" s="46">
        <f>Source!AL367</f>
        <v>12.18</v>
      </c>
      <c r="G1371" s="47" t="str">
        <f>Source!DD367</f>
        <v/>
      </c>
      <c r="H1371" s="48">
        <f>ROUND(Source!AC367*Source!I367, 0)</f>
        <v>12</v>
      </c>
      <c r="I1371" s="47"/>
      <c r="J1371" s="47">
        <f>IF(Source!BC367&lt;&gt; 0, Source!BC367, 1)</f>
        <v>4.3499999999999996</v>
      </c>
      <c r="K1371" s="48">
        <f>Source!P367</f>
        <v>53</v>
      </c>
      <c r="L1371" s="58"/>
    </row>
    <row r="1372" spans="1:26" ht="15">
      <c r="G1372" s="132">
        <f>ROUND(Source!AC367*Source!I367, 0)+ROUND(Source!AF367*Source!I367, 0)+ROUND(Source!AD367*Source!I367, 0)</f>
        <v>12</v>
      </c>
      <c r="H1372" s="132"/>
      <c r="J1372" s="132">
        <f>Source!O367</f>
        <v>53</v>
      </c>
      <c r="K1372" s="132"/>
      <c r="L1372" s="40">
        <f>Source!U367</f>
        <v>0</v>
      </c>
      <c r="O1372" s="39">
        <f>G1372</f>
        <v>12</v>
      </c>
      <c r="P1372" s="39">
        <f>J1372</f>
        <v>53</v>
      </c>
      <c r="Q1372" s="50">
        <f>L1372</f>
        <v>0</v>
      </c>
      <c r="W1372">
        <f>IF(Source!BI367&lt;=1,G1372, 0)</f>
        <v>0</v>
      </c>
      <c r="X1372">
        <f>IF(Source!BI367=2,G1372, 0)</f>
        <v>12</v>
      </c>
      <c r="Y1372">
        <f>IF(Source!BI367=3,G1372, 0)</f>
        <v>0</v>
      </c>
      <c r="Z1372">
        <f>IF(Source!BI367=4,G1372, 0)</f>
        <v>0</v>
      </c>
    </row>
    <row r="1373" spans="1:26" ht="28.5">
      <c r="A1373" s="30" t="str">
        <f>Source!E368</f>
        <v>4</v>
      </c>
      <c r="B1373" s="31" t="str">
        <f>Source!F368</f>
        <v>509-2234</v>
      </c>
      <c r="C1373" s="27" t="str">
        <f>Source!G368</f>
        <v>Выключатели автоматические «IEK» ВА47-29М 1Р 25А, характеристика С</v>
      </c>
      <c r="D1373" s="32" t="str">
        <f>Source!H368</f>
        <v>шт.</v>
      </c>
      <c r="E1373" s="10">
        <f>Source!I368</f>
        <v>1</v>
      </c>
      <c r="F1373" s="34">
        <f>IF(Source!AK368&lt;&gt; 0, Source!AK368,Source!AL368 + Source!AM368 + Source!AO368)</f>
        <v>12.18</v>
      </c>
      <c r="G1373" s="33"/>
      <c r="H1373" s="35"/>
      <c r="I1373" s="33" t="str">
        <f>Source!BO368</f>
        <v>509-2234</v>
      </c>
      <c r="J1373" s="33"/>
      <c r="K1373" s="35"/>
      <c r="L1373" s="36"/>
      <c r="S1373">
        <f>ROUND((Source!FX368/100)*((ROUND(Source!AF368*Source!I368, 0)+ROUND(Source!AE368*Source!I368, 0))), 0)</f>
        <v>0</v>
      </c>
      <c r="T1373">
        <f>Source!X368</f>
        <v>0</v>
      </c>
      <c r="U1373">
        <f>ROUND((Source!FY368/100)*((ROUND(Source!AF368*Source!I368, 0)+ROUND(Source!AE368*Source!I368, 0))), 0)</f>
        <v>0</v>
      </c>
      <c r="V1373">
        <f>Source!Y368</f>
        <v>0</v>
      </c>
    </row>
    <row r="1374" spans="1:26" ht="14.25">
      <c r="A1374" s="41"/>
      <c r="B1374" s="42"/>
      <c r="C1374" s="43" t="s">
        <v>1687</v>
      </c>
      <c r="D1374" s="44"/>
      <c r="E1374" s="45"/>
      <c r="F1374" s="46">
        <f>Source!AL368</f>
        <v>12.18</v>
      </c>
      <c r="G1374" s="47" t="str">
        <f>Source!DD368</f>
        <v/>
      </c>
      <c r="H1374" s="48">
        <f>ROUND(Source!AC368*Source!I368, 0)</f>
        <v>12</v>
      </c>
      <c r="I1374" s="47"/>
      <c r="J1374" s="47">
        <f>IF(Source!BC368&lt;&gt; 0, Source!BC368, 1)</f>
        <v>4.3499999999999996</v>
      </c>
      <c r="K1374" s="48">
        <f>Source!P368</f>
        <v>53</v>
      </c>
      <c r="L1374" s="58"/>
    </row>
    <row r="1375" spans="1:26" ht="15">
      <c r="G1375" s="132">
        <f>ROUND(Source!AC368*Source!I368, 0)+ROUND(Source!AF368*Source!I368, 0)+ROUND(Source!AD368*Source!I368, 0)</f>
        <v>12</v>
      </c>
      <c r="H1375" s="132"/>
      <c r="J1375" s="132">
        <f>Source!O368</f>
        <v>53</v>
      </c>
      <c r="K1375" s="132"/>
      <c r="L1375" s="40">
        <f>Source!U368</f>
        <v>0</v>
      </c>
      <c r="O1375" s="39">
        <f>G1375</f>
        <v>12</v>
      </c>
      <c r="P1375" s="39">
        <f>J1375</f>
        <v>53</v>
      </c>
      <c r="Q1375" s="50">
        <f>L1375</f>
        <v>0</v>
      </c>
      <c r="W1375">
        <f>IF(Source!BI368&lt;=1,G1375, 0)</f>
        <v>0</v>
      </c>
      <c r="X1375">
        <f>IF(Source!BI368=2,G1375, 0)</f>
        <v>12</v>
      </c>
      <c r="Y1375">
        <f>IF(Source!BI368=3,G1375, 0)</f>
        <v>0</v>
      </c>
      <c r="Z1375">
        <f>IF(Source!BI368=4,G1375, 0)</f>
        <v>0</v>
      </c>
    </row>
    <row r="1376" spans="1:26" ht="71.25">
      <c r="A1376" s="30" t="str">
        <f>Source!E369</f>
        <v>6</v>
      </c>
      <c r="B1376" s="31" t="str">
        <f>Source!F369</f>
        <v>м08-03-593-6</v>
      </c>
      <c r="C1376" s="27" t="str">
        <f>Source!G369</f>
        <v>Светильник потолочный или настенный с креплением винтами или болтами для помещений с нормальными условиями среды, одноламповый</v>
      </c>
      <c r="D1376" s="32" t="str">
        <f>Source!H369</f>
        <v>100 шт.</v>
      </c>
      <c r="E1376" s="10">
        <f>Source!I369</f>
        <v>0.06</v>
      </c>
      <c r="F1376" s="34">
        <f>IF(Source!AK369&lt;&gt; 0, Source!AK369,Source!AL369 + Source!AM369 + Source!AO369)</f>
        <v>1415.25</v>
      </c>
      <c r="G1376" s="33"/>
      <c r="H1376" s="35"/>
      <c r="I1376" s="33" t="str">
        <f>Source!BO369</f>
        <v>м08-03-593-6</v>
      </c>
      <c r="J1376" s="33"/>
      <c r="K1376" s="35"/>
      <c r="L1376" s="36"/>
      <c r="S1376">
        <f>ROUND((Source!FX369/100)*((ROUND(Source!AF369*Source!I369, 0)+ROUND(Source!AE369*Source!I369, 0))), 0)</f>
        <v>38</v>
      </c>
      <c r="T1376">
        <f>Source!X369</f>
        <v>680</v>
      </c>
      <c r="U1376">
        <f>ROUND((Source!FY369/100)*((ROUND(Source!AF369*Source!I369, 0)+ROUND(Source!AE369*Source!I369, 0))), 0)</f>
        <v>26</v>
      </c>
      <c r="V1376">
        <f>Source!Y369</f>
        <v>465</v>
      </c>
    </row>
    <row r="1377" spans="1:26" ht="14.25">
      <c r="A1377" s="30"/>
      <c r="B1377" s="31"/>
      <c r="C1377" s="27" t="s">
        <v>1680</v>
      </c>
      <c r="D1377" s="32"/>
      <c r="E1377" s="10"/>
      <c r="F1377" s="34">
        <f>Source!AO369</f>
        <v>654.83000000000004</v>
      </c>
      <c r="G1377" s="33" t="str">
        <f>Source!DG369</f>
        <v/>
      </c>
      <c r="H1377" s="35">
        <f>ROUND(Source!AF369*Source!I369, 0)</f>
        <v>39</v>
      </c>
      <c r="I1377" s="33"/>
      <c r="J1377" s="33">
        <f>IF(Source!BA369&lt;&gt; 0, Source!BA369, 1)</f>
        <v>17.95</v>
      </c>
      <c r="K1377" s="35">
        <f>Source!S369</f>
        <v>705</v>
      </c>
      <c r="L1377" s="36"/>
      <c r="R1377">
        <f>H1377</f>
        <v>39</v>
      </c>
    </row>
    <row r="1378" spans="1:26" ht="14.25">
      <c r="A1378" s="30"/>
      <c r="B1378" s="31"/>
      <c r="C1378" s="27" t="s">
        <v>317</v>
      </c>
      <c r="D1378" s="32"/>
      <c r="E1378" s="10"/>
      <c r="F1378" s="34">
        <f>Source!AM369</f>
        <v>236.96</v>
      </c>
      <c r="G1378" s="33" t="str">
        <f>Source!DE369</f>
        <v/>
      </c>
      <c r="H1378" s="35">
        <f>ROUND(Source!AD369*Source!I369, 0)</f>
        <v>14</v>
      </c>
      <c r="I1378" s="33"/>
      <c r="J1378" s="33">
        <f>IF(Source!BB369&lt;&gt; 0, Source!BB369, 1)</f>
        <v>6.18</v>
      </c>
      <c r="K1378" s="35">
        <f>Source!Q369</f>
        <v>88</v>
      </c>
      <c r="L1378" s="36"/>
    </row>
    <row r="1379" spans="1:26" ht="14.25">
      <c r="A1379" s="30"/>
      <c r="B1379" s="31"/>
      <c r="C1379" s="27" t="s">
        <v>1681</v>
      </c>
      <c r="D1379" s="32"/>
      <c r="E1379" s="10"/>
      <c r="F1379" s="34">
        <f>Source!AN369</f>
        <v>10.65</v>
      </c>
      <c r="G1379" s="33" t="str">
        <f>Source!DF369</f>
        <v/>
      </c>
      <c r="H1379" s="35">
        <f>ROUND(Source!AE369*Source!I369, 0)</f>
        <v>1</v>
      </c>
      <c r="I1379" s="33"/>
      <c r="J1379" s="33">
        <f>IF(Source!BS369&lt;&gt; 0, Source!BS369, 1)</f>
        <v>17.95</v>
      </c>
      <c r="K1379" s="35">
        <f>Source!R369</f>
        <v>11</v>
      </c>
      <c r="L1379" s="36"/>
      <c r="R1379">
        <f>H1379</f>
        <v>1</v>
      </c>
    </row>
    <row r="1380" spans="1:26" ht="14.25">
      <c r="A1380" s="30"/>
      <c r="B1380" s="31"/>
      <c r="C1380" s="27" t="s">
        <v>1687</v>
      </c>
      <c r="D1380" s="32"/>
      <c r="E1380" s="10"/>
      <c r="F1380" s="34">
        <f>Source!AL369</f>
        <v>523.46</v>
      </c>
      <c r="G1380" s="33" t="str">
        <f>Source!DD369</f>
        <v/>
      </c>
      <c r="H1380" s="35">
        <f>ROUND(Source!AC369*Source!I369, 0)</f>
        <v>31</v>
      </c>
      <c r="I1380" s="33"/>
      <c r="J1380" s="33">
        <f>IF(Source!BC369&lt;&gt; 0, Source!BC369, 1)</f>
        <v>2.84</v>
      </c>
      <c r="K1380" s="35">
        <f>Source!P369</f>
        <v>89</v>
      </c>
      <c r="L1380" s="36"/>
    </row>
    <row r="1381" spans="1:26" ht="14.25">
      <c r="A1381" s="30"/>
      <c r="B1381" s="31"/>
      <c r="C1381" s="27" t="s">
        <v>1682</v>
      </c>
      <c r="D1381" s="32" t="s">
        <v>1683</v>
      </c>
      <c r="E1381" s="10">
        <f>Source!BZ369</f>
        <v>95</v>
      </c>
      <c r="F1381" s="51"/>
      <c r="G1381" s="33"/>
      <c r="H1381" s="35">
        <f>SUM(S1376:S1383)</f>
        <v>38</v>
      </c>
      <c r="I1381" s="37"/>
      <c r="J1381" s="27">
        <f>Source!AT369</f>
        <v>95</v>
      </c>
      <c r="K1381" s="35">
        <f>SUM(T1376:T1383)</f>
        <v>680</v>
      </c>
      <c r="L1381" s="36"/>
    </row>
    <row r="1382" spans="1:26" ht="14.25">
      <c r="A1382" s="30"/>
      <c r="B1382" s="31"/>
      <c r="C1382" s="27" t="s">
        <v>1684</v>
      </c>
      <c r="D1382" s="32" t="s">
        <v>1683</v>
      </c>
      <c r="E1382" s="10">
        <f>Source!CA369</f>
        <v>65</v>
      </c>
      <c r="F1382" s="51"/>
      <c r="G1382" s="33"/>
      <c r="H1382" s="35">
        <f>SUM(U1376:U1383)</f>
        <v>26</v>
      </c>
      <c r="I1382" s="37"/>
      <c r="J1382" s="27">
        <f>Source!AU369</f>
        <v>65</v>
      </c>
      <c r="K1382" s="35">
        <f>SUM(V1376:V1383)</f>
        <v>465</v>
      </c>
      <c r="L1382" s="36"/>
    </row>
    <row r="1383" spans="1:26" ht="14.25">
      <c r="A1383" s="41"/>
      <c r="B1383" s="42"/>
      <c r="C1383" s="43" t="s">
        <v>1685</v>
      </c>
      <c r="D1383" s="44" t="s">
        <v>1686</v>
      </c>
      <c r="E1383" s="45">
        <f>Source!AQ369</f>
        <v>70.64</v>
      </c>
      <c r="F1383" s="46"/>
      <c r="G1383" s="47" t="str">
        <f>Source!DI369</f>
        <v/>
      </c>
      <c r="H1383" s="48"/>
      <c r="I1383" s="47"/>
      <c r="J1383" s="47"/>
      <c r="K1383" s="48"/>
      <c r="L1383" s="49">
        <f>Source!U369</f>
        <v>4.2383999999999995</v>
      </c>
    </row>
    <row r="1384" spans="1:26" ht="15">
      <c r="G1384" s="132">
        <f>ROUND(Source!AC369*Source!I369, 0)+ROUND(Source!AF369*Source!I369, 0)+ROUND(Source!AD369*Source!I369, 0)+SUM(H1381:H1382)</f>
        <v>148</v>
      </c>
      <c r="H1384" s="132"/>
      <c r="J1384" s="132">
        <f>Source!O369+SUM(K1381:K1382)</f>
        <v>2027</v>
      </c>
      <c r="K1384" s="132"/>
      <c r="L1384" s="40">
        <f>Source!U369</f>
        <v>4.2383999999999995</v>
      </c>
      <c r="O1384" s="39">
        <f>G1384</f>
        <v>148</v>
      </c>
      <c r="P1384" s="39">
        <f>J1384</f>
        <v>2027</v>
      </c>
      <c r="Q1384" s="50">
        <f>L1384</f>
        <v>4.2383999999999995</v>
      </c>
      <c r="W1384">
        <f>IF(Source!BI369&lt;=1,G1384, 0)</f>
        <v>0</v>
      </c>
      <c r="X1384">
        <f>IF(Source!BI369=2,G1384, 0)</f>
        <v>148</v>
      </c>
      <c r="Y1384">
        <f>IF(Source!BI369=3,G1384, 0)</f>
        <v>0</v>
      </c>
      <c r="Z1384">
        <f>IF(Source!BI369=4,G1384, 0)</f>
        <v>0</v>
      </c>
    </row>
    <row r="1385" spans="1:26" ht="28.5">
      <c r="A1385" s="30" t="str">
        <f>Source!E370</f>
        <v>7</v>
      </c>
      <c r="B1385" s="31" t="str">
        <f>Source!F370</f>
        <v>прайс</v>
      </c>
      <c r="C1385" s="27" t="str">
        <f>Source!G370</f>
        <v>Светильник Navigator LED 61 004 DSP-02-36-6.5K-IP65-LED 36Вт 6500К IP65</v>
      </c>
      <c r="D1385" s="32" t="str">
        <f>Source!H370</f>
        <v>шт.</v>
      </c>
      <c r="E1385" s="10">
        <f>Source!I370</f>
        <v>6</v>
      </c>
      <c r="F1385" s="34">
        <f>IF(Source!AK370&lt;&gt; 0, Source!AK370,Source!AL370 + Source!AM370 + Source!AO370)</f>
        <v>226.62</v>
      </c>
      <c r="G1385" s="33"/>
      <c r="H1385" s="35"/>
      <c r="I1385" s="33" t="str">
        <f>Source!BO370</f>
        <v>509-1383</v>
      </c>
      <c r="J1385" s="33"/>
      <c r="K1385" s="35"/>
      <c r="L1385" s="36"/>
      <c r="S1385">
        <f>ROUND((Source!FX370/100)*((ROUND(Source!AF370*Source!I370, 0)+ROUND(Source!AE370*Source!I370, 0))), 0)</f>
        <v>0</v>
      </c>
      <c r="T1385">
        <f>Source!X370</f>
        <v>0</v>
      </c>
      <c r="U1385">
        <f>ROUND((Source!FY370/100)*((ROUND(Source!AF370*Source!I370, 0)+ROUND(Source!AE370*Source!I370, 0))), 0)</f>
        <v>0</v>
      </c>
      <c r="V1385">
        <f>Source!Y370</f>
        <v>0</v>
      </c>
    </row>
    <row r="1386" spans="1:26" ht="14.25">
      <c r="A1386" s="41"/>
      <c r="B1386" s="42"/>
      <c r="C1386" s="43" t="s">
        <v>1687</v>
      </c>
      <c r="D1386" s="44"/>
      <c r="E1386" s="45"/>
      <c r="F1386" s="46">
        <f>Source!AL370</f>
        <v>226.62</v>
      </c>
      <c r="G1386" s="47" t="str">
        <f>Source!DD370</f>
        <v/>
      </c>
      <c r="H1386" s="48">
        <f>ROUND(Source!AC370*Source!I370, 0)</f>
        <v>1360</v>
      </c>
      <c r="I1386" s="47"/>
      <c r="J1386" s="47">
        <f>IF(Source!BC370&lt;&gt; 0, Source!BC370, 1)</f>
        <v>4.67</v>
      </c>
      <c r="K1386" s="48">
        <f>Source!P370</f>
        <v>6350</v>
      </c>
      <c r="L1386" s="58"/>
    </row>
    <row r="1387" spans="1:26" ht="15">
      <c r="G1387" s="132">
        <f>ROUND(Source!AC370*Source!I370, 0)+ROUND(Source!AF370*Source!I370, 0)+ROUND(Source!AD370*Source!I370, 0)</f>
        <v>1360</v>
      </c>
      <c r="H1387" s="132"/>
      <c r="J1387" s="132">
        <f>Source!O370</f>
        <v>6350</v>
      </c>
      <c r="K1387" s="132"/>
      <c r="L1387" s="40">
        <f>Source!U370</f>
        <v>0</v>
      </c>
      <c r="O1387" s="39">
        <f>G1387</f>
        <v>1360</v>
      </c>
      <c r="P1387" s="39">
        <f>J1387</f>
        <v>6350</v>
      </c>
      <c r="Q1387" s="50">
        <f>L1387</f>
        <v>0</v>
      </c>
      <c r="W1387">
        <f>IF(Source!BI370&lt;=1,G1387, 0)</f>
        <v>0</v>
      </c>
      <c r="X1387">
        <f>IF(Source!BI370=2,G1387, 0)</f>
        <v>1360</v>
      </c>
      <c r="Y1387">
        <f>IF(Source!BI370=3,G1387, 0)</f>
        <v>0</v>
      </c>
      <c r="Z1387">
        <f>IF(Source!BI370=4,G1387, 0)</f>
        <v>0</v>
      </c>
    </row>
    <row r="1388" spans="1:26" ht="57">
      <c r="A1388" s="30" t="str">
        <f>Source!E371</f>
        <v>8</v>
      </c>
      <c r="B1388" s="31" t="str">
        <f>Source!F371</f>
        <v>м08-03-532-4</v>
      </c>
      <c r="C1388" s="27" t="str">
        <f>Source!G371</f>
        <v>Пост управления кнопочный общего назначения, устанавливаемый на конструкции на стене или колонне, количество элементов поста до 3</v>
      </c>
      <c r="D1388" s="32" t="str">
        <f>Source!H371</f>
        <v>1  ШТ.</v>
      </c>
      <c r="E1388" s="10">
        <f>Source!I371</f>
        <v>1</v>
      </c>
      <c r="F1388" s="34">
        <f>IF(Source!AK371&lt;&gt; 0, Source!AK371,Source!AL371 + Source!AM371 + Source!AO371)</f>
        <v>53.08</v>
      </c>
      <c r="G1388" s="33"/>
      <c r="H1388" s="35"/>
      <c r="I1388" s="33" t="str">
        <f>Source!BO371</f>
        <v>м08-03-532-4</v>
      </c>
      <c r="J1388" s="33"/>
      <c r="K1388" s="35"/>
      <c r="L1388" s="36"/>
      <c r="S1388">
        <f>ROUND((Source!FX371/100)*((ROUND(Source!AF371*Source!I371, 0)+ROUND(Source!AE371*Source!I371, 0))), 0)</f>
        <v>15</v>
      </c>
      <c r="T1388">
        <f>Source!X371</f>
        <v>273</v>
      </c>
      <c r="U1388">
        <f>ROUND((Source!FY371/100)*((ROUND(Source!AF371*Source!I371, 0)+ROUND(Source!AE371*Source!I371, 0))), 0)</f>
        <v>10</v>
      </c>
      <c r="V1388">
        <f>Source!Y371</f>
        <v>187</v>
      </c>
    </row>
    <row r="1389" spans="1:26" ht="14.25">
      <c r="A1389" s="30"/>
      <c r="B1389" s="31"/>
      <c r="C1389" s="27" t="s">
        <v>1680</v>
      </c>
      <c r="D1389" s="32"/>
      <c r="E1389" s="10"/>
      <c r="F1389" s="34">
        <f>Source!AO371</f>
        <v>16</v>
      </c>
      <c r="G1389" s="33" t="str">
        <f>Source!DG371</f>
        <v/>
      </c>
      <c r="H1389" s="35">
        <f>ROUND(Source!AF371*Source!I371, 0)</f>
        <v>16</v>
      </c>
      <c r="I1389" s="33"/>
      <c r="J1389" s="33">
        <f>IF(Source!BA371&lt;&gt; 0, Source!BA371, 1)</f>
        <v>17.95</v>
      </c>
      <c r="K1389" s="35">
        <f>Source!S371</f>
        <v>287</v>
      </c>
      <c r="L1389" s="36"/>
      <c r="R1389">
        <f>H1389</f>
        <v>16</v>
      </c>
    </row>
    <row r="1390" spans="1:26" ht="14.25">
      <c r="A1390" s="30"/>
      <c r="B1390" s="31"/>
      <c r="C1390" s="27" t="s">
        <v>317</v>
      </c>
      <c r="D1390" s="32"/>
      <c r="E1390" s="10"/>
      <c r="F1390" s="34">
        <f>Source!AM371</f>
        <v>1.07</v>
      </c>
      <c r="G1390" s="33" t="str">
        <f>Source!DE371</f>
        <v/>
      </c>
      <c r="H1390" s="35">
        <f>ROUND(Source!AD371*Source!I371, 0)</f>
        <v>1</v>
      </c>
      <c r="I1390" s="33"/>
      <c r="J1390" s="33">
        <f>IF(Source!BB371&lt;&gt; 0, Source!BB371, 1)</f>
        <v>5.07</v>
      </c>
      <c r="K1390" s="35">
        <f>Source!Q371</f>
        <v>5</v>
      </c>
      <c r="L1390" s="36"/>
    </row>
    <row r="1391" spans="1:26" ht="14.25">
      <c r="A1391" s="30"/>
      <c r="B1391" s="31"/>
      <c r="C1391" s="27" t="s">
        <v>1687</v>
      </c>
      <c r="D1391" s="32"/>
      <c r="E1391" s="10"/>
      <c r="F1391" s="34">
        <f>Source!AL371</f>
        <v>36.01</v>
      </c>
      <c r="G1391" s="33" t="str">
        <f>Source!DD371</f>
        <v/>
      </c>
      <c r="H1391" s="35">
        <f>ROUND(Source!AC371*Source!I371, 0)</f>
        <v>36</v>
      </c>
      <c r="I1391" s="33"/>
      <c r="J1391" s="33">
        <f>IF(Source!BC371&lt;&gt; 0, Source!BC371, 1)</f>
        <v>5.15</v>
      </c>
      <c r="K1391" s="35">
        <f>Source!P371</f>
        <v>185</v>
      </c>
      <c r="L1391" s="36"/>
    </row>
    <row r="1392" spans="1:26" ht="14.25">
      <c r="A1392" s="30"/>
      <c r="B1392" s="31"/>
      <c r="C1392" s="27" t="s">
        <v>1682</v>
      </c>
      <c r="D1392" s="32" t="s">
        <v>1683</v>
      </c>
      <c r="E1392" s="10">
        <f>Source!BZ371</f>
        <v>95</v>
      </c>
      <c r="F1392" s="51"/>
      <c r="G1392" s="33"/>
      <c r="H1392" s="35">
        <f>SUM(S1388:S1394)</f>
        <v>15</v>
      </c>
      <c r="I1392" s="37"/>
      <c r="J1392" s="27">
        <f>Source!AT371</f>
        <v>95</v>
      </c>
      <c r="K1392" s="35">
        <f>SUM(T1388:T1394)</f>
        <v>273</v>
      </c>
      <c r="L1392" s="36"/>
    </row>
    <row r="1393" spans="1:26" ht="14.25">
      <c r="A1393" s="30"/>
      <c r="B1393" s="31"/>
      <c r="C1393" s="27" t="s">
        <v>1684</v>
      </c>
      <c r="D1393" s="32" t="s">
        <v>1683</v>
      </c>
      <c r="E1393" s="10">
        <f>Source!CA371</f>
        <v>65</v>
      </c>
      <c r="F1393" s="51"/>
      <c r="G1393" s="33"/>
      <c r="H1393" s="35">
        <f>SUM(U1388:U1394)</f>
        <v>10</v>
      </c>
      <c r="I1393" s="37"/>
      <c r="J1393" s="27">
        <f>Source!AU371</f>
        <v>65</v>
      </c>
      <c r="K1393" s="35">
        <f>SUM(V1388:V1394)</f>
        <v>187</v>
      </c>
      <c r="L1393" s="36"/>
    </row>
    <row r="1394" spans="1:26" ht="14.25">
      <c r="A1394" s="41"/>
      <c r="B1394" s="42"/>
      <c r="C1394" s="43" t="s">
        <v>1685</v>
      </c>
      <c r="D1394" s="44" t="s">
        <v>1686</v>
      </c>
      <c r="E1394" s="45">
        <f>Source!AQ371</f>
        <v>1.8</v>
      </c>
      <c r="F1394" s="46"/>
      <c r="G1394" s="47" t="str">
        <f>Source!DI371</f>
        <v/>
      </c>
      <c r="H1394" s="48"/>
      <c r="I1394" s="47"/>
      <c r="J1394" s="47"/>
      <c r="K1394" s="48"/>
      <c r="L1394" s="49">
        <f>Source!U371</f>
        <v>1.8</v>
      </c>
    </row>
    <row r="1395" spans="1:26" ht="15">
      <c r="G1395" s="132">
        <f>ROUND(Source!AC371*Source!I371, 0)+ROUND(Source!AF371*Source!I371, 0)+ROUND(Source!AD371*Source!I371, 0)+SUM(H1392:H1393)</f>
        <v>78</v>
      </c>
      <c r="H1395" s="132"/>
      <c r="J1395" s="132">
        <f>Source!O371+SUM(K1392:K1393)</f>
        <v>937</v>
      </c>
      <c r="K1395" s="132"/>
      <c r="L1395" s="40">
        <f>Source!U371</f>
        <v>1.8</v>
      </c>
      <c r="O1395" s="39">
        <f>G1395</f>
        <v>78</v>
      </c>
      <c r="P1395" s="39">
        <f>J1395</f>
        <v>937</v>
      </c>
      <c r="Q1395" s="50">
        <f>L1395</f>
        <v>1.8</v>
      </c>
      <c r="W1395">
        <f>IF(Source!BI371&lt;=1,G1395, 0)</f>
        <v>0</v>
      </c>
      <c r="X1395">
        <f>IF(Source!BI371=2,G1395, 0)</f>
        <v>78</v>
      </c>
      <c r="Y1395">
        <f>IF(Source!BI371=3,G1395, 0)</f>
        <v>0</v>
      </c>
      <c r="Z1395">
        <f>IF(Source!BI371=4,G1395, 0)</f>
        <v>0</v>
      </c>
    </row>
    <row r="1396" spans="1:26" ht="28.5">
      <c r="A1396" s="30" t="str">
        <f>Source!E372</f>
        <v>9</v>
      </c>
      <c r="B1396" s="31" t="str">
        <f>Source!F372</f>
        <v>509-0557</v>
      </c>
      <c r="C1396" s="27" t="str">
        <f>Source!G372</f>
        <v>Посты управления кнопочные ПКЕ212-2 У3</v>
      </c>
      <c r="D1396" s="32" t="str">
        <f>Source!H372</f>
        <v>шт.</v>
      </c>
      <c r="E1396" s="10">
        <f>Source!I372</f>
        <v>1</v>
      </c>
      <c r="F1396" s="34">
        <f>IF(Source!AK372&lt;&gt; 0, Source!AK372,Source!AL372 + Source!AM372 + Source!AO372)</f>
        <v>92.3</v>
      </c>
      <c r="G1396" s="33"/>
      <c r="H1396" s="35"/>
      <c r="I1396" s="33" t="str">
        <f>Source!BO372</f>
        <v>509-0557</v>
      </c>
      <c r="J1396" s="33"/>
      <c r="K1396" s="35"/>
      <c r="L1396" s="36"/>
      <c r="S1396">
        <f>ROUND((Source!FX372/100)*((ROUND(Source!AF372*Source!I372, 0)+ROUND(Source!AE372*Source!I372, 0))), 0)</f>
        <v>0</v>
      </c>
      <c r="T1396">
        <f>Source!X372</f>
        <v>0</v>
      </c>
      <c r="U1396">
        <f>ROUND((Source!FY372/100)*((ROUND(Source!AF372*Source!I372, 0)+ROUND(Source!AE372*Source!I372, 0))), 0)</f>
        <v>0</v>
      </c>
      <c r="V1396">
        <f>Source!Y372</f>
        <v>0</v>
      </c>
    </row>
    <row r="1397" spans="1:26" ht="14.25">
      <c r="A1397" s="41"/>
      <c r="B1397" s="42"/>
      <c r="C1397" s="43" t="s">
        <v>1687</v>
      </c>
      <c r="D1397" s="44"/>
      <c r="E1397" s="45"/>
      <c r="F1397" s="46">
        <f>Source!AL372</f>
        <v>92.3</v>
      </c>
      <c r="G1397" s="47" t="str">
        <f>Source!DD372</f>
        <v/>
      </c>
      <c r="H1397" s="48">
        <f>ROUND(Source!AC372*Source!I372, 0)</f>
        <v>92</v>
      </c>
      <c r="I1397" s="47"/>
      <c r="J1397" s="47">
        <f>IF(Source!BC372&lt;&gt; 0, Source!BC372, 1)</f>
        <v>1.22</v>
      </c>
      <c r="K1397" s="48">
        <f>Source!P372</f>
        <v>113</v>
      </c>
      <c r="L1397" s="58"/>
    </row>
    <row r="1398" spans="1:26" ht="15">
      <c r="G1398" s="132">
        <f>ROUND(Source!AC372*Source!I372, 0)+ROUND(Source!AF372*Source!I372, 0)+ROUND(Source!AD372*Source!I372, 0)</f>
        <v>92</v>
      </c>
      <c r="H1398" s="132"/>
      <c r="J1398" s="132">
        <f>Source!O372</f>
        <v>113</v>
      </c>
      <c r="K1398" s="132"/>
      <c r="L1398" s="40">
        <f>Source!U372</f>
        <v>0</v>
      </c>
      <c r="O1398" s="39">
        <f>G1398</f>
        <v>92</v>
      </c>
      <c r="P1398" s="39">
        <f>J1398</f>
        <v>113</v>
      </c>
      <c r="Q1398" s="50">
        <f>L1398</f>
        <v>0</v>
      </c>
      <c r="W1398">
        <f>IF(Source!BI372&lt;=1,G1398, 0)</f>
        <v>0</v>
      </c>
      <c r="X1398">
        <f>IF(Source!BI372=2,G1398, 0)</f>
        <v>92</v>
      </c>
      <c r="Y1398">
        <f>IF(Source!BI372=3,G1398, 0)</f>
        <v>0</v>
      </c>
      <c r="Z1398">
        <f>IF(Source!BI372=4,G1398, 0)</f>
        <v>0</v>
      </c>
    </row>
    <row r="1399" spans="1:26" ht="42.75">
      <c r="A1399" s="30" t="str">
        <f>Source!E373</f>
        <v>10</v>
      </c>
      <c r="B1399" s="31" t="str">
        <f>Source!F373</f>
        <v>м08-03-591-2</v>
      </c>
      <c r="C1399" s="27" t="str">
        <f>Source!G373</f>
        <v>Выключатель одноклавишный утопленного типа при скрытой проводке</v>
      </c>
      <c r="D1399" s="32" t="str">
        <f>Source!H373</f>
        <v>100 шт.</v>
      </c>
      <c r="E1399" s="10">
        <f>Source!I373</f>
        <v>0.02</v>
      </c>
      <c r="F1399" s="34">
        <f>IF(Source!AK373&lt;&gt; 0, Source!AK373,Source!AL373 + Source!AM373 + Source!AO373)</f>
        <v>279.41000000000003</v>
      </c>
      <c r="G1399" s="33"/>
      <c r="H1399" s="35"/>
      <c r="I1399" s="33" t="str">
        <f>Source!BO373</f>
        <v>м08-03-591-2</v>
      </c>
      <c r="J1399" s="33"/>
      <c r="K1399" s="35"/>
      <c r="L1399" s="36"/>
      <c r="S1399">
        <f>ROUND((Source!FX373/100)*((ROUND(Source!AF373*Source!I373, 0)+ROUND(Source!AE373*Source!I373, 0))), 0)</f>
        <v>5</v>
      </c>
      <c r="T1399">
        <f>Source!X373</f>
        <v>82</v>
      </c>
      <c r="U1399">
        <f>ROUND((Source!FY373/100)*((ROUND(Source!AF373*Source!I373, 0)+ROUND(Source!AE373*Source!I373, 0))), 0)</f>
        <v>3</v>
      </c>
      <c r="V1399">
        <f>Source!Y373</f>
        <v>56</v>
      </c>
    </row>
    <row r="1400" spans="1:26" ht="14.25">
      <c r="A1400" s="30"/>
      <c r="B1400" s="31"/>
      <c r="C1400" s="27" t="s">
        <v>1680</v>
      </c>
      <c r="D1400" s="32"/>
      <c r="E1400" s="10"/>
      <c r="F1400" s="34">
        <f>Source!AO373</f>
        <v>238.8</v>
      </c>
      <c r="G1400" s="33" t="str">
        <f>Source!DG373</f>
        <v/>
      </c>
      <c r="H1400" s="35">
        <f>ROUND(Source!AF373*Source!I373, 0)</f>
        <v>5</v>
      </c>
      <c r="I1400" s="33"/>
      <c r="J1400" s="33">
        <f>IF(Source!BA373&lt;&gt; 0, Source!BA373, 1)</f>
        <v>17.95</v>
      </c>
      <c r="K1400" s="35">
        <f>Source!S373</f>
        <v>86</v>
      </c>
      <c r="L1400" s="36"/>
      <c r="R1400">
        <f>H1400</f>
        <v>5</v>
      </c>
    </row>
    <row r="1401" spans="1:26" ht="14.25">
      <c r="A1401" s="30"/>
      <c r="B1401" s="31"/>
      <c r="C1401" s="27" t="s">
        <v>317</v>
      </c>
      <c r="D1401" s="32"/>
      <c r="E1401" s="10"/>
      <c r="F1401" s="34">
        <f>Source!AM373</f>
        <v>5.99</v>
      </c>
      <c r="G1401" s="33" t="str">
        <f>Source!DE373</f>
        <v/>
      </c>
      <c r="H1401" s="35">
        <f>ROUND(Source!AD373*Source!I373, 0)</f>
        <v>0</v>
      </c>
      <c r="I1401" s="33"/>
      <c r="J1401" s="33">
        <f>IF(Source!BB373&lt;&gt; 0, Source!BB373, 1)</f>
        <v>6.41</v>
      </c>
      <c r="K1401" s="35">
        <f>Source!Q373</f>
        <v>1</v>
      </c>
      <c r="L1401" s="36"/>
    </row>
    <row r="1402" spans="1:26" ht="14.25">
      <c r="A1402" s="30"/>
      <c r="B1402" s="31"/>
      <c r="C1402" s="27" t="s">
        <v>1687</v>
      </c>
      <c r="D1402" s="32"/>
      <c r="E1402" s="10"/>
      <c r="F1402" s="34">
        <f>Source!AL373</f>
        <v>34.619999999999997</v>
      </c>
      <c r="G1402" s="33" t="str">
        <f>Source!DD373</f>
        <v/>
      </c>
      <c r="H1402" s="35">
        <f>ROUND(Source!AC373*Source!I373, 0)</f>
        <v>1</v>
      </c>
      <c r="I1402" s="33"/>
      <c r="J1402" s="33">
        <f>IF(Source!BC373&lt;&gt; 0, Source!BC373, 1)</f>
        <v>7.67</v>
      </c>
      <c r="K1402" s="35">
        <f>Source!P373</f>
        <v>5</v>
      </c>
      <c r="L1402" s="36"/>
    </row>
    <row r="1403" spans="1:26" ht="14.25">
      <c r="A1403" s="30"/>
      <c r="B1403" s="31"/>
      <c r="C1403" s="27" t="s">
        <v>1682</v>
      </c>
      <c r="D1403" s="32" t="s">
        <v>1683</v>
      </c>
      <c r="E1403" s="10">
        <f>Source!BZ373</f>
        <v>95</v>
      </c>
      <c r="F1403" s="51"/>
      <c r="G1403" s="33"/>
      <c r="H1403" s="35">
        <f>SUM(S1399:S1405)</f>
        <v>5</v>
      </c>
      <c r="I1403" s="37"/>
      <c r="J1403" s="27">
        <f>Source!AT373</f>
        <v>95</v>
      </c>
      <c r="K1403" s="35">
        <f>SUM(T1399:T1405)</f>
        <v>82</v>
      </c>
      <c r="L1403" s="36"/>
    </row>
    <row r="1404" spans="1:26" ht="14.25">
      <c r="A1404" s="30"/>
      <c r="B1404" s="31"/>
      <c r="C1404" s="27" t="s">
        <v>1684</v>
      </c>
      <c r="D1404" s="32" t="s">
        <v>1683</v>
      </c>
      <c r="E1404" s="10">
        <f>Source!CA373</f>
        <v>65</v>
      </c>
      <c r="F1404" s="51"/>
      <c r="G1404" s="33"/>
      <c r="H1404" s="35">
        <f>SUM(U1399:U1405)</f>
        <v>3</v>
      </c>
      <c r="I1404" s="37"/>
      <c r="J1404" s="27">
        <f>Source!AU373</f>
        <v>65</v>
      </c>
      <c r="K1404" s="35">
        <f>SUM(V1399:V1405)</f>
        <v>56</v>
      </c>
      <c r="L1404" s="36"/>
    </row>
    <row r="1405" spans="1:26" ht="14.25">
      <c r="A1405" s="41"/>
      <c r="B1405" s="42"/>
      <c r="C1405" s="43" t="s">
        <v>1685</v>
      </c>
      <c r="D1405" s="44" t="s">
        <v>1686</v>
      </c>
      <c r="E1405" s="45">
        <f>Source!AQ373</f>
        <v>25.76</v>
      </c>
      <c r="F1405" s="46"/>
      <c r="G1405" s="47" t="str">
        <f>Source!DI373</f>
        <v/>
      </c>
      <c r="H1405" s="48"/>
      <c r="I1405" s="47"/>
      <c r="J1405" s="47"/>
      <c r="K1405" s="48"/>
      <c r="L1405" s="49">
        <f>Source!U373</f>
        <v>0.51519999999999999</v>
      </c>
    </row>
    <row r="1406" spans="1:26" ht="15">
      <c r="G1406" s="132">
        <f>ROUND(Source!AC373*Source!I373, 0)+ROUND(Source!AF373*Source!I373, 0)+ROUND(Source!AD373*Source!I373, 0)+SUM(H1403:H1404)</f>
        <v>14</v>
      </c>
      <c r="H1406" s="132"/>
      <c r="J1406" s="132">
        <f>Source!O373+SUM(K1403:K1404)</f>
        <v>230</v>
      </c>
      <c r="K1406" s="132"/>
      <c r="L1406" s="40">
        <f>Source!U373</f>
        <v>0.51519999999999999</v>
      </c>
      <c r="O1406" s="39">
        <f>G1406</f>
        <v>14</v>
      </c>
      <c r="P1406" s="39">
        <f>J1406</f>
        <v>230</v>
      </c>
      <c r="Q1406" s="50">
        <f>L1406</f>
        <v>0.51519999999999999</v>
      </c>
      <c r="W1406">
        <f>IF(Source!BI373&lt;=1,G1406, 0)</f>
        <v>0</v>
      </c>
      <c r="X1406">
        <f>IF(Source!BI373=2,G1406, 0)</f>
        <v>14</v>
      </c>
      <c r="Y1406">
        <f>IF(Source!BI373=3,G1406, 0)</f>
        <v>0</v>
      </c>
      <c r="Z1406">
        <f>IF(Source!BI373=4,G1406, 0)</f>
        <v>0</v>
      </c>
    </row>
    <row r="1407" spans="1:26" ht="28.5">
      <c r="A1407" s="30" t="str">
        <f>Source!E374</f>
        <v>11</v>
      </c>
      <c r="B1407" s="31" t="str">
        <f>Source!F374</f>
        <v>509-1201</v>
      </c>
      <c r="C1407" s="27" t="str">
        <f>Source!G374</f>
        <v>Выключатель одноклавишный для скрытой проводки</v>
      </c>
      <c r="D1407" s="32" t="str">
        <f>Source!H374</f>
        <v>шт.</v>
      </c>
      <c r="E1407" s="10">
        <f>Source!I374</f>
        <v>2</v>
      </c>
      <c r="F1407" s="34">
        <f>IF(Source!AK374&lt;&gt; 0, Source!AK374,Source!AL374 + Source!AM374 + Source!AO374)</f>
        <v>9.9</v>
      </c>
      <c r="G1407" s="33"/>
      <c r="H1407" s="35"/>
      <c r="I1407" s="33" t="str">
        <f>Source!BO374</f>
        <v>509-1201</v>
      </c>
      <c r="J1407" s="33"/>
      <c r="K1407" s="35"/>
      <c r="L1407" s="36"/>
      <c r="S1407">
        <f>ROUND((Source!FX374/100)*((ROUND(Source!AF374*Source!I374, 0)+ROUND(Source!AE374*Source!I374, 0))), 0)</f>
        <v>0</v>
      </c>
      <c r="T1407">
        <f>Source!X374</f>
        <v>0</v>
      </c>
      <c r="U1407">
        <f>ROUND((Source!FY374/100)*((ROUND(Source!AF374*Source!I374, 0)+ROUND(Source!AE374*Source!I374, 0))), 0)</f>
        <v>0</v>
      </c>
      <c r="V1407">
        <f>Source!Y374</f>
        <v>0</v>
      </c>
    </row>
    <row r="1408" spans="1:26" ht="14.25">
      <c r="A1408" s="41"/>
      <c r="B1408" s="42"/>
      <c r="C1408" s="43" t="s">
        <v>1687</v>
      </c>
      <c r="D1408" s="44"/>
      <c r="E1408" s="45"/>
      <c r="F1408" s="46">
        <f>Source!AL374</f>
        <v>9.9</v>
      </c>
      <c r="G1408" s="47" t="str">
        <f>Source!DD374</f>
        <v/>
      </c>
      <c r="H1408" s="48">
        <f>ROUND(Source!AC374*Source!I374, 0)</f>
        <v>20</v>
      </c>
      <c r="I1408" s="47"/>
      <c r="J1408" s="47">
        <f>IF(Source!BC374&lt;&gt; 0, Source!BC374, 1)</f>
        <v>3.76</v>
      </c>
      <c r="K1408" s="48">
        <f>Source!P374</f>
        <v>74</v>
      </c>
      <c r="L1408" s="58"/>
    </row>
    <row r="1409" spans="1:26" ht="15">
      <c r="G1409" s="132">
        <f>ROUND(Source!AC374*Source!I374, 0)+ROUND(Source!AF374*Source!I374, 0)+ROUND(Source!AD374*Source!I374, 0)</f>
        <v>20</v>
      </c>
      <c r="H1409" s="132"/>
      <c r="J1409" s="132">
        <f>Source!O374</f>
        <v>74</v>
      </c>
      <c r="K1409" s="132"/>
      <c r="L1409" s="40">
        <f>Source!U374</f>
        <v>0</v>
      </c>
      <c r="O1409" s="39">
        <f>G1409</f>
        <v>20</v>
      </c>
      <c r="P1409" s="39">
        <f>J1409</f>
        <v>74</v>
      </c>
      <c r="Q1409" s="50">
        <f>L1409</f>
        <v>0</v>
      </c>
      <c r="W1409">
        <f>IF(Source!BI374&lt;=1,G1409, 0)</f>
        <v>0</v>
      </c>
      <c r="X1409">
        <f>IF(Source!BI374=2,G1409, 0)</f>
        <v>20</v>
      </c>
      <c r="Y1409">
        <f>IF(Source!BI374=3,G1409, 0)</f>
        <v>0</v>
      </c>
      <c r="Z1409">
        <f>IF(Source!BI374=4,G1409, 0)</f>
        <v>0</v>
      </c>
    </row>
    <row r="1410" spans="1:26" ht="28.5">
      <c r="A1410" s="30" t="str">
        <f>Source!E375</f>
        <v>12</v>
      </c>
      <c r="B1410" s="31" t="str">
        <f>Source!F375</f>
        <v>м08-03-591-10</v>
      </c>
      <c r="C1410" s="27" t="str">
        <f>Source!G375</f>
        <v>Розетка штепсельная полугерметическая и герметическая</v>
      </c>
      <c r="D1410" s="32" t="str">
        <f>Source!H375</f>
        <v>100 шт.</v>
      </c>
      <c r="E1410" s="10">
        <f>Source!I375</f>
        <v>0.02</v>
      </c>
      <c r="F1410" s="34">
        <f>IF(Source!AK375&lt;&gt; 0, Source!AK375,Source!AL375 + Source!AM375 + Source!AO375)</f>
        <v>742.22</v>
      </c>
      <c r="G1410" s="33"/>
      <c r="H1410" s="35"/>
      <c r="I1410" s="33" t="str">
        <f>Source!BO375</f>
        <v>м08-03-591-10</v>
      </c>
      <c r="J1410" s="33"/>
      <c r="K1410" s="35"/>
      <c r="L1410" s="36"/>
      <c r="S1410">
        <f>ROUND((Source!FX375/100)*((ROUND(Source!AF375*Source!I375, 0)+ROUND(Source!AE375*Source!I375, 0))), 0)</f>
        <v>10</v>
      </c>
      <c r="T1410">
        <f>Source!X375</f>
        <v>193</v>
      </c>
      <c r="U1410">
        <f>ROUND((Source!FY375/100)*((ROUND(Source!AF375*Source!I375, 0)+ROUND(Source!AE375*Source!I375, 0))), 0)</f>
        <v>7</v>
      </c>
      <c r="V1410">
        <f>Source!Y375</f>
        <v>132</v>
      </c>
    </row>
    <row r="1411" spans="1:26" ht="14.25">
      <c r="A1411" s="30"/>
      <c r="B1411" s="31"/>
      <c r="C1411" s="27" t="s">
        <v>1680</v>
      </c>
      <c r="D1411" s="32"/>
      <c r="E1411" s="10"/>
      <c r="F1411" s="34">
        <f>Source!AO375</f>
        <v>564.36</v>
      </c>
      <c r="G1411" s="33" t="str">
        <f>Source!DG375</f>
        <v/>
      </c>
      <c r="H1411" s="35">
        <f>ROUND(Source!AF375*Source!I375, 0)</f>
        <v>11</v>
      </c>
      <c r="I1411" s="33"/>
      <c r="J1411" s="33">
        <f>IF(Source!BA375&lt;&gt; 0, Source!BA375, 1)</f>
        <v>17.95</v>
      </c>
      <c r="K1411" s="35">
        <f>Source!S375</f>
        <v>203</v>
      </c>
      <c r="L1411" s="36"/>
      <c r="R1411">
        <f>H1411</f>
        <v>11</v>
      </c>
    </row>
    <row r="1412" spans="1:26" ht="14.25">
      <c r="A1412" s="30"/>
      <c r="B1412" s="31"/>
      <c r="C1412" s="27" t="s">
        <v>317</v>
      </c>
      <c r="D1412" s="32"/>
      <c r="E1412" s="10"/>
      <c r="F1412" s="34">
        <f>Source!AM375</f>
        <v>40.85</v>
      </c>
      <c r="G1412" s="33" t="str">
        <f>Source!DE375</f>
        <v/>
      </c>
      <c r="H1412" s="35">
        <f>ROUND(Source!AD375*Source!I375, 0)</f>
        <v>1</v>
      </c>
      <c r="I1412" s="33"/>
      <c r="J1412" s="33">
        <f>IF(Source!BB375&lt;&gt; 0, Source!BB375, 1)</f>
        <v>5.85</v>
      </c>
      <c r="K1412" s="35">
        <f>Source!Q375</f>
        <v>5</v>
      </c>
      <c r="L1412" s="36"/>
    </row>
    <row r="1413" spans="1:26" ht="14.25">
      <c r="A1413" s="30"/>
      <c r="B1413" s="31"/>
      <c r="C1413" s="27" t="s">
        <v>1687</v>
      </c>
      <c r="D1413" s="32"/>
      <c r="E1413" s="10"/>
      <c r="F1413" s="34">
        <f>Source!AL375</f>
        <v>137.01</v>
      </c>
      <c r="G1413" s="33" t="str">
        <f>Source!DD375</f>
        <v/>
      </c>
      <c r="H1413" s="35">
        <f>ROUND(Source!AC375*Source!I375, 0)</f>
        <v>3</v>
      </c>
      <c r="I1413" s="33"/>
      <c r="J1413" s="33">
        <f>IF(Source!BC375&lt;&gt; 0, Source!BC375, 1)</f>
        <v>5.93</v>
      </c>
      <c r="K1413" s="35">
        <f>Source!P375</f>
        <v>16</v>
      </c>
      <c r="L1413" s="36"/>
    </row>
    <row r="1414" spans="1:26" ht="14.25">
      <c r="A1414" s="30"/>
      <c r="B1414" s="31"/>
      <c r="C1414" s="27" t="s">
        <v>1682</v>
      </c>
      <c r="D1414" s="32" t="s">
        <v>1683</v>
      </c>
      <c r="E1414" s="10">
        <f>Source!BZ375</f>
        <v>95</v>
      </c>
      <c r="F1414" s="51"/>
      <c r="G1414" s="33"/>
      <c r="H1414" s="35">
        <f>SUM(S1410:S1416)</f>
        <v>10</v>
      </c>
      <c r="I1414" s="37"/>
      <c r="J1414" s="27">
        <f>Source!AT375</f>
        <v>95</v>
      </c>
      <c r="K1414" s="35">
        <f>SUM(T1410:T1416)</f>
        <v>193</v>
      </c>
      <c r="L1414" s="36"/>
    </row>
    <row r="1415" spans="1:26" ht="14.25">
      <c r="A1415" s="30"/>
      <c r="B1415" s="31"/>
      <c r="C1415" s="27" t="s">
        <v>1684</v>
      </c>
      <c r="D1415" s="32" t="s">
        <v>1683</v>
      </c>
      <c r="E1415" s="10">
        <f>Source!CA375</f>
        <v>65</v>
      </c>
      <c r="F1415" s="51"/>
      <c r="G1415" s="33"/>
      <c r="H1415" s="35">
        <f>SUM(U1410:U1416)</f>
        <v>7</v>
      </c>
      <c r="I1415" s="37"/>
      <c r="J1415" s="27">
        <f>Source!AU375</f>
        <v>65</v>
      </c>
      <c r="K1415" s="35">
        <f>SUM(V1410:V1416)</f>
        <v>132</v>
      </c>
      <c r="L1415" s="36"/>
    </row>
    <row r="1416" spans="1:26" ht="14.25">
      <c r="A1416" s="41"/>
      <c r="B1416" s="42"/>
      <c r="C1416" s="43" t="s">
        <v>1685</v>
      </c>
      <c r="D1416" s="44" t="s">
        <v>1686</v>
      </c>
      <c r="E1416" s="45">
        <f>Source!AQ375</f>
        <v>60.88</v>
      </c>
      <c r="F1416" s="46"/>
      <c r="G1416" s="47" t="str">
        <f>Source!DI375</f>
        <v/>
      </c>
      <c r="H1416" s="48"/>
      <c r="I1416" s="47"/>
      <c r="J1416" s="47"/>
      <c r="K1416" s="48"/>
      <c r="L1416" s="49">
        <f>Source!U375</f>
        <v>1.2176</v>
      </c>
    </row>
    <row r="1417" spans="1:26" ht="15">
      <c r="G1417" s="132">
        <f>ROUND(Source!AC375*Source!I375, 0)+ROUND(Source!AF375*Source!I375, 0)+ROUND(Source!AD375*Source!I375, 0)+SUM(H1414:H1415)</f>
        <v>32</v>
      </c>
      <c r="H1417" s="132"/>
      <c r="J1417" s="132">
        <f>Source!O375+SUM(K1414:K1415)</f>
        <v>549</v>
      </c>
      <c r="K1417" s="132"/>
      <c r="L1417" s="40">
        <f>Source!U375</f>
        <v>1.2176</v>
      </c>
      <c r="O1417" s="39">
        <f>G1417</f>
        <v>32</v>
      </c>
      <c r="P1417" s="39">
        <f>J1417</f>
        <v>549</v>
      </c>
      <c r="Q1417" s="50">
        <f>L1417</f>
        <v>1.2176</v>
      </c>
      <c r="W1417">
        <f>IF(Source!BI375&lt;=1,G1417, 0)</f>
        <v>0</v>
      </c>
      <c r="X1417">
        <f>IF(Source!BI375=2,G1417, 0)</f>
        <v>32</v>
      </c>
      <c r="Y1417">
        <f>IF(Source!BI375=3,G1417, 0)</f>
        <v>0</v>
      </c>
      <c r="Z1417">
        <f>IF(Source!BI375=4,G1417, 0)</f>
        <v>0</v>
      </c>
    </row>
    <row r="1418" spans="1:26" ht="42.75">
      <c r="A1418" s="30" t="str">
        <f>Source!E376</f>
        <v>13</v>
      </c>
      <c r="B1418" s="31" t="str">
        <f>Source!F376</f>
        <v>503-0710</v>
      </c>
      <c r="C1418" s="27" t="str">
        <f>Source!G376</f>
        <v>Розетка 250В/16А, IP44 для наружного монтажа с заземляющими контактами и с защитной шторкой</v>
      </c>
      <c r="D1418" s="32" t="str">
        <f>Source!H376</f>
        <v>шт.</v>
      </c>
      <c r="E1418" s="10">
        <f>Source!I376</f>
        <v>2</v>
      </c>
      <c r="F1418" s="34">
        <f>IF(Source!AK376&lt;&gt; 0, Source!AK376,Source!AL376 + Source!AM376 + Source!AO376)</f>
        <v>8.4499999999999993</v>
      </c>
      <c r="G1418" s="33"/>
      <c r="H1418" s="35"/>
      <c r="I1418" s="33" t="str">
        <f>Source!BO376</f>
        <v>503-0710</v>
      </c>
      <c r="J1418" s="33"/>
      <c r="K1418" s="35"/>
      <c r="L1418" s="36"/>
      <c r="S1418">
        <f>ROUND((Source!FX376/100)*((ROUND(Source!AF376*Source!I376, 0)+ROUND(Source!AE376*Source!I376, 0))), 0)</f>
        <v>0</v>
      </c>
      <c r="T1418">
        <f>Source!X376</f>
        <v>0</v>
      </c>
      <c r="U1418">
        <f>ROUND((Source!FY376/100)*((ROUND(Source!AF376*Source!I376, 0)+ROUND(Source!AE376*Source!I376, 0))), 0)</f>
        <v>0</v>
      </c>
      <c r="V1418">
        <f>Source!Y376</f>
        <v>0</v>
      </c>
    </row>
    <row r="1419" spans="1:26" ht="14.25">
      <c r="A1419" s="41"/>
      <c r="B1419" s="42"/>
      <c r="C1419" s="43" t="s">
        <v>1687</v>
      </c>
      <c r="D1419" s="44"/>
      <c r="E1419" s="45"/>
      <c r="F1419" s="46">
        <f>Source!AL376</f>
        <v>8.4499999999999993</v>
      </c>
      <c r="G1419" s="47" t="str">
        <f>Source!DD376</f>
        <v/>
      </c>
      <c r="H1419" s="48">
        <f>ROUND(Source!AC376*Source!I376, 0)</f>
        <v>17</v>
      </c>
      <c r="I1419" s="47"/>
      <c r="J1419" s="47">
        <f>IF(Source!BC376&lt;&gt; 0, Source!BC376, 1)</f>
        <v>8.39</v>
      </c>
      <c r="K1419" s="48">
        <f>Source!P376</f>
        <v>142</v>
      </c>
      <c r="L1419" s="58"/>
    </row>
    <row r="1420" spans="1:26" ht="15">
      <c r="G1420" s="132">
        <f>ROUND(Source!AC376*Source!I376, 0)+ROUND(Source!AF376*Source!I376, 0)+ROUND(Source!AD376*Source!I376, 0)</f>
        <v>17</v>
      </c>
      <c r="H1420" s="132"/>
      <c r="J1420" s="132">
        <f>Source!O376</f>
        <v>142</v>
      </c>
      <c r="K1420" s="132"/>
      <c r="L1420" s="40">
        <f>Source!U376</f>
        <v>0</v>
      </c>
      <c r="O1420" s="39">
        <f>G1420</f>
        <v>17</v>
      </c>
      <c r="P1420" s="39">
        <f>J1420</f>
        <v>142</v>
      </c>
      <c r="Q1420" s="50">
        <f>L1420</f>
        <v>0</v>
      </c>
      <c r="W1420">
        <f>IF(Source!BI376&lt;=1,G1420, 0)</f>
        <v>0</v>
      </c>
      <c r="X1420">
        <f>IF(Source!BI376=2,G1420, 0)</f>
        <v>17</v>
      </c>
      <c r="Y1420">
        <f>IF(Source!BI376=3,G1420, 0)</f>
        <v>0</v>
      </c>
      <c r="Z1420">
        <f>IF(Source!BI376=4,G1420, 0)</f>
        <v>0</v>
      </c>
    </row>
    <row r="1421" spans="1:26" ht="28.5">
      <c r="A1421" s="30" t="str">
        <f>Source!E377</f>
        <v>14</v>
      </c>
      <c r="B1421" s="31" t="str">
        <f>Source!F377</f>
        <v>м08-10-010-1</v>
      </c>
      <c r="C1421" s="27" t="str">
        <f>Source!G377</f>
        <v>Прокладка труб гофрированных ПВХ для защиты проводов и кабелей</v>
      </c>
      <c r="D1421" s="32" t="str">
        <f>Source!H377</f>
        <v>100 м</v>
      </c>
      <c r="E1421" s="10">
        <f>Source!I377</f>
        <v>1.31</v>
      </c>
      <c r="F1421" s="34">
        <f>IF(Source!AK377&lt;&gt; 0, Source!AK377,Source!AL377 + Source!AM377 + Source!AO377)</f>
        <v>213.93</v>
      </c>
      <c r="G1421" s="33"/>
      <c r="H1421" s="35"/>
      <c r="I1421" s="33" t="str">
        <f>Source!BO377</f>
        <v>м08-10-010-1</v>
      </c>
      <c r="J1421" s="33"/>
      <c r="K1421" s="35"/>
      <c r="L1421" s="36"/>
      <c r="S1421">
        <f>ROUND((Source!FX377/100)*((ROUND(Source!AF377*Source!I377, 0)+ROUND(Source!AE377*Source!I377, 0))), 0)</f>
        <v>162</v>
      </c>
      <c r="T1421">
        <f>Source!X377</f>
        <v>2914</v>
      </c>
      <c r="U1421">
        <f>ROUND((Source!FY377/100)*((ROUND(Source!AF377*Source!I377, 0)+ROUND(Source!AE377*Source!I377, 0))), 0)</f>
        <v>111</v>
      </c>
      <c r="V1421">
        <f>Source!Y377</f>
        <v>1994</v>
      </c>
    </row>
    <row r="1422" spans="1:26" ht="14.25">
      <c r="A1422" s="30"/>
      <c r="B1422" s="31"/>
      <c r="C1422" s="27" t="s">
        <v>1680</v>
      </c>
      <c r="D1422" s="32"/>
      <c r="E1422" s="10"/>
      <c r="F1422" s="34">
        <f>Source!AO377</f>
        <v>130.41999999999999</v>
      </c>
      <c r="G1422" s="33" t="str">
        <f>Source!DG377</f>
        <v/>
      </c>
      <c r="H1422" s="35">
        <f>ROUND(Source!AF377*Source!I377, 0)</f>
        <v>171</v>
      </c>
      <c r="I1422" s="33"/>
      <c r="J1422" s="33">
        <f>IF(Source!BA377&lt;&gt; 0, Source!BA377, 1)</f>
        <v>17.95</v>
      </c>
      <c r="K1422" s="35">
        <f>Source!S377</f>
        <v>3067</v>
      </c>
      <c r="L1422" s="36"/>
      <c r="R1422">
        <f>H1422</f>
        <v>171</v>
      </c>
    </row>
    <row r="1423" spans="1:26" ht="14.25">
      <c r="A1423" s="30"/>
      <c r="B1423" s="31"/>
      <c r="C1423" s="27" t="s">
        <v>317</v>
      </c>
      <c r="D1423" s="32"/>
      <c r="E1423" s="10"/>
      <c r="F1423" s="34">
        <f>Source!AM377</f>
        <v>66.900000000000006</v>
      </c>
      <c r="G1423" s="33" t="str">
        <f>Source!DE377</f>
        <v/>
      </c>
      <c r="H1423" s="35">
        <f>ROUND(Source!AD377*Source!I377, 0)</f>
        <v>88</v>
      </c>
      <c r="I1423" s="33"/>
      <c r="J1423" s="33">
        <f>IF(Source!BB377&lt;&gt; 0, Source!BB377, 1)</f>
        <v>3.03</v>
      </c>
      <c r="K1423" s="35">
        <f>Source!Q377</f>
        <v>266</v>
      </c>
      <c r="L1423" s="36"/>
    </row>
    <row r="1424" spans="1:26" ht="14.25">
      <c r="A1424" s="30"/>
      <c r="B1424" s="31"/>
      <c r="C1424" s="27" t="s">
        <v>1687</v>
      </c>
      <c r="D1424" s="32"/>
      <c r="E1424" s="10"/>
      <c r="F1424" s="34">
        <f>Source!AL377</f>
        <v>16.61</v>
      </c>
      <c r="G1424" s="33" t="str">
        <f>Source!DD377</f>
        <v/>
      </c>
      <c r="H1424" s="35">
        <f>ROUND(Source!AC377*Source!I377, 0)</f>
        <v>22</v>
      </c>
      <c r="I1424" s="33"/>
      <c r="J1424" s="33">
        <f>IF(Source!BC377&lt;&gt; 0, Source!BC377, 1)</f>
        <v>8.7200000000000006</v>
      </c>
      <c r="K1424" s="35">
        <f>Source!P377</f>
        <v>190</v>
      </c>
      <c r="L1424" s="36"/>
    </row>
    <row r="1425" spans="1:26" ht="14.25">
      <c r="A1425" s="30"/>
      <c r="B1425" s="31"/>
      <c r="C1425" s="27" t="s">
        <v>1682</v>
      </c>
      <c r="D1425" s="32" t="s">
        <v>1683</v>
      </c>
      <c r="E1425" s="10">
        <f>Source!BZ377</f>
        <v>95</v>
      </c>
      <c r="F1425" s="51"/>
      <c r="G1425" s="33"/>
      <c r="H1425" s="35">
        <f>SUM(S1421:S1427)</f>
        <v>162</v>
      </c>
      <c r="I1425" s="37"/>
      <c r="J1425" s="27">
        <f>Source!AT377</f>
        <v>95</v>
      </c>
      <c r="K1425" s="35">
        <f>SUM(T1421:T1427)</f>
        <v>2914</v>
      </c>
      <c r="L1425" s="36"/>
    </row>
    <row r="1426" spans="1:26" ht="14.25">
      <c r="A1426" s="30"/>
      <c r="B1426" s="31"/>
      <c r="C1426" s="27" t="s">
        <v>1684</v>
      </c>
      <c r="D1426" s="32" t="s">
        <v>1683</v>
      </c>
      <c r="E1426" s="10">
        <f>Source!CA377</f>
        <v>65</v>
      </c>
      <c r="F1426" s="51"/>
      <c r="G1426" s="33"/>
      <c r="H1426" s="35">
        <f>SUM(U1421:U1427)</f>
        <v>111</v>
      </c>
      <c r="I1426" s="37"/>
      <c r="J1426" s="27">
        <f>Source!AU377</f>
        <v>65</v>
      </c>
      <c r="K1426" s="35">
        <f>SUM(V1421:V1427)</f>
        <v>1994</v>
      </c>
      <c r="L1426" s="36"/>
    </row>
    <row r="1427" spans="1:26" ht="14.25">
      <c r="A1427" s="41"/>
      <c r="B1427" s="42"/>
      <c r="C1427" s="43" t="s">
        <v>1685</v>
      </c>
      <c r="D1427" s="44" t="s">
        <v>1686</v>
      </c>
      <c r="E1427" s="45">
        <f>Source!AQ377</f>
        <v>15.2</v>
      </c>
      <c r="F1427" s="46"/>
      <c r="G1427" s="47" t="str">
        <f>Source!DI377</f>
        <v/>
      </c>
      <c r="H1427" s="48"/>
      <c r="I1427" s="47"/>
      <c r="J1427" s="47"/>
      <c r="K1427" s="48"/>
      <c r="L1427" s="49">
        <f>Source!U377</f>
        <v>19.911999999999999</v>
      </c>
    </row>
    <row r="1428" spans="1:26" ht="15">
      <c r="G1428" s="132">
        <f>ROUND(Source!AC377*Source!I377, 0)+ROUND(Source!AF377*Source!I377, 0)+ROUND(Source!AD377*Source!I377, 0)+SUM(H1425:H1426)</f>
        <v>554</v>
      </c>
      <c r="H1428" s="132"/>
      <c r="J1428" s="132">
        <f>Source!O377+SUM(K1425:K1426)</f>
        <v>8431</v>
      </c>
      <c r="K1428" s="132"/>
      <c r="L1428" s="40">
        <f>Source!U377</f>
        <v>19.911999999999999</v>
      </c>
      <c r="O1428" s="39">
        <f>G1428</f>
        <v>554</v>
      </c>
      <c r="P1428" s="39">
        <f>J1428</f>
        <v>8431</v>
      </c>
      <c r="Q1428" s="50">
        <f>L1428</f>
        <v>19.911999999999999</v>
      </c>
      <c r="W1428">
        <f>IF(Source!BI377&lt;=1,G1428, 0)</f>
        <v>0</v>
      </c>
      <c r="X1428">
        <f>IF(Source!BI377=2,G1428, 0)</f>
        <v>554</v>
      </c>
      <c r="Y1428">
        <f>IF(Source!BI377=3,G1428, 0)</f>
        <v>0</v>
      </c>
      <c r="Z1428">
        <f>IF(Source!BI377=4,G1428, 0)</f>
        <v>0</v>
      </c>
    </row>
    <row r="1429" spans="1:26" ht="42.75">
      <c r="A1429" s="30" t="str">
        <f>Source!E378</f>
        <v>15</v>
      </c>
      <c r="B1429" s="31" t="str">
        <f>Source!F378</f>
        <v>103-2412</v>
      </c>
      <c r="C1429" s="27" t="str">
        <f>Source!G378</f>
        <v>Трубы гибкие гофрированные легкие из самозатухающего ПВХ (IP55) серии FL, с зондом, диаметром 16 мм</v>
      </c>
      <c r="D1429" s="32" t="str">
        <f>Source!H378</f>
        <v>10 м</v>
      </c>
      <c r="E1429" s="10">
        <f>Source!I378</f>
        <v>8.6020000000000003</v>
      </c>
      <c r="F1429" s="34">
        <f>IF(Source!AK378&lt;&gt; 0, Source!AK378,Source!AL378 + Source!AM378 + Source!AO378)</f>
        <v>16.350000000000001</v>
      </c>
      <c r="G1429" s="33"/>
      <c r="H1429" s="35"/>
      <c r="I1429" s="33" t="str">
        <f>Source!BO378</f>
        <v>103-2412</v>
      </c>
      <c r="J1429" s="33"/>
      <c r="K1429" s="35"/>
      <c r="L1429" s="36"/>
      <c r="S1429">
        <f>ROUND((Source!FX378/100)*((ROUND(Source!AF378*Source!I378, 0)+ROUND(Source!AE378*Source!I378, 0))), 0)</f>
        <v>0</v>
      </c>
      <c r="T1429">
        <f>Source!X378</f>
        <v>0</v>
      </c>
      <c r="U1429">
        <f>ROUND((Source!FY378/100)*((ROUND(Source!AF378*Source!I378, 0)+ROUND(Source!AE378*Source!I378, 0))), 0)</f>
        <v>0</v>
      </c>
      <c r="V1429">
        <f>Source!Y378</f>
        <v>0</v>
      </c>
    </row>
    <row r="1430" spans="1:26" ht="14.25">
      <c r="A1430" s="41"/>
      <c r="B1430" s="42"/>
      <c r="C1430" s="43" t="s">
        <v>1687</v>
      </c>
      <c r="D1430" s="44"/>
      <c r="E1430" s="45"/>
      <c r="F1430" s="46">
        <f>Source!AL378</f>
        <v>16.350000000000001</v>
      </c>
      <c r="G1430" s="47" t="str">
        <f>Source!DD378</f>
        <v/>
      </c>
      <c r="H1430" s="48">
        <f>ROUND(Source!AC378*Source!I378, 0)</f>
        <v>141</v>
      </c>
      <c r="I1430" s="47"/>
      <c r="J1430" s="47">
        <f>IF(Source!BC378&lt;&gt; 0, Source!BC378, 1)</f>
        <v>2.72</v>
      </c>
      <c r="K1430" s="48">
        <f>Source!P378</f>
        <v>383</v>
      </c>
      <c r="L1430" s="58"/>
    </row>
    <row r="1431" spans="1:26" ht="15">
      <c r="G1431" s="132">
        <f>ROUND(Source!AC378*Source!I378, 0)+ROUND(Source!AF378*Source!I378, 0)+ROUND(Source!AD378*Source!I378, 0)</f>
        <v>141</v>
      </c>
      <c r="H1431" s="132"/>
      <c r="J1431" s="132">
        <f>Source!O378</f>
        <v>383</v>
      </c>
      <c r="K1431" s="132"/>
      <c r="L1431" s="40">
        <f>Source!U378</f>
        <v>0</v>
      </c>
      <c r="O1431" s="39">
        <f>G1431</f>
        <v>141</v>
      </c>
      <c r="P1431" s="39">
        <f>J1431</f>
        <v>383</v>
      </c>
      <c r="Q1431" s="50">
        <f>L1431</f>
        <v>0</v>
      </c>
      <c r="W1431">
        <f>IF(Source!BI378&lt;=1,G1431, 0)</f>
        <v>141</v>
      </c>
      <c r="X1431">
        <f>IF(Source!BI378=2,G1431, 0)</f>
        <v>0</v>
      </c>
      <c r="Y1431">
        <f>IF(Source!BI378=3,G1431, 0)</f>
        <v>0</v>
      </c>
      <c r="Z1431">
        <f>IF(Source!BI378=4,G1431, 0)</f>
        <v>0</v>
      </c>
    </row>
    <row r="1432" spans="1:26" ht="42.75">
      <c r="A1432" s="30" t="str">
        <f>Source!E379</f>
        <v>16</v>
      </c>
      <c r="B1432" s="31" t="str">
        <f>Source!F379</f>
        <v>103-2414</v>
      </c>
      <c r="C1432" s="27" t="str">
        <f>Source!G379</f>
        <v>Трубы гибкие гофрированные легкие из самозатухающего ПВХ (IP55) серии FL, с зондом, диаметром 25 мм</v>
      </c>
      <c r="D1432" s="32" t="str">
        <f>Source!H379</f>
        <v>10 м</v>
      </c>
      <c r="E1432" s="10">
        <f>Source!I379</f>
        <v>4.048</v>
      </c>
      <c r="F1432" s="34">
        <f>IF(Source!AK379&lt;&gt; 0, Source!AK379,Source!AL379 + Source!AM379 + Source!AO379)</f>
        <v>37.869999999999997</v>
      </c>
      <c r="G1432" s="33"/>
      <c r="H1432" s="35"/>
      <c r="I1432" s="33" t="str">
        <f>Source!BO379</f>
        <v>103-2414</v>
      </c>
      <c r="J1432" s="33"/>
      <c r="K1432" s="35"/>
      <c r="L1432" s="36"/>
      <c r="S1432">
        <f>ROUND((Source!FX379/100)*((ROUND(Source!AF379*Source!I379, 0)+ROUND(Source!AE379*Source!I379, 0))), 0)</f>
        <v>0</v>
      </c>
      <c r="T1432">
        <f>Source!X379</f>
        <v>0</v>
      </c>
      <c r="U1432">
        <f>ROUND((Source!FY379/100)*((ROUND(Source!AF379*Source!I379, 0)+ROUND(Source!AE379*Source!I379, 0))), 0)</f>
        <v>0</v>
      </c>
      <c r="V1432">
        <f>Source!Y379</f>
        <v>0</v>
      </c>
    </row>
    <row r="1433" spans="1:26" ht="14.25">
      <c r="A1433" s="41"/>
      <c r="B1433" s="42"/>
      <c r="C1433" s="43" t="s">
        <v>1687</v>
      </c>
      <c r="D1433" s="44"/>
      <c r="E1433" s="45"/>
      <c r="F1433" s="46">
        <f>Source!AL379</f>
        <v>37.869999999999997</v>
      </c>
      <c r="G1433" s="47" t="str">
        <f>Source!DD379</f>
        <v/>
      </c>
      <c r="H1433" s="48">
        <f>ROUND(Source!AC379*Source!I379, 0)</f>
        <v>153</v>
      </c>
      <c r="I1433" s="47"/>
      <c r="J1433" s="47">
        <f>IF(Source!BC379&lt;&gt; 0, Source!BC379, 1)</f>
        <v>2.72</v>
      </c>
      <c r="K1433" s="48">
        <f>Source!P379</f>
        <v>417</v>
      </c>
      <c r="L1433" s="58"/>
    </row>
    <row r="1434" spans="1:26" ht="15">
      <c r="G1434" s="132">
        <f>ROUND(Source!AC379*Source!I379, 0)+ROUND(Source!AF379*Source!I379, 0)+ROUND(Source!AD379*Source!I379, 0)</f>
        <v>153</v>
      </c>
      <c r="H1434" s="132"/>
      <c r="J1434" s="132">
        <f>Source!O379</f>
        <v>417</v>
      </c>
      <c r="K1434" s="132"/>
      <c r="L1434" s="40">
        <f>Source!U379</f>
        <v>0</v>
      </c>
      <c r="O1434" s="39">
        <f>G1434</f>
        <v>153</v>
      </c>
      <c r="P1434" s="39">
        <f>J1434</f>
        <v>417</v>
      </c>
      <c r="Q1434" s="50">
        <f>L1434</f>
        <v>0</v>
      </c>
      <c r="W1434">
        <f>IF(Source!BI379&lt;=1,G1434, 0)</f>
        <v>153</v>
      </c>
      <c r="X1434">
        <f>IF(Source!BI379=2,G1434, 0)</f>
        <v>0</v>
      </c>
      <c r="Y1434">
        <f>IF(Source!BI379=3,G1434, 0)</f>
        <v>0</v>
      </c>
      <c r="Z1434">
        <f>IF(Source!BI379=4,G1434, 0)</f>
        <v>0</v>
      </c>
    </row>
    <row r="1435" spans="1:26" ht="42.75">
      <c r="A1435" s="30" t="str">
        <f>Source!E380</f>
        <v>17</v>
      </c>
      <c r="B1435" s="31" t="str">
        <f>Source!F380</f>
        <v>103-2415</v>
      </c>
      <c r="C1435" s="27" t="str">
        <f>Source!G380</f>
        <v>Трубы гибкие гофрированные легкие из самозатухающего ПВХ (IP55) серии FL, с зондом, диаметром 32 мм</v>
      </c>
      <c r="D1435" s="32" t="str">
        <f>Source!H380</f>
        <v>10 м</v>
      </c>
      <c r="E1435" s="10">
        <f>Source!I380</f>
        <v>0.60719999999999996</v>
      </c>
      <c r="F1435" s="34">
        <f>IF(Source!AK380&lt;&gt; 0, Source!AK380,Source!AL380 + Source!AM380 + Source!AO380)</f>
        <v>57.87</v>
      </c>
      <c r="G1435" s="33"/>
      <c r="H1435" s="35"/>
      <c r="I1435" s="33" t="str">
        <f>Source!BO380</f>
        <v>103-2415</v>
      </c>
      <c r="J1435" s="33"/>
      <c r="K1435" s="35"/>
      <c r="L1435" s="36"/>
      <c r="S1435">
        <f>ROUND((Source!FX380/100)*((ROUND(Source!AF380*Source!I380, 0)+ROUND(Source!AE380*Source!I380, 0))), 0)</f>
        <v>0</v>
      </c>
      <c r="T1435">
        <f>Source!X380</f>
        <v>0</v>
      </c>
      <c r="U1435">
        <f>ROUND((Source!FY380/100)*((ROUND(Source!AF380*Source!I380, 0)+ROUND(Source!AE380*Source!I380, 0))), 0)</f>
        <v>0</v>
      </c>
      <c r="V1435">
        <f>Source!Y380</f>
        <v>0</v>
      </c>
    </row>
    <row r="1436" spans="1:26" ht="14.25">
      <c r="A1436" s="41"/>
      <c r="B1436" s="42"/>
      <c r="C1436" s="43" t="s">
        <v>1687</v>
      </c>
      <c r="D1436" s="44"/>
      <c r="E1436" s="45"/>
      <c r="F1436" s="46">
        <f>Source!AL380</f>
        <v>57.87</v>
      </c>
      <c r="G1436" s="47" t="str">
        <f>Source!DD380</f>
        <v/>
      </c>
      <c r="H1436" s="48">
        <f>ROUND(Source!AC380*Source!I380, 0)</f>
        <v>35</v>
      </c>
      <c r="I1436" s="47"/>
      <c r="J1436" s="47">
        <f>IF(Source!BC380&lt;&gt; 0, Source!BC380, 1)</f>
        <v>2.72</v>
      </c>
      <c r="K1436" s="48">
        <f>Source!P380</f>
        <v>96</v>
      </c>
      <c r="L1436" s="58"/>
    </row>
    <row r="1437" spans="1:26" ht="15">
      <c r="G1437" s="132">
        <f>ROUND(Source!AC380*Source!I380, 0)+ROUND(Source!AF380*Source!I380, 0)+ROUND(Source!AD380*Source!I380, 0)</f>
        <v>35</v>
      </c>
      <c r="H1437" s="132"/>
      <c r="J1437" s="132">
        <f>Source!O380</f>
        <v>96</v>
      </c>
      <c r="K1437" s="132"/>
      <c r="L1437" s="40">
        <f>Source!U380</f>
        <v>0</v>
      </c>
      <c r="O1437" s="39">
        <f>G1437</f>
        <v>35</v>
      </c>
      <c r="P1437" s="39">
        <f>J1437</f>
        <v>96</v>
      </c>
      <c r="Q1437" s="50">
        <f>L1437</f>
        <v>0</v>
      </c>
      <c r="W1437">
        <f>IF(Source!BI380&lt;=1,G1437, 0)</f>
        <v>35</v>
      </c>
      <c r="X1437">
        <f>IF(Source!BI380=2,G1437, 0)</f>
        <v>0</v>
      </c>
      <c r="Y1437">
        <f>IF(Source!BI380=3,G1437, 0)</f>
        <v>0</v>
      </c>
      <c r="Z1437">
        <f>IF(Source!BI380=4,G1437, 0)</f>
        <v>0</v>
      </c>
    </row>
    <row r="1438" spans="1:26" ht="28.5">
      <c r="A1438" s="30" t="str">
        <f>Source!E381</f>
        <v>18</v>
      </c>
      <c r="B1438" s="31" t="str">
        <f>Source!F381</f>
        <v>103-1178</v>
      </c>
      <c r="C1438" s="27" t="str">
        <f>Source!G381</f>
        <v>Клипса для крепежа гофротрубы, диаметром 32 мм</v>
      </c>
      <c r="D1438" s="32" t="str">
        <f>Source!H381</f>
        <v>шт.</v>
      </c>
      <c r="E1438" s="10">
        <f>Source!I381</f>
        <v>10</v>
      </c>
      <c r="F1438" s="34">
        <f>IF(Source!AK381&lt;&gt; 0, Source!AK381,Source!AL381 + Source!AM381 + Source!AO381)</f>
        <v>0.44</v>
      </c>
      <c r="G1438" s="33"/>
      <c r="H1438" s="35"/>
      <c r="I1438" s="33" t="str">
        <f>Source!BO381</f>
        <v>103-1178</v>
      </c>
      <c r="J1438" s="33"/>
      <c r="K1438" s="35"/>
      <c r="L1438" s="36"/>
      <c r="S1438">
        <f>ROUND((Source!FX381/100)*((ROUND(Source!AF381*Source!I381, 0)+ROUND(Source!AE381*Source!I381, 0))), 0)</f>
        <v>0</v>
      </c>
      <c r="T1438">
        <f>Source!X381</f>
        <v>0</v>
      </c>
      <c r="U1438">
        <f>ROUND((Source!FY381/100)*((ROUND(Source!AF381*Source!I381, 0)+ROUND(Source!AE381*Source!I381, 0))), 0)</f>
        <v>0</v>
      </c>
      <c r="V1438">
        <f>Source!Y381</f>
        <v>0</v>
      </c>
    </row>
    <row r="1439" spans="1:26" ht="14.25">
      <c r="A1439" s="41"/>
      <c r="B1439" s="42"/>
      <c r="C1439" s="43" t="s">
        <v>1687</v>
      </c>
      <c r="D1439" s="44"/>
      <c r="E1439" s="45"/>
      <c r="F1439" s="46">
        <f>Source!AL381</f>
        <v>0.44</v>
      </c>
      <c r="G1439" s="47" t="str">
        <f>Source!DD381</f>
        <v/>
      </c>
      <c r="H1439" s="48">
        <f>ROUND(Source!AC381*Source!I381, 0)</f>
        <v>4</v>
      </c>
      <c r="I1439" s="47"/>
      <c r="J1439" s="47">
        <f>IF(Source!BC381&lt;&gt; 0, Source!BC381, 1)</f>
        <v>4.8</v>
      </c>
      <c r="K1439" s="48">
        <f>Source!P381</f>
        <v>21</v>
      </c>
      <c r="L1439" s="58"/>
    </row>
    <row r="1440" spans="1:26" ht="15">
      <c r="G1440" s="132">
        <f>ROUND(Source!AC381*Source!I381, 0)+ROUND(Source!AF381*Source!I381, 0)+ROUND(Source!AD381*Source!I381, 0)</f>
        <v>4</v>
      </c>
      <c r="H1440" s="132"/>
      <c r="J1440" s="132">
        <f>Source!O381</f>
        <v>21</v>
      </c>
      <c r="K1440" s="132"/>
      <c r="L1440" s="40">
        <f>Source!U381</f>
        <v>0</v>
      </c>
      <c r="O1440" s="39">
        <f>G1440</f>
        <v>4</v>
      </c>
      <c r="P1440" s="39">
        <f>J1440</f>
        <v>21</v>
      </c>
      <c r="Q1440" s="50">
        <f>L1440</f>
        <v>0</v>
      </c>
      <c r="W1440">
        <f>IF(Source!BI381&lt;=1,G1440, 0)</f>
        <v>4</v>
      </c>
      <c r="X1440">
        <f>IF(Source!BI381=2,G1440, 0)</f>
        <v>0</v>
      </c>
      <c r="Y1440">
        <f>IF(Source!BI381=3,G1440, 0)</f>
        <v>0</v>
      </c>
      <c r="Z1440">
        <f>IF(Source!BI381=4,G1440, 0)</f>
        <v>0</v>
      </c>
    </row>
    <row r="1441" spans="1:26" ht="28.5">
      <c r="A1441" s="30" t="str">
        <f>Source!E382</f>
        <v>19</v>
      </c>
      <c r="B1441" s="31" t="str">
        <f>Source!F382</f>
        <v>103-2600</v>
      </c>
      <c r="C1441" s="27" t="str">
        <f>Source!G382</f>
        <v>Клипса для крепежа гофротрубы, диаметром 20 мм</v>
      </c>
      <c r="D1441" s="32" t="str">
        <f>Source!H382</f>
        <v>шт.</v>
      </c>
      <c r="E1441" s="10">
        <f>Source!I382</f>
        <v>70</v>
      </c>
      <c r="F1441" s="34">
        <f>IF(Source!AK382&lt;&gt; 0, Source!AK382,Source!AL382 + Source!AM382 + Source!AO382)</f>
        <v>0.28999999999999998</v>
      </c>
      <c r="G1441" s="33"/>
      <c r="H1441" s="35"/>
      <c r="I1441" s="33" t="str">
        <f>Source!BO382</f>
        <v>103-2600</v>
      </c>
      <c r="J1441" s="33"/>
      <c r="K1441" s="35"/>
      <c r="L1441" s="36"/>
      <c r="S1441">
        <f>ROUND((Source!FX382/100)*((ROUND(Source!AF382*Source!I382, 0)+ROUND(Source!AE382*Source!I382, 0))), 0)</f>
        <v>0</v>
      </c>
      <c r="T1441">
        <f>Source!X382</f>
        <v>0</v>
      </c>
      <c r="U1441">
        <f>ROUND((Source!FY382/100)*((ROUND(Source!AF382*Source!I382, 0)+ROUND(Source!AE382*Source!I382, 0))), 0)</f>
        <v>0</v>
      </c>
      <c r="V1441">
        <f>Source!Y382</f>
        <v>0</v>
      </c>
    </row>
    <row r="1442" spans="1:26" ht="14.25">
      <c r="A1442" s="41"/>
      <c r="B1442" s="42"/>
      <c r="C1442" s="43" t="s">
        <v>1687</v>
      </c>
      <c r="D1442" s="44"/>
      <c r="E1442" s="45"/>
      <c r="F1442" s="46">
        <f>Source!AL382</f>
        <v>0.28999999999999998</v>
      </c>
      <c r="G1442" s="47" t="str">
        <f>Source!DD382</f>
        <v/>
      </c>
      <c r="H1442" s="48">
        <f>ROUND(Source!AC382*Source!I382, 0)</f>
        <v>20</v>
      </c>
      <c r="I1442" s="47"/>
      <c r="J1442" s="47">
        <f>IF(Source!BC382&lt;&gt; 0, Source!BC382, 1)</f>
        <v>5.0999999999999996</v>
      </c>
      <c r="K1442" s="48">
        <f>Source!P382</f>
        <v>104</v>
      </c>
      <c r="L1442" s="58"/>
    </row>
    <row r="1443" spans="1:26" ht="15">
      <c r="G1443" s="132">
        <f>ROUND(Source!AC382*Source!I382, 0)+ROUND(Source!AF382*Source!I382, 0)+ROUND(Source!AD382*Source!I382, 0)</f>
        <v>20</v>
      </c>
      <c r="H1443" s="132"/>
      <c r="J1443" s="132">
        <f>Source!O382</f>
        <v>104</v>
      </c>
      <c r="K1443" s="132"/>
      <c r="L1443" s="40">
        <f>Source!U382</f>
        <v>0</v>
      </c>
      <c r="O1443" s="39">
        <f>G1443</f>
        <v>20</v>
      </c>
      <c r="P1443" s="39">
        <f>J1443</f>
        <v>104</v>
      </c>
      <c r="Q1443" s="50">
        <f>L1443</f>
        <v>0</v>
      </c>
      <c r="W1443">
        <f>IF(Source!BI382&lt;=1,G1443, 0)</f>
        <v>20</v>
      </c>
      <c r="X1443">
        <f>IF(Source!BI382=2,G1443, 0)</f>
        <v>0</v>
      </c>
      <c r="Y1443">
        <f>IF(Source!BI382=3,G1443, 0)</f>
        <v>0</v>
      </c>
      <c r="Z1443">
        <f>IF(Source!BI382=4,G1443, 0)</f>
        <v>0</v>
      </c>
    </row>
    <row r="1444" spans="1:26" ht="28.5">
      <c r="A1444" s="30" t="str">
        <f>Source!E383</f>
        <v>20</v>
      </c>
      <c r="B1444" s="31" t="str">
        <f>Source!F383</f>
        <v>103-1177</v>
      </c>
      <c r="C1444" s="27" t="str">
        <f>Source!G383</f>
        <v>Клипса для крепежа гофротрубы, диаметром 16 мм</v>
      </c>
      <c r="D1444" s="32" t="str">
        <f>Source!H383</f>
        <v>шт.</v>
      </c>
      <c r="E1444" s="10">
        <f>Source!I383</f>
        <v>148</v>
      </c>
      <c r="F1444" s="34">
        <f>IF(Source!AK383&lt;&gt; 0, Source!AK383,Source!AL383 + Source!AM383 + Source!AO383)</f>
        <v>0.18</v>
      </c>
      <c r="G1444" s="33"/>
      <c r="H1444" s="35"/>
      <c r="I1444" s="33" t="str">
        <f>Source!BO383</f>
        <v>103-1177</v>
      </c>
      <c r="J1444" s="33"/>
      <c r="K1444" s="35"/>
      <c r="L1444" s="36"/>
      <c r="S1444">
        <f>ROUND((Source!FX383/100)*((ROUND(Source!AF383*Source!I383, 0)+ROUND(Source!AE383*Source!I383, 0))), 0)</f>
        <v>0</v>
      </c>
      <c r="T1444">
        <f>Source!X383</f>
        <v>0</v>
      </c>
      <c r="U1444">
        <f>ROUND((Source!FY383/100)*((ROUND(Source!AF383*Source!I383, 0)+ROUND(Source!AE383*Source!I383, 0))), 0)</f>
        <v>0</v>
      </c>
      <c r="V1444">
        <f>Source!Y383</f>
        <v>0</v>
      </c>
    </row>
    <row r="1445" spans="1:26" ht="14.25">
      <c r="A1445" s="41"/>
      <c r="B1445" s="42"/>
      <c r="C1445" s="43" t="s">
        <v>1687</v>
      </c>
      <c r="D1445" s="44"/>
      <c r="E1445" s="45"/>
      <c r="F1445" s="46">
        <f>Source!AL383</f>
        <v>0.18</v>
      </c>
      <c r="G1445" s="47" t="str">
        <f>Source!DD383</f>
        <v/>
      </c>
      <c r="H1445" s="48">
        <f>ROUND(Source!AC383*Source!I383, 0)</f>
        <v>27</v>
      </c>
      <c r="I1445" s="47"/>
      <c r="J1445" s="47">
        <f>IF(Source!BC383&lt;&gt; 0, Source!BC383, 1)</f>
        <v>4.8899999999999997</v>
      </c>
      <c r="K1445" s="48">
        <f>Source!P383</f>
        <v>130</v>
      </c>
      <c r="L1445" s="58"/>
    </row>
    <row r="1446" spans="1:26" ht="15">
      <c r="G1446" s="132">
        <f>ROUND(Source!AC383*Source!I383, 0)+ROUND(Source!AF383*Source!I383, 0)+ROUND(Source!AD383*Source!I383, 0)</f>
        <v>27</v>
      </c>
      <c r="H1446" s="132"/>
      <c r="J1446" s="132">
        <f>Source!O383</f>
        <v>130</v>
      </c>
      <c r="K1446" s="132"/>
      <c r="L1446" s="40">
        <f>Source!U383</f>
        <v>0</v>
      </c>
      <c r="O1446" s="39">
        <f>G1446</f>
        <v>27</v>
      </c>
      <c r="P1446" s="39">
        <f>J1446</f>
        <v>130</v>
      </c>
      <c r="Q1446" s="50">
        <f>L1446</f>
        <v>0</v>
      </c>
      <c r="W1446">
        <f>IF(Source!BI383&lt;=1,G1446, 0)</f>
        <v>27</v>
      </c>
      <c r="X1446">
        <f>IF(Source!BI383=2,G1446, 0)</f>
        <v>0</v>
      </c>
      <c r="Y1446">
        <f>IF(Source!BI383=3,G1446, 0)</f>
        <v>0</v>
      </c>
      <c r="Z1446">
        <f>IF(Source!BI383=4,G1446, 0)</f>
        <v>0</v>
      </c>
    </row>
    <row r="1447" spans="1:26" ht="28.5">
      <c r="A1447" s="30" t="str">
        <f>Source!E384</f>
        <v>21</v>
      </c>
      <c r="B1447" s="31" t="str">
        <f>Source!F384</f>
        <v>м08-02-390-1</v>
      </c>
      <c r="C1447" s="27" t="str">
        <f>Source!G384</f>
        <v>Короба пластмассовые шириной до 40 мм</v>
      </c>
      <c r="D1447" s="32" t="str">
        <f>Source!H384</f>
        <v>100 м</v>
      </c>
      <c r="E1447" s="10">
        <f>Source!I384</f>
        <v>0.25</v>
      </c>
      <c r="F1447" s="34">
        <f>IF(Source!AK384&lt;&gt; 0, Source!AK384,Source!AL384 + Source!AM384 + Source!AO384)</f>
        <v>222.31</v>
      </c>
      <c r="G1447" s="33"/>
      <c r="H1447" s="35"/>
      <c r="I1447" s="33" t="str">
        <f>Source!BO384</f>
        <v>м08-02-390-1</v>
      </c>
      <c r="J1447" s="33"/>
      <c r="K1447" s="35"/>
      <c r="L1447" s="36"/>
      <c r="S1447">
        <f>ROUND((Source!FX384/100)*((ROUND(Source!AF384*Source!I384, 0)+ROUND(Source!AE384*Source!I384, 0))), 0)</f>
        <v>34</v>
      </c>
      <c r="T1447">
        <f>Source!X384</f>
        <v>618</v>
      </c>
      <c r="U1447">
        <f>ROUND((Source!FY384/100)*((ROUND(Source!AF384*Source!I384, 0)+ROUND(Source!AE384*Source!I384, 0))), 0)</f>
        <v>23</v>
      </c>
      <c r="V1447">
        <f>Source!Y384</f>
        <v>423</v>
      </c>
    </row>
    <row r="1448" spans="1:26" ht="14.25">
      <c r="A1448" s="30"/>
      <c r="B1448" s="31"/>
      <c r="C1448" s="27" t="s">
        <v>1680</v>
      </c>
      <c r="D1448" s="32"/>
      <c r="E1448" s="10"/>
      <c r="F1448" s="34">
        <f>Source!AO384</f>
        <v>144.82</v>
      </c>
      <c r="G1448" s="33" t="str">
        <f>Source!DG384</f>
        <v/>
      </c>
      <c r="H1448" s="35">
        <f>ROUND(Source!AF384*Source!I384, 0)</f>
        <v>36</v>
      </c>
      <c r="I1448" s="33"/>
      <c r="J1448" s="33">
        <f>IF(Source!BA384&lt;&gt; 0, Source!BA384, 1)</f>
        <v>17.95</v>
      </c>
      <c r="K1448" s="35">
        <f>Source!S384</f>
        <v>650</v>
      </c>
      <c r="L1448" s="36"/>
      <c r="R1448">
        <f>H1448</f>
        <v>36</v>
      </c>
    </row>
    <row r="1449" spans="1:26" ht="14.25">
      <c r="A1449" s="30"/>
      <c r="B1449" s="31"/>
      <c r="C1449" s="27" t="s">
        <v>317</v>
      </c>
      <c r="D1449" s="32"/>
      <c r="E1449" s="10"/>
      <c r="F1449" s="34">
        <f>Source!AM384</f>
        <v>26.16</v>
      </c>
      <c r="G1449" s="33" t="str">
        <f>Source!DE384</f>
        <v/>
      </c>
      <c r="H1449" s="35">
        <f>ROUND(Source!AD384*Source!I384, 0)</f>
        <v>7</v>
      </c>
      <c r="I1449" s="33"/>
      <c r="J1449" s="33">
        <f>IF(Source!BB384&lt;&gt; 0, Source!BB384, 1)</f>
        <v>4.3499999999999996</v>
      </c>
      <c r="K1449" s="35">
        <f>Source!Q384</f>
        <v>28</v>
      </c>
      <c r="L1449" s="36"/>
    </row>
    <row r="1450" spans="1:26" ht="14.25">
      <c r="A1450" s="30"/>
      <c r="B1450" s="31"/>
      <c r="C1450" s="27" t="s">
        <v>1681</v>
      </c>
      <c r="D1450" s="32"/>
      <c r="E1450" s="10"/>
      <c r="F1450" s="34">
        <f>Source!AN384</f>
        <v>0.12</v>
      </c>
      <c r="G1450" s="33" t="str">
        <f>Source!DF384</f>
        <v/>
      </c>
      <c r="H1450" s="35">
        <f>ROUND(Source!AE384*Source!I384, 0)</f>
        <v>0</v>
      </c>
      <c r="I1450" s="33"/>
      <c r="J1450" s="33">
        <f>IF(Source!BS384&lt;&gt; 0, Source!BS384, 1)</f>
        <v>17.95</v>
      </c>
      <c r="K1450" s="35">
        <f>Source!R384</f>
        <v>1</v>
      </c>
      <c r="L1450" s="36"/>
      <c r="R1450">
        <f>H1450</f>
        <v>0</v>
      </c>
    </row>
    <row r="1451" spans="1:26" ht="14.25">
      <c r="A1451" s="30"/>
      <c r="B1451" s="31"/>
      <c r="C1451" s="27" t="s">
        <v>1687</v>
      </c>
      <c r="D1451" s="32"/>
      <c r="E1451" s="10"/>
      <c r="F1451" s="34">
        <f>Source!AL384</f>
        <v>51.33</v>
      </c>
      <c r="G1451" s="33" t="str">
        <f>Source!DD384</f>
        <v/>
      </c>
      <c r="H1451" s="35">
        <f>ROUND(Source!AC384*Source!I384, 0)</f>
        <v>13</v>
      </c>
      <c r="I1451" s="33"/>
      <c r="J1451" s="33">
        <f>IF(Source!BC384&lt;&gt; 0, Source!BC384, 1)</f>
        <v>3.25</v>
      </c>
      <c r="K1451" s="35">
        <f>Source!P384</f>
        <v>42</v>
      </c>
      <c r="L1451" s="36"/>
    </row>
    <row r="1452" spans="1:26" ht="14.25">
      <c r="A1452" s="30"/>
      <c r="B1452" s="31"/>
      <c r="C1452" s="27" t="s">
        <v>1682</v>
      </c>
      <c r="D1452" s="32" t="s">
        <v>1683</v>
      </c>
      <c r="E1452" s="10">
        <f>Source!BZ384</f>
        <v>95</v>
      </c>
      <c r="F1452" s="51"/>
      <c r="G1452" s="33"/>
      <c r="H1452" s="35">
        <f>SUM(S1447:S1454)</f>
        <v>34</v>
      </c>
      <c r="I1452" s="37"/>
      <c r="J1452" s="27">
        <f>Source!AT384</f>
        <v>95</v>
      </c>
      <c r="K1452" s="35">
        <f>SUM(T1447:T1454)</f>
        <v>618</v>
      </c>
      <c r="L1452" s="36"/>
    </row>
    <row r="1453" spans="1:26" ht="14.25">
      <c r="A1453" s="30"/>
      <c r="B1453" s="31"/>
      <c r="C1453" s="27" t="s">
        <v>1684</v>
      </c>
      <c r="D1453" s="32" t="s">
        <v>1683</v>
      </c>
      <c r="E1453" s="10">
        <f>Source!CA384</f>
        <v>65</v>
      </c>
      <c r="F1453" s="51"/>
      <c r="G1453" s="33"/>
      <c r="H1453" s="35">
        <f>SUM(U1447:U1454)</f>
        <v>23</v>
      </c>
      <c r="I1453" s="37"/>
      <c r="J1453" s="27">
        <f>Source!AU384</f>
        <v>65</v>
      </c>
      <c r="K1453" s="35">
        <f>SUM(V1447:V1454)</f>
        <v>423</v>
      </c>
      <c r="L1453" s="36"/>
    </row>
    <row r="1454" spans="1:26" ht="14.25">
      <c r="A1454" s="41"/>
      <c r="B1454" s="42"/>
      <c r="C1454" s="43" t="s">
        <v>1685</v>
      </c>
      <c r="D1454" s="44" t="s">
        <v>1686</v>
      </c>
      <c r="E1454" s="45">
        <f>Source!AQ384</f>
        <v>16.29</v>
      </c>
      <c r="F1454" s="46"/>
      <c r="G1454" s="47" t="str">
        <f>Source!DI384</f>
        <v/>
      </c>
      <c r="H1454" s="48"/>
      <c r="I1454" s="47"/>
      <c r="J1454" s="47"/>
      <c r="K1454" s="48"/>
      <c r="L1454" s="49">
        <f>Source!U384</f>
        <v>4.0724999999999998</v>
      </c>
    </row>
    <row r="1455" spans="1:26" ht="15">
      <c r="G1455" s="132">
        <f>ROUND(Source!AC384*Source!I384, 0)+ROUND(Source!AF384*Source!I384, 0)+ROUND(Source!AD384*Source!I384, 0)+SUM(H1452:H1453)</f>
        <v>113</v>
      </c>
      <c r="H1455" s="132"/>
      <c r="J1455" s="132">
        <f>Source!O384+SUM(K1452:K1453)</f>
        <v>1761</v>
      </c>
      <c r="K1455" s="132"/>
      <c r="L1455" s="40">
        <f>Source!U384</f>
        <v>4.0724999999999998</v>
      </c>
      <c r="O1455" s="39">
        <f>G1455</f>
        <v>113</v>
      </c>
      <c r="P1455" s="39">
        <f>J1455</f>
        <v>1761</v>
      </c>
      <c r="Q1455" s="50">
        <f>L1455</f>
        <v>4.0724999999999998</v>
      </c>
      <c r="W1455">
        <f>IF(Source!BI384&lt;=1,G1455, 0)</f>
        <v>0</v>
      </c>
      <c r="X1455">
        <f>IF(Source!BI384=2,G1455, 0)</f>
        <v>113</v>
      </c>
      <c r="Y1455">
        <f>IF(Source!BI384=3,G1455, 0)</f>
        <v>0</v>
      </c>
      <c r="Z1455">
        <f>IF(Source!BI384=4,G1455, 0)</f>
        <v>0</v>
      </c>
    </row>
    <row r="1456" spans="1:26" ht="28.5">
      <c r="A1456" s="30" t="str">
        <f>Source!E385</f>
        <v>22</v>
      </c>
      <c r="B1456" s="31" t="str">
        <f>Source!F385</f>
        <v>509-1833</v>
      </c>
      <c r="C1456" s="27" t="str">
        <f>Source!G385</f>
        <v>Кабель-канал (короб) "Электропласт" 40x16 мм (приминительно 30х10)</v>
      </c>
      <c r="D1456" s="32" t="str">
        <f>Source!H385</f>
        <v>м</v>
      </c>
      <c r="E1456" s="10">
        <f>Source!I385</f>
        <v>25</v>
      </c>
      <c r="F1456" s="34">
        <f>IF(Source!AK385&lt;&gt; 0, Source!AK385,Source!AL385 + Source!AM385 + Source!AO385)</f>
        <v>2.74</v>
      </c>
      <c r="G1456" s="33"/>
      <c r="H1456" s="35"/>
      <c r="I1456" s="33" t="str">
        <f>Source!BO385</f>
        <v>509-1833</v>
      </c>
      <c r="J1456" s="33"/>
      <c r="K1456" s="35"/>
      <c r="L1456" s="36"/>
      <c r="S1456">
        <f>ROUND((Source!FX385/100)*((ROUND(Source!AF385*Source!I385, 0)+ROUND(Source!AE385*Source!I385, 0))), 0)</f>
        <v>0</v>
      </c>
      <c r="T1456">
        <f>Source!X385</f>
        <v>0</v>
      </c>
      <c r="U1456">
        <f>ROUND((Source!FY385/100)*((ROUND(Source!AF385*Source!I385, 0)+ROUND(Source!AE385*Source!I385, 0))), 0)</f>
        <v>0</v>
      </c>
      <c r="V1456">
        <f>Source!Y385</f>
        <v>0</v>
      </c>
    </row>
    <row r="1457" spans="1:26" ht="14.25">
      <c r="A1457" s="41"/>
      <c r="B1457" s="42"/>
      <c r="C1457" s="43" t="s">
        <v>1687</v>
      </c>
      <c r="D1457" s="44"/>
      <c r="E1457" s="45"/>
      <c r="F1457" s="46">
        <f>Source!AL385</f>
        <v>2.74</v>
      </c>
      <c r="G1457" s="47" t="str">
        <f>Source!DD385</f>
        <v/>
      </c>
      <c r="H1457" s="48">
        <f>ROUND(Source!AC385*Source!I385, 0)</f>
        <v>69</v>
      </c>
      <c r="I1457" s="47"/>
      <c r="J1457" s="47">
        <f>IF(Source!BC385&lt;&gt; 0, Source!BC385, 1)</f>
        <v>6.95</v>
      </c>
      <c r="K1457" s="48">
        <f>Source!P385</f>
        <v>476</v>
      </c>
      <c r="L1457" s="58"/>
    </row>
    <row r="1458" spans="1:26" ht="15">
      <c r="G1458" s="132">
        <f>ROUND(Source!AC385*Source!I385, 0)+ROUND(Source!AF385*Source!I385, 0)+ROUND(Source!AD385*Source!I385, 0)</f>
        <v>69</v>
      </c>
      <c r="H1458" s="132"/>
      <c r="J1458" s="132">
        <f>Source!O385</f>
        <v>476</v>
      </c>
      <c r="K1458" s="132"/>
      <c r="L1458" s="40">
        <f>Source!U385</f>
        <v>0</v>
      </c>
      <c r="O1458" s="39">
        <f>G1458</f>
        <v>69</v>
      </c>
      <c r="P1458" s="39">
        <f>J1458</f>
        <v>476</v>
      </c>
      <c r="Q1458" s="50">
        <f>L1458</f>
        <v>0</v>
      </c>
      <c r="W1458">
        <f>IF(Source!BI385&lt;=1,G1458, 0)</f>
        <v>0</v>
      </c>
      <c r="X1458">
        <f>IF(Source!BI385=2,G1458, 0)</f>
        <v>69</v>
      </c>
      <c r="Y1458">
        <f>IF(Source!BI385=3,G1458, 0)</f>
        <v>0</v>
      </c>
      <c r="Z1458">
        <f>IF(Source!BI385=4,G1458, 0)</f>
        <v>0</v>
      </c>
    </row>
    <row r="1459" spans="1:26" ht="71.25">
      <c r="A1459" s="30" t="str">
        <f>Source!E386</f>
        <v>23</v>
      </c>
      <c r="B1459" s="31" t="str">
        <f>Source!F386</f>
        <v>м08-02-412-2</v>
      </c>
      <c r="C1459" s="27" t="str">
        <f>Source!G386</f>
        <v>Затягивание провода в проложенные трубы и металлические рукава первого одножильного или многожильного в общей оплетке, суммарное сечение до 6 мм2</v>
      </c>
      <c r="D1459" s="32" t="str">
        <f>Source!H386</f>
        <v>100 м</v>
      </c>
      <c r="E1459" s="10">
        <f>Source!I386</f>
        <v>0.75</v>
      </c>
      <c r="F1459" s="34">
        <f>IF(Source!AK386&lt;&gt; 0, Source!AK386,Source!AL386 + Source!AM386 + Source!AO386)</f>
        <v>66.650000000000006</v>
      </c>
      <c r="G1459" s="33"/>
      <c r="H1459" s="35"/>
      <c r="I1459" s="33" t="str">
        <f>Source!BO386</f>
        <v>м08-02-412-2</v>
      </c>
      <c r="J1459" s="33"/>
      <c r="K1459" s="35"/>
      <c r="L1459" s="36"/>
      <c r="S1459">
        <f>ROUND((Source!FX386/100)*((ROUND(Source!AF386*Source!I386, 0)+ROUND(Source!AE386*Source!I386, 0))), 0)</f>
        <v>34</v>
      </c>
      <c r="T1459">
        <f>Source!X386</f>
        <v>609</v>
      </c>
      <c r="U1459">
        <f>ROUND((Source!FY386/100)*((ROUND(Source!AF386*Source!I386, 0)+ROUND(Source!AE386*Source!I386, 0))), 0)</f>
        <v>23</v>
      </c>
      <c r="V1459">
        <f>Source!Y386</f>
        <v>417</v>
      </c>
    </row>
    <row r="1460" spans="1:26" ht="14.25">
      <c r="A1460" s="30"/>
      <c r="B1460" s="31"/>
      <c r="C1460" s="27" t="s">
        <v>1680</v>
      </c>
      <c r="D1460" s="32"/>
      <c r="E1460" s="10"/>
      <c r="F1460" s="34">
        <f>Source!AO386</f>
        <v>47.38</v>
      </c>
      <c r="G1460" s="33" t="str">
        <f>Source!DG386</f>
        <v/>
      </c>
      <c r="H1460" s="35">
        <f>ROUND(Source!AF386*Source!I386, 0)</f>
        <v>36</v>
      </c>
      <c r="I1460" s="33"/>
      <c r="J1460" s="33">
        <f>IF(Source!BA386&lt;&gt; 0, Source!BA386, 1)</f>
        <v>17.95</v>
      </c>
      <c r="K1460" s="35">
        <f>Source!S386</f>
        <v>638</v>
      </c>
      <c r="L1460" s="36"/>
      <c r="R1460">
        <f>H1460</f>
        <v>36</v>
      </c>
    </row>
    <row r="1461" spans="1:26" ht="14.25">
      <c r="A1461" s="30"/>
      <c r="B1461" s="31"/>
      <c r="C1461" s="27" t="s">
        <v>317</v>
      </c>
      <c r="D1461" s="32"/>
      <c r="E1461" s="10"/>
      <c r="F1461" s="34">
        <f>Source!AM386</f>
        <v>4.6100000000000003</v>
      </c>
      <c r="G1461" s="33" t="str">
        <f>Source!DE386</f>
        <v/>
      </c>
      <c r="H1461" s="35">
        <f>ROUND(Source!AD386*Source!I386, 0)</f>
        <v>3</v>
      </c>
      <c r="I1461" s="33"/>
      <c r="J1461" s="33">
        <f>IF(Source!BB386&lt;&gt; 0, Source!BB386, 1)</f>
        <v>6.62</v>
      </c>
      <c r="K1461" s="35">
        <f>Source!Q386</f>
        <v>23</v>
      </c>
      <c r="L1461" s="36"/>
    </row>
    <row r="1462" spans="1:26" ht="14.25">
      <c r="A1462" s="30"/>
      <c r="B1462" s="31"/>
      <c r="C1462" s="27" t="s">
        <v>1681</v>
      </c>
      <c r="D1462" s="32"/>
      <c r="E1462" s="10"/>
      <c r="F1462" s="34">
        <f>Source!AN386</f>
        <v>0.24</v>
      </c>
      <c r="G1462" s="33" t="str">
        <f>Source!DF386</f>
        <v/>
      </c>
      <c r="H1462" s="35">
        <f>ROUND(Source!AE386*Source!I386, 0)</f>
        <v>0</v>
      </c>
      <c r="I1462" s="33"/>
      <c r="J1462" s="33">
        <f>IF(Source!BS386&lt;&gt; 0, Source!BS386, 1)</f>
        <v>17.95</v>
      </c>
      <c r="K1462" s="35">
        <f>Source!R386</f>
        <v>3</v>
      </c>
      <c r="L1462" s="36"/>
      <c r="R1462">
        <f>H1462</f>
        <v>0</v>
      </c>
    </row>
    <row r="1463" spans="1:26" ht="14.25">
      <c r="A1463" s="30"/>
      <c r="B1463" s="31"/>
      <c r="C1463" s="27" t="s">
        <v>1687</v>
      </c>
      <c r="D1463" s="32"/>
      <c r="E1463" s="10"/>
      <c r="F1463" s="34">
        <f>Source!AL386</f>
        <v>14.66</v>
      </c>
      <c r="G1463" s="33" t="str">
        <f>Source!DD386</f>
        <v/>
      </c>
      <c r="H1463" s="35">
        <f>ROUND(Source!AC386*Source!I386, 0)</f>
        <v>11</v>
      </c>
      <c r="I1463" s="33"/>
      <c r="J1463" s="33">
        <f>IF(Source!BC386&lt;&gt; 0, Source!BC386, 1)</f>
        <v>5.31</v>
      </c>
      <c r="K1463" s="35">
        <f>Source!P386</f>
        <v>58</v>
      </c>
      <c r="L1463" s="36"/>
    </row>
    <row r="1464" spans="1:26" ht="14.25">
      <c r="A1464" s="30"/>
      <c r="B1464" s="31"/>
      <c r="C1464" s="27" t="s">
        <v>1682</v>
      </c>
      <c r="D1464" s="32" t="s">
        <v>1683</v>
      </c>
      <c r="E1464" s="10">
        <f>Source!BZ386</f>
        <v>95</v>
      </c>
      <c r="F1464" s="51"/>
      <c r="G1464" s="33"/>
      <c r="H1464" s="35">
        <f>SUM(S1459:S1466)</f>
        <v>34</v>
      </c>
      <c r="I1464" s="37"/>
      <c r="J1464" s="27">
        <f>Source!AT386</f>
        <v>95</v>
      </c>
      <c r="K1464" s="35">
        <f>SUM(T1459:T1466)</f>
        <v>609</v>
      </c>
      <c r="L1464" s="36"/>
    </row>
    <row r="1465" spans="1:26" ht="14.25">
      <c r="A1465" s="30"/>
      <c r="B1465" s="31"/>
      <c r="C1465" s="27" t="s">
        <v>1684</v>
      </c>
      <c r="D1465" s="32" t="s">
        <v>1683</v>
      </c>
      <c r="E1465" s="10">
        <f>Source!CA386</f>
        <v>65</v>
      </c>
      <c r="F1465" s="51"/>
      <c r="G1465" s="33"/>
      <c r="H1465" s="35">
        <f>SUM(U1459:U1466)</f>
        <v>23</v>
      </c>
      <c r="I1465" s="37"/>
      <c r="J1465" s="27">
        <f>Source!AU386</f>
        <v>65</v>
      </c>
      <c r="K1465" s="35">
        <f>SUM(V1459:V1466)</f>
        <v>417</v>
      </c>
      <c r="L1465" s="36"/>
    </row>
    <row r="1466" spans="1:26" ht="14.25">
      <c r="A1466" s="41"/>
      <c r="B1466" s="42"/>
      <c r="C1466" s="43" t="s">
        <v>1685</v>
      </c>
      <c r="D1466" s="44" t="s">
        <v>1686</v>
      </c>
      <c r="E1466" s="45">
        <f>Source!AQ386</f>
        <v>5.39</v>
      </c>
      <c r="F1466" s="46"/>
      <c r="G1466" s="47" t="str">
        <f>Source!DI386</f>
        <v/>
      </c>
      <c r="H1466" s="48"/>
      <c r="I1466" s="47"/>
      <c r="J1466" s="47"/>
      <c r="K1466" s="48"/>
      <c r="L1466" s="49">
        <f>Source!U386</f>
        <v>4.0424999999999995</v>
      </c>
    </row>
    <row r="1467" spans="1:26" ht="15">
      <c r="G1467" s="132">
        <f>ROUND(Source!AC386*Source!I386, 0)+ROUND(Source!AF386*Source!I386, 0)+ROUND(Source!AD386*Source!I386, 0)+SUM(H1464:H1465)</f>
        <v>107</v>
      </c>
      <c r="H1467" s="132"/>
      <c r="J1467" s="132">
        <f>Source!O386+SUM(K1464:K1465)</f>
        <v>1745</v>
      </c>
      <c r="K1467" s="132"/>
      <c r="L1467" s="40">
        <f>Source!U386</f>
        <v>4.0424999999999995</v>
      </c>
      <c r="O1467" s="39">
        <f>G1467</f>
        <v>107</v>
      </c>
      <c r="P1467" s="39">
        <f>J1467</f>
        <v>1745</v>
      </c>
      <c r="Q1467" s="50">
        <f>L1467</f>
        <v>4.0424999999999995</v>
      </c>
      <c r="W1467">
        <f>IF(Source!BI386&lt;=1,G1467, 0)</f>
        <v>0</v>
      </c>
      <c r="X1467">
        <f>IF(Source!BI386=2,G1467, 0)</f>
        <v>107</v>
      </c>
      <c r="Y1467">
        <f>IF(Source!BI386=3,G1467, 0)</f>
        <v>0</v>
      </c>
      <c r="Z1467">
        <f>IF(Source!BI386=4,G1467, 0)</f>
        <v>0</v>
      </c>
    </row>
    <row r="1468" spans="1:26" ht="71.25">
      <c r="A1468" s="30" t="str">
        <f>Source!E387</f>
        <v>24</v>
      </c>
      <c r="B1468" s="31" t="str">
        <f>Source!F387</f>
        <v>м08-02-412-3</v>
      </c>
      <c r="C1468" s="27" t="str">
        <f>Source!G387</f>
        <v>Затягивание провода в проложенные трубы и металлические рукава первого одножильного или многожильного в общей оплетке, суммарное сечение до 16 мм2</v>
      </c>
      <c r="D1468" s="32" t="str">
        <f>Source!H387</f>
        <v>100 м</v>
      </c>
      <c r="E1468" s="10">
        <f>Source!I387</f>
        <v>0.72</v>
      </c>
      <c r="F1468" s="34">
        <f>IF(Source!AK387&lt;&gt; 0, Source!AK387,Source!AL387 + Source!AM387 + Source!AO387)</f>
        <v>85.15</v>
      </c>
      <c r="G1468" s="33"/>
      <c r="H1468" s="35"/>
      <c r="I1468" s="33" t="str">
        <f>Source!BO387</f>
        <v>м08-02-412-3</v>
      </c>
      <c r="J1468" s="33"/>
      <c r="K1468" s="35"/>
      <c r="L1468" s="36"/>
      <c r="S1468">
        <f>ROUND((Source!FX387/100)*((ROUND(Source!AF387*Source!I387, 0)+ROUND(Source!AE387*Source!I387, 0))), 0)</f>
        <v>38</v>
      </c>
      <c r="T1468">
        <f>Source!X387</f>
        <v>684</v>
      </c>
      <c r="U1468">
        <f>ROUND((Source!FY387/100)*((ROUND(Source!AF387*Source!I387, 0)+ROUND(Source!AE387*Source!I387, 0))), 0)</f>
        <v>26</v>
      </c>
      <c r="V1468">
        <f>Source!Y387</f>
        <v>468</v>
      </c>
    </row>
    <row r="1469" spans="1:26" ht="14.25">
      <c r="A1469" s="30"/>
      <c r="B1469" s="31"/>
      <c r="C1469" s="27" t="s">
        <v>1680</v>
      </c>
      <c r="D1469" s="32"/>
      <c r="E1469" s="10"/>
      <c r="F1469" s="34">
        <f>Source!AO387</f>
        <v>55.29</v>
      </c>
      <c r="G1469" s="33" t="str">
        <f>Source!DG387</f>
        <v/>
      </c>
      <c r="H1469" s="35">
        <f>ROUND(Source!AF387*Source!I387, 0)</f>
        <v>40</v>
      </c>
      <c r="I1469" s="33"/>
      <c r="J1469" s="33">
        <f>IF(Source!BA387&lt;&gt; 0, Source!BA387, 1)</f>
        <v>17.95</v>
      </c>
      <c r="K1469" s="35">
        <f>Source!S387</f>
        <v>715</v>
      </c>
      <c r="L1469" s="36"/>
      <c r="R1469">
        <f>H1469</f>
        <v>40</v>
      </c>
    </row>
    <row r="1470" spans="1:26" ht="14.25">
      <c r="A1470" s="30"/>
      <c r="B1470" s="31"/>
      <c r="C1470" s="27" t="s">
        <v>317</v>
      </c>
      <c r="D1470" s="32"/>
      <c r="E1470" s="10"/>
      <c r="F1470" s="34">
        <f>Source!AM387</f>
        <v>6.91</v>
      </c>
      <c r="G1470" s="33" t="str">
        <f>Source!DE387</f>
        <v/>
      </c>
      <c r="H1470" s="35">
        <f>ROUND(Source!AD387*Source!I387, 0)</f>
        <v>5</v>
      </c>
      <c r="I1470" s="33"/>
      <c r="J1470" s="33">
        <f>IF(Source!BB387&lt;&gt; 0, Source!BB387, 1)</f>
        <v>6.63</v>
      </c>
      <c r="K1470" s="35">
        <f>Source!Q387</f>
        <v>33</v>
      </c>
      <c r="L1470" s="36"/>
    </row>
    <row r="1471" spans="1:26" ht="14.25">
      <c r="A1471" s="30"/>
      <c r="B1471" s="31"/>
      <c r="C1471" s="27" t="s">
        <v>1681</v>
      </c>
      <c r="D1471" s="32"/>
      <c r="E1471" s="10"/>
      <c r="F1471" s="34">
        <f>Source!AN387</f>
        <v>0.36</v>
      </c>
      <c r="G1471" s="33" t="str">
        <f>Source!DF387</f>
        <v/>
      </c>
      <c r="H1471" s="35">
        <f>ROUND(Source!AE387*Source!I387, 0)</f>
        <v>0</v>
      </c>
      <c r="I1471" s="33"/>
      <c r="J1471" s="33">
        <f>IF(Source!BS387&lt;&gt; 0, Source!BS387, 1)</f>
        <v>17.95</v>
      </c>
      <c r="K1471" s="35">
        <f>Source!R387</f>
        <v>5</v>
      </c>
      <c r="L1471" s="36"/>
      <c r="R1471">
        <f>H1471</f>
        <v>0</v>
      </c>
    </row>
    <row r="1472" spans="1:26" ht="14.25">
      <c r="A1472" s="30"/>
      <c r="B1472" s="31"/>
      <c r="C1472" s="27" t="s">
        <v>1687</v>
      </c>
      <c r="D1472" s="32"/>
      <c r="E1472" s="10"/>
      <c r="F1472" s="34">
        <f>Source!AL387</f>
        <v>22.95</v>
      </c>
      <c r="G1472" s="33" t="str">
        <f>Source!DD387</f>
        <v/>
      </c>
      <c r="H1472" s="35">
        <f>ROUND(Source!AC387*Source!I387, 0)</f>
        <v>17</v>
      </c>
      <c r="I1472" s="33"/>
      <c r="J1472" s="33">
        <f>IF(Source!BC387&lt;&gt; 0, Source!BC387, 1)</f>
        <v>5.1100000000000003</v>
      </c>
      <c r="K1472" s="35">
        <f>Source!P387</f>
        <v>84</v>
      </c>
      <c r="L1472" s="36"/>
    </row>
    <row r="1473" spans="1:26" ht="14.25">
      <c r="A1473" s="30"/>
      <c r="B1473" s="31"/>
      <c r="C1473" s="27" t="s">
        <v>1682</v>
      </c>
      <c r="D1473" s="32" t="s">
        <v>1683</v>
      </c>
      <c r="E1473" s="10">
        <f>Source!BZ387</f>
        <v>95</v>
      </c>
      <c r="F1473" s="51"/>
      <c r="G1473" s="33"/>
      <c r="H1473" s="35">
        <f>SUM(S1468:S1475)</f>
        <v>38</v>
      </c>
      <c r="I1473" s="37"/>
      <c r="J1473" s="27">
        <f>Source!AT387</f>
        <v>95</v>
      </c>
      <c r="K1473" s="35">
        <f>SUM(T1468:T1475)</f>
        <v>684</v>
      </c>
      <c r="L1473" s="36"/>
    </row>
    <row r="1474" spans="1:26" ht="14.25">
      <c r="A1474" s="30"/>
      <c r="B1474" s="31"/>
      <c r="C1474" s="27" t="s">
        <v>1684</v>
      </c>
      <c r="D1474" s="32" t="s">
        <v>1683</v>
      </c>
      <c r="E1474" s="10">
        <f>Source!CA387</f>
        <v>65</v>
      </c>
      <c r="F1474" s="51"/>
      <c r="G1474" s="33"/>
      <c r="H1474" s="35">
        <f>SUM(U1468:U1475)</f>
        <v>26</v>
      </c>
      <c r="I1474" s="37"/>
      <c r="J1474" s="27">
        <f>Source!AU387</f>
        <v>65</v>
      </c>
      <c r="K1474" s="35">
        <f>SUM(V1468:V1475)</f>
        <v>468</v>
      </c>
      <c r="L1474" s="36"/>
    </row>
    <row r="1475" spans="1:26" ht="14.25">
      <c r="A1475" s="41"/>
      <c r="B1475" s="42"/>
      <c r="C1475" s="43" t="s">
        <v>1685</v>
      </c>
      <c r="D1475" s="44" t="s">
        <v>1686</v>
      </c>
      <c r="E1475" s="45">
        <f>Source!AQ387</f>
        <v>6.29</v>
      </c>
      <c r="F1475" s="46"/>
      <c r="G1475" s="47" t="str">
        <f>Source!DI387</f>
        <v/>
      </c>
      <c r="H1475" s="48"/>
      <c r="I1475" s="47"/>
      <c r="J1475" s="47"/>
      <c r="K1475" s="48"/>
      <c r="L1475" s="49">
        <f>Source!U387</f>
        <v>4.5287999999999995</v>
      </c>
    </row>
    <row r="1476" spans="1:26" ht="15">
      <c r="G1476" s="132">
        <f>ROUND(Source!AC387*Source!I387, 0)+ROUND(Source!AF387*Source!I387, 0)+ROUND(Source!AD387*Source!I387, 0)+SUM(H1473:H1474)</f>
        <v>126</v>
      </c>
      <c r="H1476" s="132"/>
      <c r="J1476" s="132">
        <f>Source!O387+SUM(K1473:K1474)</f>
        <v>1984</v>
      </c>
      <c r="K1476" s="132"/>
      <c r="L1476" s="40">
        <f>Source!U387</f>
        <v>4.5287999999999995</v>
      </c>
      <c r="O1476" s="39">
        <f>G1476</f>
        <v>126</v>
      </c>
      <c r="P1476" s="39">
        <f>J1476</f>
        <v>1984</v>
      </c>
      <c r="Q1476" s="50">
        <f>L1476</f>
        <v>4.5287999999999995</v>
      </c>
      <c r="W1476">
        <f>IF(Source!BI387&lt;=1,G1476, 0)</f>
        <v>0</v>
      </c>
      <c r="X1476">
        <f>IF(Source!BI387=2,G1476, 0)</f>
        <v>126</v>
      </c>
      <c r="Y1476">
        <f>IF(Source!BI387=3,G1476, 0)</f>
        <v>0</v>
      </c>
      <c r="Z1476">
        <f>IF(Source!BI387=4,G1476, 0)</f>
        <v>0</v>
      </c>
    </row>
    <row r="1477" spans="1:26" ht="28.5">
      <c r="A1477" s="30" t="str">
        <f>Source!E388</f>
        <v>25</v>
      </c>
      <c r="B1477" s="31" t="str">
        <f>Source!F388</f>
        <v>м08-02-399-1</v>
      </c>
      <c r="C1477" s="27" t="str">
        <f>Source!G388</f>
        <v>Провод в коробах, сечением до 6 мм2</v>
      </c>
      <c r="D1477" s="32" t="str">
        <f>Source!H388</f>
        <v>100 м</v>
      </c>
      <c r="E1477" s="10">
        <f>Source!I388</f>
        <v>0.25</v>
      </c>
      <c r="F1477" s="34">
        <f>IF(Source!AK388&lt;&gt; 0, Source!AK388,Source!AL388 + Source!AM388 + Source!AO388)</f>
        <v>40.090000000000003</v>
      </c>
      <c r="G1477" s="33"/>
      <c r="H1477" s="35"/>
      <c r="I1477" s="33" t="str">
        <f>Source!BO388</f>
        <v>м08-02-399-1</v>
      </c>
      <c r="J1477" s="33"/>
      <c r="K1477" s="35"/>
      <c r="L1477" s="36"/>
      <c r="S1477">
        <f>ROUND((Source!FX388/100)*((ROUND(Source!AF388*Source!I388, 0)+ROUND(Source!AE388*Source!I388, 0))), 0)</f>
        <v>6</v>
      </c>
      <c r="T1477">
        <f>Source!X388</f>
        <v>106</v>
      </c>
      <c r="U1477">
        <f>ROUND((Source!FY388/100)*((ROUND(Source!AF388*Source!I388, 0)+ROUND(Source!AE388*Source!I388, 0))), 0)</f>
        <v>4</v>
      </c>
      <c r="V1477">
        <f>Source!Y388</f>
        <v>73</v>
      </c>
    </row>
    <row r="1478" spans="1:26" ht="14.25">
      <c r="A1478" s="30"/>
      <c r="B1478" s="31"/>
      <c r="C1478" s="27" t="s">
        <v>1680</v>
      </c>
      <c r="D1478" s="32"/>
      <c r="E1478" s="10"/>
      <c r="F1478" s="34">
        <f>Source!AO388</f>
        <v>24.79</v>
      </c>
      <c r="G1478" s="33" t="str">
        <f>Source!DG388</f>
        <v/>
      </c>
      <c r="H1478" s="35">
        <f>ROUND(Source!AF388*Source!I388, 0)</f>
        <v>6</v>
      </c>
      <c r="I1478" s="33"/>
      <c r="J1478" s="33">
        <f>IF(Source!BA388&lt;&gt; 0, Source!BA388, 1)</f>
        <v>17.95</v>
      </c>
      <c r="K1478" s="35">
        <f>Source!S388</f>
        <v>111</v>
      </c>
      <c r="L1478" s="36"/>
      <c r="R1478">
        <f>H1478</f>
        <v>6</v>
      </c>
    </row>
    <row r="1479" spans="1:26" ht="14.25">
      <c r="A1479" s="30"/>
      <c r="B1479" s="31"/>
      <c r="C1479" s="27" t="s">
        <v>317</v>
      </c>
      <c r="D1479" s="32"/>
      <c r="E1479" s="10"/>
      <c r="F1479" s="34">
        <f>Source!AM388</f>
        <v>2.2999999999999998</v>
      </c>
      <c r="G1479" s="33" t="str">
        <f>Source!DE388</f>
        <v/>
      </c>
      <c r="H1479" s="35">
        <f>ROUND(Source!AD388*Source!I388, 0)</f>
        <v>1</v>
      </c>
      <c r="I1479" s="33"/>
      <c r="J1479" s="33">
        <f>IF(Source!BB388&lt;&gt; 0, Source!BB388, 1)</f>
        <v>6.63</v>
      </c>
      <c r="K1479" s="35">
        <f>Source!Q388</f>
        <v>4</v>
      </c>
      <c r="L1479" s="36"/>
    </row>
    <row r="1480" spans="1:26" ht="14.25">
      <c r="A1480" s="30"/>
      <c r="B1480" s="31"/>
      <c r="C1480" s="27" t="s">
        <v>1681</v>
      </c>
      <c r="D1480" s="32"/>
      <c r="E1480" s="10"/>
      <c r="F1480" s="34">
        <f>Source!AN388</f>
        <v>0.12</v>
      </c>
      <c r="G1480" s="33" t="str">
        <f>Source!DF388</f>
        <v/>
      </c>
      <c r="H1480" s="35">
        <f>ROUND(Source!AE388*Source!I388, 0)</f>
        <v>0</v>
      </c>
      <c r="I1480" s="33"/>
      <c r="J1480" s="33">
        <f>IF(Source!BS388&lt;&gt; 0, Source!BS388, 1)</f>
        <v>17.95</v>
      </c>
      <c r="K1480" s="35">
        <f>Source!R388</f>
        <v>1</v>
      </c>
      <c r="L1480" s="36"/>
      <c r="R1480">
        <f>H1480</f>
        <v>0</v>
      </c>
    </row>
    <row r="1481" spans="1:26" ht="14.25">
      <c r="A1481" s="30"/>
      <c r="B1481" s="31"/>
      <c r="C1481" s="27" t="s">
        <v>1687</v>
      </c>
      <c r="D1481" s="32"/>
      <c r="E1481" s="10"/>
      <c r="F1481" s="34">
        <f>Source!AL388</f>
        <v>13</v>
      </c>
      <c r="G1481" s="33" t="str">
        <f>Source!DD388</f>
        <v/>
      </c>
      <c r="H1481" s="35">
        <f>ROUND(Source!AC388*Source!I388, 0)</f>
        <v>3</v>
      </c>
      <c r="I1481" s="33"/>
      <c r="J1481" s="33">
        <f>IF(Source!BC388&lt;&gt; 0, Source!BC388, 1)</f>
        <v>4.25</v>
      </c>
      <c r="K1481" s="35">
        <f>Source!P388</f>
        <v>14</v>
      </c>
      <c r="L1481" s="36"/>
    </row>
    <row r="1482" spans="1:26" ht="14.25">
      <c r="A1482" s="30"/>
      <c r="B1482" s="31"/>
      <c r="C1482" s="27" t="s">
        <v>1682</v>
      </c>
      <c r="D1482" s="32" t="s">
        <v>1683</v>
      </c>
      <c r="E1482" s="10">
        <f>Source!BZ388</f>
        <v>95</v>
      </c>
      <c r="F1482" s="51"/>
      <c r="G1482" s="33"/>
      <c r="H1482" s="35">
        <f>SUM(S1477:S1484)</f>
        <v>6</v>
      </c>
      <c r="I1482" s="37"/>
      <c r="J1482" s="27">
        <f>Source!AT388</f>
        <v>95</v>
      </c>
      <c r="K1482" s="35">
        <f>SUM(T1477:T1484)</f>
        <v>106</v>
      </c>
      <c r="L1482" s="36"/>
    </row>
    <row r="1483" spans="1:26" ht="14.25">
      <c r="A1483" s="30"/>
      <c r="B1483" s="31"/>
      <c r="C1483" s="27" t="s">
        <v>1684</v>
      </c>
      <c r="D1483" s="32" t="s">
        <v>1683</v>
      </c>
      <c r="E1483" s="10">
        <f>Source!CA388</f>
        <v>65</v>
      </c>
      <c r="F1483" s="51"/>
      <c r="G1483" s="33"/>
      <c r="H1483" s="35">
        <f>SUM(U1477:U1484)</f>
        <v>4</v>
      </c>
      <c r="I1483" s="37"/>
      <c r="J1483" s="27">
        <f>Source!AU388</f>
        <v>65</v>
      </c>
      <c r="K1483" s="35">
        <f>SUM(V1477:V1484)</f>
        <v>73</v>
      </c>
      <c r="L1483" s="36"/>
    </row>
    <row r="1484" spans="1:26" ht="14.25">
      <c r="A1484" s="41"/>
      <c r="B1484" s="42"/>
      <c r="C1484" s="43" t="s">
        <v>1685</v>
      </c>
      <c r="D1484" s="44" t="s">
        <v>1686</v>
      </c>
      <c r="E1484" s="45">
        <f>Source!AQ388</f>
        <v>2.82</v>
      </c>
      <c r="F1484" s="46"/>
      <c r="G1484" s="47" t="str">
        <f>Source!DI388</f>
        <v/>
      </c>
      <c r="H1484" s="48"/>
      <c r="I1484" s="47"/>
      <c r="J1484" s="47"/>
      <c r="K1484" s="48"/>
      <c r="L1484" s="49">
        <f>Source!U388</f>
        <v>0.70499999999999996</v>
      </c>
    </row>
    <row r="1485" spans="1:26" ht="15">
      <c r="G1485" s="132">
        <f>ROUND(Source!AC388*Source!I388, 0)+ROUND(Source!AF388*Source!I388, 0)+ROUND(Source!AD388*Source!I388, 0)+SUM(H1482:H1483)</f>
        <v>20</v>
      </c>
      <c r="H1485" s="132"/>
      <c r="J1485" s="132">
        <f>Source!O388+SUM(K1482:K1483)</f>
        <v>308</v>
      </c>
      <c r="K1485" s="132"/>
      <c r="L1485" s="40">
        <f>Source!U388</f>
        <v>0.70499999999999996</v>
      </c>
      <c r="O1485" s="39">
        <f>G1485</f>
        <v>20</v>
      </c>
      <c r="P1485" s="39">
        <f>J1485</f>
        <v>308</v>
      </c>
      <c r="Q1485" s="50">
        <f>L1485</f>
        <v>0.70499999999999996</v>
      </c>
      <c r="W1485">
        <f>IF(Source!BI388&lt;=1,G1485, 0)</f>
        <v>0</v>
      </c>
      <c r="X1485">
        <f>IF(Source!BI388=2,G1485, 0)</f>
        <v>20</v>
      </c>
      <c r="Y1485">
        <f>IF(Source!BI388=3,G1485, 0)</f>
        <v>0</v>
      </c>
      <c r="Z1485">
        <f>IF(Source!BI388=4,G1485, 0)</f>
        <v>0</v>
      </c>
    </row>
    <row r="1486" spans="1:26" ht="85.5">
      <c r="A1486" s="30" t="str">
        <f>Source!E389</f>
        <v>26</v>
      </c>
      <c r="B1486" s="31" t="str">
        <f>Source!F389</f>
        <v>501-8604</v>
      </c>
      <c r="C1486" s="27" t="str">
        <f>Source!G389</f>
        <v>Кабель силовой с медными жилами с изоляцией и оболочкой из ПВХ, не распространяющий горение, с низким дымо- и газовыделением, напряжением 1,0 кВ (ГОСТ Р 53769-2010), марки ВВГнг(A)-LS 3х1,5ок(N,PE)</v>
      </c>
      <c r="D1486" s="32" t="str">
        <f>Source!H389</f>
        <v>1000 м</v>
      </c>
      <c r="E1486" s="10">
        <f>Source!I389</f>
        <v>7.6499999999999999E-2</v>
      </c>
      <c r="F1486" s="34">
        <f>IF(Source!AK389&lt;&gt; 0, Source!AK389,Source!AL389 + Source!AM389 + Source!AO389)</f>
        <v>11125.28</v>
      </c>
      <c r="G1486" s="33"/>
      <c r="H1486" s="35"/>
      <c r="I1486" s="33" t="str">
        <f>Source!BO389</f>
        <v>501-8604</v>
      </c>
      <c r="J1486" s="33"/>
      <c r="K1486" s="35"/>
      <c r="L1486" s="36"/>
      <c r="S1486">
        <f>ROUND((Source!FX389/100)*((ROUND(Source!AF389*Source!I389, 0)+ROUND(Source!AE389*Source!I389, 0))), 0)</f>
        <v>0</v>
      </c>
      <c r="T1486">
        <f>Source!X389</f>
        <v>0</v>
      </c>
      <c r="U1486">
        <f>ROUND((Source!FY389/100)*((ROUND(Source!AF389*Source!I389, 0)+ROUND(Source!AE389*Source!I389, 0))), 0)</f>
        <v>0</v>
      </c>
      <c r="V1486">
        <f>Source!Y389</f>
        <v>0</v>
      </c>
    </row>
    <row r="1487" spans="1:26" ht="14.25">
      <c r="A1487" s="41"/>
      <c r="B1487" s="42"/>
      <c r="C1487" s="43" t="s">
        <v>1687</v>
      </c>
      <c r="D1487" s="44"/>
      <c r="E1487" s="45"/>
      <c r="F1487" s="46">
        <f>Source!AL389</f>
        <v>11125.28</v>
      </c>
      <c r="G1487" s="47" t="str">
        <f>Source!DD389</f>
        <v/>
      </c>
      <c r="H1487" s="48">
        <f>ROUND(Source!AC389*Source!I389, 0)</f>
        <v>851</v>
      </c>
      <c r="I1487" s="47"/>
      <c r="J1487" s="47">
        <f>IF(Source!BC389&lt;&gt; 0, Source!BC389, 1)</f>
        <v>4.0199999999999996</v>
      </c>
      <c r="K1487" s="48">
        <f>Source!P389</f>
        <v>3421</v>
      </c>
      <c r="L1487" s="58"/>
    </row>
    <row r="1488" spans="1:26" ht="15">
      <c r="G1488" s="132">
        <f>ROUND(Source!AC389*Source!I389, 0)+ROUND(Source!AF389*Source!I389, 0)+ROUND(Source!AD389*Source!I389, 0)</f>
        <v>851</v>
      </c>
      <c r="H1488" s="132"/>
      <c r="J1488" s="132">
        <f>Source!O389</f>
        <v>3421</v>
      </c>
      <c r="K1488" s="132"/>
      <c r="L1488" s="40">
        <f>Source!U389</f>
        <v>0</v>
      </c>
      <c r="O1488" s="39">
        <f>G1488</f>
        <v>851</v>
      </c>
      <c r="P1488" s="39">
        <f>J1488</f>
        <v>3421</v>
      </c>
      <c r="Q1488" s="50">
        <f>L1488</f>
        <v>0</v>
      </c>
      <c r="W1488">
        <f>IF(Source!BI389&lt;=1,G1488, 0)</f>
        <v>0</v>
      </c>
      <c r="X1488">
        <f>IF(Source!BI389=2,G1488, 0)</f>
        <v>851</v>
      </c>
      <c r="Y1488">
        <f>IF(Source!BI389=3,G1488, 0)</f>
        <v>0</v>
      </c>
      <c r="Z1488">
        <f>IF(Source!BI389=4,G1488, 0)</f>
        <v>0</v>
      </c>
    </row>
    <row r="1489" spans="1:26" ht="85.5">
      <c r="A1489" s="30" t="str">
        <f>Source!E390</f>
        <v>27</v>
      </c>
      <c r="B1489" s="31" t="str">
        <f>Source!F390</f>
        <v>501-8605</v>
      </c>
      <c r="C1489" s="27" t="str">
        <f>Source!G390</f>
        <v>Кабель силовой с медными жилами с изоляцией и оболочкой из ПВХ, не распространяющий горение, с низким дымо- и газовыделением, напряжением 1,0 кВ (ГОСТ Р 53769-2010), марки ВВГнг(A)-LS 3х2,5oк</v>
      </c>
      <c r="D1489" s="32" t="str">
        <f>Source!H390</f>
        <v>1000 м</v>
      </c>
      <c r="E1489" s="10">
        <f>Source!I390</f>
        <v>6.2219999999999998E-2</v>
      </c>
      <c r="F1489" s="34">
        <f>IF(Source!AK390&lt;&gt; 0, Source!AK390,Source!AL390 + Source!AM390 + Source!AO390)</f>
        <v>14715.71</v>
      </c>
      <c r="G1489" s="33"/>
      <c r="H1489" s="35"/>
      <c r="I1489" s="33" t="str">
        <f>Source!BO390</f>
        <v>501-8605</v>
      </c>
      <c r="J1489" s="33"/>
      <c r="K1489" s="35"/>
      <c r="L1489" s="36"/>
      <c r="S1489">
        <f>ROUND((Source!FX390/100)*((ROUND(Source!AF390*Source!I390, 0)+ROUND(Source!AE390*Source!I390, 0))), 0)</f>
        <v>0</v>
      </c>
      <c r="T1489">
        <f>Source!X390</f>
        <v>0</v>
      </c>
      <c r="U1489">
        <f>ROUND((Source!FY390/100)*((ROUND(Source!AF390*Source!I390, 0)+ROUND(Source!AE390*Source!I390, 0))), 0)</f>
        <v>0</v>
      </c>
      <c r="V1489">
        <f>Source!Y390</f>
        <v>0</v>
      </c>
    </row>
    <row r="1490" spans="1:26" ht="14.25">
      <c r="A1490" s="41"/>
      <c r="B1490" s="42"/>
      <c r="C1490" s="43" t="s">
        <v>1687</v>
      </c>
      <c r="D1490" s="44"/>
      <c r="E1490" s="45"/>
      <c r="F1490" s="46">
        <f>Source!AL390</f>
        <v>14715.71</v>
      </c>
      <c r="G1490" s="47" t="str">
        <f>Source!DD390</f>
        <v/>
      </c>
      <c r="H1490" s="48">
        <f>ROUND(Source!AC390*Source!I390, 0)</f>
        <v>916</v>
      </c>
      <c r="I1490" s="47"/>
      <c r="J1490" s="47">
        <f>IF(Source!BC390&lt;&gt; 0, Source!BC390, 1)</f>
        <v>4.22</v>
      </c>
      <c r="K1490" s="48">
        <f>Source!P390</f>
        <v>3864</v>
      </c>
      <c r="L1490" s="58"/>
    </row>
    <row r="1491" spans="1:26" ht="15">
      <c r="G1491" s="132">
        <f>ROUND(Source!AC390*Source!I390, 0)+ROUND(Source!AF390*Source!I390, 0)+ROUND(Source!AD390*Source!I390, 0)</f>
        <v>916</v>
      </c>
      <c r="H1491" s="132"/>
      <c r="J1491" s="132">
        <f>Source!O390</f>
        <v>3864</v>
      </c>
      <c r="K1491" s="132"/>
      <c r="L1491" s="40">
        <f>Source!U390</f>
        <v>0</v>
      </c>
      <c r="O1491" s="39">
        <f>G1491</f>
        <v>916</v>
      </c>
      <c r="P1491" s="39">
        <f>J1491</f>
        <v>3864</v>
      </c>
      <c r="Q1491" s="50">
        <f>L1491</f>
        <v>0</v>
      </c>
      <c r="W1491">
        <f>IF(Source!BI390&lt;=1,G1491, 0)</f>
        <v>0</v>
      </c>
      <c r="X1491">
        <f>IF(Source!BI390=2,G1491, 0)</f>
        <v>916</v>
      </c>
      <c r="Y1491">
        <f>IF(Source!BI390=3,G1491, 0)</f>
        <v>0</v>
      </c>
      <c r="Z1491">
        <f>IF(Source!BI390=4,G1491, 0)</f>
        <v>0</v>
      </c>
    </row>
    <row r="1492" spans="1:26" ht="85.5">
      <c r="A1492" s="30" t="str">
        <f>Source!E391</f>
        <v>28</v>
      </c>
      <c r="B1492" s="31" t="str">
        <f>Source!F391</f>
        <v>501-8615</v>
      </c>
      <c r="C1492" s="27" t="str">
        <f>Source!G391</f>
        <v>Кабель силовой с медными жилами с изоляцией и оболочкой из ПВХ, не распространяющий горение, с низким дымо- и газовыделением, напряжением 1,0 кВ (ГОСТ Р 53769-2010), марки ВВГнг(A)-LS 5х1,5ок(N,PE)</v>
      </c>
      <c r="D1492" s="32" t="str">
        <f>Source!H391</f>
        <v>1000 м</v>
      </c>
      <c r="E1492" s="10">
        <f>Source!I391</f>
        <v>1.5299999999999999E-2</v>
      </c>
      <c r="F1492" s="34">
        <f>IF(Source!AK391&lt;&gt; 0, Source!AK391,Source!AL391 + Source!AM391 + Source!AO391)</f>
        <v>15810.5</v>
      </c>
      <c r="G1492" s="33"/>
      <c r="H1492" s="35"/>
      <c r="I1492" s="33" t="str">
        <f>Source!BO391</f>
        <v>501-8615</v>
      </c>
      <c r="J1492" s="33"/>
      <c r="K1492" s="35"/>
      <c r="L1492" s="36"/>
      <c r="S1492">
        <f>ROUND((Source!FX391/100)*((ROUND(Source!AF391*Source!I391, 0)+ROUND(Source!AE391*Source!I391, 0))), 0)</f>
        <v>0</v>
      </c>
      <c r="T1492">
        <f>Source!X391</f>
        <v>0</v>
      </c>
      <c r="U1492">
        <f>ROUND((Source!FY391/100)*((ROUND(Source!AF391*Source!I391, 0)+ROUND(Source!AE391*Source!I391, 0))), 0)</f>
        <v>0</v>
      </c>
      <c r="V1492">
        <f>Source!Y391</f>
        <v>0</v>
      </c>
    </row>
    <row r="1493" spans="1:26" ht="14.25">
      <c r="A1493" s="41"/>
      <c r="B1493" s="42"/>
      <c r="C1493" s="43" t="s">
        <v>1687</v>
      </c>
      <c r="D1493" s="44"/>
      <c r="E1493" s="45"/>
      <c r="F1493" s="46">
        <f>Source!AL391</f>
        <v>15810.5</v>
      </c>
      <c r="G1493" s="47" t="str">
        <f>Source!DD391</f>
        <v/>
      </c>
      <c r="H1493" s="48">
        <f>ROUND(Source!AC391*Source!I391, 0)</f>
        <v>242</v>
      </c>
      <c r="I1493" s="47"/>
      <c r="J1493" s="47">
        <f>IF(Source!BC391&lt;&gt; 0, Source!BC391, 1)</f>
        <v>4.0199999999999996</v>
      </c>
      <c r="K1493" s="48">
        <f>Source!P391</f>
        <v>972</v>
      </c>
      <c r="L1493" s="58"/>
    </row>
    <row r="1494" spans="1:26" ht="15">
      <c r="G1494" s="132">
        <f>ROUND(Source!AC391*Source!I391, 0)+ROUND(Source!AF391*Source!I391, 0)+ROUND(Source!AD391*Source!I391, 0)</f>
        <v>242</v>
      </c>
      <c r="H1494" s="132"/>
      <c r="J1494" s="132">
        <f>Source!O391</f>
        <v>972</v>
      </c>
      <c r="K1494" s="132"/>
      <c r="L1494" s="40">
        <f>Source!U391</f>
        <v>0</v>
      </c>
      <c r="O1494" s="39">
        <f>G1494</f>
        <v>242</v>
      </c>
      <c r="P1494" s="39">
        <f>J1494</f>
        <v>972</v>
      </c>
      <c r="Q1494" s="50">
        <f>L1494</f>
        <v>0</v>
      </c>
      <c r="W1494">
        <f>IF(Source!BI391&lt;=1,G1494, 0)</f>
        <v>0</v>
      </c>
      <c r="X1494">
        <f>IF(Source!BI391=2,G1494, 0)</f>
        <v>242</v>
      </c>
      <c r="Y1494">
        <f>IF(Source!BI391=3,G1494, 0)</f>
        <v>0</v>
      </c>
      <c r="Z1494">
        <f>IF(Source!BI391=4,G1494, 0)</f>
        <v>0</v>
      </c>
    </row>
    <row r="1495" spans="1:26" ht="85.5">
      <c r="A1495" s="30" t="str">
        <f>Source!E392</f>
        <v>29</v>
      </c>
      <c r="B1495" s="31" t="str">
        <f>Source!F392</f>
        <v>501-8616</v>
      </c>
      <c r="C1495" s="27" t="str">
        <f>Source!G392</f>
        <v>Кабель силовой с медными жилами с изоляцией и оболочкой из ПВХ, не распространяющий горение, с низким дымо- и газовыделением, напряжением 1,0 кВ (ГОСТ Р 53769-2010), марки ВВГнг(A)-LS 5х2,5ок(N,PE)</v>
      </c>
      <c r="D1495" s="32" t="str">
        <f>Source!H392</f>
        <v>1000 м</v>
      </c>
      <c r="E1495" s="10">
        <f>Source!I392</f>
        <v>6.1199999999999996E-3</v>
      </c>
      <c r="F1495" s="34">
        <f>IF(Source!AK392&lt;&gt; 0, Source!AK392,Source!AL392 + Source!AM392 + Source!AO392)</f>
        <v>21575.64</v>
      </c>
      <c r="G1495" s="33"/>
      <c r="H1495" s="35"/>
      <c r="I1495" s="33" t="str">
        <f>Source!BO392</f>
        <v>501-8616</v>
      </c>
      <c r="J1495" s="33"/>
      <c r="K1495" s="35"/>
      <c r="L1495" s="36"/>
      <c r="S1495">
        <f>ROUND((Source!FX392/100)*((ROUND(Source!AF392*Source!I392, 0)+ROUND(Source!AE392*Source!I392, 0))), 0)</f>
        <v>0</v>
      </c>
      <c r="T1495">
        <f>Source!X392</f>
        <v>0</v>
      </c>
      <c r="U1495">
        <f>ROUND((Source!FY392/100)*((ROUND(Source!AF392*Source!I392, 0)+ROUND(Source!AE392*Source!I392, 0))), 0)</f>
        <v>0</v>
      </c>
      <c r="V1495">
        <f>Source!Y392</f>
        <v>0</v>
      </c>
    </row>
    <row r="1496" spans="1:26" ht="14.25">
      <c r="A1496" s="41"/>
      <c r="B1496" s="42"/>
      <c r="C1496" s="43" t="s">
        <v>1687</v>
      </c>
      <c r="D1496" s="44"/>
      <c r="E1496" s="45"/>
      <c r="F1496" s="46">
        <f>Source!AL392</f>
        <v>21575.64</v>
      </c>
      <c r="G1496" s="47" t="str">
        <f>Source!DD392</f>
        <v/>
      </c>
      <c r="H1496" s="48">
        <f>ROUND(Source!AC392*Source!I392, 0)</f>
        <v>132</v>
      </c>
      <c r="I1496" s="47"/>
      <c r="J1496" s="47">
        <f>IF(Source!BC392&lt;&gt; 0, Source!BC392, 1)</f>
        <v>4.3</v>
      </c>
      <c r="K1496" s="48">
        <f>Source!P392</f>
        <v>568</v>
      </c>
      <c r="L1496" s="58"/>
    </row>
    <row r="1497" spans="1:26" ht="15">
      <c r="G1497" s="132">
        <f>ROUND(Source!AC392*Source!I392, 0)+ROUND(Source!AF392*Source!I392, 0)+ROUND(Source!AD392*Source!I392, 0)</f>
        <v>132</v>
      </c>
      <c r="H1497" s="132"/>
      <c r="J1497" s="132">
        <f>Source!O392</f>
        <v>568</v>
      </c>
      <c r="K1497" s="132"/>
      <c r="L1497" s="40">
        <f>Source!U392</f>
        <v>0</v>
      </c>
      <c r="O1497" s="39">
        <f>G1497</f>
        <v>132</v>
      </c>
      <c r="P1497" s="39">
        <f>J1497</f>
        <v>568</v>
      </c>
      <c r="Q1497" s="50">
        <f>L1497</f>
        <v>0</v>
      </c>
      <c r="W1497">
        <f>IF(Source!BI392&lt;=1,G1497, 0)</f>
        <v>0</v>
      </c>
      <c r="X1497">
        <f>IF(Source!BI392=2,G1497, 0)</f>
        <v>132</v>
      </c>
      <c r="Y1497">
        <f>IF(Source!BI392=3,G1497, 0)</f>
        <v>0</v>
      </c>
      <c r="Z1497">
        <f>IF(Source!BI392=4,G1497, 0)</f>
        <v>0</v>
      </c>
    </row>
    <row r="1498" spans="1:26" ht="99.75">
      <c r="A1498" s="30" t="str">
        <f>Source!E393</f>
        <v>30</v>
      </c>
      <c r="B1498" s="31" t="str">
        <f>Source!F393</f>
        <v>501-8615</v>
      </c>
      <c r="C1498" s="27" t="str">
        <f>Source!G393</f>
        <v>Кабель силовой с медными жилами с изоляцией и оболочкой из ПВХ, не распространяющий горение, с низким дымо- и газовыделением, напряжением 1,0 кВ (ГОСТ Р 53769-2010), марки ВВГнг(A)-LS 5х1,5ок(N,PE) (приминительно 7х1,5)</v>
      </c>
      <c r="D1498" s="32" t="str">
        <f>Source!H393</f>
        <v>1000 м</v>
      </c>
      <c r="E1498" s="10">
        <f>Source!I393</f>
        <v>1.5299999999999999E-2</v>
      </c>
      <c r="F1498" s="34">
        <f>IF(Source!AK393&lt;&gt; 0, Source!AK393,Source!AL393 + Source!AM393 + Source!AO393)</f>
        <v>15810.5</v>
      </c>
      <c r="G1498" s="33"/>
      <c r="H1498" s="35"/>
      <c r="I1498" s="33" t="str">
        <f>Source!BO393</f>
        <v>501-8615</v>
      </c>
      <c r="J1498" s="33"/>
      <c r="K1498" s="35"/>
      <c r="L1498" s="36"/>
      <c r="S1498">
        <f>ROUND((Source!FX393/100)*((ROUND(Source!AF393*Source!I393, 0)+ROUND(Source!AE393*Source!I393, 0))), 0)</f>
        <v>0</v>
      </c>
      <c r="T1498">
        <f>Source!X393</f>
        <v>0</v>
      </c>
      <c r="U1498">
        <f>ROUND((Source!FY393/100)*((ROUND(Source!AF393*Source!I393, 0)+ROUND(Source!AE393*Source!I393, 0))), 0)</f>
        <v>0</v>
      </c>
      <c r="V1498">
        <f>Source!Y393</f>
        <v>0</v>
      </c>
    </row>
    <row r="1499" spans="1:26" ht="14.25">
      <c r="A1499" s="41"/>
      <c r="B1499" s="42"/>
      <c r="C1499" s="43" t="s">
        <v>1687</v>
      </c>
      <c r="D1499" s="44"/>
      <c r="E1499" s="45"/>
      <c r="F1499" s="46">
        <f>Source!AL393</f>
        <v>15810.5</v>
      </c>
      <c r="G1499" s="47" t="str">
        <f>Source!DD393</f>
        <v/>
      </c>
      <c r="H1499" s="48">
        <f>ROUND(Source!AC393*Source!I393, 0)</f>
        <v>242</v>
      </c>
      <c r="I1499" s="47"/>
      <c r="J1499" s="47">
        <f>IF(Source!BC393&lt;&gt; 0, Source!BC393, 1)</f>
        <v>4.0199999999999996</v>
      </c>
      <c r="K1499" s="48">
        <f>Source!P393</f>
        <v>972</v>
      </c>
      <c r="L1499" s="58"/>
    </row>
    <row r="1500" spans="1:26" ht="15">
      <c r="G1500" s="132">
        <f>ROUND(Source!AC393*Source!I393, 0)+ROUND(Source!AF393*Source!I393, 0)+ROUND(Source!AD393*Source!I393, 0)</f>
        <v>242</v>
      </c>
      <c r="H1500" s="132"/>
      <c r="J1500" s="132">
        <f>Source!O393</f>
        <v>972</v>
      </c>
      <c r="K1500" s="132"/>
      <c r="L1500" s="40">
        <f>Source!U393</f>
        <v>0</v>
      </c>
      <c r="O1500" s="39">
        <f>G1500</f>
        <v>242</v>
      </c>
      <c r="P1500" s="39">
        <f>J1500</f>
        <v>972</v>
      </c>
      <c r="Q1500" s="50">
        <f>L1500</f>
        <v>0</v>
      </c>
      <c r="W1500">
        <f>IF(Source!BI393&lt;=1,G1500, 0)</f>
        <v>0</v>
      </c>
      <c r="X1500">
        <f>IF(Source!BI393=2,G1500, 0)</f>
        <v>242</v>
      </c>
      <c r="Y1500">
        <f>IF(Source!BI393=3,G1500, 0)</f>
        <v>0</v>
      </c>
      <c r="Z1500">
        <f>IF(Source!BI393=4,G1500, 0)</f>
        <v>0</v>
      </c>
    </row>
    <row r="1501" spans="1:26" ht="14.25">
      <c r="A1501" s="30" t="str">
        <f>Source!E394</f>
        <v>33</v>
      </c>
      <c r="B1501" s="31" t="str">
        <f>Source!F394</f>
        <v>503-0599</v>
      </c>
      <c r="C1501" s="27" t="str">
        <f>Source!G394</f>
        <v>Коробка ответвительная КОР-73У3</v>
      </c>
      <c r="D1501" s="32" t="str">
        <f>Source!H394</f>
        <v>шт.</v>
      </c>
      <c r="E1501" s="10">
        <f>Source!I394</f>
        <v>1</v>
      </c>
      <c r="F1501" s="34">
        <f>IF(Source!AK394&lt;&gt; 0, Source!AK394,Source!AL394 + Source!AM394 + Source!AO394)</f>
        <v>6.33</v>
      </c>
      <c r="G1501" s="33"/>
      <c r="H1501" s="35"/>
      <c r="I1501" s="33" t="str">
        <f>Source!BO394</f>
        <v>503-0599</v>
      </c>
      <c r="J1501" s="33"/>
      <c r="K1501" s="35"/>
      <c r="L1501" s="36"/>
      <c r="S1501">
        <f>ROUND((Source!FX394/100)*((ROUND(Source!AF394*Source!I394, 0)+ROUND(Source!AE394*Source!I394, 0))), 0)</f>
        <v>0</v>
      </c>
      <c r="T1501">
        <f>Source!X394</f>
        <v>0</v>
      </c>
      <c r="U1501">
        <f>ROUND((Source!FY394/100)*((ROUND(Source!AF394*Source!I394, 0)+ROUND(Source!AE394*Source!I394, 0))), 0)</f>
        <v>0</v>
      </c>
      <c r="V1501">
        <f>Source!Y394</f>
        <v>0</v>
      </c>
    </row>
    <row r="1502" spans="1:26" ht="14.25">
      <c r="A1502" s="41"/>
      <c r="B1502" s="42"/>
      <c r="C1502" s="43" t="s">
        <v>1687</v>
      </c>
      <c r="D1502" s="44"/>
      <c r="E1502" s="45"/>
      <c r="F1502" s="46">
        <f>Source!AL394</f>
        <v>6.33</v>
      </c>
      <c r="G1502" s="47" t="str">
        <f>Source!DD394</f>
        <v/>
      </c>
      <c r="H1502" s="48">
        <f>ROUND(Source!AC394*Source!I394, 0)</f>
        <v>6</v>
      </c>
      <c r="I1502" s="47"/>
      <c r="J1502" s="47">
        <f>IF(Source!BC394&lt;&gt; 0, Source!BC394, 1)</f>
        <v>3</v>
      </c>
      <c r="K1502" s="48">
        <f>Source!P394</f>
        <v>19</v>
      </c>
      <c r="L1502" s="58"/>
    </row>
    <row r="1503" spans="1:26" ht="15">
      <c r="G1503" s="132">
        <f>ROUND(Source!AC394*Source!I394, 0)+ROUND(Source!AF394*Source!I394, 0)+ROUND(Source!AD394*Source!I394, 0)</f>
        <v>6</v>
      </c>
      <c r="H1503" s="132"/>
      <c r="J1503" s="132">
        <f>Source!O394</f>
        <v>19</v>
      </c>
      <c r="K1503" s="132"/>
      <c r="L1503" s="40">
        <f>Source!U394</f>
        <v>0</v>
      </c>
      <c r="O1503" s="39">
        <f>G1503</f>
        <v>6</v>
      </c>
      <c r="P1503" s="39">
        <f>J1503</f>
        <v>19</v>
      </c>
      <c r="Q1503" s="50">
        <f>L1503</f>
        <v>0</v>
      </c>
      <c r="W1503">
        <f>IF(Source!BI394&lt;=1,G1503, 0)</f>
        <v>0</v>
      </c>
      <c r="X1503">
        <f>IF(Source!BI394=2,G1503, 0)</f>
        <v>6</v>
      </c>
      <c r="Y1503">
        <f>IF(Source!BI394=3,G1503, 0)</f>
        <v>0</v>
      </c>
      <c r="Z1503">
        <f>IF(Source!BI394=4,G1503, 0)</f>
        <v>0</v>
      </c>
    </row>
    <row r="1504" spans="1:26" ht="28.5">
      <c r="A1504" s="30" t="str">
        <f>Source!E395</f>
        <v>34</v>
      </c>
      <c r="B1504" s="31" t="str">
        <f>Source!F395</f>
        <v>503-0606</v>
      </c>
      <c r="C1504" s="27" t="str">
        <f>Source!G395</f>
        <v>Коробка для установки розеток и выключателей скрытой проводки</v>
      </c>
      <c r="D1504" s="32" t="str">
        <f>Source!H395</f>
        <v>1000 шт.</v>
      </c>
      <c r="E1504" s="10">
        <f>Source!I395</f>
        <v>5.0000000000000001E-3</v>
      </c>
      <c r="F1504" s="34">
        <f>IF(Source!AK395&lt;&gt; 0, Source!AK395,Source!AL395 + Source!AM395 + Source!AO395)</f>
        <v>2009.32</v>
      </c>
      <c r="G1504" s="33"/>
      <c r="H1504" s="35"/>
      <c r="I1504" s="33" t="str">
        <f>Source!BO395</f>
        <v>503-0606</v>
      </c>
      <c r="J1504" s="33"/>
      <c r="K1504" s="35"/>
      <c r="L1504" s="36"/>
      <c r="S1504">
        <f>ROUND((Source!FX395/100)*((ROUND(Source!AF395*Source!I395, 0)+ROUND(Source!AE395*Source!I395, 0))), 0)</f>
        <v>0</v>
      </c>
      <c r="T1504">
        <f>Source!X395</f>
        <v>0</v>
      </c>
      <c r="U1504">
        <f>ROUND((Source!FY395/100)*((ROUND(Source!AF395*Source!I395, 0)+ROUND(Source!AE395*Source!I395, 0))), 0)</f>
        <v>0</v>
      </c>
      <c r="V1504">
        <f>Source!Y395</f>
        <v>0</v>
      </c>
    </row>
    <row r="1505" spans="1:26" ht="14.25">
      <c r="A1505" s="41"/>
      <c r="B1505" s="42"/>
      <c r="C1505" s="43" t="s">
        <v>1687</v>
      </c>
      <c r="D1505" s="44"/>
      <c r="E1505" s="45"/>
      <c r="F1505" s="46">
        <f>Source!AL395</f>
        <v>2009.32</v>
      </c>
      <c r="G1505" s="47" t="str">
        <f>Source!DD395</f>
        <v/>
      </c>
      <c r="H1505" s="48">
        <f>ROUND(Source!AC395*Source!I395, 0)</f>
        <v>10</v>
      </c>
      <c r="I1505" s="47"/>
      <c r="J1505" s="47">
        <f>IF(Source!BC395&lt;&gt; 0, Source!BC395, 1)</f>
        <v>3.3</v>
      </c>
      <c r="K1505" s="48">
        <f>Source!P395</f>
        <v>33</v>
      </c>
      <c r="L1505" s="58"/>
    </row>
    <row r="1506" spans="1:26" ht="15">
      <c r="G1506" s="132">
        <f>ROUND(Source!AC395*Source!I395, 0)+ROUND(Source!AF395*Source!I395, 0)+ROUND(Source!AD395*Source!I395, 0)</f>
        <v>10</v>
      </c>
      <c r="H1506" s="132"/>
      <c r="J1506" s="132">
        <f>Source!O395</f>
        <v>33</v>
      </c>
      <c r="K1506" s="132"/>
      <c r="L1506" s="40">
        <f>Source!U395</f>
        <v>0</v>
      </c>
      <c r="O1506" s="39">
        <f>G1506</f>
        <v>10</v>
      </c>
      <c r="P1506" s="39">
        <f>J1506</f>
        <v>33</v>
      </c>
      <c r="Q1506" s="50">
        <f>L1506</f>
        <v>0</v>
      </c>
      <c r="W1506">
        <f>IF(Source!BI395&lt;=1,G1506, 0)</f>
        <v>0</v>
      </c>
      <c r="X1506">
        <f>IF(Source!BI395=2,G1506, 0)</f>
        <v>10</v>
      </c>
      <c r="Y1506">
        <f>IF(Source!BI395=3,G1506, 0)</f>
        <v>0</v>
      </c>
      <c r="Z1506">
        <f>IF(Source!BI395=4,G1506, 0)</f>
        <v>0</v>
      </c>
    </row>
    <row r="1507" spans="1:26" ht="28.5">
      <c r="A1507" s="30" t="str">
        <f>Source!E396</f>
        <v>36</v>
      </c>
      <c r="B1507" s="31" t="str">
        <f>Source!F396</f>
        <v>м08-03-602-1</v>
      </c>
      <c r="C1507" s="27" t="str">
        <f>Source!G396</f>
        <v>Электрополотенце</v>
      </c>
      <c r="D1507" s="32" t="str">
        <f>Source!H396</f>
        <v>1  ШТ.</v>
      </c>
      <c r="E1507" s="10">
        <f>Source!I396</f>
        <v>2</v>
      </c>
      <c r="F1507" s="34">
        <f>IF(Source!AK396&lt;&gt; 0, Source!AK396,Source!AL396 + Source!AM396 + Source!AO396)</f>
        <v>14.11</v>
      </c>
      <c r="G1507" s="33"/>
      <c r="H1507" s="35"/>
      <c r="I1507" s="33" t="str">
        <f>Source!BO396</f>
        <v>м08-03-602-1</v>
      </c>
      <c r="J1507" s="33"/>
      <c r="K1507" s="35"/>
      <c r="L1507" s="36"/>
      <c r="S1507">
        <f>ROUND((Source!FX396/100)*((ROUND(Source!AF396*Source!I396, 0)+ROUND(Source!AE396*Source!I396, 0))), 0)</f>
        <v>17</v>
      </c>
      <c r="T1507">
        <f>Source!X396</f>
        <v>308</v>
      </c>
      <c r="U1507">
        <f>ROUND((Source!FY396/100)*((ROUND(Source!AF396*Source!I396, 0)+ROUND(Source!AE396*Source!I396, 0))), 0)</f>
        <v>12</v>
      </c>
      <c r="V1507">
        <f>Source!Y396</f>
        <v>211</v>
      </c>
    </row>
    <row r="1508" spans="1:26" ht="14.25">
      <c r="A1508" s="30"/>
      <c r="B1508" s="31"/>
      <c r="C1508" s="27" t="s">
        <v>1680</v>
      </c>
      <c r="D1508" s="32"/>
      <c r="E1508" s="10"/>
      <c r="F1508" s="34">
        <f>Source!AO396</f>
        <v>8.9</v>
      </c>
      <c r="G1508" s="33" t="str">
        <f>Source!DG396</f>
        <v/>
      </c>
      <c r="H1508" s="35">
        <f>ROUND(Source!AF396*Source!I396, 0)</f>
        <v>18</v>
      </c>
      <c r="I1508" s="33"/>
      <c r="J1508" s="33">
        <f>IF(Source!BA396&lt;&gt; 0, Source!BA396, 1)</f>
        <v>17.95</v>
      </c>
      <c r="K1508" s="35">
        <f>Source!S396</f>
        <v>320</v>
      </c>
      <c r="L1508" s="36"/>
      <c r="R1508">
        <f>H1508</f>
        <v>18</v>
      </c>
    </row>
    <row r="1509" spans="1:26" ht="14.25">
      <c r="A1509" s="30"/>
      <c r="B1509" s="31"/>
      <c r="C1509" s="27" t="s">
        <v>317</v>
      </c>
      <c r="D1509" s="32"/>
      <c r="E1509" s="10"/>
      <c r="F1509" s="34">
        <f>Source!AM396</f>
        <v>2.67</v>
      </c>
      <c r="G1509" s="33" t="str">
        <f>Source!DE396</f>
        <v/>
      </c>
      <c r="H1509" s="35">
        <f>ROUND(Source!AD396*Source!I396, 0)</f>
        <v>5</v>
      </c>
      <c r="I1509" s="33"/>
      <c r="J1509" s="33">
        <f>IF(Source!BB396&lt;&gt; 0, Source!BB396, 1)</f>
        <v>6.21</v>
      </c>
      <c r="K1509" s="35">
        <f>Source!Q396</f>
        <v>33</v>
      </c>
      <c r="L1509" s="36"/>
    </row>
    <row r="1510" spans="1:26" ht="14.25">
      <c r="A1510" s="30"/>
      <c r="B1510" s="31"/>
      <c r="C1510" s="27" t="s">
        <v>1681</v>
      </c>
      <c r="D1510" s="32"/>
      <c r="E1510" s="10"/>
      <c r="F1510" s="34">
        <f>Source!AN396</f>
        <v>0.12</v>
      </c>
      <c r="G1510" s="33" t="str">
        <f>Source!DF396</f>
        <v/>
      </c>
      <c r="H1510" s="35">
        <f>ROUND(Source!AE396*Source!I396, 0)</f>
        <v>0</v>
      </c>
      <c r="I1510" s="33"/>
      <c r="J1510" s="33">
        <f>IF(Source!BS396&lt;&gt; 0, Source!BS396, 1)</f>
        <v>17.95</v>
      </c>
      <c r="K1510" s="35">
        <f>Source!R396</f>
        <v>4</v>
      </c>
      <c r="L1510" s="36"/>
      <c r="R1510">
        <f>H1510</f>
        <v>0</v>
      </c>
    </row>
    <row r="1511" spans="1:26" ht="14.25">
      <c r="A1511" s="30"/>
      <c r="B1511" s="31"/>
      <c r="C1511" s="27" t="s">
        <v>1687</v>
      </c>
      <c r="D1511" s="32"/>
      <c r="E1511" s="10"/>
      <c r="F1511" s="34">
        <f>Source!AL396</f>
        <v>2.54</v>
      </c>
      <c r="G1511" s="33" t="str">
        <f>Source!DD396</f>
        <v/>
      </c>
      <c r="H1511" s="35">
        <f>ROUND(Source!AC396*Source!I396, 0)</f>
        <v>5</v>
      </c>
      <c r="I1511" s="33"/>
      <c r="J1511" s="33">
        <f>IF(Source!BC396&lt;&gt; 0, Source!BC396, 1)</f>
        <v>2.69</v>
      </c>
      <c r="K1511" s="35">
        <f>Source!P396</f>
        <v>14</v>
      </c>
      <c r="L1511" s="36"/>
    </row>
    <row r="1512" spans="1:26" ht="14.25">
      <c r="A1512" s="30"/>
      <c r="B1512" s="31"/>
      <c r="C1512" s="27" t="s">
        <v>1682</v>
      </c>
      <c r="D1512" s="32" t="s">
        <v>1683</v>
      </c>
      <c r="E1512" s="10">
        <f>Source!BZ396</f>
        <v>95</v>
      </c>
      <c r="F1512" s="51"/>
      <c r="G1512" s="33"/>
      <c r="H1512" s="35">
        <f>SUM(S1507:S1514)</f>
        <v>17</v>
      </c>
      <c r="I1512" s="37"/>
      <c r="J1512" s="27">
        <f>Source!AT396</f>
        <v>95</v>
      </c>
      <c r="K1512" s="35">
        <f>SUM(T1507:T1514)</f>
        <v>308</v>
      </c>
      <c r="L1512" s="36"/>
    </row>
    <row r="1513" spans="1:26" ht="14.25">
      <c r="A1513" s="30"/>
      <c r="B1513" s="31"/>
      <c r="C1513" s="27" t="s">
        <v>1684</v>
      </c>
      <c r="D1513" s="32" t="s">
        <v>1683</v>
      </c>
      <c r="E1513" s="10">
        <f>Source!CA396</f>
        <v>65</v>
      </c>
      <c r="F1513" s="51"/>
      <c r="G1513" s="33"/>
      <c r="H1513" s="35">
        <f>SUM(U1507:U1514)</f>
        <v>12</v>
      </c>
      <c r="I1513" s="37"/>
      <c r="J1513" s="27">
        <f>Source!AU396</f>
        <v>65</v>
      </c>
      <c r="K1513" s="35">
        <f>SUM(V1507:V1514)</f>
        <v>211</v>
      </c>
      <c r="L1513" s="36"/>
    </row>
    <row r="1514" spans="1:26" ht="14.25">
      <c r="A1514" s="41"/>
      <c r="B1514" s="42"/>
      <c r="C1514" s="43" t="s">
        <v>1685</v>
      </c>
      <c r="D1514" s="44" t="s">
        <v>1686</v>
      </c>
      <c r="E1514" s="45">
        <f>Source!AQ396</f>
        <v>0.96</v>
      </c>
      <c r="F1514" s="46"/>
      <c r="G1514" s="47" t="str">
        <f>Source!DI396</f>
        <v/>
      </c>
      <c r="H1514" s="48"/>
      <c r="I1514" s="47"/>
      <c r="J1514" s="47"/>
      <c r="K1514" s="48"/>
      <c r="L1514" s="49">
        <f>Source!U396</f>
        <v>1.92</v>
      </c>
    </row>
    <row r="1515" spans="1:26" ht="15">
      <c r="G1515" s="132">
        <f>ROUND(Source!AC396*Source!I396, 0)+ROUND(Source!AF396*Source!I396, 0)+ROUND(Source!AD396*Source!I396, 0)+SUM(H1512:H1513)</f>
        <v>57</v>
      </c>
      <c r="H1515" s="132"/>
      <c r="J1515" s="132">
        <f>Source!O396+SUM(K1512:K1513)</f>
        <v>886</v>
      </c>
      <c r="K1515" s="132"/>
      <c r="L1515" s="40">
        <f>Source!U396</f>
        <v>1.92</v>
      </c>
      <c r="O1515" s="39">
        <f>G1515</f>
        <v>57</v>
      </c>
      <c r="P1515" s="39">
        <f>J1515</f>
        <v>886</v>
      </c>
      <c r="Q1515" s="50">
        <f>L1515</f>
        <v>1.92</v>
      </c>
      <c r="W1515">
        <f>IF(Source!BI396&lt;=1,G1515, 0)</f>
        <v>0</v>
      </c>
      <c r="X1515">
        <f>IF(Source!BI396=2,G1515, 0)</f>
        <v>57</v>
      </c>
      <c r="Y1515">
        <f>IF(Source!BI396=3,G1515, 0)</f>
        <v>0</v>
      </c>
      <c r="Z1515">
        <f>IF(Source!BI396=4,G1515, 0)</f>
        <v>0</v>
      </c>
    </row>
    <row r="1516" spans="1:26" ht="57">
      <c r="A1516" s="30" t="str">
        <f>Source!E397</f>
        <v>37</v>
      </c>
      <c r="B1516" s="31" t="str">
        <f>Source!F397</f>
        <v>301-7118</v>
      </c>
      <c r="C1516" s="27" t="str">
        <f>Source!G397</f>
        <v>Сушилка для рук в металлическом ударопрочном корпусе с инфракрасным датчиком, мощностью 2,5 кВт</v>
      </c>
      <c r="D1516" s="32" t="str">
        <f>Source!H397</f>
        <v>шт.</v>
      </c>
      <c r="E1516" s="10">
        <f>Source!I397</f>
        <v>2</v>
      </c>
      <c r="F1516" s="34">
        <f>IF(Source!AK397&lt;&gt; 0, Source!AK397,Source!AL397 + Source!AM397 + Source!AO397)</f>
        <v>512.32000000000005</v>
      </c>
      <c r="G1516" s="33"/>
      <c r="H1516" s="35"/>
      <c r="I1516" s="33" t="str">
        <f>Source!BO397</f>
        <v>301-7118</v>
      </c>
      <c r="J1516" s="33"/>
      <c r="K1516" s="35"/>
      <c r="L1516" s="36"/>
      <c r="S1516">
        <f>ROUND((Source!FX397/100)*((ROUND(Source!AF397*Source!I397, 0)+ROUND(Source!AE397*Source!I397, 0))), 0)</f>
        <v>0</v>
      </c>
      <c r="T1516">
        <f>Source!X397</f>
        <v>0</v>
      </c>
      <c r="U1516">
        <f>ROUND((Source!FY397/100)*((ROUND(Source!AF397*Source!I397, 0)+ROUND(Source!AE397*Source!I397, 0))), 0)</f>
        <v>0</v>
      </c>
      <c r="V1516">
        <f>Source!Y397</f>
        <v>0</v>
      </c>
    </row>
    <row r="1517" spans="1:26" ht="14.25">
      <c r="A1517" s="41"/>
      <c r="B1517" s="42"/>
      <c r="C1517" s="43" t="s">
        <v>1687</v>
      </c>
      <c r="D1517" s="44"/>
      <c r="E1517" s="45"/>
      <c r="F1517" s="46">
        <f>Source!AL397</f>
        <v>512.32000000000005</v>
      </c>
      <c r="G1517" s="47" t="str">
        <f>Source!DD397</f>
        <v/>
      </c>
      <c r="H1517" s="48">
        <f>ROUND(Source!AC397*Source!I397, 0)</f>
        <v>1025</v>
      </c>
      <c r="I1517" s="47"/>
      <c r="J1517" s="47">
        <f>IF(Source!BC397&lt;&gt; 0, Source!BC397, 1)</f>
        <v>4.93</v>
      </c>
      <c r="K1517" s="48">
        <f>Source!P397</f>
        <v>5051</v>
      </c>
      <c r="L1517" s="58"/>
    </row>
    <row r="1518" spans="1:26" ht="15">
      <c r="G1518" s="132">
        <f>ROUND(Source!AC397*Source!I397, 0)+ROUND(Source!AF397*Source!I397, 0)+ROUND(Source!AD397*Source!I397, 0)</f>
        <v>1025</v>
      </c>
      <c r="H1518" s="132"/>
      <c r="J1518" s="132">
        <f>Source!O397</f>
        <v>5051</v>
      </c>
      <c r="K1518" s="132"/>
      <c r="L1518" s="40">
        <f>Source!U397</f>
        <v>0</v>
      </c>
      <c r="O1518" s="39">
        <f>G1518</f>
        <v>1025</v>
      </c>
      <c r="P1518" s="39">
        <f>J1518</f>
        <v>5051</v>
      </c>
      <c r="Q1518" s="50">
        <f>L1518</f>
        <v>0</v>
      </c>
      <c r="W1518">
        <f>IF(Source!BI397&lt;=1,G1518, 0)</f>
        <v>1025</v>
      </c>
      <c r="X1518">
        <f>IF(Source!BI397=2,G1518, 0)</f>
        <v>0</v>
      </c>
      <c r="Y1518">
        <f>IF(Source!BI397=3,G1518, 0)</f>
        <v>0</v>
      </c>
      <c r="Z1518">
        <f>IF(Source!BI397=4,G1518, 0)</f>
        <v>0</v>
      </c>
    </row>
    <row r="1519" spans="1:26" ht="14.25">
      <c r="A1519" s="30" t="str">
        <f>Source!E398</f>
        <v>40</v>
      </c>
      <c r="B1519" s="31" t="str">
        <f>Source!F398</f>
        <v>509-5625</v>
      </c>
      <c r="C1519" s="27" t="str">
        <f>Source!G398</f>
        <v>Клеммник для распаячных коробок</v>
      </c>
      <c r="D1519" s="32" t="str">
        <f>Source!H398</f>
        <v>шт.</v>
      </c>
      <c r="E1519" s="10">
        <f>Source!I398</f>
        <v>1</v>
      </c>
      <c r="F1519" s="34">
        <f>IF(Source!AK398&lt;&gt; 0, Source!AK398,Source!AL398 + Source!AM398 + Source!AO398)</f>
        <v>5.01</v>
      </c>
      <c r="G1519" s="33"/>
      <c r="H1519" s="35"/>
      <c r="I1519" s="33" t="str">
        <f>Source!BO398</f>
        <v>509-5625</v>
      </c>
      <c r="J1519" s="33"/>
      <c r="K1519" s="35"/>
      <c r="L1519" s="36"/>
      <c r="S1519">
        <f>ROUND((Source!FX398/100)*((ROUND(Source!AF398*Source!I398, 0)+ROUND(Source!AE398*Source!I398, 0))), 0)</f>
        <v>0</v>
      </c>
      <c r="T1519">
        <f>Source!X398</f>
        <v>0</v>
      </c>
      <c r="U1519">
        <f>ROUND((Source!FY398/100)*((ROUND(Source!AF398*Source!I398, 0)+ROUND(Source!AE398*Source!I398, 0))), 0)</f>
        <v>0</v>
      </c>
      <c r="V1519">
        <f>Source!Y398</f>
        <v>0</v>
      </c>
    </row>
    <row r="1520" spans="1:26" ht="14.25">
      <c r="A1520" s="41"/>
      <c r="B1520" s="42"/>
      <c r="C1520" s="43" t="s">
        <v>1687</v>
      </c>
      <c r="D1520" s="44"/>
      <c r="E1520" s="45"/>
      <c r="F1520" s="46">
        <f>Source!AL398</f>
        <v>5.01</v>
      </c>
      <c r="G1520" s="47" t="str">
        <f>Source!DD398</f>
        <v/>
      </c>
      <c r="H1520" s="48">
        <f>ROUND(Source!AC398*Source!I398, 0)</f>
        <v>5</v>
      </c>
      <c r="I1520" s="47"/>
      <c r="J1520" s="47">
        <f>IF(Source!BC398&lt;&gt; 0, Source!BC398, 1)</f>
        <v>8.06</v>
      </c>
      <c r="K1520" s="48">
        <f>Source!P398</f>
        <v>40</v>
      </c>
      <c r="L1520" s="58"/>
    </row>
    <row r="1521" spans="1:32" ht="15">
      <c r="G1521" s="132">
        <f>ROUND(Source!AC398*Source!I398, 0)+ROUND(Source!AF398*Source!I398, 0)+ROUND(Source!AD398*Source!I398, 0)</f>
        <v>5</v>
      </c>
      <c r="H1521" s="132"/>
      <c r="J1521" s="132">
        <f>Source!O398</f>
        <v>40</v>
      </c>
      <c r="K1521" s="132"/>
      <c r="L1521" s="40">
        <f>Source!U398</f>
        <v>0</v>
      </c>
      <c r="O1521" s="39">
        <f>G1521</f>
        <v>5</v>
      </c>
      <c r="P1521" s="39">
        <f>J1521</f>
        <v>40</v>
      </c>
      <c r="Q1521" s="50">
        <f>L1521</f>
        <v>0</v>
      </c>
      <c r="W1521">
        <f>IF(Source!BI398&lt;=1,G1521, 0)</f>
        <v>0</v>
      </c>
      <c r="X1521">
        <f>IF(Source!BI398=2,G1521, 0)</f>
        <v>5</v>
      </c>
      <c r="Y1521">
        <f>IF(Source!BI398=3,G1521, 0)</f>
        <v>0</v>
      </c>
      <c r="Z1521">
        <f>IF(Source!BI398=4,G1521, 0)</f>
        <v>0</v>
      </c>
    </row>
    <row r="1522" spans="1:32" ht="14.25">
      <c r="C1522" s="135" t="str">
        <f>Source!G399</f>
        <v>Помещение №1, №2,№15 (мужской и женский санузел, коридор 1 этаж)</v>
      </c>
      <c r="D1522" s="135"/>
      <c r="E1522" s="135"/>
      <c r="F1522" s="135"/>
      <c r="G1522" s="135"/>
      <c r="H1522" s="135"/>
      <c r="I1522" s="135"/>
      <c r="J1522" s="135"/>
      <c r="K1522" s="135"/>
      <c r="L1522" s="135"/>
      <c r="AF1522" s="29" t="str">
        <f>Source!G399</f>
        <v>Помещение №1, №2,№15 (мужской и женский санузел, коридор 1 этаж)</v>
      </c>
    </row>
    <row r="1523" spans="1:32" ht="71.25">
      <c r="A1523" s="30" t="str">
        <f>Source!E400</f>
        <v>42</v>
      </c>
      <c r="B1523" s="31" t="str">
        <f>Source!F400</f>
        <v>м08-03-593-6</v>
      </c>
      <c r="C1523" s="27" t="str">
        <f>Source!G400</f>
        <v>Светильник потолочный или настенный с креплением винтами или болтами для помещений с нормальными условиями среды, одноламповый</v>
      </c>
      <c r="D1523" s="32" t="str">
        <f>Source!H400</f>
        <v>100 шт.</v>
      </c>
      <c r="E1523" s="10">
        <f>Source!I400</f>
        <v>0.01</v>
      </c>
      <c r="F1523" s="34">
        <f>IF(Source!AK400&lt;&gt; 0, Source!AK400,Source!AL400 + Source!AM400 + Source!AO400)</f>
        <v>1415.25</v>
      </c>
      <c r="G1523" s="33"/>
      <c r="H1523" s="35"/>
      <c r="I1523" s="33" t="str">
        <f>Source!BO400</f>
        <v>м08-03-593-6</v>
      </c>
      <c r="J1523" s="33"/>
      <c r="K1523" s="35"/>
      <c r="L1523" s="36"/>
      <c r="S1523">
        <f>ROUND((Source!FX400/100)*((ROUND(Source!AF400*Source!I400, 0)+ROUND(Source!AE400*Source!I400, 0))), 0)</f>
        <v>7</v>
      </c>
      <c r="T1523">
        <f>Source!X400</f>
        <v>114</v>
      </c>
      <c r="U1523">
        <f>ROUND((Source!FY400/100)*((ROUND(Source!AF400*Source!I400, 0)+ROUND(Source!AE400*Source!I400, 0))), 0)</f>
        <v>5</v>
      </c>
      <c r="V1523">
        <f>Source!Y400</f>
        <v>78</v>
      </c>
    </row>
    <row r="1524" spans="1:32" ht="14.25">
      <c r="A1524" s="30"/>
      <c r="B1524" s="31"/>
      <c r="C1524" s="27" t="s">
        <v>1680</v>
      </c>
      <c r="D1524" s="32"/>
      <c r="E1524" s="10"/>
      <c r="F1524" s="34">
        <f>Source!AO400</f>
        <v>654.83000000000004</v>
      </c>
      <c r="G1524" s="33" t="str">
        <f>Source!DG400</f>
        <v/>
      </c>
      <c r="H1524" s="35">
        <f>ROUND(Source!AF400*Source!I400, 0)</f>
        <v>7</v>
      </c>
      <c r="I1524" s="33"/>
      <c r="J1524" s="33">
        <f>IF(Source!BA400&lt;&gt; 0, Source!BA400, 1)</f>
        <v>17.95</v>
      </c>
      <c r="K1524" s="35">
        <f>Source!S400</f>
        <v>118</v>
      </c>
      <c r="L1524" s="36"/>
      <c r="R1524">
        <f>H1524</f>
        <v>7</v>
      </c>
    </row>
    <row r="1525" spans="1:32" ht="14.25">
      <c r="A1525" s="30"/>
      <c r="B1525" s="31"/>
      <c r="C1525" s="27" t="s">
        <v>317</v>
      </c>
      <c r="D1525" s="32"/>
      <c r="E1525" s="10"/>
      <c r="F1525" s="34">
        <f>Source!AM400</f>
        <v>236.96</v>
      </c>
      <c r="G1525" s="33" t="str">
        <f>Source!DE400</f>
        <v/>
      </c>
      <c r="H1525" s="35">
        <f>ROUND(Source!AD400*Source!I400, 0)</f>
        <v>2</v>
      </c>
      <c r="I1525" s="33"/>
      <c r="J1525" s="33">
        <f>IF(Source!BB400&lt;&gt; 0, Source!BB400, 1)</f>
        <v>6.18</v>
      </c>
      <c r="K1525" s="35">
        <f>Source!Q400</f>
        <v>15</v>
      </c>
      <c r="L1525" s="36"/>
    </row>
    <row r="1526" spans="1:32" ht="14.25">
      <c r="A1526" s="30"/>
      <c r="B1526" s="31"/>
      <c r="C1526" s="27" t="s">
        <v>1681</v>
      </c>
      <c r="D1526" s="32"/>
      <c r="E1526" s="10"/>
      <c r="F1526" s="34">
        <f>Source!AN400</f>
        <v>10.65</v>
      </c>
      <c r="G1526" s="33" t="str">
        <f>Source!DF400</f>
        <v/>
      </c>
      <c r="H1526" s="35">
        <f>ROUND(Source!AE400*Source!I400, 0)</f>
        <v>0</v>
      </c>
      <c r="I1526" s="33"/>
      <c r="J1526" s="33">
        <f>IF(Source!BS400&lt;&gt; 0, Source!BS400, 1)</f>
        <v>17.95</v>
      </c>
      <c r="K1526" s="35">
        <f>Source!R400</f>
        <v>2</v>
      </c>
      <c r="L1526" s="36"/>
      <c r="R1526">
        <f>H1526</f>
        <v>0</v>
      </c>
    </row>
    <row r="1527" spans="1:32" ht="14.25">
      <c r="A1527" s="30"/>
      <c r="B1527" s="31"/>
      <c r="C1527" s="27" t="s">
        <v>1687</v>
      </c>
      <c r="D1527" s="32"/>
      <c r="E1527" s="10"/>
      <c r="F1527" s="34">
        <f>Source!AL400</f>
        <v>523.46</v>
      </c>
      <c r="G1527" s="33" t="str">
        <f>Source!DD400</f>
        <v/>
      </c>
      <c r="H1527" s="35">
        <f>ROUND(Source!AC400*Source!I400, 0)</f>
        <v>5</v>
      </c>
      <c r="I1527" s="33"/>
      <c r="J1527" s="33">
        <f>IF(Source!BC400&lt;&gt; 0, Source!BC400, 1)</f>
        <v>2.84</v>
      </c>
      <c r="K1527" s="35">
        <f>Source!P400</f>
        <v>15</v>
      </c>
      <c r="L1527" s="36"/>
    </row>
    <row r="1528" spans="1:32" ht="14.25">
      <c r="A1528" s="30"/>
      <c r="B1528" s="31"/>
      <c r="C1528" s="27" t="s">
        <v>1682</v>
      </c>
      <c r="D1528" s="32" t="s">
        <v>1683</v>
      </c>
      <c r="E1528" s="10">
        <f>Source!BZ400</f>
        <v>95</v>
      </c>
      <c r="F1528" s="51"/>
      <c r="G1528" s="33"/>
      <c r="H1528" s="35">
        <f>SUM(S1523:S1530)</f>
        <v>7</v>
      </c>
      <c r="I1528" s="37"/>
      <c r="J1528" s="27">
        <f>Source!AT400</f>
        <v>95</v>
      </c>
      <c r="K1528" s="35">
        <f>SUM(T1523:T1530)</f>
        <v>114</v>
      </c>
      <c r="L1528" s="36"/>
    </row>
    <row r="1529" spans="1:32" ht="14.25">
      <c r="A1529" s="30"/>
      <c r="B1529" s="31"/>
      <c r="C1529" s="27" t="s">
        <v>1684</v>
      </c>
      <c r="D1529" s="32" t="s">
        <v>1683</v>
      </c>
      <c r="E1529" s="10">
        <f>Source!CA400</f>
        <v>65</v>
      </c>
      <c r="F1529" s="51"/>
      <c r="G1529" s="33"/>
      <c r="H1529" s="35">
        <f>SUM(U1523:U1530)</f>
        <v>5</v>
      </c>
      <c r="I1529" s="37"/>
      <c r="J1529" s="27">
        <f>Source!AU400</f>
        <v>65</v>
      </c>
      <c r="K1529" s="35">
        <f>SUM(V1523:V1530)</f>
        <v>78</v>
      </c>
      <c r="L1529" s="36"/>
    </row>
    <row r="1530" spans="1:32" ht="14.25">
      <c r="A1530" s="41"/>
      <c r="B1530" s="42"/>
      <c r="C1530" s="43" t="s">
        <v>1685</v>
      </c>
      <c r="D1530" s="44" t="s">
        <v>1686</v>
      </c>
      <c r="E1530" s="45">
        <f>Source!AQ400</f>
        <v>70.64</v>
      </c>
      <c r="F1530" s="46"/>
      <c r="G1530" s="47" t="str">
        <f>Source!DI400</f>
        <v/>
      </c>
      <c r="H1530" s="48"/>
      <c r="I1530" s="47"/>
      <c r="J1530" s="47"/>
      <c r="K1530" s="48"/>
      <c r="L1530" s="49">
        <f>Source!U400</f>
        <v>0.70640000000000003</v>
      </c>
    </row>
    <row r="1531" spans="1:32" ht="15">
      <c r="G1531" s="132">
        <f>ROUND(Source!AC400*Source!I400, 0)+ROUND(Source!AF400*Source!I400, 0)+ROUND(Source!AD400*Source!I400, 0)+SUM(H1528:H1529)</f>
        <v>26</v>
      </c>
      <c r="H1531" s="132"/>
      <c r="J1531" s="132">
        <f>Source!O400+SUM(K1528:K1529)</f>
        <v>340</v>
      </c>
      <c r="K1531" s="132"/>
      <c r="L1531" s="40">
        <f>Source!U400</f>
        <v>0.70640000000000003</v>
      </c>
      <c r="O1531" s="39">
        <f>G1531</f>
        <v>26</v>
      </c>
      <c r="P1531" s="39">
        <f>J1531</f>
        <v>340</v>
      </c>
      <c r="Q1531" s="50">
        <f>L1531</f>
        <v>0.70640000000000003</v>
      </c>
      <c r="W1531">
        <f>IF(Source!BI400&lt;=1,G1531, 0)</f>
        <v>0</v>
      </c>
      <c r="X1531">
        <f>IF(Source!BI400=2,G1531, 0)</f>
        <v>26</v>
      </c>
      <c r="Y1531">
        <f>IF(Source!BI400=3,G1531, 0)</f>
        <v>0</v>
      </c>
      <c r="Z1531">
        <f>IF(Source!BI400=4,G1531, 0)</f>
        <v>0</v>
      </c>
    </row>
    <row r="1532" spans="1:32" ht="28.5">
      <c r="A1532" s="30" t="str">
        <f>Source!E401</f>
        <v>43</v>
      </c>
      <c r="B1532" s="31" t="str">
        <f>Source!F401</f>
        <v>прайс</v>
      </c>
      <c r="C1532" s="27" t="str">
        <f>Source!G401</f>
        <v>Светильник Navigator LED 61 004 DSP-02-36-6.5K-IP65-LED 36Вт 6500К IP65</v>
      </c>
      <c r="D1532" s="32" t="str">
        <f>Source!H401</f>
        <v>шт.</v>
      </c>
      <c r="E1532" s="10">
        <f>Source!I401</f>
        <v>1</v>
      </c>
      <c r="F1532" s="34">
        <f>IF(Source!AK401&lt;&gt; 0, Source!AK401,Source!AL401 + Source!AM401 + Source!AO401)</f>
        <v>226.62</v>
      </c>
      <c r="G1532" s="33"/>
      <c r="H1532" s="35"/>
      <c r="I1532" s="33" t="str">
        <f>Source!BO401</f>
        <v>509-1383</v>
      </c>
      <c r="J1532" s="33"/>
      <c r="K1532" s="35"/>
      <c r="L1532" s="36"/>
      <c r="S1532">
        <f>ROUND((Source!FX401/100)*((ROUND(Source!AF401*Source!I401, 0)+ROUND(Source!AE401*Source!I401, 0))), 0)</f>
        <v>0</v>
      </c>
      <c r="T1532">
        <f>Source!X401</f>
        <v>0</v>
      </c>
      <c r="U1532">
        <f>ROUND((Source!FY401/100)*((ROUND(Source!AF401*Source!I401, 0)+ROUND(Source!AE401*Source!I401, 0))), 0)</f>
        <v>0</v>
      </c>
      <c r="V1532">
        <f>Source!Y401</f>
        <v>0</v>
      </c>
    </row>
    <row r="1533" spans="1:32" ht="14.25">
      <c r="A1533" s="41"/>
      <c r="B1533" s="42"/>
      <c r="C1533" s="43" t="s">
        <v>1687</v>
      </c>
      <c r="D1533" s="44"/>
      <c r="E1533" s="45"/>
      <c r="F1533" s="46">
        <f>Source!AL401</f>
        <v>226.62</v>
      </c>
      <c r="G1533" s="47" t="str">
        <f>Source!DD401</f>
        <v/>
      </c>
      <c r="H1533" s="48">
        <f>ROUND(Source!AC401*Source!I401, 0)</f>
        <v>227</v>
      </c>
      <c r="I1533" s="47"/>
      <c r="J1533" s="47">
        <f>IF(Source!BC401&lt;&gt; 0, Source!BC401, 1)</f>
        <v>4.67</v>
      </c>
      <c r="K1533" s="48">
        <f>Source!P401</f>
        <v>1058</v>
      </c>
      <c r="L1533" s="58"/>
    </row>
    <row r="1534" spans="1:32" ht="15">
      <c r="G1534" s="132">
        <f>ROUND(Source!AC401*Source!I401, 0)+ROUND(Source!AF401*Source!I401, 0)+ROUND(Source!AD401*Source!I401, 0)</f>
        <v>227</v>
      </c>
      <c r="H1534" s="132"/>
      <c r="J1534" s="132">
        <f>Source!O401</f>
        <v>1058</v>
      </c>
      <c r="K1534" s="132"/>
      <c r="L1534" s="40">
        <f>Source!U401</f>
        <v>0</v>
      </c>
      <c r="O1534" s="39">
        <f>G1534</f>
        <v>227</v>
      </c>
      <c r="P1534" s="39">
        <f>J1534</f>
        <v>1058</v>
      </c>
      <c r="Q1534" s="50">
        <f>L1534</f>
        <v>0</v>
      </c>
      <c r="W1534">
        <f>IF(Source!BI401&lt;=1,G1534, 0)</f>
        <v>0</v>
      </c>
      <c r="X1534">
        <f>IF(Source!BI401=2,G1534, 0)</f>
        <v>227</v>
      </c>
      <c r="Y1534">
        <f>IF(Source!BI401=3,G1534, 0)</f>
        <v>0</v>
      </c>
      <c r="Z1534">
        <f>IF(Source!BI401=4,G1534, 0)</f>
        <v>0</v>
      </c>
    </row>
    <row r="1535" spans="1:32" ht="42.75">
      <c r="A1535" s="30" t="str">
        <f>Source!E402</f>
        <v>45</v>
      </c>
      <c r="B1535" s="31" t="str">
        <f>Source!F402</f>
        <v>м08-03-591-2</v>
      </c>
      <c r="C1535" s="27" t="str">
        <f>Source!G402</f>
        <v>Выключатель одноклавишный утопленного типа при скрытой проводке</v>
      </c>
      <c r="D1535" s="32" t="str">
        <f>Source!H402</f>
        <v>100 шт.</v>
      </c>
      <c r="E1535" s="10">
        <f>Source!I402</f>
        <v>0.01</v>
      </c>
      <c r="F1535" s="34">
        <f>IF(Source!AK402&lt;&gt; 0, Source!AK402,Source!AL402 + Source!AM402 + Source!AO402)</f>
        <v>279.41000000000003</v>
      </c>
      <c r="G1535" s="33"/>
      <c r="H1535" s="35"/>
      <c r="I1535" s="33" t="str">
        <f>Source!BO402</f>
        <v>м08-03-591-2</v>
      </c>
      <c r="J1535" s="33"/>
      <c r="K1535" s="35"/>
      <c r="L1535" s="36"/>
      <c r="S1535">
        <f>ROUND((Source!FX402/100)*((ROUND(Source!AF402*Source!I402, 0)+ROUND(Source!AE402*Source!I402, 0))), 0)</f>
        <v>2</v>
      </c>
      <c r="T1535">
        <f>Source!X402</f>
        <v>41</v>
      </c>
      <c r="U1535">
        <f>ROUND((Source!FY402/100)*((ROUND(Source!AF402*Source!I402, 0)+ROUND(Source!AE402*Source!I402, 0))), 0)</f>
        <v>1</v>
      </c>
      <c r="V1535">
        <f>Source!Y402</f>
        <v>28</v>
      </c>
    </row>
    <row r="1536" spans="1:32" ht="14.25">
      <c r="A1536" s="30"/>
      <c r="B1536" s="31"/>
      <c r="C1536" s="27" t="s">
        <v>1680</v>
      </c>
      <c r="D1536" s="32"/>
      <c r="E1536" s="10"/>
      <c r="F1536" s="34">
        <f>Source!AO402</f>
        <v>238.8</v>
      </c>
      <c r="G1536" s="33" t="str">
        <f>Source!DG402</f>
        <v/>
      </c>
      <c r="H1536" s="35">
        <f>ROUND(Source!AF402*Source!I402, 0)</f>
        <v>2</v>
      </c>
      <c r="I1536" s="33"/>
      <c r="J1536" s="33">
        <f>IF(Source!BA402&lt;&gt; 0, Source!BA402, 1)</f>
        <v>17.95</v>
      </c>
      <c r="K1536" s="35">
        <f>Source!S402</f>
        <v>43</v>
      </c>
      <c r="L1536" s="36"/>
      <c r="R1536">
        <f>H1536</f>
        <v>2</v>
      </c>
    </row>
    <row r="1537" spans="1:32" ht="14.25">
      <c r="A1537" s="30"/>
      <c r="B1537" s="31"/>
      <c r="C1537" s="27" t="s">
        <v>1687</v>
      </c>
      <c r="D1537" s="32"/>
      <c r="E1537" s="10"/>
      <c r="F1537" s="34">
        <f>Source!AL402</f>
        <v>34.619999999999997</v>
      </c>
      <c r="G1537" s="33" t="str">
        <f>Source!DD402</f>
        <v/>
      </c>
      <c r="H1537" s="35">
        <f>ROUND(Source!AC402*Source!I402, 0)</f>
        <v>0</v>
      </c>
      <c r="I1537" s="33"/>
      <c r="J1537" s="33">
        <f>IF(Source!BC402&lt;&gt; 0, Source!BC402, 1)</f>
        <v>7.67</v>
      </c>
      <c r="K1537" s="35">
        <f>Source!P402</f>
        <v>3</v>
      </c>
      <c r="L1537" s="36"/>
    </row>
    <row r="1538" spans="1:32" ht="14.25">
      <c r="A1538" s="30"/>
      <c r="B1538" s="31"/>
      <c r="C1538" s="27" t="s">
        <v>1682</v>
      </c>
      <c r="D1538" s="32" t="s">
        <v>1683</v>
      </c>
      <c r="E1538" s="10">
        <f>Source!BZ402</f>
        <v>95</v>
      </c>
      <c r="F1538" s="51"/>
      <c r="G1538" s="33"/>
      <c r="H1538" s="35">
        <f>SUM(S1535:S1540)</f>
        <v>2</v>
      </c>
      <c r="I1538" s="37"/>
      <c r="J1538" s="27">
        <f>Source!AT402</f>
        <v>95</v>
      </c>
      <c r="K1538" s="35">
        <f>SUM(T1535:T1540)</f>
        <v>41</v>
      </c>
      <c r="L1538" s="36"/>
    </row>
    <row r="1539" spans="1:32" ht="14.25">
      <c r="A1539" s="30"/>
      <c r="B1539" s="31"/>
      <c r="C1539" s="27" t="s">
        <v>1684</v>
      </c>
      <c r="D1539" s="32" t="s">
        <v>1683</v>
      </c>
      <c r="E1539" s="10">
        <f>Source!CA402</f>
        <v>65</v>
      </c>
      <c r="F1539" s="51"/>
      <c r="G1539" s="33"/>
      <c r="H1539" s="35">
        <f>SUM(U1535:U1540)</f>
        <v>1</v>
      </c>
      <c r="I1539" s="37"/>
      <c r="J1539" s="27">
        <f>Source!AU402</f>
        <v>65</v>
      </c>
      <c r="K1539" s="35">
        <f>SUM(V1535:V1540)</f>
        <v>28</v>
      </c>
      <c r="L1539" s="36"/>
    </row>
    <row r="1540" spans="1:32" ht="14.25">
      <c r="A1540" s="41"/>
      <c r="B1540" s="42"/>
      <c r="C1540" s="43" t="s">
        <v>1685</v>
      </c>
      <c r="D1540" s="44" t="s">
        <v>1686</v>
      </c>
      <c r="E1540" s="45">
        <f>Source!AQ402</f>
        <v>25.76</v>
      </c>
      <c r="F1540" s="46"/>
      <c r="G1540" s="47" t="str">
        <f>Source!DI402</f>
        <v/>
      </c>
      <c r="H1540" s="48"/>
      <c r="I1540" s="47"/>
      <c r="J1540" s="47"/>
      <c r="K1540" s="48"/>
      <c r="L1540" s="49">
        <f>Source!U402</f>
        <v>0.2576</v>
      </c>
    </row>
    <row r="1541" spans="1:32" ht="15">
      <c r="G1541" s="132">
        <f>ROUND(Source!AC402*Source!I402, 0)+ROUND(Source!AF402*Source!I402, 0)+ROUND(Source!AD402*Source!I402, 0)+SUM(H1538:H1539)</f>
        <v>5</v>
      </c>
      <c r="H1541" s="132"/>
      <c r="J1541" s="132">
        <f>Source!O402+SUM(K1538:K1539)</f>
        <v>115</v>
      </c>
      <c r="K1541" s="132"/>
      <c r="L1541" s="40">
        <f>Source!U402</f>
        <v>0.2576</v>
      </c>
      <c r="O1541" s="39">
        <f>G1541</f>
        <v>5</v>
      </c>
      <c r="P1541" s="39">
        <f>J1541</f>
        <v>115</v>
      </c>
      <c r="Q1541" s="50">
        <f>L1541</f>
        <v>0.2576</v>
      </c>
      <c r="W1541">
        <f>IF(Source!BI402&lt;=1,G1541, 0)</f>
        <v>0</v>
      </c>
      <c r="X1541">
        <f>IF(Source!BI402=2,G1541, 0)</f>
        <v>5</v>
      </c>
      <c r="Y1541">
        <f>IF(Source!BI402=3,G1541, 0)</f>
        <v>0</v>
      </c>
      <c r="Z1541">
        <f>IF(Source!BI402=4,G1541, 0)</f>
        <v>0</v>
      </c>
    </row>
    <row r="1542" spans="1:32" ht="28.5">
      <c r="A1542" s="30" t="str">
        <f>Source!E403</f>
        <v>46</v>
      </c>
      <c r="B1542" s="31" t="str">
        <f>Source!F403</f>
        <v>509-1201</v>
      </c>
      <c r="C1542" s="27" t="str">
        <f>Source!G403</f>
        <v>Выключатель одноклавишный для скрытой проводки</v>
      </c>
      <c r="D1542" s="32" t="str">
        <f>Source!H403</f>
        <v>шт.</v>
      </c>
      <c r="E1542" s="10">
        <f>Source!I403</f>
        <v>1</v>
      </c>
      <c r="F1542" s="34">
        <f>IF(Source!AK403&lt;&gt; 0, Source!AK403,Source!AL403 + Source!AM403 + Source!AO403)</f>
        <v>9.9</v>
      </c>
      <c r="G1542" s="33"/>
      <c r="H1542" s="35"/>
      <c r="I1542" s="33" t="str">
        <f>Source!BO403</f>
        <v>509-1201</v>
      </c>
      <c r="J1542" s="33"/>
      <c r="K1542" s="35"/>
      <c r="L1542" s="36"/>
      <c r="S1542">
        <f>ROUND((Source!FX403/100)*((ROUND(Source!AF403*Source!I403, 0)+ROUND(Source!AE403*Source!I403, 0))), 0)</f>
        <v>0</v>
      </c>
      <c r="T1542">
        <f>Source!X403</f>
        <v>0</v>
      </c>
      <c r="U1542">
        <f>ROUND((Source!FY403/100)*((ROUND(Source!AF403*Source!I403, 0)+ROUND(Source!AE403*Source!I403, 0))), 0)</f>
        <v>0</v>
      </c>
      <c r="V1542">
        <f>Source!Y403</f>
        <v>0</v>
      </c>
    </row>
    <row r="1543" spans="1:32" ht="14.25">
      <c r="A1543" s="41"/>
      <c r="B1543" s="42"/>
      <c r="C1543" s="43" t="s">
        <v>1687</v>
      </c>
      <c r="D1543" s="44"/>
      <c r="E1543" s="45"/>
      <c r="F1543" s="46">
        <f>Source!AL403</f>
        <v>9.9</v>
      </c>
      <c r="G1543" s="47" t="str">
        <f>Source!DD403</f>
        <v/>
      </c>
      <c r="H1543" s="48">
        <f>ROUND(Source!AC403*Source!I403, 0)</f>
        <v>10</v>
      </c>
      <c r="I1543" s="47"/>
      <c r="J1543" s="47">
        <f>IF(Source!BC403&lt;&gt; 0, Source!BC403, 1)</f>
        <v>3.76</v>
      </c>
      <c r="K1543" s="48">
        <f>Source!P403</f>
        <v>37</v>
      </c>
      <c r="L1543" s="58"/>
    </row>
    <row r="1544" spans="1:32" ht="15">
      <c r="G1544" s="132">
        <f>ROUND(Source!AC403*Source!I403, 0)+ROUND(Source!AF403*Source!I403, 0)+ROUND(Source!AD403*Source!I403, 0)</f>
        <v>10</v>
      </c>
      <c r="H1544" s="132"/>
      <c r="J1544" s="132">
        <f>Source!O403</f>
        <v>37</v>
      </c>
      <c r="K1544" s="132"/>
      <c r="L1544" s="40">
        <f>Source!U403</f>
        <v>0</v>
      </c>
      <c r="O1544" s="39">
        <f>G1544</f>
        <v>10</v>
      </c>
      <c r="P1544" s="39">
        <f>J1544</f>
        <v>37</v>
      </c>
      <c r="Q1544" s="50">
        <f>L1544</f>
        <v>0</v>
      </c>
      <c r="W1544">
        <f>IF(Source!BI403&lt;=1,G1544, 0)</f>
        <v>0</v>
      </c>
      <c r="X1544">
        <f>IF(Source!BI403=2,G1544, 0)</f>
        <v>10</v>
      </c>
      <c r="Y1544">
        <f>IF(Source!BI403=3,G1544, 0)</f>
        <v>0</v>
      </c>
      <c r="Z1544">
        <f>IF(Source!BI403=4,G1544, 0)</f>
        <v>0</v>
      </c>
    </row>
    <row r="1545" spans="1:32" ht="28.5">
      <c r="A1545" s="30" t="str">
        <f>Source!E404</f>
        <v>47</v>
      </c>
      <c r="B1545" s="31" t="str">
        <f>Source!F404</f>
        <v>503-0606</v>
      </c>
      <c r="C1545" s="27" t="str">
        <f>Source!G404</f>
        <v>Коробка для установки розеток и выключателей скрытой проводки</v>
      </c>
      <c r="D1545" s="32" t="str">
        <f>Source!H404</f>
        <v>1000 шт.</v>
      </c>
      <c r="E1545" s="10">
        <f>Source!I404</f>
        <v>1E-3</v>
      </c>
      <c r="F1545" s="34">
        <f>IF(Source!AK404&lt;&gt; 0, Source!AK404,Source!AL404 + Source!AM404 + Source!AO404)</f>
        <v>2009.32</v>
      </c>
      <c r="G1545" s="33"/>
      <c r="H1545" s="35"/>
      <c r="I1545" s="33" t="str">
        <f>Source!BO404</f>
        <v>503-0606</v>
      </c>
      <c r="J1545" s="33"/>
      <c r="K1545" s="35"/>
      <c r="L1545" s="36"/>
      <c r="S1545">
        <f>ROUND((Source!FX404/100)*((ROUND(Source!AF404*Source!I404, 0)+ROUND(Source!AE404*Source!I404, 0))), 0)</f>
        <v>0</v>
      </c>
      <c r="T1545">
        <f>Source!X404</f>
        <v>0</v>
      </c>
      <c r="U1545">
        <f>ROUND((Source!FY404/100)*((ROUND(Source!AF404*Source!I404, 0)+ROUND(Source!AE404*Source!I404, 0))), 0)</f>
        <v>0</v>
      </c>
      <c r="V1545">
        <f>Source!Y404</f>
        <v>0</v>
      </c>
    </row>
    <row r="1546" spans="1:32" ht="14.25">
      <c r="A1546" s="41"/>
      <c r="B1546" s="42"/>
      <c r="C1546" s="43" t="s">
        <v>1687</v>
      </c>
      <c r="D1546" s="44"/>
      <c r="E1546" s="45"/>
      <c r="F1546" s="46">
        <f>Source!AL404</f>
        <v>2009.32</v>
      </c>
      <c r="G1546" s="47" t="str">
        <f>Source!DD404</f>
        <v/>
      </c>
      <c r="H1546" s="48">
        <f>ROUND(Source!AC404*Source!I404, 0)</f>
        <v>2</v>
      </c>
      <c r="I1546" s="47"/>
      <c r="J1546" s="47">
        <f>IF(Source!BC404&lt;&gt; 0, Source!BC404, 1)</f>
        <v>3.3</v>
      </c>
      <c r="K1546" s="48">
        <f>Source!P404</f>
        <v>7</v>
      </c>
      <c r="L1546" s="58"/>
    </row>
    <row r="1547" spans="1:32" ht="15">
      <c r="G1547" s="132">
        <f>ROUND(Source!AC404*Source!I404, 0)+ROUND(Source!AF404*Source!I404, 0)+ROUND(Source!AD404*Source!I404, 0)</f>
        <v>2</v>
      </c>
      <c r="H1547" s="132"/>
      <c r="J1547" s="132">
        <f>Source!O404</f>
        <v>7</v>
      </c>
      <c r="K1547" s="132"/>
      <c r="L1547" s="40">
        <f>Source!U404</f>
        <v>0</v>
      </c>
      <c r="O1547" s="39">
        <f>G1547</f>
        <v>2</v>
      </c>
      <c r="P1547" s="39">
        <f>J1547</f>
        <v>7</v>
      </c>
      <c r="Q1547" s="50">
        <f>L1547</f>
        <v>0</v>
      </c>
      <c r="W1547">
        <f>IF(Source!BI404&lt;=1,G1547, 0)</f>
        <v>0</v>
      </c>
      <c r="X1547">
        <f>IF(Source!BI404=2,G1547, 0)</f>
        <v>2</v>
      </c>
      <c r="Y1547">
        <f>IF(Source!BI404=3,G1547, 0)</f>
        <v>0</v>
      </c>
      <c r="Z1547">
        <f>IF(Source!BI404=4,G1547, 0)</f>
        <v>0</v>
      </c>
    </row>
    <row r="1548" spans="1:32" ht="14.25">
      <c r="C1548" s="135" t="str">
        <f>Source!G405</f>
        <v>Демонтажные работы</v>
      </c>
      <c r="D1548" s="135"/>
      <c r="E1548" s="135"/>
      <c r="F1548" s="135"/>
      <c r="G1548" s="135"/>
      <c r="H1548" s="135"/>
      <c r="I1548" s="135"/>
      <c r="J1548" s="135"/>
      <c r="K1548" s="135"/>
      <c r="L1548" s="135"/>
      <c r="AF1548" s="29" t="str">
        <f>Source!G405</f>
        <v>Демонтажные работы</v>
      </c>
    </row>
    <row r="1549" spans="1:32" ht="14.25">
      <c r="A1549" s="30" t="str">
        <f>Source!E406</f>
        <v>49</v>
      </c>
      <c r="B1549" s="31" t="str">
        <f>Source!F406</f>
        <v>67-4-1</v>
      </c>
      <c r="C1549" s="27" t="str">
        <f>Source!G406</f>
        <v>Демонтаж выключателей, розеток</v>
      </c>
      <c r="D1549" s="32" t="str">
        <f>Source!H406</f>
        <v>100 шт.</v>
      </c>
      <c r="E1549" s="10">
        <f>Source!I406</f>
        <v>0.05</v>
      </c>
      <c r="F1549" s="34">
        <f>IF(Source!AK406&lt;&gt; 0, Source!AK406,Source!AL406 + Source!AM406 + Source!AO406)</f>
        <v>42.57</v>
      </c>
      <c r="G1549" s="33"/>
      <c r="H1549" s="35"/>
      <c r="I1549" s="33" t="str">
        <f>Source!BO406</f>
        <v>67-4-1</v>
      </c>
      <c r="J1549" s="33"/>
      <c r="K1549" s="35"/>
      <c r="L1549" s="36"/>
      <c r="S1549">
        <f>ROUND((Source!FX406/100)*((ROUND(Source!AF406*Source!I406, 0)+ROUND(Source!AE406*Source!I406, 0))), 0)</f>
        <v>2</v>
      </c>
      <c r="T1549">
        <f>Source!X406</f>
        <v>32</v>
      </c>
      <c r="U1549">
        <f>ROUND((Source!FY406/100)*((ROUND(Source!AF406*Source!I406, 0)+ROUND(Source!AE406*Source!I406, 0))), 0)</f>
        <v>1</v>
      </c>
      <c r="V1549">
        <f>Source!Y406</f>
        <v>25</v>
      </c>
    </row>
    <row r="1550" spans="1:32" ht="14.25">
      <c r="A1550" s="30"/>
      <c r="B1550" s="31"/>
      <c r="C1550" s="27" t="s">
        <v>1680</v>
      </c>
      <c r="D1550" s="32"/>
      <c r="E1550" s="10"/>
      <c r="F1550" s="34">
        <f>Source!AO406</f>
        <v>42.57</v>
      </c>
      <c r="G1550" s="33" t="str">
        <f>Source!DG406</f>
        <v/>
      </c>
      <c r="H1550" s="35">
        <f>ROUND(Source!AF406*Source!I406, 0)</f>
        <v>2</v>
      </c>
      <c r="I1550" s="33"/>
      <c r="J1550" s="33">
        <f>IF(Source!BA406&lt;&gt; 0, Source!BA406, 1)</f>
        <v>17.95</v>
      </c>
      <c r="K1550" s="35">
        <f>Source!S406</f>
        <v>38</v>
      </c>
      <c r="L1550" s="36"/>
      <c r="R1550">
        <f>H1550</f>
        <v>2</v>
      </c>
    </row>
    <row r="1551" spans="1:32" ht="14.25">
      <c r="A1551" s="30"/>
      <c r="B1551" s="31"/>
      <c r="C1551" s="27" t="s">
        <v>1682</v>
      </c>
      <c r="D1551" s="32" t="s">
        <v>1683</v>
      </c>
      <c r="E1551" s="10">
        <f>Source!BZ406</f>
        <v>85</v>
      </c>
      <c r="F1551" s="51"/>
      <c r="G1551" s="33"/>
      <c r="H1551" s="35">
        <f>SUM(S1549:S1553)</f>
        <v>2</v>
      </c>
      <c r="I1551" s="37"/>
      <c r="J1551" s="27">
        <f>Source!AT406</f>
        <v>85</v>
      </c>
      <c r="K1551" s="35">
        <f>SUM(T1549:T1553)</f>
        <v>32</v>
      </c>
      <c r="L1551" s="36"/>
    </row>
    <row r="1552" spans="1:32" ht="14.25">
      <c r="A1552" s="30"/>
      <c r="B1552" s="31"/>
      <c r="C1552" s="27" t="s">
        <v>1684</v>
      </c>
      <c r="D1552" s="32" t="s">
        <v>1683</v>
      </c>
      <c r="E1552" s="10">
        <f>Source!CA406</f>
        <v>65</v>
      </c>
      <c r="F1552" s="51"/>
      <c r="G1552" s="33"/>
      <c r="H1552" s="35">
        <f>SUM(U1549:U1553)</f>
        <v>1</v>
      </c>
      <c r="I1552" s="37"/>
      <c r="J1552" s="27">
        <f>Source!AU406</f>
        <v>65</v>
      </c>
      <c r="K1552" s="35">
        <f>SUM(V1549:V1553)</f>
        <v>25</v>
      </c>
      <c r="L1552" s="36"/>
    </row>
    <row r="1553" spans="1:26" ht="14.25">
      <c r="A1553" s="41"/>
      <c r="B1553" s="42"/>
      <c r="C1553" s="43" t="s">
        <v>1685</v>
      </c>
      <c r="D1553" s="44" t="s">
        <v>1686</v>
      </c>
      <c r="E1553" s="45">
        <f>Source!AQ406</f>
        <v>5.84</v>
      </c>
      <c r="F1553" s="46"/>
      <c r="G1553" s="47" t="str">
        <f>Source!DI406</f>
        <v/>
      </c>
      <c r="H1553" s="48"/>
      <c r="I1553" s="47"/>
      <c r="J1553" s="47"/>
      <c r="K1553" s="48"/>
      <c r="L1553" s="49">
        <f>Source!U406</f>
        <v>0.29199999999999998</v>
      </c>
    </row>
    <row r="1554" spans="1:26" ht="15">
      <c r="G1554" s="132">
        <f>ROUND(Source!AC406*Source!I406, 0)+ROUND(Source!AF406*Source!I406, 0)+ROUND(Source!AD406*Source!I406, 0)+SUM(H1551:H1552)</f>
        <v>5</v>
      </c>
      <c r="H1554" s="132"/>
      <c r="J1554" s="132">
        <f>Source!O406+SUM(K1551:K1552)</f>
        <v>95</v>
      </c>
      <c r="K1554" s="132"/>
      <c r="L1554" s="40">
        <f>Source!U406</f>
        <v>0.29199999999999998</v>
      </c>
      <c r="O1554" s="39">
        <f>G1554</f>
        <v>5</v>
      </c>
      <c r="P1554" s="39">
        <f>J1554</f>
        <v>95</v>
      </c>
      <c r="Q1554" s="50">
        <f>L1554</f>
        <v>0.29199999999999998</v>
      </c>
      <c r="W1554">
        <f>IF(Source!BI406&lt;=1,G1554, 0)</f>
        <v>5</v>
      </c>
      <c r="X1554">
        <f>IF(Source!BI406=2,G1554, 0)</f>
        <v>0</v>
      </c>
      <c r="Y1554">
        <f>IF(Source!BI406=3,G1554, 0)</f>
        <v>0</v>
      </c>
      <c r="Z1554">
        <f>IF(Source!BI406=4,G1554, 0)</f>
        <v>0</v>
      </c>
    </row>
    <row r="1555" spans="1:26" ht="28.5">
      <c r="A1555" s="30" t="str">
        <f>Source!E407</f>
        <v>50</v>
      </c>
      <c r="B1555" s="31" t="str">
        <f>Source!F407</f>
        <v>67-4-5</v>
      </c>
      <c r="C1555" s="27" t="str">
        <f>Source!G407</f>
        <v>Демонтаж светильников для люминесцентных ламп</v>
      </c>
      <c r="D1555" s="32" t="str">
        <f>Source!H407</f>
        <v>100 шт.</v>
      </c>
      <c r="E1555" s="10">
        <f>Source!I407</f>
        <v>7.0000000000000007E-2</v>
      </c>
      <c r="F1555" s="34">
        <f>IF(Source!AK407&lt;&gt; 0, Source!AK407,Source!AL407 + Source!AM407 + Source!AO407)</f>
        <v>136.57</v>
      </c>
      <c r="G1555" s="33"/>
      <c r="H1555" s="35"/>
      <c r="I1555" s="33" t="str">
        <f>Source!BO407</f>
        <v>67-4-5</v>
      </c>
      <c r="J1555" s="33"/>
      <c r="K1555" s="35"/>
      <c r="L1555" s="36"/>
      <c r="S1555">
        <f>ROUND((Source!FX407/100)*((ROUND(Source!AF407*Source!I407, 0)+ROUND(Source!AE407*Source!I407, 0))), 0)</f>
        <v>8</v>
      </c>
      <c r="T1555">
        <f>Source!X407</f>
        <v>144</v>
      </c>
      <c r="U1555">
        <f>ROUND((Source!FY407/100)*((ROUND(Source!AF407*Source!I407, 0)+ROUND(Source!AE407*Source!I407, 0))), 0)</f>
        <v>6</v>
      </c>
      <c r="V1555">
        <f>Source!Y407</f>
        <v>110</v>
      </c>
    </row>
    <row r="1556" spans="1:26" ht="14.25">
      <c r="A1556" s="30"/>
      <c r="B1556" s="31"/>
      <c r="C1556" s="27" t="s">
        <v>1680</v>
      </c>
      <c r="D1556" s="32"/>
      <c r="E1556" s="10"/>
      <c r="F1556" s="34">
        <f>Source!AO407</f>
        <v>134</v>
      </c>
      <c r="G1556" s="33" t="str">
        <f>Source!DG407</f>
        <v/>
      </c>
      <c r="H1556" s="35">
        <f>ROUND(Source!AF407*Source!I407, 0)</f>
        <v>9</v>
      </c>
      <c r="I1556" s="33"/>
      <c r="J1556" s="33">
        <f>IF(Source!BA407&lt;&gt; 0, Source!BA407, 1)</f>
        <v>17.95</v>
      </c>
      <c r="K1556" s="35">
        <f>Source!S407</f>
        <v>168</v>
      </c>
      <c r="L1556" s="36"/>
      <c r="R1556">
        <f>H1556</f>
        <v>9</v>
      </c>
    </row>
    <row r="1557" spans="1:26" ht="14.25">
      <c r="A1557" s="30"/>
      <c r="B1557" s="31"/>
      <c r="C1557" s="27" t="s">
        <v>317</v>
      </c>
      <c r="D1557" s="32"/>
      <c r="E1557" s="10"/>
      <c r="F1557" s="34">
        <f>Source!AM407</f>
        <v>2.57</v>
      </c>
      <c r="G1557" s="33" t="str">
        <f>Source!DE407</f>
        <v/>
      </c>
      <c r="H1557" s="35">
        <f>ROUND(Source!AD407*Source!I407, 0)</f>
        <v>0</v>
      </c>
      <c r="I1557" s="33"/>
      <c r="J1557" s="33">
        <f>IF(Source!BB407&lt;&gt; 0, Source!BB407, 1)</f>
        <v>8.91</v>
      </c>
      <c r="K1557" s="35">
        <f>Source!Q407</f>
        <v>2</v>
      </c>
      <c r="L1557" s="36"/>
    </row>
    <row r="1558" spans="1:26" ht="14.25">
      <c r="A1558" s="30"/>
      <c r="B1558" s="31"/>
      <c r="C1558" s="27" t="s">
        <v>1681</v>
      </c>
      <c r="D1558" s="32"/>
      <c r="E1558" s="10"/>
      <c r="F1558" s="34">
        <f>Source!AN407</f>
        <v>0.97</v>
      </c>
      <c r="G1558" s="33" t="str">
        <f>Source!DF407</f>
        <v/>
      </c>
      <c r="H1558" s="35">
        <f>ROUND(Source!AE407*Source!I407, 0)</f>
        <v>0</v>
      </c>
      <c r="I1558" s="33"/>
      <c r="J1558" s="33">
        <f>IF(Source!BS407&lt;&gt; 0, Source!BS407, 1)</f>
        <v>17.95</v>
      </c>
      <c r="K1558" s="35">
        <f>Source!R407</f>
        <v>1</v>
      </c>
      <c r="L1558" s="36"/>
      <c r="R1558">
        <f>H1558</f>
        <v>0</v>
      </c>
    </row>
    <row r="1559" spans="1:26" ht="14.25">
      <c r="A1559" s="30"/>
      <c r="B1559" s="31"/>
      <c r="C1559" s="27" t="s">
        <v>1682</v>
      </c>
      <c r="D1559" s="32" t="s">
        <v>1683</v>
      </c>
      <c r="E1559" s="10">
        <f>Source!BZ407</f>
        <v>85</v>
      </c>
      <c r="F1559" s="51"/>
      <c r="G1559" s="33"/>
      <c r="H1559" s="35">
        <f>SUM(S1555:S1561)</f>
        <v>8</v>
      </c>
      <c r="I1559" s="37"/>
      <c r="J1559" s="27">
        <f>Source!AT407</f>
        <v>85</v>
      </c>
      <c r="K1559" s="35">
        <f>SUM(T1555:T1561)</f>
        <v>144</v>
      </c>
      <c r="L1559" s="36"/>
    </row>
    <row r="1560" spans="1:26" ht="14.25">
      <c r="A1560" s="30"/>
      <c r="B1560" s="31"/>
      <c r="C1560" s="27" t="s">
        <v>1684</v>
      </c>
      <c r="D1560" s="32" t="s">
        <v>1683</v>
      </c>
      <c r="E1560" s="10">
        <f>Source!CA407</f>
        <v>65</v>
      </c>
      <c r="F1560" s="51"/>
      <c r="G1560" s="33"/>
      <c r="H1560" s="35">
        <f>SUM(U1555:U1561)</f>
        <v>6</v>
      </c>
      <c r="I1560" s="37"/>
      <c r="J1560" s="27">
        <f>Source!AU407</f>
        <v>65</v>
      </c>
      <c r="K1560" s="35">
        <f>SUM(V1555:V1561)</f>
        <v>110</v>
      </c>
      <c r="L1560" s="36"/>
    </row>
    <row r="1561" spans="1:26" ht="14.25">
      <c r="A1561" s="41"/>
      <c r="B1561" s="42"/>
      <c r="C1561" s="43" t="s">
        <v>1685</v>
      </c>
      <c r="D1561" s="44" t="s">
        <v>1686</v>
      </c>
      <c r="E1561" s="45">
        <f>Source!AQ407</f>
        <v>17.89</v>
      </c>
      <c r="F1561" s="46"/>
      <c r="G1561" s="47" t="str">
        <f>Source!DI407</f>
        <v/>
      </c>
      <c r="H1561" s="48"/>
      <c r="I1561" s="47"/>
      <c r="J1561" s="47"/>
      <c r="K1561" s="48"/>
      <c r="L1561" s="49">
        <f>Source!U407</f>
        <v>1.2523000000000002</v>
      </c>
    </row>
    <row r="1562" spans="1:26" ht="15">
      <c r="G1562" s="132">
        <f>ROUND(Source!AC407*Source!I407, 0)+ROUND(Source!AF407*Source!I407, 0)+ROUND(Source!AD407*Source!I407, 0)+SUM(H1559:H1560)</f>
        <v>23</v>
      </c>
      <c r="H1562" s="132"/>
      <c r="J1562" s="132">
        <f>Source!O407+SUM(K1559:K1560)</f>
        <v>424</v>
      </c>
      <c r="K1562" s="132"/>
      <c r="L1562" s="40">
        <f>Source!U407</f>
        <v>1.2523000000000002</v>
      </c>
      <c r="O1562" s="39">
        <f>G1562</f>
        <v>23</v>
      </c>
      <c r="P1562" s="39">
        <f>J1562</f>
        <v>424</v>
      </c>
      <c r="Q1562" s="50">
        <f>L1562</f>
        <v>1.2523000000000002</v>
      </c>
      <c r="W1562">
        <f>IF(Source!BI407&lt;=1,G1562, 0)</f>
        <v>23</v>
      </c>
      <c r="X1562">
        <f>IF(Source!BI407=2,G1562, 0)</f>
        <v>0</v>
      </c>
      <c r="Y1562">
        <f>IF(Source!BI407=3,G1562, 0)</f>
        <v>0</v>
      </c>
      <c r="Z1562">
        <f>IF(Source!BI407=4,G1562, 0)</f>
        <v>0</v>
      </c>
    </row>
    <row r="1563" spans="1:26" ht="79.5">
      <c r="A1563" s="30" t="str">
        <f>Source!E408</f>
        <v>51</v>
      </c>
      <c r="B1563" s="31" t="s">
        <v>1694</v>
      </c>
      <c r="C1563" s="27" t="str">
        <f>Source!G408</f>
        <v>Пост управления кнопочный общего назначения, устанавливаемый на конструкции на полу, количество элементов поста до 3</v>
      </c>
      <c r="D1563" s="32" t="str">
        <f>Source!H408</f>
        <v>1  ШТ.</v>
      </c>
      <c r="E1563" s="10">
        <f>Source!I408</f>
        <v>1</v>
      </c>
      <c r="F1563" s="34">
        <f>IF(Source!AK408&lt;&gt; 0, Source!AK408,Source!AL408 + Source!AM408 + Source!AO408)</f>
        <v>77.25</v>
      </c>
      <c r="G1563" s="33"/>
      <c r="H1563" s="35"/>
      <c r="I1563" s="33" t="str">
        <f>Source!BO408</f>
        <v>м08-03-532-1</v>
      </c>
      <c r="J1563" s="33"/>
      <c r="K1563" s="35"/>
      <c r="L1563" s="36"/>
      <c r="S1563">
        <f>ROUND((Source!FX408/100)*((ROUND(Source!AF408*Source!I408, 0)+ROUND(Source!AE408*Source!I408, 0))), 0)</f>
        <v>5</v>
      </c>
      <c r="T1563">
        <f>Source!X408</f>
        <v>86</v>
      </c>
      <c r="U1563">
        <f>ROUND((Source!FY408/100)*((ROUND(Source!AF408*Source!I408, 0)+ROUND(Source!AE408*Source!I408, 0))), 0)</f>
        <v>3</v>
      </c>
      <c r="V1563">
        <f>Source!Y408</f>
        <v>59</v>
      </c>
    </row>
    <row r="1564" spans="1:26" ht="14.25">
      <c r="A1564" s="30"/>
      <c r="B1564" s="31"/>
      <c r="C1564" s="27" t="s">
        <v>1680</v>
      </c>
      <c r="D1564" s="32"/>
      <c r="E1564" s="10"/>
      <c r="F1564" s="34">
        <f>Source!AO408</f>
        <v>16.62</v>
      </c>
      <c r="G1564" s="33" t="str">
        <f>Source!DG408</f>
        <v>)*0,3</v>
      </c>
      <c r="H1564" s="35">
        <f>ROUND(Source!AF408*Source!I408, 0)</f>
        <v>5</v>
      </c>
      <c r="I1564" s="33"/>
      <c r="J1564" s="33">
        <f>IF(Source!BA408&lt;&gt; 0, Source!BA408, 1)</f>
        <v>17.95</v>
      </c>
      <c r="K1564" s="35">
        <f>Source!S408</f>
        <v>90</v>
      </c>
      <c r="L1564" s="36"/>
      <c r="R1564">
        <f>H1564</f>
        <v>5</v>
      </c>
    </row>
    <row r="1565" spans="1:26" ht="14.25">
      <c r="A1565" s="30"/>
      <c r="B1565" s="31"/>
      <c r="C1565" s="27" t="s">
        <v>1682</v>
      </c>
      <c r="D1565" s="32" t="s">
        <v>1683</v>
      </c>
      <c r="E1565" s="10">
        <f>Source!BZ408</f>
        <v>95</v>
      </c>
      <c r="F1565" s="51"/>
      <c r="G1565" s="33"/>
      <c r="H1565" s="35">
        <f>SUM(S1563:S1567)</f>
        <v>5</v>
      </c>
      <c r="I1565" s="37"/>
      <c r="J1565" s="27">
        <f>Source!AT408</f>
        <v>95</v>
      </c>
      <c r="K1565" s="35">
        <f>SUM(T1563:T1567)</f>
        <v>86</v>
      </c>
      <c r="L1565" s="36"/>
    </row>
    <row r="1566" spans="1:26" ht="14.25">
      <c r="A1566" s="30"/>
      <c r="B1566" s="31"/>
      <c r="C1566" s="27" t="s">
        <v>1684</v>
      </c>
      <c r="D1566" s="32" t="s">
        <v>1683</v>
      </c>
      <c r="E1566" s="10">
        <f>Source!CA408</f>
        <v>65</v>
      </c>
      <c r="F1566" s="51"/>
      <c r="G1566" s="33"/>
      <c r="H1566" s="35">
        <f>SUM(U1563:U1567)</f>
        <v>3</v>
      </c>
      <c r="I1566" s="37"/>
      <c r="J1566" s="27">
        <f>Source!AU408</f>
        <v>65</v>
      </c>
      <c r="K1566" s="35">
        <f>SUM(V1563:V1567)</f>
        <v>59</v>
      </c>
      <c r="L1566" s="36"/>
    </row>
    <row r="1567" spans="1:26" ht="14.25">
      <c r="A1567" s="41"/>
      <c r="B1567" s="42"/>
      <c r="C1567" s="43" t="s">
        <v>1685</v>
      </c>
      <c r="D1567" s="44" t="s">
        <v>1686</v>
      </c>
      <c r="E1567" s="45">
        <f>Source!AQ408</f>
        <v>1.87</v>
      </c>
      <c r="F1567" s="46"/>
      <c r="G1567" s="47" t="str">
        <f>Source!DI408</f>
        <v>)*0,3</v>
      </c>
      <c r="H1567" s="48"/>
      <c r="I1567" s="47"/>
      <c r="J1567" s="47"/>
      <c r="K1567" s="48"/>
      <c r="L1567" s="49">
        <f>Source!U408</f>
        <v>0.56100000000000005</v>
      </c>
    </row>
    <row r="1568" spans="1:26" ht="15">
      <c r="G1568" s="132">
        <f>ROUND(Source!AC408*Source!I408, 0)+ROUND(Source!AF408*Source!I408, 0)+ROUND(Source!AD408*Source!I408, 0)+SUM(H1565:H1566)</f>
        <v>13</v>
      </c>
      <c r="H1568" s="132"/>
      <c r="J1568" s="132">
        <f>Source!O408+SUM(K1565:K1566)</f>
        <v>235</v>
      </c>
      <c r="K1568" s="132"/>
      <c r="L1568" s="40">
        <f>Source!U408</f>
        <v>0.56100000000000005</v>
      </c>
      <c r="O1568" s="39">
        <f>G1568</f>
        <v>13</v>
      </c>
      <c r="P1568" s="39">
        <f>J1568</f>
        <v>235</v>
      </c>
      <c r="Q1568" s="50">
        <f>L1568</f>
        <v>0.56100000000000005</v>
      </c>
      <c r="W1568">
        <f>IF(Source!BI408&lt;=1,G1568, 0)</f>
        <v>0</v>
      </c>
      <c r="X1568">
        <f>IF(Source!BI408=2,G1568, 0)</f>
        <v>13</v>
      </c>
      <c r="Y1568">
        <f>IF(Source!BI408=3,G1568, 0)</f>
        <v>0</v>
      </c>
      <c r="Z1568">
        <f>IF(Source!BI408=4,G1568, 0)</f>
        <v>0</v>
      </c>
    </row>
    <row r="1569" spans="1:33" ht="79.5">
      <c r="A1569" s="30" t="str">
        <f>Source!E409</f>
        <v>52</v>
      </c>
      <c r="B1569" s="31" t="s">
        <v>1695</v>
      </c>
      <c r="C1569" s="27" t="str">
        <f>Source!G409</f>
        <v>Пускатель магнитный общего назначения отдельно стоящий, устанавливаемый на конструкции на полу, на ток до 40 А</v>
      </c>
      <c r="D1569" s="32" t="str">
        <f>Source!H409</f>
        <v>1  ШТ.</v>
      </c>
      <c r="E1569" s="10">
        <f>Source!I409</f>
        <v>1</v>
      </c>
      <c r="F1569" s="34">
        <f>IF(Source!AK409&lt;&gt; 0, Source!AK409,Source!AL409 + Source!AM409 + Source!AO409)</f>
        <v>91.9</v>
      </c>
      <c r="G1569" s="33"/>
      <c r="H1569" s="35"/>
      <c r="I1569" s="33" t="str">
        <f>Source!BO409</f>
        <v>м08-03-530-1</v>
      </c>
      <c r="J1569" s="33"/>
      <c r="K1569" s="35"/>
      <c r="L1569" s="36"/>
      <c r="S1569">
        <f>ROUND((Source!FX409/100)*((ROUND(Source!AF409*Source!I409, 0)+ROUND(Source!AE409*Source!I409, 0))), 0)</f>
        <v>7</v>
      </c>
      <c r="T1569">
        <f>Source!X409</f>
        <v>123</v>
      </c>
      <c r="U1569">
        <f>ROUND((Source!FY409/100)*((ROUND(Source!AF409*Source!I409, 0)+ROUND(Source!AE409*Source!I409, 0))), 0)</f>
        <v>5</v>
      </c>
      <c r="V1569">
        <f>Source!Y409</f>
        <v>84</v>
      </c>
    </row>
    <row r="1570" spans="1:33" ht="14.25">
      <c r="A1570" s="30"/>
      <c r="B1570" s="31"/>
      <c r="C1570" s="27" t="s">
        <v>1680</v>
      </c>
      <c r="D1570" s="32"/>
      <c r="E1570" s="10"/>
      <c r="F1570" s="34">
        <f>Source!AO409</f>
        <v>23.78</v>
      </c>
      <c r="G1570" s="33" t="str">
        <f>Source!DG409</f>
        <v>)*0,3</v>
      </c>
      <c r="H1570" s="35">
        <f>ROUND(Source!AF409*Source!I409, 0)</f>
        <v>7</v>
      </c>
      <c r="I1570" s="33"/>
      <c r="J1570" s="33">
        <f>IF(Source!BA409&lt;&gt; 0, Source!BA409, 1)</f>
        <v>17.95</v>
      </c>
      <c r="K1570" s="35">
        <f>Source!S409</f>
        <v>128</v>
      </c>
      <c r="L1570" s="36"/>
      <c r="R1570">
        <f>H1570</f>
        <v>7</v>
      </c>
    </row>
    <row r="1571" spans="1:33" ht="14.25">
      <c r="A1571" s="30"/>
      <c r="B1571" s="31"/>
      <c r="C1571" s="27" t="s">
        <v>317</v>
      </c>
      <c r="D1571" s="32"/>
      <c r="E1571" s="10"/>
      <c r="F1571" s="34">
        <f>Source!AM409</f>
        <v>3.47</v>
      </c>
      <c r="G1571" s="33" t="str">
        <f>Source!DE409</f>
        <v>)*0,3</v>
      </c>
      <c r="H1571" s="35">
        <f>ROUND(Source!AD409*Source!I409, 0)</f>
        <v>1</v>
      </c>
      <c r="I1571" s="33"/>
      <c r="J1571" s="33">
        <f>IF(Source!BB409&lt;&gt; 0, Source!BB409, 1)</f>
        <v>6.03</v>
      </c>
      <c r="K1571" s="35">
        <f>Source!Q409</f>
        <v>6</v>
      </c>
      <c r="L1571" s="36"/>
    </row>
    <row r="1572" spans="1:33" ht="14.25">
      <c r="A1572" s="30"/>
      <c r="B1572" s="31"/>
      <c r="C1572" s="27" t="s">
        <v>1681</v>
      </c>
      <c r="D1572" s="32"/>
      <c r="E1572" s="10"/>
      <c r="F1572" s="34">
        <f>Source!AN409</f>
        <v>0.12</v>
      </c>
      <c r="G1572" s="33" t="str">
        <f>Source!DF409</f>
        <v>)*0,3</v>
      </c>
      <c r="H1572" s="35">
        <f>ROUND(Source!AE409*Source!I409, 0)</f>
        <v>0</v>
      </c>
      <c r="I1572" s="33"/>
      <c r="J1572" s="33">
        <f>IF(Source!BS409&lt;&gt; 0, Source!BS409, 1)</f>
        <v>17.95</v>
      </c>
      <c r="K1572" s="35">
        <f>Source!R409</f>
        <v>1</v>
      </c>
      <c r="L1572" s="36"/>
      <c r="R1572">
        <f>H1572</f>
        <v>0</v>
      </c>
    </row>
    <row r="1573" spans="1:33" ht="14.25">
      <c r="A1573" s="30"/>
      <c r="B1573" s="31"/>
      <c r="C1573" s="27" t="s">
        <v>1682</v>
      </c>
      <c r="D1573" s="32" t="s">
        <v>1683</v>
      </c>
      <c r="E1573" s="10">
        <f>Source!BZ409</f>
        <v>95</v>
      </c>
      <c r="F1573" s="51"/>
      <c r="G1573" s="33"/>
      <c r="H1573" s="35">
        <f>SUM(S1569:S1575)</f>
        <v>7</v>
      </c>
      <c r="I1573" s="37"/>
      <c r="J1573" s="27">
        <f>Source!AT409</f>
        <v>95</v>
      </c>
      <c r="K1573" s="35">
        <f>SUM(T1569:T1575)</f>
        <v>123</v>
      </c>
      <c r="L1573" s="36"/>
    </row>
    <row r="1574" spans="1:33" ht="14.25">
      <c r="A1574" s="30"/>
      <c r="B1574" s="31"/>
      <c r="C1574" s="27" t="s">
        <v>1684</v>
      </c>
      <c r="D1574" s="32" t="s">
        <v>1683</v>
      </c>
      <c r="E1574" s="10">
        <f>Source!CA409</f>
        <v>65</v>
      </c>
      <c r="F1574" s="51"/>
      <c r="G1574" s="33"/>
      <c r="H1574" s="35">
        <f>SUM(U1569:U1575)</f>
        <v>5</v>
      </c>
      <c r="I1574" s="37"/>
      <c r="J1574" s="27">
        <f>Source!AU409</f>
        <v>65</v>
      </c>
      <c r="K1574" s="35">
        <f>SUM(V1569:V1575)</f>
        <v>84</v>
      </c>
      <c r="L1574" s="36"/>
    </row>
    <row r="1575" spans="1:33" ht="14.25">
      <c r="A1575" s="41"/>
      <c r="B1575" s="42"/>
      <c r="C1575" s="43" t="s">
        <v>1685</v>
      </c>
      <c r="D1575" s="44" t="s">
        <v>1686</v>
      </c>
      <c r="E1575" s="45">
        <f>Source!AQ409</f>
        <v>2.74</v>
      </c>
      <c r="F1575" s="46"/>
      <c r="G1575" s="47" t="str">
        <f>Source!DI409</f>
        <v>)*0,3</v>
      </c>
      <c r="H1575" s="48"/>
      <c r="I1575" s="47"/>
      <c r="J1575" s="47"/>
      <c r="K1575" s="48"/>
      <c r="L1575" s="49">
        <f>Source!U409</f>
        <v>0.82200000000000006</v>
      </c>
    </row>
    <row r="1576" spans="1:33" ht="15">
      <c r="G1576" s="132">
        <f>ROUND(Source!AC409*Source!I409, 0)+ROUND(Source!AF409*Source!I409, 0)+ROUND(Source!AD409*Source!I409, 0)+SUM(H1573:H1574)</f>
        <v>20</v>
      </c>
      <c r="H1576" s="132"/>
      <c r="J1576" s="132">
        <f>Source!O409+SUM(K1573:K1574)</f>
        <v>341</v>
      </c>
      <c r="K1576" s="132"/>
      <c r="L1576" s="40">
        <f>Source!U409</f>
        <v>0.82200000000000006</v>
      </c>
      <c r="O1576" s="39">
        <f>G1576</f>
        <v>20</v>
      </c>
      <c r="P1576" s="39">
        <f>J1576</f>
        <v>341</v>
      </c>
      <c r="Q1576" s="50">
        <f>L1576</f>
        <v>0.82200000000000006</v>
      </c>
      <c r="W1576">
        <f>IF(Source!BI409&lt;=1,G1576, 0)</f>
        <v>0</v>
      </c>
      <c r="X1576">
        <f>IF(Source!BI409=2,G1576, 0)</f>
        <v>20</v>
      </c>
      <c r="Y1576">
        <f>IF(Source!BI409=3,G1576, 0)</f>
        <v>0</v>
      </c>
      <c r="Z1576">
        <f>IF(Source!BI409=4,G1576, 0)</f>
        <v>0</v>
      </c>
    </row>
    <row r="1578" spans="1:33" ht="15">
      <c r="A1578" s="133" t="str">
        <f>CONCATENATE("Итого по локальной смете: ", Source!G411)</f>
        <v>Итого по локальной смете: Электромонтажные работы</v>
      </c>
      <c r="B1578" s="133"/>
      <c r="C1578" s="133"/>
      <c r="D1578" s="133"/>
      <c r="E1578" s="133"/>
      <c r="F1578" s="133"/>
      <c r="G1578" s="132"/>
      <c r="H1578" s="134"/>
      <c r="I1578" s="59"/>
      <c r="J1578" s="132"/>
      <c r="K1578" s="134"/>
      <c r="L1578" s="40"/>
      <c r="AG1578" s="60" t="str">
        <f>CONCATENATE("Итого по локальной смете: ", Source!G411)</f>
        <v>Итого по локальной смете: Электромонтажные работы</v>
      </c>
    </row>
    <row r="1580" spans="1:33" ht="14.25">
      <c r="C1580" s="27" t="str">
        <f>Source!H439</f>
        <v>ОЗП</v>
      </c>
      <c r="J1580" s="126">
        <f>Source!F439</f>
        <v>8112</v>
      </c>
      <c r="K1580" s="126"/>
    </row>
    <row r="1581" spans="1:33" ht="14.25">
      <c r="C1581" s="27" t="str">
        <f>Source!H440</f>
        <v>ЭММ, в т.ч. ЗПМ</v>
      </c>
      <c r="J1581" s="126">
        <f>Source!F440</f>
        <v>509</v>
      </c>
      <c r="K1581" s="126"/>
    </row>
    <row r="1582" spans="1:33" ht="14.25">
      <c r="C1582" s="27" t="str">
        <f>Source!H441</f>
        <v>Стоимость материалов</v>
      </c>
      <c r="J1582" s="126">
        <f>Source!F441</f>
        <v>25444</v>
      </c>
      <c r="K1582" s="126"/>
    </row>
    <row r="1583" spans="1:33" ht="14.25">
      <c r="C1583" s="27" t="str">
        <f>Source!H442</f>
        <v>НР</v>
      </c>
      <c r="J1583" s="126">
        <f>Source!F442</f>
        <v>7715</v>
      </c>
      <c r="K1583" s="126"/>
    </row>
    <row r="1584" spans="1:33" ht="14.25">
      <c r="C1584" s="27" t="str">
        <f>Source!H443</f>
        <v>СП</v>
      </c>
      <c r="J1584" s="126">
        <f>Source!F443</f>
        <v>5294</v>
      </c>
      <c r="K1584" s="126"/>
    </row>
    <row r="1585" spans="1:39" ht="14.25">
      <c r="C1585" s="27" t="str">
        <f>Source!H444</f>
        <v>Итого</v>
      </c>
      <c r="D1585" s="127"/>
      <c r="E1585" s="128"/>
      <c r="F1585" s="128"/>
      <c r="G1585" s="128"/>
      <c r="H1585" s="128"/>
      <c r="I1585" s="128"/>
      <c r="J1585" s="126">
        <f>Source!F444</f>
        <v>47074</v>
      </c>
      <c r="K1585" s="126"/>
      <c r="AM1585" s="62" t="str">
        <f>"="&amp;Source!F439&amp;"+"&amp;""&amp;Source!F440&amp;"+"&amp;""&amp;Source!F441&amp;"+"&amp;""&amp;Source!F442&amp;"+"&amp;""&amp;Source!F443&amp;""</f>
        <v>=8112+509+25444+7715+5294</v>
      </c>
    </row>
    <row r="1588" spans="1:39" ht="14.25" customHeight="1">
      <c r="A1588" s="129" t="s">
        <v>1739</v>
      </c>
      <c r="B1588" s="129"/>
      <c r="C1588" s="105" t="s">
        <v>1740</v>
      </c>
      <c r="D1588" s="64"/>
      <c r="E1588" s="63"/>
      <c r="F1588" s="63"/>
      <c r="G1588" s="64"/>
      <c r="H1588" s="130" t="s">
        <v>1741</v>
      </c>
      <c r="I1588" s="130"/>
      <c r="J1588" s="130"/>
      <c r="K1588" s="130"/>
      <c r="L1588" s="113"/>
    </row>
    <row r="1589" spans="1:39" ht="14.25">
      <c r="A1589" s="64"/>
      <c r="B1589" s="64"/>
      <c r="C1589" s="65" t="s">
        <v>1688</v>
      </c>
      <c r="D1589" s="64"/>
      <c r="E1589" s="131" t="s">
        <v>1689</v>
      </c>
      <c r="F1589" s="131"/>
      <c r="G1589" s="64"/>
      <c r="H1589" s="131" t="s">
        <v>1690</v>
      </c>
      <c r="I1589" s="131"/>
      <c r="J1589" s="131"/>
      <c r="K1589" s="131"/>
      <c r="L1589" s="113"/>
    </row>
    <row r="1590" spans="1:39" ht="14.25">
      <c r="A1590" s="64"/>
      <c r="B1590" s="66"/>
      <c r="C1590" s="64"/>
      <c r="D1590" s="66"/>
      <c r="E1590" s="64" t="s">
        <v>1691</v>
      </c>
      <c r="F1590" s="64"/>
      <c r="G1590" s="64"/>
      <c r="H1590" s="64"/>
      <c r="I1590" s="64"/>
      <c r="J1590" s="64"/>
      <c r="K1590" s="64"/>
      <c r="L1590" s="113"/>
    </row>
    <row r="1591" spans="1:39" ht="14.25">
      <c r="A1591" s="64"/>
      <c r="B1591" s="66"/>
      <c r="C1591" s="64"/>
      <c r="D1591" s="66"/>
      <c r="E1591" s="64"/>
      <c r="F1591" s="64"/>
      <c r="G1591" s="64"/>
      <c r="H1591" s="64"/>
      <c r="I1591" s="64"/>
      <c r="J1591" s="64"/>
      <c r="K1591" s="64"/>
      <c r="L1591" s="113"/>
    </row>
    <row r="1592" spans="1:39" ht="14.25">
      <c r="A1592" s="64"/>
      <c r="B1592" s="64"/>
      <c r="C1592" s="64"/>
      <c r="D1592" s="64"/>
      <c r="E1592" s="64"/>
      <c r="F1592" s="64"/>
      <c r="G1592" s="64"/>
      <c r="H1592" s="64"/>
      <c r="I1592" s="64"/>
      <c r="J1592" s="64"/>
      <c r="K1592" s="64"/>
      <c r="L1592" s="11"/>
    </row>
    <row r="1593" spans="1:39" ht="14.25">
      <c r="A1593" s="124"/>
      <c r="B1593" s="124"/>
      <c r="C1593" s="106"/>
      <c r="D1593" s="106"/>
      <c r="E1593" s="106"/>
      <c r="F1593" s="106"/>
      <c r="G1593" s="106"/>
      <c r="H1593" s="106"/>
      <c r="I1593" s="106"/>
      <c r="J1593" s="106"/>
      <c r="K1593" s="106"/>
      <c r="L1593" s="17"/>
      <c r="M1593" s="79"/>
    </row>
    <row r="1594" spans="1:39" ht="14.25">
      <c r="A1594" s="106"/>
      <c r="B1594" s="106"/>
      <c r="C1594" s="108"/>
      <c r="D1594" s="106"/>
      <c r="E1594" s="125"/>
      <c r="F1594" s="125"/>
      <c r="G1594" s="106"/>
      <c r="H1594" s="125"/>
      <c r="I1594" s="125"/>
      <c r="J1594" s="125"/>
      <c r="K1594" s="125"/>
      <c r="L1594" s="17"/>
      <c r="M1594" s="79"/>
    </row>
    <row r="1595" spans="1:39" ht="14.25">
      <c r="A1595" s="111"/>
      <c r="B1595" s="111"/>
      <c r="C1595" s="106"/>
      <c r="D1595" s="112"/>
      <c r="E1595" s="106"/>
      <c r="F1595" s="111"/>
      <c r="G1595" s="111"/>
      <c r="H1595" s="111"/>
      <c r="I1595" s="111"/>
      <c r="J1595" s="111"/>
      <c r="K1595" s="111"/>
      <c r="L1595" s="17"/>
      <c r="M1595" s="79"/>
    </row>
    <row r="1596" spans="1:39">
      <c r="A1596" s="79"/>
      <c r="B1596" s="79"/>
      <c r="C1596" s="79"/>
      <c r="D1596" s="79"/>
      <c r="E1596" s="79"/>
      <c r="F1596" s="79"/>
      <c r="G1596" s="79"/>
      <c r="H1596" s="79"/>
      <c r="I1596" s="79"/>
      <c r="J1596" s="79"/>
      <c r="K1596" s="79"/>
      <c r="L1596" s="79"/>
      <c r="M1596" s="79"/>
    </row>
  </sheetData>
  <mergeCells count="880">
    <mergeCell ref="B7:E7"/>
    <mergeCell ref="H7:L7"/>
    <mergeCell ref="B10:K10"/>
    <mergeCell ref="B11:K11"/>
    <mergeCell ref="B3:E3"/>
    <mergeCell ref="H3:L3"/>
    <mergeCell ref="B4:E4"/>
    <mergeCell ref="H4:L4"/>
    <mergeCell ref="B6:E6"/>
    <mergeCell ref="H6:L6"/>
    <mergeCell ref="C22:F22"/>
    <mergeCell ref="G22:H22"/>
    <mergeCell ref="I22:J22"/>
    <mergeCell ref="K22:L22"/>
    <mergeCell ref="C23:F23"/>
    <mergeCell ref="G23:H23"/>
    <mergeCell ref="I23:J23"/>
    <mergeCell ref="K23:L23"/>
    <mergeCell ref="B13:K13"/>
    <mergeCell ref="B15:K15"/>
    <mergeCell ref="B17:K17"/>
    <mergeCell ref="B18:K18"/>
    <mergeCell ref="A20:L20"/>
    <mergeCell ref="G21:H21"/>
    <mergeCell ref="I21:J21"/>
    <mergeCell ref="C26:F26"/>
    <mergeCell ref="G26:H26"/>
    <mergeCell ref="I26:J26"/>
    <mergeCell ref="K26:L26"/>
    <mergeCell ref="C27:F27"/>
    <mergeCell ref="G27:H27"/>
    <mergeCell ref="I27:J27"/>
    <mergeCell ref="K27:L27"/>
    <mergeCell ref="C24:F24"/>
    <mergeCell ref="G24:H24"/>
    <mergeCell ref="I24:J24"/>
    <mergeCell ref="K24:L24"/>
    <mergeCell ref="C25:F25"/>
    <mergeCell ref="G25:H25"/>
    <mergeCell ref="I25:J25"/>
    <mergeCell ref="K25:L25"/>
    <mergeCell ref="C34:L34"/>
    <mergeCell ref="F39:G39"/>
    <mergeCell ref="F40:G40"/>
    <mergeCell ref="G42:H42"/>
    <mergeCell ref="J42:K42"/>
    <mergeCell ref="F47:G47"/>
    <mergeCell ref="C28:F28"/>
    <mergeCell ref="G28:H28"/>
    <mergeCell ref="I28:J28"/>
    <mergeCell ref="K28:L28"/>
    <mergeCell ref="A30:L30"/>
    <mergeCell ref="C33:L33"/>
    <mergeCell ref="F71:G71"/>
    <mergeCell ref="F72:G72"/>
    <mergeCell ref="G74:H74"/>
    <mergeCell ref="J74:K74"/>
    <mergeCell ref="G82:H82"/>
    <mergeCell ref="J82:K82"/>
    <mergeCell ref="F48:G48"/>
    <mergeCell ref="G50:H50"/>
    <mergeCell ref="J50:K50"/>
    <mergeCell ref="G57:H57"/>
    <mergeCell ref="J57:K57"/>
    <mergeCell ref="G66:H66"/>
    <mergeCell ref="J66:K66"/>
    <mergeCell ref="G113:H113"/>
    <mergeCell ref="J113:K113"/>
    <mergeCell ref="G122:H122"/>
    <mergeCell ref="J122:K122"/>
    <mergeCell ref="F127:G127"/>
    <mergeCell ref="F128:G128"/>
    <mergeCell ref="G90:H90"/>
    <mergeCell ref="J90:K90"/>
    <mergeCell ref="G98:H98"/>
    <mergeCell ref="J98:K98"/>
    <mergeCell ref="C99:L99"/>
    <mergeCell ref="G106:H106"/>
    <mergeCell ref="J106:K106"/>
    <mergeCell ref="G154:H154"/>
    <mergeCell ref="J154:K154"/>
    <mergeCell ref="C155:L155"/>
    <mergeCell ref="F160:G160"/>
    <mergeCell ref="F161:G161"/>
    <mergeCell ref="G163:H163"/>
    <mergeCell ref="J163:K163"/>
    <mergeCell ref="G130:H130"/>
    <mergeCell ref="J130:K130"/>
    <mergeCell ref="G137:H137"/>
    <mergeCell ref="J137:K137"/>
    <mergeCell ref="G146:H146"/>
    <mergeCell ref="J146:K146"/>
    <mergeCell ref="F181:G181"/>
    <mergeCell ref="F182:G182"/>
    <mergeCell ref="G184:H184"/>
    <mergeCell ref="J184:K184"/>
    <mergeCell ref="G187:H187"/>
    <mergeCell ref="J187:K187"/>
    <mergeCell ref="C164:L164"/>
    <mergeCell ref="F169:G169"/>
    <mergeCell ref="F170:G170"/>
    <mergeCell ref="G172:H172"/>
    <mergeCell ref="J172:K172"/>
    <mergeCell ref="G175:H175"/>
    <mergeCell ref="J175:K175"/>
    <mergeCell ref="G201:H201"/>
    <mergeCell ref="J201:K201"/>
    <mergeCell ref="G204:H204"/>
    <mergeCell ref="J204:K204"/>
    <mergeCell ref="F209:G209"/>
    <mergeCell ref="F210:G210"/>
    <mergeCell ref="C188:L188"/>
    <mergeCell ref="C189:L189"/>
    <mergeCell ref="F195:G195"/>
    <mergeCell ref="F196:G196"/>
    <mergeCell ref="G198:H198"/>
    <mergeCell ref="J198:K198"/>
    <mergeCell ref="G230:H230"/>
    <mergeCell ref="J230:K230"/>
    <mergeCell ref="C231:L231"/>
    <mergeCell ref="F237:G237"/>
    <mergeCell ref="F238:G238"/>
    <mergeCell ref="G240:H240"/>
    <mergeCell ref="J240:K240"/>
    <mergeCell ref="G212:H212"/>
    <mergeCell ref="J212:K212"/>
    <mergeCell ref="G222:H222"/>
    <mergeCell ref="J222:K222"/>
    <mergeCell ref="F227:G227"/>
    <mergeCell ref="F228:G228"/>
    <mergeCell ref="G252:H252"/>
    <mergeCell ref="J252:K252"/>
    <mergeCell ref="F257:G257"/>
    <mergeCell ref="F258:G258"/>
    <mergeCell ref="G260:H260"/>
    <mergeCell ref="J260:K260"/>
    <mergeCell ref="G243:H243"/>
    <mergeCell ref="J243:K243"/>
    <mergeCell ref="G246:H246"/>
    <mergeCell ref="J246:K246"/>
    <mergeCell ref="G249:H249"/>
    <mergeCell ref="J249:K249"/>
    <mergeCell ref="G281:H281"/>
    <mergeCell ref="J281:K281"/>
    <mergeCell ref="F286:G286"/>
    <mergeCell ref="F287:G287"/>
    <mergeCell ref="G289:H289"/>
    <mergeCell ref="J289:K289"/>
    <mergeCell ref="G263:H263"/>
    <mergeCell ref="J263:K263"/>
    <mergeCell ref="F268:G268"/>
    <mergeCell ref="F269:G269"/>
    <mergeCell ref="G271:H271"/>
    <mergeCell ref="J271:K271"/>
    <mergeCell ref="C301:L301"/>
    <mergeCell ref="C302:L302"/>
    <mergeCell ref="C303:L303"/>
    <mergeCell ref="F309:G309"/>
    <mergeCell ref="F310:G310"/>
    <mergeCell ref="G312:H312"/>
    <mergeCell ref="J312:K312"/>
    <mergeCell ref="F294:G294"/>
    <mergeCell ref="F295:G295"/>
    <mergeCell ref="G297:H297"/>
    <mergeCell ref="J297:K297"/>
    <mergeCell ref="G300:H300"/>
    <mergeCell ref="J300:K300"/>
    <mergeCell ref="F329:G329"/>
    <mergeCell ref="F330:G330"/>
    <mergeCell ref="G332:H332"/>
    <mergeCell ref="J332:K332"/>
    <mergeCell ref="F338:G338"/>
    <mergeCell ref="F339:G339"/>
    <mergeCell ref="F318:G318"/>
    <mergeCell ref="F319:G319"/>
    <mergeCell ref="G321:H321"/>
    <mergeCell ref="J321:K321"/>
    <mergeCell ref="C322:L322"/>
    <mergeCell ref="C323:L323"/>
    <mergeCell ref="C350:L350"/>
    <mergeCell ref="F356:G356"/>
    <mergeCell ref="F357:G357"/>
    <mergeCell ref="G359:H359"/>
    <mergeCell ref="J359:K359"/>
    <mergeCell ref="F365:G365"/>
    <mergeCell ref="G341:H341"/>
    <mergeCell ref="J341:K341"/>
    <mergeCell ref="F346:G346"/>
    <mergeCell ref="F347:G347"/>
    <mergeCell ref="G349:H349"/>
    <mergeCell ref="J349:K349"/>
    <mergeCell ref="F377:G377"/>
    <mergeCell ref="G379:H379"/>
    <mergeCell ref="J379:K379"/>
    <mergeCell ref="G382:H382"/>
    <mergeCell ref="J382:K382"/>
    <mergeCell ref="F388:G388"/>
    <mergeCell ref="F366:G366"/>
    <mergeCell ref="G368:H368"/>
    <mergeCell ref="J368:K368"/>
    <mergeCell ref="C369:L369"/>
    <mergeCell ref="C370:L370"/>
    <mergeCell ref="F376:G376"/>
    <mergeCell ref="G403:H403"/>
    <mergeCell ref="J403:K403"/>
    <mergeCell ref="F409:G409"/>
    <mergeCell ref="F410:G410"/>
    <mergeCell ref="G412:H412"/>
    <mergeCell ref="J412:K412"/>
    <mergeCell ref="F389:G389"/>
    <mergeCell ref="G391:H391"/>
    <mergeCell ref="J391:K391"/>
    <mergeCell ref="F397:G397"/>
    <mergeCell ref="F398:G398"/>
    <mergeCell ref="G400:H400"/>
    <mergeCell ref="J400:K400"/>
    <mergeCell ref="G426:H426"/>
    <mergeCell ref="J426:K426"/>
    <mergeCell ref="C427:L427"/>
    <mergeCell ref="C428:L428"/>
    <mergeCell ref="F434:G434"/>
    <mergeCell ref="F435:G435"/>
    <mergeCell ref="G415:H415"/>
    <mergeCell ref="J415:K415"/>
    <mergeCell ref="G418:H418"/>
    <mergeCell ref="J418:K418"/>
    <mergeCell ref="F423:G423"/>
    <mergeCell ref="F424:G424"/>
    <mergeCell ref="F448:G448"/>
    <mergeCell ref="F449:G449"/>
    <mergeCell ref="G451:H451"/>
    <mergeCell ref="J451:K451"/>
    <mergeCell ref="G460:H460"/>
    <mergeCell ref="J460:K460"/>
    <mergeCell ref="G437:H437"/>
    <mergeCell ref="J437:K437"/>
    <mergeCell ref="G440:H440"/>
    <mergeCell ref="J440:K440"/>
    <mergeCell ref="G443:H443"/>
    <mergeCell ref="J443:K443"/>
    <mergeCell ref="G477:H477"/>
    <mergeCell ref="J477:K477"/>
    <mergeCell ref="F482:G482"/>
    <mergeCell ref="F483:G483"/>
    <mergeCell ref="G485:H485"/>
    <mergeCell ref="J485:K485"/>
    <mergeCell ref="F466:G466"/>
    <mergeCell ref="F467:G467"/>
    <mergeCell ref="G469:H469"/>
    <mergeCell ref="J469:K469"/>
    <mergeCell ref="F474:G474"/>
    <mergeCell ref="F475:G475"/>
    <mergeCell ref="G510:H510"/>
    <mergeCell ref="J510:K510"/>
    <mergeCell ref="G513:H513"/>
    <mergeCell ref="J513:K513"/>
    <mergeCell ref="G516:H516"/>
    <mergeCell ref="J516:K516"/>
    <mergeCell ref="C486:L486"/>
    <mergeCell ref="G495:H495"/>
    <mergeCell ref="J495:K495"/>
    <mergeCell ref="G498:H498"/>
    <mergeCell ref="J498:K498"/>
    <mergeCell ref="G501:H501"/>
    <mergeCell ref="J501:K501"/>
    <mergeCell ref="A542:F542"/>
    <mergeCell ref="J542:K542"/>
    <mergeCell ref="G542:H542"/>
    <mergeCell ref="J544:K544"/>
    <mergeCell ref="J545:K545"/>
    <mergeCell ref="J546:K546"/>
    <mergeCell ref="G525:H525"/>
    <mergeCell ref="J525:K525"/>
    <mergeCell ref="F531:G531"/>
    <mergeCell ref="F532:G532"/>
    <mergeCell ref="G534:H534"/>
    <mergeCell ref="J534:K534"/>
    <mergeCell ref="G537:H537"/>
    <mergeCell ref="J537:K537"/>
    <mergeCell ref="G540:H540"/>
    <mergeCell ref="J540:K540"/>
    <mergeCell ref="A557:B557"/>
    <mergeCell ref="E558:F558"/>
    <mergeCell ref="H558:K558"/>
    <mergeCell ref="B560:E560"/>
    <mergeCell ref="H560:L560"/>
    <mergeCell ref="B561:E561"/>
    <mergeCell ref="H561:L561"/>
    <mergeCell ref="J547:K547"/>
    <mergeCell ref="J548:K548"/>
    <mergeCell ref="D549:I549"/>
    <mergeCell ref="J549:K549"/>
    <mergeCell ref="A553:B553"/>
    <mergeCell ref="E554:F554"/>
    <mergeCell ref="H554:K554"/>
    <mergeCell ref="H553:K553"/>
    <mergeCell ref="B570:K570"/>
    <mergeCell ref="B572:K572"/>
    <mergeCell ref="B574:K574"/>
    <mergeCell ref="B575:K575"/>
    <mergeCell ref="B563:E563"/>
    <mergeCell ref="H563:L563"/>
    <mergeCell ref="B564:E564"/>
    <mergeCell ref="H564:L564"/>
    <mergeCell ref="B567:K567"/>
    <mergeCell ref="B568:K568"/>
    <mergeCell ref="C580:F580"/>
    <mergeCell ref="G580:H580"/>
    <mergeCell ref="I580:J580"/>
    <mergeCell ref="K580:L580"/>
    <mergeCell ref="C581:F581"/>
    <mergeCell ref="G581:H581"/>
    <mergeCell ref="I581:J581"/>
    <mergeCell ref="K581:L581"/>
    <mergeCell ref="A577:L577"/>
    <mergeCell ref="G578:H578"/>
    <mergeCell ref="I578:J578"/>
    <mergeCell ref="C579:F579"/>
    <mergeCell ref="G579:H579"/>
    <mergeCell ref="I579:J579"/>
    <mergeCell ref="K579:L579"/>
    <mergeCell ref="C584:F584"/>
    <mergeCell ref="G584:H584"/>
    <mergeCell ref="I584:J584"/>
    <mergeCell ref="K584:L584"/>
    <mergeCell ref="C585:F585"/>
    <mergeCell ref="G585:H585"/>
    <mergeCell ref="I585:J585"/>
    <mergeCell ref="K585:L585"/>
    <mergeCell ref="C582:F582"/>
    <mergeCell ref="G582:H582"/>
    <mergeCell ref="I582:J582"/>
    <mergeCell ref="K582:L582"/>
    <mergeCell ref="C583:F583"/>
    <mergeCell ref="G583:H583"/>
    <mergeCell ref="I583:J583"/>
    <mergeCell ref="K583:L583"/>
    <mergeCell ref="G603:H603"/>
    <mergeCell ref="J603:K603"/>
    <mergeCell ref="G606:H606"/>
    <mergeCell ref="J606:K606"/>
    <mergeCell ref="F612:G612"/>
    <mergeCell ref="F613:G613"/>
    <mergeCell ref="A587:L587"/>
    <mergeCell ref="C590:L590"/>
    <mergeCell ref="C591:L591"/>
    <mergeCell ref="F597:G597"/>
    <mergeCell ref="F598:G598"/>
    <mergeCell ref="G600:H600"/>
    <mergeCell ref="J600:K600"/>
    <mergeCell ref="F627:G627"/>
    <mergeCell ref="F628:G628"/>
    <mergeCell ref="G630:H630"/>
    <mergeCell ref="J630:K630"/>
    <mergeCell ref="G633:H633"/>
    <mergeCell ref="J633:K633"/>
    <mergeCell ref="G615:H615"/>
    <mergeCell ref="J615:K615"/>
    <mergeCell ref="G618:H618"/>
    <mergeCell ref="J618:K618"/>
    <mergeCell ref="G621:H621"/>
    <mergeCell ref="J621:K621"/>
    <mergeCell ref="G645:H645"/>
    <mergeCell ref="J645:K645"/>
    <mergeCell ref="G648:H648"/>
    <mergeCell ref="J648:K648"/>
    <mergeCell ref="G651:H651"/>
    <mergeCell ref="J651:K651"/>
    <mergeCell ref="G636:H636"/>
    <mergeCell ref="J636:K636"/>
    <mergeCell ref="G639:H639"/>
    <mergeCell ref="J639:K639"/>
    <mergeCell ref="G642:H642"/>
    <mergeCell ref="J642:K642"/>
    <mergeCell ref="F666:G666"/>
    <mergeCell ref="F667:G667"/>
    <mergeCell ref="G669:H669"/>
    <mergeCell ref="J669:K669"/>
    <mergeCell ref="G672:H672"/>
    <mergeCell ref="J672:K672"/>
    <mergeCell ref="G654:H654"/>
    <mergeCell ref="J654:K654"/>
    <mergeCell ref="G657:H657"/>
    <mergeCell ref="J657:K657"/>
    <mergeCell ref="G660:H660"/>
    <mergeCell ref="J660:K660"/>
    <mergeCell ref="G687:H687"/>
    <mergeCell ref="J687:K687"/>
    <mergeCell ref="G690:H690"/>
    <mergeCell ref="J690:K690"/>
    <mergeCell ref="G693:H693"/>
    <mergeCell ref="J693:K693"/>
    <mergeCell ref="G675:H675"/>
    <mergeCell ref="J675:K675"/>
    <mergeCell ref="F681:G681"/>
    <mergeCell ref="F682:G682"/>
    <mergeCell ref="G684:H684"/>
    <mergeCell ref="J684:K684"/>
    <mergeCell ref="G706:H706"/>
    <mergeCell ref="J706:K706"/>
    <mergeCell ref="G709:H709"/>
    <mergeCell ref="J709:K709"/>
    <mergeCell ref="G712:H712"/>
    <mergeCell ref="J712:K712"/>
    <mergeCell ref="G696:H696"/>
    <mergeCell ref="J696:K696"/>
    <mergeCell ref="G699:H699"/>
    <mergeCell ref="J699:K699"/>
    <mergeCell ref="F703:G703"/>
    <mergeCell ref="F704:G704"/>
    <mergeCell ref="F729:G729"/>
    <mergeCell ref="G731:H731"/>
    <mergeCell ref="J731:K731"/>
    <mergeCell ref="G734:H734"/>
    <mergeCell ref="J734:K734"/>
    <mergeCell ref="G737:H737"/>
    <mergeCell ref="J737:K737"/>
    <mergeCell ref="C713:L713"/>
    <mergeCell ref="F719:G719"/>
    <mergeCell ref="F720:G720"/>
    <mergeCell ref="G722:H722"/>
    <mergeCell ref="J722:K722"/>
    <mergeCell ref="F728:G728"/>
    <mergeCell ref="F752:G752"/>
    <mergeCell ref="F753:G753"/>
    <mergeCell ref="G755:H755"/>
    <mergeCell ref="J755:K755"/>
    <mergeCell ref="G758:H758"/>
    <mergeCell ref="J758:K758"/>
    <mergeCell ref="G740:H740"/>
    <mergeCell ref="J740:K740"/>
    <mergeCell ref="G743:H743"/>
    <mergeCell ref="J743:K743"/>
    <mergeCell ref="G746:H746"/>
    <mergeCell ref="J746:K746"/>
    <mergeCell ref="G773:H773"/>
    <mergeCell ref="J773:K773"/>
    <mergeCell ref="F779:G779"/>
    <mergeCell ref="F780:G780"/>
    <mergeCell ref="G782:H782"/>
    <mergeCell ref="J782:K782"/>
    <mergeCell ref="F764:G764"/>
    <mergeCell ref="F765:G765"/>
    <mergeCell ref="G767:H767"/>
    <mergeCell ref="J767:K767"/>
    <mergeCell ref="G770:H770"/>
    <mergeCell ref="J770:K770"/>
    <mergeCell ref="G797:H797"/>
    <mergeCell ref="J797:K797"/>
    <mergeCell ref="F801:G801"/>
    <mergeCell ref="F802:G802"/>
    <mergeCell ref="G804:H804"/>
    <mergeCell ref="J804:K804"/>
    <mergeCell ref="F788:G788"/>
    <mergeCell ref="F789:G789"/>
    <mergeCell ref="G791:H791"/>
    <mergeCell ref="J791:K791"/>
    <mergeCell ref="G794:H794"/>
    <mergeCell ref="J794:K794"/>
    <mergeCell ref="F818:G818"/>
    <mergeCell ref="F819:G819"/>
    <mergeCell ref="G821:H821"/>
    <mergeCell ref="J821:K821"/>
    <mergeCell ref="G824:H824"/>
    <mergeCell ref="J824:K824"/>
    <mergeCell ref="G807:H807"/>
    <mergeCell ref="J807:K807"/>
    <mergeCell ref="G810:H810"/>
    <mergeCell ref="J810:K810"/>
    <mergeCell ref="C811:L811"/>
    <mergeCell ref="C812:L812"/>
    <mergeCell ref="G838:H838"/>
    <mergeCell ref="J838:K838"/>
    <mergeCell ref="F843:G843"/>
    <mergeCell ref="F844:G844"/>
    <mergeCell ref="G846:H846"/>
    <mergeCell ref="J846:K846"/>
    <mergeCell ref="G827:H827"/>
    <mergeCell ref="J827:K827"/>
    <mergeCell ref="F832:G832"/>
    <mergeCell ref="F833:G833"/>
    <mergeCell ref="G835:H835"/>
    <mergeCell ref="J835:K835"/>
    <mergeCell ref="G860:H860"/>
    <mergeCell ref="J860:K860"/>
    <mergeCell ref="C861:L861"/>
    <mergeCell ref="F867:G867"/>
    <mergeCell ref="F868:G868"/>
    <mergeCell ref="G870:H870"/>
    <mergeCell ref="J870:K870"/>
    <mergeCell ref="G849:H849"/>
    <mergeCell ref="J849:K849"/>
    <mergeCell ref="F854:G854"/>
    <mergeCell ref="F855:G855"/>
    <mergeCell ref="G857:H857"/>
    <mergeCell ref="J857:K857"/>
    <mergeCell ref="G885:H885"/>
    <mergeCell ref="J885:K885"/>
    <mergeCell ref="F890:G890"/>
    <mergeCell ref="F891:G891"/>
    <mergeCell ref="G893:H893"/>
    <mergeCell ref="J893:K893"/>
    <mergeCell ref="G873:H873"/>
    <mergeCell ref="J873:K873"/>
    <mergeCell ref="F879:G879"/>
    <mergeCell ref="F880:G880"/>
    <mergeCell ref="G882:H882"/>
    <mergeCell ref="J882:K882"/>
    <mergeCell ref="G907:H907"/>
    <mergeCell ref="J907:K907"/>
    <mergeCell ref="F912:G912"/>
    <mergeCell ref="F913:G913"/>
    <mergeCell ref="G915:H915"/>
    <mergeCell ref="J915:K915"/>
    <mergeCell ref="G896:H896"/>
    <mergeCell ref="J896:K896"/>
    <mergeCell ref="F901:G901"/>
    <mergeCell ref="F902:G902"/>
    <mergeCell ref="G904:H904"/>
    <mergeCell ref="J904:K904"/>
    <mergeCell ref="G937:H937"/>
    <mergeCell ref="J937:K937"/>
    <mergeCell ref="G940:H940"/>
    <mergeCell ref="J940:K940"/>
    <mergeCell ref="G943:H943"/>
    <mergeCell ref="J943:K943"/>
    <mergeCell ref="G918:H918"/>
    <mergeCell ref="J918:K918"/>
    <mergeCell ref="G927:H927"/>
    <mergeCell ref="J927:K927"/>
    <mergeCell ref="G930:H930"/>
    <mergeCell ref="J930:K930"/>
    <mergeCell ref="G957:H957"/>
    <mergeCell ref="J957:K957"/>
    <mergeCell ref="G960:H960"/>
    <mergeCell ref="J960:K960"/>
    <mergeCell ref="G963:H963"/>
    <mergeCell ref="J963:K963"/>
    <mergeCell ref="G946:H946"/>
    <mergeCell ref="J946:K946"/>
    <mergeCell ref="F951:G951"/>
    <mergeCell ref="F952:G952"/>
    <mergeCell ref="G954:H954"/>
    <mergeCell ref="J954:K954"/>
    <mergeCell ref="F977:G977"/>
    <mergeCell ref="F978:G978"/>
    <mergeCell ref="G980:H980"/>
    <mergeCell ref="J980:K980"/>
    <mergeCell ref="G983:H983"/>
    <mergeCell ref="J983:K983"/>
    <mergeCell ref="G966:H966"/>
    <mergeCell ref="J966:K966"/>
    <mergeCell ref="G969:H969"/>
    <mergeCell ref="J969:K969"/>
    <mergeCell ref="G972:H972"/>
    <mergeCell ref="J972:K972"/>
    <mergeCell ref="G998:H998"/>
    <mergeCell ref="J998:K998"/>
    <mergeCell ref="F1003:G1003"/>
    <mergeCell ref="F1004:G1004"/>
    <mergeCell ref="G1006:H1006"/>
    <mergeCell ref="J1006:K1006"/>
    <mergeCell ref="F989:G989"/>
    <mergeCell ref="F990:G990"/>
    <mergeCell ref="G992:H992"/>
    <mergeCell ref="J992:K992"/>
    <mergeCell ref="G995:H995"/>
    <mergeCell ref="J995:K995"/>
    <mergeCell ref="G1026:H1026"/>
    <mergeCell ref="J1026:K1026"/>
    <mergeCell ref="F1031:G1031"/>
    <mergeCell ref="F1032:G1032"/>
    <mergeCell ref="G1034:H1034"/>
    <mergeCell ref="J1034:K1034"/>
    <mergeCell ref="G1009:H1009"/>
    <mergeCell ref="J1009:K1009"/>
    <mergeCell ref="C1010:L1010"/>
    <mergeCell ref="F1014:G1014"/>
    <mergeCell ref="F1015:G1015"/>
    <mergeCell ref="G1017:H1017"/>
    <mergeCell ref="J1017:K1017"/>
    <mergeCell ref="C1063:L1063"/>
    <mergeCell ref="C1064:L1064"/>
    <mergeCell ref="F1070:G1070"/>
    <mergeCell ref="F1071:G1071"/>
    <mergeCell ref="G1073:H1073"/>
    <mergeCell ref="J1073:K1073"/>
    <mergeCell ref="G1043:H1043"/>
    <mergeCell ref="J1043:K1043"/>
    <mergeCell ref="G1052:H1052"/>
    <mergeCell ref="J1052:K1052"/>
    <mergeCell ref="G1062:H1062"/>
    <mergeCell ref="J1062:K1062"/>
    <mergeCell ref="G1085:H1085"/>
    <mergeCell ref="J1085:K1085"/>
    <mergeCell ref="G1088:H1088"/>
    <mergeCell ref="J1088:K1088"/>
    <mergeCell ref="G1091:H1091"/>
    <mergeCell ref="J1091:K1091"/>
    <mergeCell ref="G1076:H1076"/>
    <mergeCell ref="J1076:K1076"/>
    <mergeCell ref="G1079:H1079"/>
    <mergeCell ref="J1079:K1079"/>
    <mergeCell ref="G1082:H1082"/>
    <mergeCell ref="J1082:K1082"/>
    <mergeCell ref="F1107:G1107"/>
    <mergeCell ref="G1109:H1109"/>
    <mergeCell ref="J1109:K1109"/>
    <mergeCell ref="G1112:H1112"/>
    <mergeCell ref="J1112:K1112"/>
    <mergeCell ref="G1115:H1115"/>
    <mergeCell ref="J1115:K1115"/>
    <mergeCell ref="C1092:L1092"/>
    <mergeCell ref="F1098:G1098"/>
    <mergeCell ref="F1099:G1099"/>
    <mergeCell ref="G1101:H1101"/>
    <mergeCell ref="J1101:K1101"/>
    <mergeCell ref="F1106:G1106"/>
    <mergeCell ref="F1129:G1129"/>
    <mergeCell ref="G1131:H1131"/>
    <mergeCell ref="J1131:K1131"/>
    <mergeCell ref="G1134:H1134"/>
    <mergeCell ref="J1134:K1134"/>
    <mergeCell ref="G1137:H1137"/>
    <mergeCell ref="J1137:K1137"/>
    <mergeCell ref="G1118:H1118"/>
    <mergeCell ref="J1118:K1118"/>
    <mergeCell ref="G1121:H1121"/>
    <mergeCell ref="J1121:K1121"/>
    <mergeCell ref="C1122:L1122"/>
    <mergeCell ref="F1128:G1128"/>
    <mergeCell ref="C1150:L1150"/>
    <mergeCell ref="F1156:G1156"/>
    <mergeCell ref="F1157:G1157"/>
    <mergeCell ref="G1159:H1159"/>
    <mergeCell ref="J1159:K1159"/>
    <mergeCell ref="G1162:H1162"/>
    <mergeCell ref="J1162:K1162"/>
    <mergeCell ref="F1143:G1143"/>
    <mergeCell ref="F1144:G1144"/>
    <mergeCell ref="G1146:H1146"/>
    <mergeCell ref="J1146:K1146"/>
    <mergeCell ref="G1149:H1149"/>
    <mergeCell ref="J1149:K1149"/>
    <mergeCell ref="G1177:H1177"/>
    <mergeCell ref="J1177:K1177"/>
    <mergeCell ref="G1180:H1180"/>
    <mergeCell ref="J1180:K1180"/>
    <mergeCell ref="G1183:H1183"/>
    <mergeCell ref="J1183:K1183"/>
    <mergeCell ref="G1165:H1165"/>
    <mergeCell ref="J1165:K1165"/>
    <mergeCell ref="G1168:H1168"/>
    <mergeCell ref="J1168:K1168"/>
    <mergeCell ref="F1174:G1174"/>
    <mergeCell ref="F1175:G1175"/>
    <mergeCell ref="G1199:H1199"/>
    <mergeCell ref="J1199:K1199"/>
    <mergeCell ref="G1202:H1202"/>
    <mergeCell ref="J1202:K1202"/>
    <mergeCell ref="G1205:H1205"/>
    <mergeCell ref="J1205:K1205"/>
    <mergeCell ref="G1186:H1186"/>
    <mergeCell ref="J1186:K1186"/>
    <mergeCell ref="C1187:L1187"/>
    <mergeCell ref="F1193:G1193"/>
    <mergeCell ref="F1194:G1194"/>
    <mergeCell ref="G1196:H1196"/>
    <mergeCell ref="J1196:K1196"/>
    <mergeCell ref="G1233:H1233"/>
    <mergeCell ref="J1233:K1233"/>
    <mergeCell ref="G1242:H1242"/>
    <mergeCell ref="J1242:K1242"/>
    <mergeCell ref="G1251:H1251"/>
    <mergeCell ref="J1251:K1251"/>
    <mergeCell ref="F1210:G1210"/>
    <mergeCell ref="F1211:G1211"/>
    <mergeCell ref="G1213:H1213"/>
    <mergeCell ref="J1213:K1213"/>
    <mergeCell ref="C1214:L1214"/>
    <mergeCell ref="G1224:H1224"/>
    <mergeCell ref="J1224:K1224"/>
    <mergeCell ref="G1272:H1272"/>
    <mergeCell ref="J1272:K1272"/>
    <mergeCell ref="F1277:G1277"/>
    <mergeCell ref="F1278:G1278"/>
    <mergeCell ref="G1280:H1280"/>
    <mergeCell ref="J1280:K1280"/>
    <mergeCell ref="G1259:H1259"/>
    <mergeCell ref="J1259:K1259"/>
    <mergeCell ref="C1260:L1260"/>
    <mergeCell ref="F1266:G1266"/>
    <mergeCell ref="F1267:G1267"/>
    <mergeCell ref="G1269:H1269"/>
    <mergeCell ref="J1269:K1269"/>
    <mergeCell ref="G1292:H1292"/>
    <mergeCell ref="J1292:K1292"/>
    <mergeCell ref="C1293:L1293"/>
    <mergeCell ref="G1303:H1303"/>
    <mergeCell ref="J1303:K1303"/>
    <mergeCell ref="A1311:F1311"/>
    <mergeCell ref="J1311:K1311"/>
    <mergeCell ref="G1311:H1311"/>
    <mergeCell ref="G1283:H1283"/>
    <mergeCell ref="J1283:K1283"/>
    <mergeCell ref="G1286:H1286"/>
    <mergeCell ref="J1286:K1286"/>
    <mergeCell ref="G1289:H1289"/>
    <mergeCell ref="J1289:K1289"/>
    <mergeCell ref="G1306:H1306"/>
    <mergeCell ref="J1306:K1306"/>
    <mergeCell ref="G1309:H1309"/>
    <mergeCell ref="J1309:K1309"/>
    <mergeCell ref="A1322:B1322"/>
    <mergeCell ref="E1323:F1323"/>
    <mergeCell ref="H1323:K1323"/>
    <mergeCell ref="J1313:K1313"/>
    <mergeCell ref="J1314:K1314"/>
    <mergeCell ref="J1315:K1315"/>
    <mergeCell ref="J1316:K1316"/>
    <mergeCell ref="J1317:K1317"/>
    <mergeCell ref="D1318:I1318"/>
    <mergeCell ref="J1318:K1318"/>
    <mergeCell ref="H1322:K1322"/>
    <mergeCell ref="A1325:B1325"/>
    <mergeCell ref="H1325:K1325"/>
    <mergeCell ref="E1326:F1326"/>
    <mergeCell ref="H1326:K1326"/>
    <mergeCell ref="B1333:E1333"/>
    <mergeCell ref="H1333:L1333"/>
    <mergeCell ref="B1336:K1336"/>
    <mergeCell ref="B1337:K1337"/>
    <mergeCell ref="B1329:E1329"/>
    <mergeCell ref="H1329:L1329"/>
    <mergeCell ref="B1330:E1330"/>
    <mergeCell ref="H1330:L1330"/>
    <mergeCell ref="B1332:E1332"/>
    <mergeCell ref="H1332:L1332"/>
    <mergeCell ref="C1348:F1348"/>
    <mergeCell ref="G1348:H1348"/>
    <mergeCell ref="I1348:J1348"/>
    <mergeCell ref="K1348:L1348"/>
    <mergeCell ref="C1349:F1349"/>
    <mergeCell ref="G1349:H1349"/>
    <mergeCell ref="I1349:J1349"/>
    <mergeCell ref="K1349:L1349"/>
    <mergeCell ref="B1339:K1339"/>
    <mergeCell ref="B1341:K1341"/>
    <mergeCell ref="B1343:K1343"/>
    <mergeCell ref="B1344:K1344"/>
    <mergeCell ref="A1346:L1346"/>
    <mergeCell ref="G1347:H1347"/>
    <mergeCell ref="I1347:J1347"/>
    <mergeCell ref="C1352:F1352"/>
    <mergeCell ref="G1352:H1352"/>
    <mergeCell ref="I1352:J1352"/>
    <mergeCell ref="K1352:L1352"/>
    <mergeCell ref="C1353:F1353"/>
    <mergeCell ref="G1353:H1353"/>
    <mergeCell ref="I1353:J1353"/>
    <mergeCell ref="K1353:L1353"/>
    <mergeCell ref="C1350:F1350"/>
    <mergeCell ref="G1350:H1350"/>
    <mergeCell ref="I1350:J1350"/>
    <mergeCell ref="K1350:L1350"/>
    <mergeCell ref="C1351:F1351"/>
    <mergeCell ref="G1351:H1351"/>
    <mergeCell ref="I1351:J1351"/>
    <mergeCell ref="K1351:L1351"/>
    <mergeCell ref="G1366:H1366"/>
    <mergeCell ref="J1366:K1366"/>
    <mergeCell ref="G1369:H1369"/>
    <mergeCell ref="J1369:K1369"/>
    <mergeCell ref="G1372:H1372"/>
    <mergeCell ref="J1372:K1372"/>
    <mergeCell ref="C1354:F1354"/>
    <mergeCell ref="G1354:H1354"/>
    <mergeCell ref="I1354:J1354"/>
    <mergeCell ref="K1354:L1354"/>
    <mergeCell ref="A1356:L1356"/>
    <mergeCell ref="C1359:L1359"/>
    <mergeCell ref="G1395:H1395"/>
    <mergeCell ref="J1395:K1395"/>
    <mergeCell ref="G1398:H1398"/>
    <mergeCell ref="J1398:K1398"/>
    <mergeCell ref="G1406:H1406"/>
    <mergeCell ref="J1406:K1406"/>
    <mergeCell ref="G1375:H1375"/>
    <mergeCell ref="J1375:K1375"/>
    <mergeCell ref="G1384:H1384"/>
    <mergeCell ref="J1384:K1384"/>
    <mergeCell ref="G1387:H1387"/>
    <mergeCell ref="J1387:K1387"/>
    <mergeCell ref="G1428:H1428"/>
    <mergeCell ref="J1428:K1428"/>
    <mergeCell ref="G1431:H1431"/>
    <mergeCell ref="J1431:K1431"/>
    <mergeCell ref="G1434:H1434"/>
    <mergeCell ref="J1434:K1434"/>
    <mergeCell ref="G1409:H1409"/>
    <mergeCell ref="J1409:K1409"/>
    <mergeCell ref="G1417:H1417"/>
    <mergeCell ref="J1417:K1417"/>
    <mergeCell ref="G1420:H1420"/>
    <mergeCell ref="J1420:K1420"/>
    <mergeCell ref="G1446:H1446"/>
    <mergeCell ref="J1446:K1446"/>
    <mergeCell ref="G1455:H1455"/>
    <mergeCell ref="J1455:K1455"/>
    <mergeCell ref="G1458:H1458"/>
    <mergeCell ref="J1458:K1458"/>
    <mergeCell ref="G1437:H1437"/>
    <mergeCell ref="J1437:K1437"/>
    <mergeCell ref="G1440:H1440"/>
    <mergeCell ref="J1440:K1440"/>
    <mergeCell ref="G1443:H1443"/>
    <mergeCell ref="J1443:K1443"/>
    <mergeCell ref="G1488:H1488"/>
    <mergeCell ref="J1488:K1488"/>
    <mergeCell ref="G1491:H1491"/>
    <mergeCell ref="J1491:K1491"/>
    <mergeCell ref="G1494:H1494"/>
    <mergeCell ref="J1494:K1494"/>
    <mergeCell ref="G1467:H1467"/>
    <mergeCell ref="J1467:K1467"/>
    <mergeCell ref="G1476:H1476"/>
    <mergeCell ref="J1476:K1476"/>
    <mergeCell ref="G1485:H1485"/>
    <mergeCell ref="J1485:K1485"/>
    <mergeCell ref="G1506:H1506"/>
    <mergeCell ref="J1506:K1506"/>
    <mergeCell ref="G1515:H1515"/>
    <mergeCell ref="J1515:K1515"/>
    <mergeCell ref="G1518:H1518"/>
    <mergeCell ref="J1518:K1518"/>
    <mergeCell ref="G1497:H1497"/>
    <mergeCell ref="J1497:K1497"/>
    <mergeCell ref="G1500:H1500"/>
    <mergeCell ref="J1500:K1500"/>
    <mergeCell ref="G1503:H1503"/>
    <mergeCell ref="J1503:K1503"/>
    <mergeCell ref="G1541:H1541"/>
    <mergeCell ref="J1541:K1541"/>
    <mergeCell ref="G1544:H1544"/>
    <mergeCell ref="J1544:K1544"/>
    <mergeCell ref="G1547:H1547"/>
    <mergeCell ref="J1547:K1547"/>
    <mergeCell ref="G1521:H1521"/>
    <mergeCell ref="J1521:K1521"/>
    <mergeCell ref="C1522:L1522"/>
    <mergeCell ref="G1531:H1531"/>
    <mergeCell ref="J1531:K1531"/>
    <mergeCell ref="G1534:H1534"/>
    <mergeCell ref="J1534:K1534"/>
    <mergeCell ref="G1576:H1576"/>
    <mergeCell ref="J1576:K1576"/>
    <mergeCell ref="A1578:F1578"/>
    <mergeCell ref="J1578:K1578"/>
    <mergeCell ref="G1578:H1578"/>
    <mergeCell ref="J1580:K1580"/>
    <mergeCell ref="C1548:L1548"/>
    <mergeCell ref="G1554:H1554"/>
    <mergeCell ref="J1554:K1554"/>
    <mergeCell ref="G1562:H1562"/>
    <mergeCell ref="J1562:K1562"/>
    <mergeCell ref="G1568:H1568"/>
    <mergeCell ref="J1568:K1568"/>
    <mergeCell ref="A1593:B1593"/>
    <mergeCell ref="E1594:F1594"/>
    <mergeCell ref="H1594:K1594"/>
    <mergeCell ref="J1581:K1581"/>
    <mergeCell ref="J1582:K1582"/>
    <mergeCell ref="J1583:K1583"/>
    <mergeCell ref="J1584:K1584"/>
    <mergeCell ref="D1585:I1585"/>
    <mergeCell ref="J1585:K1585"/>
    <mergeCell ref="A1588:B1588"/>
    <mergeCell ref="H1588:K1588"/>
    <mergeCell ref="E1589:F1589"/>
    <mergeCell ref="H1589:K1589"/>
  </mergeCells>
  <printOptions horizontalCentered="1"/>
  <pageMargins left="0.78740157480314965" right="0.19685039370078741" top="0.39370078740157483" bottom="0.39370078740157483" header="0" footer="0"/>
  <pageSetup paperSize="9" scale="55" orientation="portrait" r:id="rId1"/>
  <rowBreaks count="2" manualBreakCount="2">
    <brk id="557" max="16383" man="1"/>
    <brk id="1326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E27"/>
  <sheetViews>
    <sheetView zoomScale="85" zoomScaleNormal="85" workbookViewId="0">
      <selection activeCell="J26" sqref="A1:J26"/>
    </sheetView>
  </sheetViews>
  <sheetFormatPr defaultRowHeight="12.75"/>
  <cols>
    <col min="1" max="1" width="5.7109375" customWidth="1"/>
    <col min="2" max="2" width="20.7109375" customWidth="1"/>
    <col min="3" max="3" width="40.7109375" customWidth="1"/>
    <col min="4" max="10" width="12.7109375" customWidth="1"/>
    <col min="30" max="30" width="132.7109375" hidden="1" customWidth="1"/>
    <col min="31" max="31" width="72.7109375" hidden="1" customWidth="1"/>
    <col min="32" max="33" width="0" hidden="1" customWidth="1"/>
  </cols>
  <sheetData>
    <row r="1" spans="1:10" ht="15.75">
      <c r="A1" s="101" t="s">
        <v>1734</v>
      </c>
      <c r="B1" s="101"/>
      <c r="C1" s="102"/>
      <c r="D1" s="77"/>
      <c r="E1" s="21"/>
      <c r="F1" s="21"/>
      <c r="G1" s="21"/>
      <c r="H1" s="21"/>
      <c r="I1" s="21"/>
      <c r="J1" s="21"/>
    </row>
    <row r="2" spans="1:10" ht="15.75">
      <c r="A2" s="152" t="s">
        <v>1735</v>
      </c>
      <c r="B2" s="152"/>
      <c r="C2" s="152"/>
      <c r="D2" s="152"/>
      <c r="E2" s="77"/>
      <c r="F2" s="21"/>
      <c r="I2" s="77"/>
      <c r="J2" s="77"/>
    </row>
    <row r="3" spans="1:10" ht="20.25" customHeight="1">
      <c r="A3" s="152"/>
      <c r="B3" s="152"/>
      <c r="C3" s="152"/>
      <c r="D3" s="152"/>
      <c r="E3" s="13"/>
      <c r="F3" s="13"/>
      <c r="G3" s="78"/>
      <c r="I3" s="13"/>
      <c r="J3" s="13"/>
    </row>
    <row r="4" spans="1:10" ht="38.25" customHeight="1">
      <c r="A4" s="153" t="s">
        <v>1736</v>
      </c>
      <c r="B4" s="153"/>
      <c r="C4" s="153"/>
      <c r="D4" s="13"/>
      <c r="E4" s="15"/>
      <c r="F4" s="13"/>
      <c r="G4" s="78"/>
      <c r="I4" s="14"/>
      <c r="J4" s="14"/>
    </row>
    <row r="5" spans="1:10" ht="14.25">
      <c r="A5" s="68"/>
      <c r="B5" s="21"/>
      <c r="C5" s="21"/>
      <c r="D5" s="21"/>
      <c r="E5" s="21"/>
      <c r="F5" s="21"/>
      <c r="G5" s="21"/>
      <c r="H5" s="21"/>
      <c r="I5" s="21"/>
    </row>
    <row r="6" spans="1:10" ht="14.25" customHeight="1">
      <c r="A6" s="69"/>
      <c r="B6" s="154" t="s">
        <v>1737</v>
      </c>
      <c r="C6" s="154"/>
      <c r="D6" s="154"/>
      <c r="E6" s="154"/>
      <c r="F6" s="154"/>
      <c r="G6" s="154"/>
      <c r="H6" s="154"/>
      <c r="I6" s="154"/>
    </row>
    <row r="7" spans="1:10" ht="35.25" customHeight="1">
      <c r="A7" s="155" t="s">
        <v>1738</v>
      </c>
      <c r="B7" s="155"/>
      <c r="C7" s="155"/>
      <c r="D7" s="155"/>
      <c r="E7" s="155"/>
      <c r="F7" s="155"/>
      <c r="G7" s="155"/>
      <c r="H7" s="155"/>
      <c r="I7" s="155"/>
      <c r="J7" s="155"/>
    </row>
    <row r="8" spans="1:10" ht="14.25">
      <c r="A8" s="68"/>
      <c r="B8" s="11"/>
      <c r="C8" s="11"/>
      <c r="D8" s="11"/>
      <c r="E8" s="11"/>
      <c r="F8" s="11"/>
      <c r="G8" s="11"/>
      <c r="H8" s="11"/>
      <c r="I8" s="11"/>
      <c r="J8" s="11"/>
    </row>
    <row r="9" spans="1:10" ht="14.25">
      <c r="A9" s="159" t="s">
        <v>1709</v>
      </c>
      <c r="B9" s="159"/>
      <c r="C9" s="159"/>
      <c r="D9" s="159"/>
      <c r="E9" s="159"/>
      <c r="F9" s="159"/>
      <c r="G9" s="159"/>
      <c r="H9" s="159"/>
      <c r="I9" s="159"/>
      <c r="J9" s="159"/>
    </row>
    <row r="10" spans="1:10" ht="14.25">
      <c r="A10" s="11"/>
      <c r="B10" s="11"/>
      <c r="C10" s="11"/>
      <c r="D10" s="11"/>
      <c r="E10" s="11"/>
      <c r="F10" s="11"/>
      <c r="G10" s="11"/>
      <c r="H10" s="11"/>
      <c r="I10" s="61">
        <f>H17</f>
        <v>2555.4159999999997</v>
      </c>
      <c r="J10" s="11" t="s">
        <v>1696</v>
      </c>
    </row>
    <row r="11" spans="1:10" ht="14.25">
      <c r="A11" s="157" t="s">
        <v>1668</v>
      </c>
      <c r="B11" s="157" t="s">
        <v>1697</v>
      </c>
      <c r="C11" s="157" t="s">
        <v>1670</v>
      </c>
      <c r="D11" s="156" t="s">
        <v>1704</v>
      </c>
      <c r="E11" s="156"/>
      <c r="F11" s="156"/>
      <c r="G11" s="156"/>
      <c r="H11" s="156"/>
      <c r="I11" s="157" t="s">
        <v>1705</v>
      </c>
      <c r="J11" s="157" t="s">
        <v>1699</v>
      </c>
    </row>
    <row r="12" spans="1:10" ht="57">
      <c r="A12" s="158"/>
      <c r="B12" s="158"/>
      <c r="C12" s="158"/>
      <c r="D12" s="22" t="s">
        <v>1700</v>
      </c>
      <c r="E12" s="22" t="s">
        <v>1701</v>
      </c>
      <c r="F12" s="22" t="s">
        <v>1702</v>
      </c>
      <c r="G12" s="22" t="s">
        <v>1703</v>
      </c>
      <c r="H12" s="22" t="s">
        <v>346</v>
      </c>
      <c r="I12" s="158"/>
      <c r="J12" s="158"/>
    </row>
    <row r="13" spans="1:10" ht="14.25">
      <c r="A13" s="70">
        <v>1</v>
      </c>
      <c r="B13" s="70">
        <v>2</v>
      </c>
      <c r="C13" s="70">
        <v>3</v>
      </c>
      <c r="D13" s="70">
        <v>4</v>
      </c>
      <c r="E13" s="70">
        <v>5</v>
      </c>
      <c r="F13" s="70">
        <v>6</v>
      </c>
      <c r="G13" s="70">
        <v>7</v>
      </c>
      <c r="H13" s="70">
        <v>8</v>
      </c>
      <c r="I13" s="70">
        <v>9</v>
      </c>
      <c r="J13" s="70">
        <v>10</v>
      </c>
    </row>
    <row r="14" spans="1:10" ht="14.25">
      <c r="A14" s="71">
        <v>1</v>
      </c>
      <c r="B14" s="72" t="str">
        <f>SourceObSm!C16</f>
        <v>02-01-01</v>
      </c>
      <c r="C14" s="72" t="str">
        <f>SourceObSm!D16</f>
        <v>Общестроительные работы</v>
      </c>
      <c r="D14" s="73">
        <v>1428.89</v>
      </c>
      <c r="E14" s="73" t="str">
        <f>IF(SourceObSm!F16=0, "-", ROUND(SourceObSm!F16,6))</f>
        <v>-</v>
      </c>
      <c r="F14" s="73" t="str">
        <f>IF(SourceObSm!G16=0, "-", ROUND(SourceObSm!G16,6))</f>
        <v>-</v>
      </c>
      <c r="G14" s="73" t="str">
        <f>IF(SourceObSm!H16=0, "-", ROUND(SourceObSm!H16,6))</f>
        <v>-</v>
      </c>
      <c r="H14" s="73">
        <f>D14</f>
        <v>1428.89</v>
      </c>
      <c r="I14" s="73">
        <f>IF(SourceObSm!J16=0, "-", ROUND(SourceObSm!J16,6))</f>
        <v>220.54900000000001</v>
      </c>
      <c r="J14" s="73" t="str">
        <f>IF(H14="-","-",IF(SourceObSm!I12=0,"-",H14/SourceObSm!I12))</f>
        <v>-</v>
      </c>
    </row>
    <row r="15" spans="1:10" ht="28.5">
      <c r="A15" s="71">
        <v>2</v>
      </c>
      <c r="B15" s="72" t="str">
        <f>SourceObSm!C17</f>
        <v>02-01-02</v>
      </c>
      <c r="C15" s="72" t="str">
        <f>SourceObSm!D17</f>
        <v>Водопровод, канализация, вентиляция и отопленние</v>
      </c>
      <c r="D15" s="73">
        <v>1036.48</v>
      </c>
      <c r="E15" s="73">
        <f>IF(SourceObSm!F17=0, "-", ROUND(SourceObSm!F17,6))</f>
        <v>42.981999999999999</v>
      </c>
      <c r="F15" s="73" t="str">
        <f>IF(SourceObSm!G17=0, "-", ROUND(SourceObSm!G17,6))</f>
        <v>-</v>
      </c>
      <c r="G15" s="73" t="str">
        <f>IF(SourceObSm!H17=0, "-", ROUND(SourceObSm!H17,6))</f>
        <v>-</v>
      </c>
      <c r="H15" s="73">
        <f>D15+E15</f>
        <v>1079.462</v>
      </c>
      <c r="I15" s="73">
        <v>135.38999999999999</v>
      </c>
      <c r="J15" s="73" t="str">
        <f>IF(H15="-","-",IF(SourceObSm!I12=0,"-",H15/SourceObSm!I12))</f>
        <v>-</v>
      </c>
    </row>
    <row r="16" spans="1:10" ht="14.25">
      <c r="A16" s="71">
        <v>3</v>
      </c>
      <c r="B16" s="72" t="str">
        <f>SourceObSm!C18</f>
        <v>02-01-03</v>
      </c>
      <c r="C16" s="72" t="str">
        <f>SourceObSm!D18</f>
        <v>Электромонтажные работы</v>
      </c>
      <c r="D16" s="73">
        <f>IF(SourceObSm!E18=0, "-", ROUND(SourceObSm!E18,6))</f>
        <v>6.7210000000000001</v>
      </c>
      <c r="E16" s="73">
        <f>IF(SourceObSm!F18=0, "-", ROUND(SourceObSm!F18,6))</f>
        <v>40.353000000000002</v>
      </c>
      <c r="F16" s="73" t="str">
        <f>IF(SourceObSm!G18=0, "-", ROUND(SourceObSm!G18,6))</f>
        <v>-</v>
      </c>
      <c r="G16" s="73" t="str">
        <f>IF(SourceObSm!H18=0, "-", ROUND(SourceObSm!H18,6))</f>
        <v>-</v>
      </c>
      <c r="H16" s="73">
        <f>IF(SourceObSm!I18=0, "-", ROUND(SourceObSm!I18,6))</f>
        <v>47.073999999999998</v>
      </c>
      <c r="I16" s="73">
        <v>8.14</v>
      </c>
      <c r="J16" s="73" t="str">
        <f>IF(H16="-","-",IF(SourceObSm!I12=0,"-",H16/SourceObSm!I12))</f>
        <v>-</v>
      </c>
    </row>
    <row r="17" spans="1:10" ht="15">
      <c r="A17" s="74"/>
      <c r="B17" s="75"/>
      <c r="C17" s="75" t="s">
        <v>1706</v>
      </c>
      <c r="D17" s="76">
        <f>IF(SUM(D14:D16)=0, "-", ROUND(SUM(D14:D16),6))</f>
        <v>2472.0909999999999</v>
      </c>
      <c r="E17" s="89">
        <f>IF(SUM(E14:E16)=0, "-", ROUND(SUM(E14:E16),6))-0.01</f>
        <v>83.324999999999989</v>
      </c>
      <c r="F17" s="76" t="str">
        <f t="shared" ref="F17" si="0">IF(SUM(F14:F16)=0, "-", ROUND(SUM(F14:F16),6))</f>
        <v>-</v>
      </c>
      <c r="G17" s="76" t="s">
        <v>1715</v>
      </c>
      <c r="H17" s="89">
        <f>IF(SUM(H14:H16)=0, "-", ROUND(SUM(H14:H16),6))-0.01</f>
        <v>2555.4159999999997</v>
      </c>
      <c r="I17" s="76">
        <f>IF(SUM(I14:I16)=0, "-", ROUND(SUM(I14:I16),6))</f>
        <v>364.07900000000001</v>
      </c>
      <c r="J17" s="76"/>
    </row>
    <row r="18" spans="1:10">
      <c r="H18" s="50"/>
    </row>
    <row r="19" spans="1:10" s="79" customFormat="1" ht="21.75" customHeight="1">
      <c r="A19" s="162" t="s">
        <v>1727</v>
      </c>
      <c r="B19" s="162"/>
      <c r="C19" s="162"/>
      <c r="D19" s="162"/>
      <c r="E19" s="162"/>
      <c r="F19" s="162"/>
      <c r="G19" s="162"/>
      <c r="H19" s="162"/>
      <c r="I19" s="103"/>
    </row>
    <row r="20" spans="1:10" ht="18.75" customHeight="1">
      <c r="A20" s="162" t="s">
        <v>1728</v>
      </c>
      <c r="B20" s="162"/>
      <c r="C20" s="162"/>
      <c r="D20" s="162"/>
      <c r="E20" s="162"/>
      <c r="F20" s="162"/>
      <c r="G20" s="162"/>
      <c r="H20" s="162"/>
      <c r="I20" s="104"/>
      <c r="J20" s="104"/>
    </row>
    <row r="21" spans="1:10" ht="18" customHeight="1">
      <c r="A21" s="161" t="s">
        <v>1729</v>
      </c>
      <c r="B21" s="161"/>
      <c r="C21" s="161"/>
      <c r="D21" s="161"/>
      <c r="E21" s="161"/>
      <c r="F21" s="161"/>
      <c r="G21" s="161"/>
      <c r="H21" s="161"/>
      <c r="I21" s="103"/>
      <c r="J21" s="103"/>
    </row>
    <row r="22" spans="1:10" ht="21.75" customHeight="1">
      <c r="A22" s="162" t="s">
        <v>1724</v>
      </c>
      <c r="B22" s="162"/>
      <c r="C22" s="162"/>
      <c r="D22" s="162"/>
      <c r="E22" s="162"/>
      <c r="F22" s="162"/>
      <c r="G22" s="162"/>
      <c r="H22" s="162"/>
      <c r="I22" s="104"/>
      <c r="J22" s="104"/>
    </row>
    <row r="23" spans="1:10" ht="17.25" customHeight="1">
      <c r="A23" s="162" t="s">
        <v>1730</v>
      </c>
      <c r="B23" s="162"/>
      <c r="C23" s="162"/>
      <c r="D23" s="162"/>
      <c r="E23" s="162"/>
      <c r="F23" s="162"/>
      <c r="G23" s="162"/>
      <c r="H23" s="162"/>
      <c r="I23" s="103"/>
      <c r="J23" s="103"/>
    </row>
    <row r="24" spans="1:10" ht="14.25" customHeight="1">
      <c r="A24" s="161" t="s">
        <v>1731</v>
      </c>
      <c r="B24" s="161"/>
      <c r="C24" s="161"/>
      <c r="D24" s="161"/>
      <c r="E24" s="161"/>
      <c r="F24" s="161"/>
      <c r="G24" s="161"/>
      <c r="H24" s="161"/>
      <c r="I24" s="104"/>
      <c r="J24" s="104"/>
    </row>
    <row r="25" spans="1:10" ht="20.25" customHeight="1">
      <c r="A25" s="162" t="s">
        <v>1732</v>
      </c>
      <c r="B25" s="162"/>
      <c r="C25" s="162"/>
      <c r="D25" s="162"/>
      <c r="E25" s="162"/>
      <c r="F25" s="162"/>
      <c r="G25" s="162"/>
      <c r="H25" s="162"/>
      <c r="I25" s="103"/>
      <c r="J25" s="103"/>
    </row>
    <row r="26" spans="1:10" ht="13.5" customHeight="1">
      <c r="A26" s="161" t="s">
        <v>1733</v>
      </c>
      <c r="B26" s="161"/>
      <c r="C26" s="161"/>
      <c r="D26" s="161"/>
      <c r="E26" s="161"/>
      <c r="F26" s="161"/>
      <c r="G26" s="161"/>
      <c r="H26" s="161"/>
      <c r="I26" s="104"/>
      <c r="J26" s="104"/>
    </row>
    <row r="27" spans="1:10">
      <c r="A27" s="160"/>
      <c r="B27" s="160"/>
      <c r="C27" s="160"/>
      <c r="D27" s="160"/>
      <c r="E27" s="160"/>
      <c r="F27" s="160"/>
      <c r="G27" s="160"/>
      <c r="H27" s="160"/>
    </row>
  </sheetData>
  <mergeCells count="20">
    <mergeCell ref="A27:H27"/>
    <mergeCell ref="A24:H24"/>
    <mergeCell ref="A25:H25"/>
    <mergeCell ref="A26:H26"/>
    <mergeCell ref="A19:H19"/>
    <mergeCell ref="A20:H20"/>
    <mergeCell ref="A21:H21"/>
    <mergeCell ref="A22:H22"/>
    <mergeCell ref="A23:H23"/>
    <mergeCell ref="A2:D3"/>
    <mergeCell ref="A4:C4"/>
    <mergeCell ref="B6:I6"/>
    <mergeCell ref="A7:J7"/>
    <mergeCell ref="D11:H11"/>
    <mergeCell ref="I11:I12"/>
    <mergeCell ref="J11:J12"/>
    <mergeCell ref="A9:J9"/>
    <mergeCell ref="A11:A12"/>
    <mergeCell ref="B11:B12"/>
    <mergeCell ref="C11:C12"/>
  </mergeCells>
  <printOptions horizontalCentered="1"/>
  <pageMargins left="0.39370078740157483" right="0.39370078740157483" top="0.78740157480314965" bottom="0.39370078740157483" header="0" footer="0"/>
  <pageSetup paperSize="9" scale="91" fitToHeight="0" orientation="landscape" r:id="rId1"/>
  <rowBreaks count="1" manualBreakCount="1">
    <brk id="27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>
  <dimension ref="A1:H39"/>
  <sheetViews>
    <sheetView zoomScale="70" zoomScaleNormal="70" workbookViewId="0">
      <selection activeCell="A39" sqref="A1:H39"/>
    </sheetView>
  </sheetViews>
  <sheetFormatPr defaultRowHeight="12.75"/>
  <cols>
    <col min="2" max="2" width="18" customWidth="1"/>
    <col min="3" max="3" width="36.7109375" customWidth="1"/>
    <col min="4" max="4" width="11.42578125" customWidth="1"/>
    <col min="5" max="5" width="12.140625" customWidth="1"/>
    <col min="6" max="6" width="12" customWidth="1"/>
    <col min="7" max="7" width="13" customWidth="1"/>
    <col min="8" max="8" width="11.28515625" customWidth="1"/>
  </cols>
  <sheetData>
    <row r="1" spans="1:8" s="78" customFormat="1" ht="15.75">
      <c r="A1" s="101" t="s">
        <v>1734</v>
      </c>
      <c r="B1" s="101"/>
      <c r="C1" s="102"/>
      <c r="D1" s="77"/>
      <c r="E1" s="77"/>
      <c r="H1" s="77"/>
    </row>
    <row r="2" spans="1:8" s="78" customFormat="1" ht="14.25">
      <c r="A2" s="152" t="s">
        <v>1735</v>
      </c>
      <c r="B2" s="152"/>
      <c r="C2" s="152"/>
      <c r="D2" s="152"/>
      <c r="E2" s="13"/>
      <c r="G2" s="13"/>
      <c r="H2" s="13"/>
    </row>
    <row r="3" spans="1:8" s="78" customFormat="1" ht="28.5" customHeight="1">
      <c r="A3" s="152"/>
      <c r="B3" s="152"/>
      <c r="C3" s="152"/>
      <c r="D3" s="152"/>
      <c r="E3" s="13"/>
      <c r="G3" s="15"/>
      <c r="H3" s="15"/>
    </row>
    <row r="4" spans="1:8" s="78" customFormat="1" ht="36.75" customHeight="1">
      <c r="A4" s="153" t="s">
        <v>1736</v>
      </c>
      <c r="B4" s="153"/>
      <c r="C4" s="153"/>
      <c r="D4" s="13"/>
      <c r="E4" s="16"/>
      <c r="G4" s="13"/>
      <c r="H4" s="13"/>
    </row>
    <row r="5" spans="1:8" s="80" customFormat="1" ht="14.25" customHeight="1">
      <c r="A5" s="165" t="s">
        <v>1710</v>
      </c>
      <c r="B5" s="165"/>
      <c r="C5" s="165"/>
      <c r="D5" s="165"/>
      <c r="E5" s="165"/>
      <c r="F5" s="165"/>
      <c r="G5" s="165"/>
      <c r="H5" s="165"/>
    </row>
    <row r="6" spans="1:8" s="78" customFormat="1" ht="45" customHeight="1">
      <c r="A6" s="154" t="str">
        <f>[2]Source!G12</f>
        <v>на текущий ремонт части помещений "Дворца культуры тракторостроителей", 
расположенного по адресу: Чувашская Республика, г. Чебоксары, Эгерский бульвар, д.36</v>
      </c>
      <c r="B6" s="154"/>
      <c r="C6" s="154"/>
      <c r="D6" s="154"/>
      <c r="E6" s="154"/>
      <c r="F6" s="154"/>
      <c r="G6" s="154"/>
      <c r="H6" s="154"/>
    </row>
    <row r="7" spans="1:8" ht="14.25">
      <c r="A7" s="159" t="s">
        <v>1711</v>
      </c>
      <c r="B7" s="159"/>
      <c r="C7" s="159"/>
      <c r="D7" s="159"/>
      <c r="E7" s="159"/>
      <c r="F7" s="159"/>
      <c r="G7" s="159"/>
      <c r="H7" s="159"/>
    </row>
    <row r="8" spans="1:8" ht="14.25">
      <c r="A8" s="11"/>
      <c r="B8" s="11"/>
      <c r="C8" s="11"/>
      <c r="D8" s="11"/>
      <c r="E8" s="11"/>
      <c r="F8" s="11"/>
      <c r="G8" s="81">
        <f>H27</f>
        <v>3167.7297121891679</v>
      </c>
      <c r="H8" s="11" t="s">
        <v>1696</v>
      </c>
    </row>
    <row r="9" spans="1:8" ht="14.25" customHeight="1">
      <c r="A9" s="157" t="s">
        <v>1668</v>
      </c>
      <c r="B9" s="157" t="s">
        <v>1697</v>
      </c>
      <c r="C9" s="157" t="s">
        <v>1712</v>
      </c>
      <c r="D9" s="156" t="s">
        <v>1698</v>
      </c>
      <c r="E9" s="156"/>
      <c r="F9" s="156"/>
      <c r="G9" s="156"/>
      <c r="H9" s="156"/>
    </row>
    <row r="10" spans="1:8" ht="57">
      <c r="A10" s="158"/>
      <c r="B10" s="158"/>
      <c r="C10" s="158"/>
      <c r="D10" s="22" t="s">
        <v>1700</v>
      </c>
      <c r="E10" s="22" t="s">
        <v>1701</v>
      </c>
      <c r="F10" s="22" t="s">
        <v>1702</v>
      </c>
      <c r="G10" s="22" t="s">
        <v>1703</v>
      </c>
      <c r="H10" s="22" t="s">
        <v>346</v>
      </c>
    </row>
    <row r="11" spans="1:8" ht="14.25">
      <c r="A11" s="70">
        <v>1</v>
      </c>
      <c r="B11" s="70">
        <v>2</v>
      </c>
      <c r="C11" s="70">
        <v>3</v>
      </c>
      <c r="D11" s="70">
        <v>4</v>
      </c>
      <c r="E11" s="70">
        <v>5</v>
      </c>
      <c r="F11" s="70">
        <v>6</v>
      </c>
      <c r="G11" s="70">
        <v>7</v>
      </c>
      <c r="H11" s="70">
        <v>8</v>
      </c>
    </row>
    <row r="12" spans="1:8" ht="15">
      <c r="A12" s="82" t="s">
        <v>1713</v>
      </c>
      <c r="B12" s="83"/>
      <c r="C12" s="83"/>
      <c r="D12" s="83"/>
      <c r="E12" s="83"/>
      <c r="F12" s="83"/>
      <c r="G12" s="83"/>
      <c r="H12" s="83"/>
    </row>
    <row r="13" spans="1:8" ht="84" customHeight="1">
      <c r="A13" s="71">
        <v>1</v>
      </c>
      <c r="B13" s="72" t="s">
        <v>1714</v>
      </c>
      <c r="C13" s="72" t="str">
        <f>Source!G12</f>
        <v>Текущий ремонт части помещений "Дворца культуры тракторостроителей", расположенного по адресу: Чувашская Республика, г. Чебоксары, Эгерский бульвар, д. 36</v>
      </c>
      <c r="D13" s="73">
        <f>'Объектная смета'!D17</f>
        <v>2472.0909999999999</v>
      </c>
      <c r="E13" s="120">
        <v>83.33</v>
      </c>
      <c r="F13" s="73" t="s">
        <v>1715</v>
      </c>
      <c r="G13" s="73" t="str">
        <f>'Объектная смета'!G17</f>
        <v>-</v>
      </c>
      <c r="H13" s="73">
        <f>D13+E13</f>
        <v>2555.4209999999998</v>
      </c>
    </row>
    <row r="14" spans="1:8" ht="15">
      <c r="A14" s="71"/>
      <c r="B14" s="72"/>
      <c r="C14" s="75" t="s">
        <v>1716</v>
      </c>
      <c r="D14" s="119">
        <f>D13</f>
        <v>2472.0909999999999</v>
      </c>
      <c r="E14" s="119">
        <f t="shared" ref="E14:H14" si="0">E13</f>
        <v>83.33</v>
      </c>
      <c r="F14" s="119" t="str">
        <f t="shared" si="0"/>
        <v>-</v>
      </c>
      <c r="G14" s="119" t="str">
        <f t="shared" si="0"/>
        <v>-</v>
      </c>
      <c r="H14" s="119">
        <f t="shared" si="0"/>
        <v>2555.4209999999998</v>
      </c>
    </row>
    <row r="15" spans="1:8" s="67" customFormat="1" ht="15">
      <c r="A15" s="84" t="s">
        <v>1752</v>
      </c>
      <c r="B15" s="121"/>
      <c r="C15" s="90"/>
      <c r="D15" s="122"/>
      <c r="E15" s="122"/>
      <c r="F15" s="122"/>
      <c r="G15" s="122"/>
      <c r="H15" s="122"/>
    </row>
    <row r="16" spans="1:8" s="95" customFormat="1" ht="86.25" customHeight="1">
      <c r="A16" s="86">
        <v>2</v>
      </c>
      <c r="B16" s="88" t="s">
        <v>1745</v>
      </c>
      <c r="C16" s="88" t="s">
        <v>1749</v>
      </c>
      <c r="D16" s="94" t="s">
        <v>1715</v>
      </c>
      <c r="E16" s="94" t="s">
        <v>1715</v>
      </c>
      <c r="F16" s="94" t="s">
        <v>1715</v>
      </c>
      <c r="G16" s="94">
        <f>(1794.04*(2.1282+0.3394)) /1000</f>
        <v>4.426973104</v>
      </c>
      <c r="H16" s="94">
        <f>G16</f>
        <v>4.426973104</v>
      </c>
    </row>
    <row r="17" spans="1:8" s="67" customFormat="1" ht="16.5" customHeight="1">
      <c r="A17" s="86">
        <v>3</v>
      </c>
      <c r="B17" s="90"/>
      <c r="C17" s="90" t="s">
        <v>1753</v>
      </c>
      <c r="D17" s="89">
        <f>D13</f>
        <v>2472.0909999999999</v>
      </c>
      <c r="E17" s="89">
        <f>E13</f>
        <v>83.33</v>
      </c>
      <c r="F17" s="89" t="str">
        <f>F13</f>
        <v>-</v>
      </c>
      <c r="G17" s="89">
        <f>G16</f>
        <v>4.426973104</v>
      </c>
      <c r="H17" s="89">
        <f>H13+H16</f>
        <v>2559.8479731039997</v>
      </c>
    </row>
    <row r="18" spans="1:8" s="67" customFormat="1" ht="16.5" customHeight="1">
      <c r="A18" s="86">
        <v>4</v>
      </c>
      <c r="B18" s="90"/>
      <c r="C18" s="90" t="s">
        <v>1742</v>
      </c>
      <c r="D18" s="89">
        <f t="shared" ref="D18:F18" si="1">D17</f>
        <v>2472.0909999999999</v>
      </c>
      <c r="E18" s="89">
        <f t="shared" si="1"/>
        <v>83.33</v>
      </c>
      <c r="F18" s="89" t="str">
        <f t="shared" si="1"/>
        <v>-</v>
      </c>
      <c r="G18" s="89">
        <f>G17</f>
        <v>4.426973104</v>
      </c>
      <c r="H18" s="89">
        <f>H17</f>
        <v>2559.8479731039997</v>
      </c>
    </row>
    <row r="19" spans="1:8" s="67" customFormat="1" ht="16.5" customHeight="1">
      <c r="A19" s="84" t="s">
        <v>1717</v>
      </c>
      <c r="B19" s="85"/>
      <c r="C19" s="85"/>
      <c r="D19" s="85"/>
      <c r="E19" s="85"/>
      <c r="F19" s="85"/>
      <c r="G19" s="85"/>
      <c r="H19" s="85"/>
    </row>
    <row r="20" spans="1:8" s="67" customFormat="1" ht="16.5" customHeight="1">
      <c r="A20" s="86">
        <v>5</v>
      </c>
      <c r="B20" s="87"/>
      <c r="C20" s="88" t="s">
        <v>1718</v>
      </c>
      <c r="D20" s="89" t="s">
        <v>1715</v>
      </c>
      <c r="E20" s="89" t="s">
        <v>1715</v>
      </c>
      <c r="F20" s="89" t="s">
        <v>1715</v>
      </c>
      <c r="G20" s="89">
        <f>H20</f>
        <v>28.158327704143996</v>
      </c>
      <c r="H20" s="89">
        <f>H18*0.011</f>
        <v>28.158327704143996</v>
      </c>
    </row>
    <row r="21" spans="1:8" s="67" customFormat="1" ht="16.5" customHeight="1">
      <c r="A21" s="86">
        <v>6</v>
      </c>
      <c r="B21" s="90"/>
      <c r="C21" s="90" t="s">
        <v>1743</v>
      </c>
      <c r="D21" s="89" t="s">
        <v>1715</v>
      </c>
      <c r="E21" s="89" t="s">
        <v>1715</v>
      </c>
      <c r="F21" s="89" t="s">
        <v>1715</v>
      </c>
      <c r="G21" s="89">
        <f>H21</f>
        <v>28.158327704143996</v>
      </c>
      <c r="H21" s="89">
        <f>H20</f>
        <v>28.158327704143996</v>
      </c>
    </row>
    <row r="22" spans="1:8" s="67" customFormat="1" ht="16.5" customHeight="1">
      <c r="A22" s="86">
        <v>7</v>
      </c>
      <c r="B22" s="90"/>
      <c r="C22" s="90" t="s">
        <v>1744</v>
      </c>
      <c r="D22" s="89">
        <f>D18</f>
        <v>2472.0909999999999</v>
      </c>
      <c r="E22" s="89">
        <f>E18</f>
        <v>83.33</v>
      </c>
      <c r="F22" s="89" t="str">
        <f>F18</f>
        <v>-</v>
      </c>
      <c r="G22" s="89">
        <f>G21+G18</f>
        <v>32.585300808143998</v>
      </c>
      <c r="H22" s="89">
        <f>H18+H20</f>
        <v>2588.0063008081438</v>
      </c>
    </row>
    <row r="23" spans="1:8" s="93" customFormat="1" ht="16.5" customHeight="1">
      <c r="A23" s="163" t="s">
        <v>1719</v>
      </c>
      <c r="B23" s="164"/>
      <c r="C23" s="164"/>
      <c r="D23" s="164"/>
      <c r="E23" s="91"/>
      <c r="F23" s="91"/>
      <c r="G23" s="91"/>
      <c r="H23" s="92"/>
    </row>
    <row r="24" spans="1:8" s="95" customFormat="1" ht="27.75" customHeight="1">
      <c r="A24" s="86">
        <v>8</v>
      </c>
      <c r="B24" s="88" t="s">
        <v>1720</v>
      </c>
      <c r="C24" s="88" t="s">
        <v>1721</v>
      </c>
      <c r="D24" s="94">
        <f>D22*0.02</f>
        <v>49.44182</v>
      </c>
      <c r="E24" s="94">
        <f>E22*0.02</f>
        <v>1.6666000000000001</v>
      </c>
      <c r="F24" s="94" t="s">
        <v>1715</v>
      </c>
      <c r="G24" s="94">
        <f>G22*0.02</f>
        <v>0.65170601616287993</v>
      </c>
      <c r="H24" s="94">
        <f>H22*0.02</f>
        <v>51.760126016162879</v>
      </c>
    </row>
    <row r="25" spans="1:8" s="93" customFormat="1" ht="16.5" customHeight="1">
      <c r="A25" s="96">
        <v>9</v>
      </c>
      <c r="B25" s="90"/>
      <c r="C25" s="90" t="s">
        <v>352</v>
      </c>
      <c r="D25" s="89">
        <f>D24+D22</f>
        <v>2521.5328199999999</v>
      </c>
      <c r="E25" s="89">
        <f>E22+E24</f>
        <v>84.996600000000001</v>
      </c>
      <c r="F25" s="89" t="s">
        <v>1715</v>
      </c>
      <c r="G25" s="89">
        <f>G22+G24</f>
        <v>33.237006824306881</v>
      </c>
      <c r="H25" s="89">
        <f>D25+E25+G25</f>
        <v>2639.7664268243066</v>
      </c>
    </row>
    <row r="26" spans="1:8" s="95" customFormat="1" ht="25.5">
      <c r="A26" s="97">
        <v>10</v>
      </c>
      <c r="B26" s="123" t="s">
        <v>1754</v>
      </c>
      <c r="C26" s="88" t="s">
        <v>1722</v>
      </c>
      <c r="D26" s="98">
        <f>D25*0.2</f>
        <v>504.30656399999998</v>
      </c>
      <c r="E26" s="98">
        <f>E25*0.2</f>
        <v>16.999320000000001</v>
      </c>
      <c r="F26" s="98" t="s">
        <v>1715</v>
      </c>
      <c r="G26" s="98">
        <f>G25*0.2</f>
        <v>6.647401364861377</v>
      </c>
      <c r="H26" s="98">
        <f>H25*0.2+0.01</f>
        <v>527.96328536486135</v>
      </c>
    </row>
    <row r="27" spans="1:8" s="93" customFormat="1" ht="16.5" customHeight="1">
      <c r="A27" s="97">
        <v>11</v>
      </c>
      <c r="B27" s="99"/>
      <c r="C27" s="90" t="s">
        <v>1723</v>
      </c>
      <c r="D27" s="100">
        <f>D25+D26</f>
        <v>3025.8393839999999</v>
      </c>
      <c r="E27" s="100">
        <f>E25+E26</f>
        <v>101.99592</v>
      </c>
      <c r="F27" s="100" t="s">
        <v>1715</v>
      </c>
      <c r="G27" s="100">
        <f>G25+G26+0.01</f>
        <v>39.894408189168253</v>
      </c>
      <c r="H27" s="100">
        <f>H25+H26</f>
        <v>3167.7297121891679</v>
      </c>
    </row>
    <row r="28" spans="1:8">
      <c r="D28" s="67"/>
      <c r="E28" s="67"/>
      <c r="F28" s="67"/>
      <c r="G28" s="67"/>
      <c r="H28" s="67"/>
    </row>
    <row r="29" spans="1:8">
      <c r="D29" s="67"/>
      <c r="E29" s="67"/>
      <c r="F29" s="67"/>
      <c r="G29" s="67"/>
      <c r="H29" s="67"/>
    </row>
    <row r="30" spans="1:8" ht="15.75" customHeight="1">
      <c r="D30" s="67"/>
      <c r="E30" s="67"/>
      <c r="F30" s="67"/>
      <c r="G30" s="67"/>
      <c r="H30" s="67"/>
    </row>
    <row r="31" spans="1:8" ht="21" customHeight="1">
      <c r="A31" s="162" t="s">
        <v>1727</v>
      </c>
      <c r="B31" s="162"/>
      <c r="C31" s="162"/>
      <c r="D31" s="162"/>
      <c r="E31" s="162"/>
      <c r="F31" s="162"/>
      <c r="G31" s="162"/>
      <c r="H31" s="162"/>
    </row>
    <row r="32" spans="1:8" ht="15" customHeight="1">
      <c r="A32" s="162" t="s">
        <v>1728</v>
      </c>
      <c r="B32" s="162"/>
      <c r="C32" s="162"/>
      <c r="D32" s="162"/>
      <c r="E32" s="162"/>
      <c r="F32" s="162"/>
      <c r="G32" s="162"/>
      <c r="H32" s="162"/>
    </row>
    <row r="33" spans="1:8" ht="16.5" customHeight="1">
      <c r="A33" s="161" t="s">
        <v>1729</v>
      </c>
      <c r="B33" s="161"/>
      <c r="C33" s="161"/>
      <c r="D33" s="161"/>
      <c r="E33" s="161"/>
      <c r="F33" s="161"/>
      <c r="G33" s="161"/>
      <c r="H33" s="161"/>
    </row>
    <row r="34" spans="1:8" ht="16.5" customHeight="1">
      <c r="A34" s="162" t="s">
        <v>1724</v>
      </c>
      <c r="B34" s="162"/>
      <c r="C34" s="162"/>
      <c r="D34" s="162"/>
      <c r="E34" s="162"/>
      <c r="F34" s="162"/>
      <c r="G34" s="162"/>
      <c r="H34" s="162"/>
    </row>
    <row r="35" spans="1:8" ht="18.75" customHeight="1">
      <c r="A35" s="162" t="s">
        <v>1730</v>
      </c>
      <c r="B35" s="162"/>
      <c r="C35" s="162"/>
      <c r="D35" s="162"/>
      <c r="E35" s="162"/>
      <c r="F35" s="162"/>
      <c r="G35" s="162"/>
      <c r="H35" s="162"/>
    </row>
    <row r="36" spans="1:8" ht="19.5" customHeight="1">
      <c r="A36" s="161" t="s">
        <v>1731</v>
      </c>
      <c r="B36" s="161"/>
      <c r="C36" s="161"/>
      <c r="D36" s="161"/>
      <c r="E36" s="161"/>
      <c r="F36" s="161"/>
      <c r="G36" s="161"/>
      <c r="H36" s="161"/>
    </row>
    <row r="37" spans="1:8" ht="22.5" customHeight="1">
      <c r="A37" s="162" t="s">
        <v>1732</v>
      </c>
      <c r="B37" s="162"/>
      <c r="C37" s="162"/>
      <c r="D37" s="162"/>
      <c r="E37" s="162"/>
      <c r="F37" s="162"/>
      <c r="G37" s="162"/>
      <c r="H37" s="162"/>
    </row>
    <row r="38" spans="1:8" ht="17.25" customHeight="1">
      <c r="A38" s="161" t="s">
        <v>1733</v>
      </c>
      <c r="B38" s="161"/>
      <c r="C38" s="161"/>
      <c r="D38" s="161"/>
      <c r="E38" s="161"/>
      <c r="F38" s="161"/>
      <c r="G38" s="161"/>
      <c r="H38" s="161"/>
    </row>
    <row r="39" spans="1:8" ht="17.25" customHeight="1">
      <c r="A39" s="160"/>
      <c r="B39" s="160"/>
      <c r="C39" s="160"/>
      <c r="D39" s="160"/>
      <c r="E39" s="160"/>
      <c r="F39" s="160"/>
      <c r="G39" s="160"/>
      <c r="H39" s="160"/>
    </row>
  </sheetData>
  <mergeCells count="19">
    <mergeCell ref="A2:D3"/>
    <mergeCell ref="A4:C4"/>
    <mergeCell ref="A5:H5"/>
    <mergeCell ref="A6:H6"/>
    <mergeCell ref="A7:H7"/>
    <mergeCell ref="A9:A10"/>
    <mergeCell ref="B9:B10"/>
    <mergeCell ref="C9:C10"/>
    <mergeCell ref="D9:H9"/>
    <mergeCell ref="A23:D23"/>
    <mergeCell ref="A37:H37"/>
    <mergeCell ref="A38:H38"/>
    <mergeCell ref="A39:H39"/>
    <mergeCell ref="A31:H31"/>
    <mergeCell ref="A32:H32"/>
    <mergeCell ref="A33:H33"/>
    <mergeCell ref="A34:H34"/>
    <mergeCell ref="A35:H35"/>
    <mergeCell ref="A36:H36"/>
  </mergeCells>
  <printOptions horizontalCentered="1"/>
  <pageMargins left="0.78740157480314965" right="0.19685039370078741" top="0.39370078740157483" bottom="0.39370078740157483" header="0" footer="0"/>
  <pageSetup paperSize="9" scale="75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:IK515"/>
  <sheetViews>
    <sheetView topLeftCell="A137" workbookViewId="0">
      <selection activeCell="F152" sqref="F152"/>
    </sheetView>
  </sheetViews>
  <sheetFormatPr defaultColWidth="9.140625" defaultRowHeight="12.75"/>
  <cols>
    <col min="1" max="256" width="9.140625" customWidth="1"/>
  </cols>
  <sheetData>
    <row r="1" spans="1:133">
      <c r="A1">
        <v>0</v>
      </c>
      <c r="B1" t="s">
        <v>0</v>
      </c>
      <c r="D1" t="s">
        <v>1</v>
      </c>
      <c r="F1">
        <v>0</v>
      </c>
      <c r="G1">
        <v>0</v>
      </c>
      <c r="H1">
        <v>0</v>
      </c>
      <c r="I1" t="s">
        <v>2</v>
      </c>
      <c r="J1" t="s">
        <v>3</v>
      </c>
      <c r="K1">
        <v>1</v>
      </c>
      <c r="L1">
        <v>26281</v>
      </c>
      <c r="M1">
        <v>10</v>
      </c>
      <c r="N1">
        <v>10</v>
      </c>
      <c r="O1">
        <v>1</v>
      </c>
      <c r="P1">
        <v>0</v>
      </c>
      <c r="Q1">
        <v>11</v>
      </c>
    </row>
    <row r="12" spans="1:133">
      <c r="A12" s="1">
        <v>1</v>
      </c>
      <c r="B12" s="1">
        <v>510</v>
      </c>
      <c r="C12" s="1">
        <v>0</v>
      </c>
      <c r="D12" s="1">
        <f>ROW(A446)</f>
        <v>446</v>
      </c>
      <c r="E12" s="1">
        <v>0</v>
      </c>
      <c r="F12" s="1" t="s">
        <v>4</v>
      </c>
      <c r="G12" s="1" t="s">
        <v>1707</v>
      </c>
      <c r="H12" s="1" t="s">
        <v>3</v>
      </c>
      <c r="I12" s="1">
        <v>0</v>
      </c>
      <c r="J12" s="1" t="s">
        <v>3</v>
      </c>
      <c r="K12" s="1">
        <v>0</v>
      </c>
      <c r="L12" s="1"/>
      <c r="M12" s="1"/>
      <c r="N12" s="1"/>
      <c r="O12" s="1">
        <v>0</v>
      </c>
      <c r="P12" s="1">
        <v>0</v>
      </c>
      <c r="Q12" s="1">
        <v>0</v>
      </c>
      <c r="R12" s="1">
        <v>0</v>
      </c>
      <c r="S12" s="1"/>
      <c r="T12" s="1"/>
      <c r="U12" s="1" t="s">
        <v>3</v>
      </c>
      <c r="V12" s="1">
        <v>0</v>
      </c>
      <c r="W12" s="1" t="s">
        <v>3</v>
      </c>
      <c r="X12" s="1" t="s">
        <v>3</v>
      </c>
      <c r="Y12" s="1" t="s">
        <v>3</v>
      </c>
      <c r="Z12" s="1" t="s">
        <v>3</v>
      </c>
      <c r="AA12" s="1" t="s">
        <v>3</v>
      </c>
      <c r="AB12" s="1" t="s">
        <v>3</v>
      </c>
      <c r="AC12" s="1" t="s">
        <v>3</v>
      </c>
      <c r="AD12" s="1" t="s">
        <v>3</v>
      </c>
      <c r="AE12" s="1" t="s">
        <v>3</v>
      </c>
      <c r="AF12" s="1" t="s">
        <v>3</v>
      </c>
      <c r="AG12" s="1" t="s">
        <v>3</v>
      </c>
      <c r="AH12" s="1" t="s">
        <v>3</v>
      </c>
      <c r="AI12" s="1" t="s">
        <v>3</v>
      </c>
      <c r="AJ12" s="1" t="s">
        <v>3</v>
      </c>
      <c r="AK12" s="1"/>
      <c r="AL12" s="1" t="s">
        <v>3</v>
      </c>
      <c r="AM12" s="1" t="s">
        <v>3</v>
      </c>
      <c r="AN12" s="1" t="s">
        <v>3</v>
      </c>
      <c r="AO12" s="1"/>
      <c r="AP12" s="1" t="s">
        <v>3</v>
      </c>
      <c r="AQ12" s="1" t="s">
        <v>3</v>
      </c>
      <c r="AR12" s="1" t="s">
        <v>3</v>
      </c>
      <c r="AS12" s="1"/>
      <c r="AT12" s="1"/>
      <c r="AU12" s="1"/>
      <c r="AV12" s="1"/>
      <c r="AW12" s="1"/>
      <c r="AX12" s="1" t="s">
        <v>3</v>
      </c>
      <c r="AY12" s="1" t="s">
        <v>3</v>
      </c>
      <c r="AZ12" s="1" t="s">
        <v>3</v>
      </c>
      <c r="BA12" s="1"/>
      <c r="BB12" s="1"/>
      <c r="BC12" s="1"/>
      <c r="BD12" s="1"/>
      <c r="BE12" s="1"/>
      <c r="BF12" s="1"/>
      <c r="BG12" s="1"/>
      <c r="BH12" s="1" t="s">
        <v>6</v>
      </c>
      <c r="BI12" s="1" t="s">
        <v>7</v>
      </c>
      <c r="BJ12" s="1">
        <v>1</v>
      </c>
      <c r="BK12" s="1">
        <v>1</v>
      </c>
      <c r="BL12" s="1">
        <v>0</v>
      </c>
      <c r="BM12" s="1">
        <v>1</v>
      </c>
      <c r="BN12" s="1">
        <v>1</v>
      </c>
      <c r="BO12" s="1">
        <v>0</v>
      </c>
      <c r="BP12" s="1">
        <v>2</v>
      </c>
      <c r="BQ12" s="1">
        <v>0</v>
      </c>
      <c r="BR12" s="1">
        <v>1</v>
      </c>
      <c r="BS12" s="1">
        <v>1</v>
      </c>
      <c r="BT12" s="1">
        <v>0</v>
      </c>
      <c r="BU12" s="1">
        <v>0</v>
      </c>
      <c r="BV12" s="1">
        <v>1</v>
      </c>
      <c r="BW12" s="1">
        <v>0</v>
      </c>
      <c r="BX12" s="1">
        <v>0</v>
      </c>
      <c r="BY12" s="1" t="s">
        <v>8</v>
      </c>
      <c r="BZ12" s="1" t="s">
        <v>9</v>
      </c>
      <c r="CA12" s="1" t="s">
        <v>8</v>
      </c>
      <c r="CB12" s="1" t="s">
        <v>8</v>
      </c>
      <c r="CC12" s="1" t="s">
        <v>8</v>
      </c>
      <c r="CD12" s="1" t="s">
        <v>8</v>
      </c>
      <c r="CE12" s="1" t="s">
        <v>10</v>
      </c>
      <c r="CF12" s="1">
        <v>0</v>
      </c>
      <c r="CG12" s="1">
        <v>0</v>
      </c>
      <c r="CH12" s="1">
        <v>16785416</v>
      </c>
      <c r="CI12" s="1" t="s">
        <v>3</v>
      </c>
      <c r="CJ12" s="1" t="s">
        <v>3</v>
      </c>
      <c r="CK12" s="1">
        <v>0</v>
      </c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>
        <v>0</v>
      </c>
    </row>
    <row r="15" spans="1:133">
      <c r="A15" s="1">
        <v>15</v>
      </c>
      <c r="B15" s="1">
        <v>1</v>
      </c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</row>
    <row r="18" spans="1:245">
      <c r="A18" s="2">
        <v>52</v>
      </c>
      <c r="B18" s="2">
        <f t="shared" ref="B18:G18" si="0">B446</f>
        <v>510</v>
      </c>
      <c r="C18" s="2">
        <f t="shared" si="0"/>
        <v>1</v>
      </c>
      <c r="D18" s="2">
        <f t="shared" si="0"/>
        <v>12</v>
      </c>
      <c r="E18" s="2">
        <f t="shared" si="0"/>
        <v>0</v>
      </c>
      <c r="F18" s="2" t="str">
        <f t="shared" si="0"/>
        <v>Новый объект</v>
      </c>
      <c r="G18" s="2" t="str">
        <f t="shared" si="0"/>
        <v>Текущий ремонт части помещений "Дворца культуры тракторостроителей", расположенного по адресу: Чувашская Республика, г. Чебоксары, Эгерский бульвар, д. 36</v>
      </c>
      <c r="H18" s="2"/>
      <c r="I18" s="2"/>
      <c r="J18" s="2"/>
      <c r="K18" s="2"/>
      <c r="L18" s="2"/>
      <c r="M18" s="2"/>
      <c r="N18" s="2"/>
      <c r="O18" s="2">
        <f t="shared" ref="O18:AT18" si="1">O446</f>
        <v>1964989</v>
      </c>
      <c r="P18" s="2">
        <f t="shared" si="1"/>
        <v>1565726</v>
      </c>
      <c r="Q18" s="2">
        <f t="shared" si="1"/>
        <v>36716</v>
      </c>
      <c r="R18" s="2">
        <f t="shared" si="1"/>
        <v>7901</v>
      </c>
      <c r="S18" s="2">
        <f t="shared" si="1"/>
        <v>362547</v>
      </c>
      <c r="T18" s="2">
        <f t="shared" si="1"/>
        <v>0</v>
      </c>
      <c r="U18" s="2">
        <f t="shared" si="1"/>
        <v>2444.9275343999998</v>
      </c>
      <c r="V18" s="2">
        <f t="shared" si="1"/>
        <v>38.829857199999992</v>
      </c>
      <c r="W18" s="2">
        <f t="shared" si="1"/>
        <v>0</v>
      </c>
      <c r="X18" s="2">
        <f t="shared" si="1"/>
        <v>366949</v>
      </c>
      <c r="Y18" s="2">
        <f t="shared" si="1"/>
        <v>222226</v>
      </c>
      <c r="Z18" s="2">
        <f t="shared" si="1"/>
        <v>0</v>
      </c>
      <c r="AA18" s="2">
        <f t="shared" si="1"/>
        <v>0</v>
      </c>
      <c r="AB18" s="2">
        <f t="shared" si="1"/>
        <v>0</v>
      </c>
      <c r="AC18" s="2">
        <f t="shared" si="1"/>
        <v>0</v>
      </c>
      <c r="AD18" s="2">
        <f t="shared" si="1"/>
        <v>0</v>
      </c>
      <c r="AE18" s="2">
        <f t="shared" si="1"/>
        <v>0</v>
      </c>
      <c r="AF18" s="2">
        <f t="shared" si="1"/>
        <v>0</v>
      </c>
      <c r="AG18" s="2">
        <f t="shared" si="1"/>
        <v>0</v>
      </c>
      <c r="AH18" s="2">
        <f t="shared" si="1"/>
        <v>0</v>
      </c>
      <c r="AI18" s="2">
        <f t="shared" si="1"/>
        <v>0</v>
      </c>
      <c r="AJ18" s="2">
        <f t="shared" si="1"/>
        <v>0</v>
      </c>
      <c r="AK18" s="2">
        <f t="shared" si="1"/>
        <v>0</v>
      </c>
      <c r="AL18" s="2">
        <f t="shared" si="1"/>
        <v>0</v>
      </c>
      <c r="AM18" s="2">
        <f t="shared" si="1"/>
        <v>0</v>
      </c>
      <c r="AN18" s="2">
        <f t="shared" si="1"/>
        <v>0</v>
      </c>
      <c r="AO18" s="2">
        <f t="shared" si="1"/>
        <v>0</v>
      </c>
      <c r="AP18" s="2">
        <f t="shared" si="1"/>
        <v>0</v>
      </c>
      <c r="AQ18" s="2">
        <f t="shared" si="1"/>
        <v>0</v>
      </c>
      <c r="AR18" s="2">
        <f t="shared" si="1"/>
        <v>2554164</v>
      </c>
      <c r="AS18" s="2">
        <f t="shared" si="1"/>
        <v>2470829</v>
      </c>
      <c r="AT18" s="2">
        <f t="shared" si="1"/>
        <v>83335</v>
      </c>
      <c r="AU18" s="2">
        <f t="shared" ref="AU18:BZ18" si="2">AU446</f>
        <v>0</v>
      </c>
      <c r="AV18" s="2">
        <f t="shared" si="2"/>
        <v>1565726</v>
      </c>
      <c r="AW18" s="2">
        <f t="shared" si="2"/>
        <v>1565726</v>
      </c>
      <c r="AX18" s="2">
        <f t="shared" si="2"/>
        <v>0</v>
      </c>
      <c r="AY18" s="2">
        <f t="shared" si="2"/>
        <v>1565726</v>
      </c>
      <c r="AZ18" s="2">
        <f t="shared" si="2"/>
        <v>0</v>
      </c>
      <c r="BA18" s="2">
        <f t="shared" si="2"/>
        <v>0</v>
      </c>
      <c r="BB18" s="2">
        <f t="shared" si="2"/>
        <v>0</v>
      </c>
      <c r="BC18" s="2">
        <f t="shared" si="2"/>
        <v>0</v>
      </c>
      <c r="BD18" s="2">
        <f t="shared" si="2"/>
        <v>0</v>
      </c>
      <c r="BE18" s="2">
        <f t="shared" si="2"/>
        <v>0</v>
      </c>
      <c r="BF18" s="2">
        <f t="shared" si="2"/>
        <v>0</v>
      </c>
      <c r="BG18" s="2">
        <f t="shared" si="2"/>
        <v>0</v>
      </c>
      <c r="BH18" s="2">
        <f t="shared" si="2"/>
        <v>0</v>
      </c>
      <c r="BI18" s="2">
        <f t="shared" si="2"/>
        <v>0</v>
      </c>
      <c r="BJ18" s="2">
        <f t="shared" si="2"/>
        <v>0</v>
      </c>
      <c r="BK18" s="2">
        <f t="shared" si="2"/>
        <v>0</v>
      </c>
      <c r="BL18" s="2">
        <f t="shared" si="2"/>
        <v>0</v>
      </c>
      <c r="BM18" s="2">
        <f t="shared" si="2"/>
        <v>0</v>
      </c>
      <c r="BN18" s="2">
        <f t="shared" si="2"/>
        <v>0</v>
      </c>
      <c r="BO18" s="2">
        <f t="shared" si="2"/>
        <v>0</v>
      </c>
      <c r="BP18" s="2">
        <f t="shared" si="2"/>
        <v>0</v>
      </c>
      <c r="BQ18" s="2">
        <f t="shared" si="2"/>
        <v>0</v>
      </c>
      <c r="BR18" s="2">
        <f t="shared" si="2"/>
        <v>0</v>
      </c>
      <c r="BS18" s="2">
        <f t="shared" si="2"/>
        <v>0</v>
      </c>
      <c r="BT18" s="2">
        <f t="shared" si="2"/>
        <v>0</v>
      </c>
      <c r="BU18" s="2">
        <f t="shared" si="2"/>
        <v>0</v>
      </c>
      <c r="BV18" s="2">
        <f t="shared" si="2"/>
        <v>0</v>
      </c>
      <c r="BW18" s="2">
        <f t="shared" si="2"/>
        <v>0</v>
      </c>
      <c r="BX18" s="2">
        <f t="shared" si="2"/>
        <v>0</v>
      </c>
      <c r="BY18" s="2">
        <f t="shared" si="2"/>
        <v>0</v>
      </c>
      <c r="BZ18" s="2">
        <f t="shared" si="2"/>
        <v>0</v>
      </c>
      <c r="CA18" s="2">
        <f t="shared" ref="CA18:DF18" si="3">CA446</f>
        <v>0</v>
      </c>
      <c r="CB18" s="2">
        <f t="shared" si="3"/>
        <v>0</v>
      </c>
      <c r="CC18" s="2">
        <f t="shared" si="3"/>
        <v>0</v>
      </c>
      <c r="CD18" s="2">
        <f t="shared" si="3"/>
        <v>0</v>
      </c>
      <c r="CE18" s="2">
        <f t="shared" si="3"/>
        <v>0</v>
      </c>
      <c r="CF18" s="2">
        <f t="shared" si="3"/>
        <v>0</v>
      </c>
      <c r="CG18" s="2">
        <f t="shared" si="3"/>
        <v>0</v>
      </c>
      <c r="CH18" s="2">
        <f t="shared" si="3"/>
        <v>0</v>
      </c>
      <c r="CI18" s="2">
        <f t="shared" si="3"/>
        <v>0</v>
      </c>
      <c r="CJ18" s="2">
        <f t="shared" si="3"/>
        <v>0</v>
      </c>
      <c r="CK18" s="2">
        <f t="shared" si="3"/>
        <v>0</v>
      </c>
      <c r="CL18" s="2">
        <f t="shared" si="3"/>
        <v>0</v>
      </c>
      <c r="CM18" s="2">
        <f t="shared" si="3"/>
        <v>0</v>
      </c>
      <c r="CN18" s="2">
        <f t="shared" si="3"/>
        <v>0</v>
      </c>
      <c r="CO18" s="2">
        <f t="shared" si="3"/>
        <v>0</v>
      </c>
      <c r="CP18" s="2">
        <f t="shared" si="3"/>
        <v>0</v>
      </c>
      <c r="CQ18" s="2">
        <f t="shared" si="3"/>
        <v>0</v>
      </c>
      <c r="CR18" s="2">
        <f t="shared" si="3"/>
        <v>0</v>
      </c>
      <c r="CS18" s="2">
        <f t="shared" si="3"/>
        <v>0</v>
      </c>
      <c r="CT18" s="2">
        <f t="shared" si="3"/>
        <v>0</v>
      </c>
      <c r="CU18" s="2">
        <f t="shared" si="3"/>
        <v>0</v>
      </c>
      <c r="CV18" s="2">
        <f t="shared" si="3"/>
        <v>0</v>
      </c>
      <c r="CW18" s="2">
        <f t="shared" si="3"/>
        <v>0</v>
      </c>
      <c r="CX18" s="2">
        <f t="shared" si="3"/>
        <v>0</v>
      </c>
      <c r="CY18" s="2">
        <f t="shared" si="3"/>
        <v>0</v>
      </c>
      <c r="CZ18" s="2">
        <f t="shared" si="3"/>
        <v>0</v>
      </c>
      <c r="DA18" s="2">
        <f t="shared" si="3"/>
        <v>0</v>
      </c>
      <c r="DB18" s="2">
        <f t="shared" si="3"/>
        <v>0</v>
      </c>
      <c r="DC18" s="2">
        <f t="shared" si="3"/>
        <v>0</v>
      </c>
      <c r="DD18" s="2">
        <f t="shared" si="3"/>
        <v>0</v>
      </c>
      <c r="DE18" s="2">
        <f t="shared" si="3"/>
        <v>0</v>
      </c>
      <c r="DF18" s="2">
        <f t="shared" si="3"/>
        <v>0</v>
      </c>
      <c r="DG18" s="3">
        <f t="shared" ref="DG18:EL18" si="4">DG446</f>
        <v>0</v>
      </c>
      <c r="DH18" s="3">
        <f t="shared" si="4"/>
        <v>0</v>
      </c>
      <c r="DI18" s="3">
        <f t="shared" si="4"/>
        <v>0</v>
      </c>
      <c r="DJ18" s="3">
        <f t="shared" si="4"/>
        <v>0</v>
      </c>
      <c r="DK18" s="3">
        <f t="shared" si="4"/>
        <v>0</v>
      </c>
      <c r="DL18" s="3">
        <f t="shared" si="4"/>
        <v>0</v>
      </c>
      <c r="DM18" s="3">
        <f t="shared" si="4"/>
        <v>0</v>
      </c>
      <c r="DN18" s="3">
        <f t="shared" si="4"/>
        <v>0</v>
      </c>
      <c r="DO18" s="3">
        <f t="shared" si="4"/>
        <v>0</v>
      </c>
      <c r="DP18" s="3">
        <f t="shared" si="4"/>
        <v>0</v>
      </c>
      <c r="DQ18" s="3">
        <f t="shared" si="4"/>
        <v>0</v>
      </c>
      <c r="DR18" s="3">
        <f t="shared" si="4"/>
        <v>0</v>
      </c>
      <c r="DS18" s="3">
        <f t="shared" si="4"/>
        <v>0</v>
      </c>
      <c r="DT18" s="3">
        <f t="shared" si="4"/>
        <v>0</v>
      </c>
      <c r="DU18" s="3">
        <f t="shared" si="4"/>
        <v>0</v>
      </c>
      <c r="DV18" s="3">
        <f t="shared" si="4"/>
        <v>0</v>
      </c>
      <c r="DW18" s="3">
        <f t="shared" si="4"/>
        <v>0</v>
      </c>
      <c r="DX18" s="3">
        <f t="shared" si="4"/>
        <v>0</v>
      </c>
      <c r="DY18" s="3">
        <f t="shared" si="4"/>
        <v>0</v>
      </c>
      <c r="DZ18" s="3">
        <f t="shared" si="4"/>
        <v>0</v>
      </c>
      <c r="EA18" s="3">
        <f t="shared" si="4"/>
        <v>0</v>
      </c>
      <c r="EB18" s="3">
        <f t="shared" si="4"/>
        <v>0</v>
      </c>
      <c r="EC18" s="3">
        <f t="shared" si="4"/>
        <v>0</v>
      </c>
      <c r="ED18" s="3">
        <f t="shared" si="4"/>
        <v>0</v>
      </c>
      <c r="EE18" s="3">
        <f t="shared" si="4"/>
        <v>0</v>
      </c>
      <c r="EF18" s="3">
        <f t="shared" si="4"/>
        <v>0</v>
      </c>
      <c r="EG18" s="3">
        <f t="shared" si="4"/>
        <v>0</v>
      </c>
      <c r="EH18" s="3">
        <f t="shared" si="4"/>
        <v>0</v>
      </c>
      <c r="EI18" s="3">
        <f t="shared" si="4"/>
        <v>0</v>
      </c>
      <c r="EJ18" s="3">
        <f t="shared" si="4"/>
        <v>0</v>
      </c>
      <c r="EK18" s="3">
        <f t="shared" si="4"/>
        <v>0</v>
      </c>
      <c r="EL18" s="3">
        <f t="shared" si="4"/>
        <v>0</v>
      </c>
      <c r="EM18" s="3">
        <f t="shared" ref="EM18:FR18" si="5">EM446</f>
        <v>0</v>
      </c>
      <c r="EN18" s="3">
        <f t="shared" si="5"/>
        <v>0</v>
      </c>
      <c r="EO18" s="3">
        <f t="shared" si="5"/>
        <v>0</v>
      </c>
      <c r="EP18" s="3">
        <f t="shared" si="5"/>
        <v>0</v>
      </c>
      <c r="EQ18" s="3">
        <f t="shared" si="5"/>
        <v>0</v>
      </c>
      <c r="ER18" s="3">
        <f t="shared" si="5"/>
        <v>0</v>
      </c>
      <c r="ES18" s="3">
        <f t="shared" si="5"/>
        <v>0</v>
      </c>
      <c r="ET18" s="3">
        <f t="shared" si="5"/>
        <v>0</v>
      </c>
      <c r="EU18" s="3">
        <f t="shared" si="5"/>
        <v>0</v>
      </c>
      <c r="EV18" s="3">
        <f t="shared" si="5"/>
        <v>0</v>
      </c>
      <c r="EW18" s="3">
        <f t="shared" si="5"/>
        <v>0</v>
      </c>
      <c r="EX18" s="3">
        <f t="shared" si="5"/>
        <v>0</v>
      </c>
      <c r="EY18" s="3">
        <f t="shared" si="5"/>
        <v>0</v>
      </c>
      <c r="EZ18" s="3">
        <f t="shared" si="5"/>
        <v>0</v>
      </c>
      <c r="FA18" s="3">
        <f t="shared" si="5"/>
        <v>0</v>
      </c>
      <c r="FB18" s="3">
        <f t="shared" si="5"/>
        <v>0</v>
      </c>
      <c r="FC18" s="3">
        <f t="shared" si="5"/>
        <v>0</v>
      </c>
      <c r="FD18" s="3">
        <f t="shared" si="5"/>
        <v>0</v>
      </c>
      <c r="FE18" s="3">
        <f t="shared" si="5"/>
        <v>0</v>
      </c>
      <c r="FF18" s="3">
        <f t="shared" si="5"/>
        <v>0</v>
      </c>
      <c r="FG18" s="3">
        <f t="shared" si="5"/>
        <v>0</v>
      </c>
      <c r="FH18" s="3">
        <f t="shared" si="5"/>
        <v>0</v>
      </c>
      <c r="FI18" s="3">
        <f t="shared" si="5"/>
        <v>0</v>
      </c>
      <c r="FJ18" s="3">
        <f t="shared" si="5"/>
        <v>0</v>
      </c>
      <c r="FK18" s="3">
        <f t="shared" si="5"/>
        <v>0</v>
      </c>
      <c r="FL18" s="3">
        <f t="shared" si="5"/>
        <v>0</v>
      </c>
      <c r="FM18" s="3">
        <f t="shared" si="5"/>
        <v>0</v>
      </c>
      <c r="FN18" s="3">
        <f t="shared" si="5"/>
        <v>0</v>
      </c>
      <c r="FO18" s="3">
        <f t="shared" si="5"/>
        <v>0</v>
      </c>
      <c r="FP18" s="3">
        <f t="shared" si="5"/>
        <v>0</v>
      </c>
      <c r="FQ18" s="3">
        <f t="shared" si="5"/>
        <v>0</v>
      </c>
      <c r="FR18" s="3">
        <f t="shared" si="5"/>
        <v>0</v>
      </c>
      <c r="FS18" s="3">
        <f t="shared" ref="FS18:GX18" si="6">FS446</f>
        <v>0</v>
      </c>
      <c r="FT18" s="3">
        <f t="shared" si="6"/>
        <v>0</v>
      </c>
      <c r="FU18" s="3">
        <f t="shared" si="6"/>
        <v>0</v>
      </c>
      <c r="FV18" s="3">
        <f t="shared" si="6"/>
        <v>0</v>
      </c>
      <c r="FW18" s="3">
        <f t="shared" si="6"/>
        <v>0</v>
      </c>
      <c r="FX18" s="3">
        <f t="shared" si="6"/>
        <v>0</v>
      </c>
      <c r="FY18" s="3">
        <f t="shared" si="6"/>
        <v>0</v>
      </c>
      <c r="FZ18" s="3">
        <f t="shared" si="6"/>
        <v>0</v>
      </c>
      <c r="GA18" s="3">
        <f t="shared" si="6"/>
        <v>0</v>
      </c>
      <c r="GB18" s="3">
        <f t="shared" si="6"/>
        <v>0</v>
      </c>
      <c r="GC18" s="3">
        <f t="shared" si="6"/>
        <v>0</v>
      </c>
      <c r="GD18" s="3">
        <f t="shared" si="6"/>
        <v>0</v>
      </c>
      <c r="GE18" s="3">
        <f t="shared" si="6"/>
        <v>0</v>
      </c>
      <c r="GF18" s="3">
        <f t="shared" si="6"/>
        <v>0</v>
      </c>
      <c r="GG18" s="3">
        <f t="shared" si="6"/>
        <v>0</v>
      </c>
      <c r="GH18" s="3">
        <f t="shared" si="6"/>
        <v>0</v>
      </c>
      <c r="GI18" s="3">
        <f t="shared" si="6"/>
        <v>0</v>
      </c>
      <c r="GJ18" s="3">
        <f t="shared" si="6"/>
        <v>0</v>
      </c>
      <c r="GK18" s="3">
        <f t="shared" si="6"/>
        <v>0</v>
      </c>
      <c r="GL18" s="3">
        <f t="shared" si="6"/>
        <v>0</v>
      </c>
      <c r="GM18" s="3">
        <f t="shared" si="6"/>
        <v>0</v>
      </c>
      <c r="GN18" s="3">
        <f t="shared" si="6"/>
        <v>0</v>
      </c>
      <c r="GO18" s="3">
        <f t="shared" si="6"/>
        <v>0</v>
      </c>
      <c r="GP18" s="3">
        <f t="shared" si="6"/>
        <v>0</v>
      </c>
      <c r="GQ18" s="3">
        <f t="shared" si="6"/>
        <v>0</v>
      </c>
      <c r="GR18" s="3">
        <f t="shared" si="6"/>
        <v>0</v>
      </c>
      <c r="GS18" s="3">
        <f t="shared" si="6"/>
        <v>0</v>
      </c>
      <c r="GT18" s="3">
        <f t="shared" si="6"/>
        <v>0</v>
      </c>
      <c r="GU18" s="3">
        <f t="shared" si="6"/>
        <v>0</v>
      </c>
      <c r="GV18" s="3">
        <f t="shared" si="6"/>
        <v>0</v>
      </c>
      <c r="GW18" s="3">
        <f t="shared" si="6"/>
        <v>0</v>
      </c>
      <c r="GX18" s="3">
        <f t="shared" si="6"/>
        <v>0</v>
      </c>
    </row>
    <row r="20" spans="1:245">
      <c r="A20" s="1">
        <v>3</v>
      </c>
      <c r="B20" s="1">
        <v>1</v>
      </c>
      <c r="C20" s="1"/>
      <c r="D20" s="1">
        <f>ROW(A123)</f>
        <v>123</v>
      </c>
      <c r="E20" s="1"/>
      <c r="F20" s="1" t="s">
        <v>11</v>
      </c>
      <c r="G20" s="1" t="s">
        <v>12</v>
      </c>
      <c r="H20" s="1" t="s">
        <v>3</v>
      </c>
      <c r="I20" s="1">
        <v>0</v>
      </c>
      <c r="J20" s="1" t="s">
        <v>3</v>
      </c>
      <c r="K20" s="1">
        <v>-1</v>
      </c>
      <c r="L20" s="1" t="s">
        <v>3</v>
      </c>
      <c r="M20" s="1"/>
      <c r="N20" s="1"/>
      <c r="O20" s="1"/>
      <c r="P20" s="1"/>
      <c r="Q20" s="1"/>
      <c r="R20" s="1"/>
      <c r="S20" s="1"/>
      <c r="T20" s="1"/>
      <c r="U20" s="1" t="s">
        <v>3</v>
      </c>
      <c r="V20" s="1">
        <v>0</v>
      </c>
      <c r="W20" s="1"/>
      <c r="X20" s="1"/>
      <c r="Y20" s="1"/>
      <c r="Z20" s="1"/>
      <c r="AA20" s="1"/>
      <c r="AB20" s="1" t="s">
        <v>3</v>
      </c>
      <c r="AC20" s="1" t="s">
        <v>3</v>
      </c>
      <c r="AD20" s="1" t="s">
        <v>3</v>
      </c>
      <c r="AE20" s="1" t="s">
        <v>3</v>
      </c>
      <c r="AF20" s="1" t="s">
        <v>3</v>
      </c>
      <c r="AG20" s="1" t="s">
        <v>3</v>
      </c>
      <c r="AH20" s="1"/>
      <c r="AI20" s="1"/>
      <c r="AJ20" s="1"/>
      <c r="AK20" s="1"/>
      <c r="AL20" s="1"/>
      <c r="AM20" s="1"/>
      <c r="AN20" s="1"/>
      <c r="AO20" s="1"/>
      <c r="AP20" s="1" t="s">
        <v>3</v>
      </c>
      <c r="AQ20" s="1" t="s">
        <v>3</v>
      </c>
      <c r="AR20" s="1" t="s">
        <v>3</v>
      </c>
      <c r="AS20" s="1"/>
      <c r="AT20" s="1"/>
      <c r="AU20" s="1"/>
      <c r="AV20" s="1"/>
      <c r="AW20" s="1"/>
      <c r="AX20" s="1"/>
      <c r="AY20" s="1"/>
      <c r="AZ20" s="1" t="s">
        <v>3</v>
      </c>
      <c r="BA20" s="1"/>
      <c r="BB20" s="1" t="s">
        <v>3</v>
      </c>
      <c r="BC20" s="1" t="s">
        <v>3</v>
      </c>
      <c r="BD20" s="1" t="s">
        <v>3</v>
      </c>
      <c r="BE20" s="1" t="s">
        <v>3</v>
      </c>
      <c r="BF20" s="1" t="s">
        <v>3</v>
      </c>
      <c r="BG20" s="1" t="s">
        <v>3</v>
      </c>
      <c r="BH20" s="1" t="s">
        <v>3</v>
      </c>
      <c r="BI20" s="1" t="s">
        <v>3</v>
      </c>
      <c r="BJ20" s="1" t="s">
        <v>3</v>
      </c>
      <c r="BK20" s="1" t="s">
        <v>3</v>
      </c>
      <c r="BL20" s="1" t="s">
        <v>3</v>
      </c>
      <c r="BM20" s="1" t="s">
        <v>3</v>
      </c>
      <c r="BN20" s="1" t="s">
        <v>3</v>
      </c>
      <c r="BO20" s="1" t="s">
        <v>3</v>
      </c>
      <c r="BP20" s="1" t="s">
        <v>3</v>
      </c>
      <c r="BQ20" s="1"/>
      <c r="BR20" s="1"/>
      <c r="BS20" s="1"/>
      <c r="BT20" s="1"/>
      <c r="BU20" s="1"/>
      <c r="BV20" s="1"/>
      <c r="BW20" s="1"/>
      <c r="BX20" s="1">
        <v>0</v>
      </c>
      <c r="BY20" s="1"/>
      <c r="BZ20" s="1"/>
      <c r="CA20" s="1"/>
      <c r="CB20" s="1"/>
      <c r="CC20" s="1"/>
      <c r="CD20" s="1"/>
      <c r="CE20" s="1"/>
      <c r="CF20" s="1">
        <v>0</v>
      </c>
      <c r="CG20" s="1">
        <v>0</v>
      </c>
      <c r="CH20" s="1"/>
      <c r="CI20" s="1" t="s">
        <v>3</v>
      </c>
      <c r="CJ20" s="1" t="s">
        <v>3</v>
      </c>
    </row>
    <row r="22" spans="1:245">
      <c r="A22" s="2">
        <v>52</v>
      </c>
      <c r="B22" s="2">
        <f t="shared" ref="B22:G22" si="7">B123</f>
        <v>1</v>
      </c>
      <c r="C22" s="2">
        <f t="shared" si="7"/>
        <v>3</v>
      </c>
      <c r="D22" s="2">
        <f t="shared" si="7"/>
        <v>20</v>
      </c>
      <c r="E22" s="2">
        <f t="shared" si="7"/>
        <v>0</v>
      </c>
      <c r="F22" s="2" t="str">
        <f t="shared" si="7"/>
        <v>02-01-01</v>
      </c>
      <c r="G22" s="2" t="str">
        <f t="shared" si="7"/>
        <v>Общестроительные работы</v>
      </c>
      <c r="H22" s="2"/>
      <c r="I22" s="2"/>
      <c r="J22" s="2"/>
      <c r="K22" s="2"/>
      <c r="L22" s="2"/>
      <c r="M22" s="2"/>
      <c r="N22" s="2"/>
      <c r="O22" s="2">
        <f t="shared" ref="O22:AT22" si="8">O123</f>
        <v>1070675</v>
      </c>
      <c r="P22" s="2">
        <f t="shared" si="8"/>
        <v>829625</v>
      </c>
      <c r="Q22" s="2">
        <f t="shared" si="8"/>
        <v>20501</v>
      </c>
      <c r="R22" s="2">
        <f t="shared" si="8"/>
        <v>6370</v>
      </c>
      <c r="S22" s="2">
        <f t="shared" si="8"/>
        <v>220549</v>
      </c>
      <c r="T22" s="2">
        <f t="shared" si="8"/>
        <v>0</v>
      </c>
      <c r="U22" s="2">
        <f t="shared" si="8"/>
        <v>1522.7645819999998</v>
      </c>
      <c r="V22" s="2">
        <f t="shared" si="8"/>
        <v>31.766979999999993</v>
      </c>
      <c r="W22" s="2">
        <f t="shared" si="8"/>
        <v>0</v>
      </c>
      <c r="X22" s="2">
        <f t="shared" si="8"/>
        <v>225648</v>
      </c>
      <c r="Y22" s="2">
        <f t="shared" si="8"/>
        <v>131481</v>
      </c>
      <c r="Z22" s="2">
        <f t="shared" si="8"/>
        <v>0</v>
      </c>
      <c r="AA22" s="2">
        <f t="shared" si="8"/>
        <v>0</v>
      </c>
      <c r="AB22" s="2">
        <f t="shared" si="8"/>
        <v>1070675</v>
      </c>
      <c r="AC22" s="2">
        <f t="shared" si="8"/>
        <v>829625</v>
      </c>
      <c r="AD22" s="2">
        <f t="shared" si="8"/>
        <v>20501</v>
      </c>
      <c r="AE22" s="2">
        <f t="shared" si="8"/>
        <v>6370</v>
      </c>
      <c r="AF22" s="2">
        <f t="shared" si="8"/>
        <v>220549</v>
      </c>
      <c r="AG22" s="2">
        <f t="shared" si="8"/>
        <v>0</v>
      </c>
      <c r="AH22" s="2">
        <f t="shared" si="8"/>
        <v>1522.7645819999998</v>
      </c>
      <c r="AI22" s="2">
        <f t="shared" si="8"/>
        <v>31.766979999999993</v>
      </c>
      <c r="AJ22" s="2">
        <f t="shared" si="8"/>
        <v>0</v>
      </c>
      <c r="AK22" s="2">
        <f t="shared" si="8"/>
        <v>225648</v>
      </c>
      <c r="AL22" s="2">
        <f t="shared" si="8"/>
        <v>131481</v>
      </c>
      <c r="AM22" s="2">
        <f t="shared" si="8"/>
        <v>0</v>
      </c>
      <c r="AN22" s="2">
        <f t="shared" si="8"/>
        <v>0</v>
      </c>
      <c r="AO22" s="2">
        <f t="shared" si="8"/>
        <v>0</v>
      </c>
      <c r="AP22" s="2">
        <f t="shared" si="8"/>
        <v>0</v>
      </c>
      <c r="AQ22" s="2">
        <f t="shared" si="8"/>
        <v>0</v>
      </c>
      <c r="AR22" s="2">
        <f t="shared" si="8"/>
        <v>1427804</v>
      </c>
      <c r="AS22" s="2">
        <f t="shared" si="8"/>
        <v>1427804</v>
      </c>
      <c r="AT22" s="2">
        <f t="shared" si="8"/>
        <v>0</v>
      </c>
      <c r="AU22" s="2">
        <f t="shared" ref="AU22:BZ22" si="9">AU123</f>
        <v>0</v>
      </c>
      <c r="AV22" s="2">
        <f t="shared" si="9"/>
        <v>829625</v>
      </c>
      <c r="AW22" s="2">
        <f t="shared" si="9"/>
        <v>829625</v>
      </c>
      <c r="AX22" s="2">
        <f t="shared" si="9"/>
        <v>0</v>
      </c>
      <c r="AY22" s="2">
        <f t="shared" si="9"/>
        <v>829625</v>
      </c>
      <c r="AZ22" s="2">
        <f t="shared" si="9"/>
        <v>0</v>
      </c>
      <c r="BA22" s="2">
        <f t="shared" si="9"/>
        <v>0</v>
      </c>
      <c r="BB22" s="2">
        <f t="shared" si="9"/>
        <v>0</v>
      </c>
      <c r="BC22" s="2">
        <f t="shared" si="9"/>
        <v>0</v>
      </c>
      <c r="BD22" s="2">
        <f t="shared" si="9"/>
        <v>0</v>
      </c>
      <c r="BE22" s="2">
        <f t="shared" si="9"/>
        <v>0</v>
      </c>
      <c r="BF22" s="2">
        <f t="shared" si="9"/>
        <v>0</v>
      </c>
      <c r="BG22" s="2">
        <f t="shared" si="9"/>
        <v>0</v>
      </c>
      <c r="BH22" s="2">
        <f t="shared" si="9"/>
        <v>0</v>
      </c>
      <c r="BI22" s="2">
        <f t="shared" si="9"/>
        <v>0</v>
      </c>
      <c r="BJ22" s="2">
        <f t="shared" si="9"/>
        <v>0</v>
      </c>
      <c r="BK22" s="2">
        <f t="shared" si="9"/>
        <v>0</v>
      </c>
      <c r="BL22" s="2">
        <f t="shared" si="9"/>
        <v>0</v>
      </c>
      <c r="BM22" s="2">
        <f t="shared" si="9"/>
        <v>0</v>
      </c>
      <c r="BN22" s="2">
        <f t="shared" si="9"/>
        <v>0</v>
      </c>
      <c r="BO22" s="2">
        <f t="shared" si="9"/>
        <v>0</v>
      </c>
      <c r="BP22" s="2">
        <f t="shared" si="9"/>
        <v>0</v>
      </c>
      <c r="BQ22" s="2">
        <f t="shared" si="9"/>
        <v>0</v>
      </c>
      <c r="BR22" s="2">
        <f t="shared" si="9"/>
        <v>0</v>
      </c>
      <c r="BS22" s="2">
        <f t="shared" si="9"/>
        <v>0</v>
      </c>
      <c r="BT22" s="2">
        <f t="shared" si="9"/>
        <v>0</v>
      </c>
      <c r="BU22" s="2">
        <f t="shared" si="9"/>
        <v>0</v>
      </c>
      <c r="BV22" s="2">
        <f t="shared" si="9"/>
        <v>0</v>
      </c>
      <c r="BW22" s="2">
        <f t="shared" si="9"/>
        <v>0</v>
      </c>
      <c r="BX22" s="2">
        <f t="shared" si="9"/>
        <v>0</v>
      </c>
      <c r="BY22" s="2">
        <f t="shared" si="9"/>
        <v>0</v>
      </c>
      <c r="BZ22" s="2">
        <f t="shared" si="9"/>
        <v>0</v>
      </c>
      <c r="CA22" s="2">
        <f t="shared" ref="CA22:DF22" si="10">CA123</f>
        <v>1427804</v>
      </c>
      <c r="CB22" s="2">
        <f t="shared" si="10"/>
        <v>1427804</v>
      </c>
      <c r="CC22" s="2">
        <f t="shared" si="10"/>
        <v>0</v>
      </c>
      <c r="CD22" s="2">
        <f t="shared" si="10"/>
        <v>0</v>
      </c>
      <c r="CE22" s="2">
        <f t="shared" si="10"/>
        <v>829625</v>
      </c>
      <c r="CF22" s="2">
        <f t="shared" si="10"/>
        <v>829625</v>
      </c>
      <c r="CG22" s="2">
        <f t="shared" si="10"/>
        <v>0</v>
      </c>
      <c r="CH22" s="2">
        <f t="shared" si="10"/>
        <v>829625</v>
      </c>
      <c r="CI22" s="2">
        <f t="shared" si="10"/>
        <v>0</v>
      </c>
      <c r="CJ22" s="2">
        <f t="shared" si="10"/>
        <v>0</v>
      </c>
      <c r="CK22" s="2">
        <f t="shared" si="10"/>
        <v>0</v>
      </c>
      <c r="CL22" s="2">
        <f t="shared" si="10"/>
        <v>0</v>
      </c>
      <c r="CM22" s="2">
        <f t="shared" si="10"/>
        <v>0</v>
      </c>
      <c r="CN22" s="2">
        <f t="shared" si="10"/>
        <v>0</v>
      </c>
      <c r="CO22" s="2">
        <f t="shared" si="10"/>
        <v>0</v>
      </c>
      <c r="CP22" s="2">
        <f t="shared" si="10"/>
        <v>0</v>
      </c>
      <c r="CQ22" s="2">
        <f t="shared" si="10"/>
        <v>0</v>
      </c>
      <c r="CR22" s="2">
        <f t="shared" si="10"/>
        <v>0</v>
      </c>
      <c r="CS22" s="2">
        <f t="shared" si="10"/>
        <v>0</v>
      </c>
      <c r="CT22" s="2">
        <f t="shared" si="10"/>
        <v>0</v>
      </c>
      <c r="CU22" s="2">
        <f t="shared" si="10"/>
        <v>0</v>
      </c>
      <c r="CV22" s="2">
        <f t="shared" si="10"/>
        <v>0</v>
      </c>
      <c r="CW22" s="2">
        <f t="shared" si="10"/>
        <v>0</v>
      </c>
      <c r="CX22" s="2">
        <f t="shared" si="10"/>
        <v>0</v>
      </c>
      <c r="CY22" s="2">
        <f t="shared" si="10"/>
        <v>0</v>
      </c>
      <c r="CZ22" s="2">
        <f t="shared" si="10"/>
        <v>0</v>
      </c>
      <c r="DA22" s="2">
        <f t="shared" si="10"/>
        <v>0</v>
      </c>
      <c r="DB22" s="2">
        <f t="shared" si="10"/>
        <v>0</v>
      </c>
      <c r="DC22" s="2">
        <f t="shared" si="10"/>
        <v>0</v>
      </c>
      <c r="DD22" s="2">
        <f t="shared" si="10"/>
        <v>0</v>
      </c>
      <c r="DE22" s="2">
        <f t="shared" si="10"/>
        <v>0</v>
      </c>
      <c r="DF22" s="2">
        <f t="shared" si="10"/>
        <v>0</v>
      </c>
      <c r="DG22" s="3">
        <f t="shared" ref="DG22:EL22" si="11">DG123</f>
        <v>0</v>
      </c>
      <c r="DH22" s="3">
        <f t="shared" si="11"/>
        <v>0</v>
      </c>
      <c r="DI22" s="3">
        <f t="shared" si="11"/>
        <v>0</v>
      </c>
      <c r="DJ22" s="3">
        <f t="shared" si="11"/>
        <v>0</v>
      </c>
      <c r="DK22" s="3">
        <f t="shared" si="11"/>
        <v>0</v>
      </c>
      <c r="DL22" s="3">
        <f t="shared" si="11"/>
        <v>0</v>
      </c>
      <c r="DM22" s="3">
        <f t="shared" si="11"/>
        <v>0</v>
      </c>
      <c r="DN22" s="3">
        <f t="shared" si="11"/>
        <v>0</v>
      </c>
      <c r="DO22" s="3">
        <f t="shared" si="11"/>
        <v>0</v>
      </c>
      <c r="DP22" s="3">
        <f t="shared" si="11"/>
        <v>0</v>
      </c>
      <c r="DQ22" s="3">
        <f t="shared" si="11"/>
        <v>0</v>
      </c>
      <c r="DR22" s="3">
        <f t="shared" si="11"/>
        <v>0</v>
      </c>
      <c r="DS22" s="3">
        <f t="shared" si="11"/>
        <v>0</v>
      </c>
      <c r="DT22" s="3">
        <f t="shared" si="11"/>
        <v>0</v>
      </c>
      <c r="DU22" s="3">
        <f t="shared" si="11"/>
        <v>0</v>
      </c>
      <c r="DV22" s="3">
        <f t="shared" si="11"/>
        <v>0</v>
      </c>
      <c r="DW22" s="3">
        <f t="shared" si="11"/>
        <v>0</v>
      </c>
      <c r="DX22" s="3">
        <f t="shared" si="11"/>
        <v>0</v>
      </c>
      <c r="DY22" s="3">
        <f t="shared" si="11"/>
        <v>0</v>
      </c>
      <c r="DZ22" s="3">
        <f t="shared" si="11"/>
        <v>0</v>
      </c>
      <c r="EA22" s="3">
        <f t="shared" si="11"/>
        <v>0</v>
      </c>
      <c r="EB22" s="3">
        <f t="shared" si="11"/>
        <v>0</v>
      </c>
      <c r="EC22" s="3">
        <f t="shared" si="11"/>
        <v>0</v>
      </c>
      <c r="ED22" s="3">
        <f t="shared" si="11"/>
        <v>0</v>
      </c>
      <c r="EE22" s="3">
        <f t="shared" si="11"/>
        <v>0</v>
      </c>
      <c r="EF22" s="3">
        <f t="shared" si="11"/>
        <v>0</v>
      </c>
      <c r="EG22" s="3">
        <f t="shared" si="11"/>
        <v>0</v>
      </c>
      <c r="EH22" s="3">
        <f t="shared" si="11"/>
        <v>0</v>
      </c>
      <c r="EI22" s="3">
        <f t="shared" si="11"/>
        <v>0</v>
      </c>
      <c r="EJ22" s="3">
        <f t="shared" si="11"/>
        <v>0</v>
      </c>
      <c r="EK22" s="3">
        <f t="shared" si="11"/>
        <v>0</v>
      </c>
      <c r="EL22" s="3">
        <f t="shared" si="11"/>
        <v>0</v>
      </c>
      <c r="EM22" s="3">
        <f t="shared" ref="EM22:FR22" si="12">EM123</f>
        <v>0</v>
      </c>
      <c r="EN22" s="3">
        <f t="shared" si="12"/>
        <v>0</v>
      </c>
      <c r="EO22" s="3">
        <f t="shared" si="12"/>
        <v>0</v>
      </c>
      <c r="EP22" s="3">
        <f t="shared" si="12"/>
        <v>0</v>
      </c>
      <c r="EQ22" s="3">
        <f t="shared" si="12"/>
        <v>0</v>
      </c>
      <c r="ER22" s="3">
        <f t="shared" si="12"/>
        <v>0</v>
      </c>
      <c r="ES22" s="3">
        <f t="shared" si="12"/>
        <v>0</v>
      </c>
      <c r="ET22" s="3">
        <f t="shared" si="12"/>
        <v>0</v>
      </c>
      <c r="EU22" s="3">
        <f t="shared" si="12"/>
        <v>0</v>
      </c>
      <c r="EV22" s="3">
        <f t="shared" si="12"/>
        <v>0</v>
      </c>
      <c r="EW22" s="3">
        <f t="shared" si="12"/>
        <v>0</v>
      </c>
      <c r="EX22" s="3">
        <f t="shared" si="12"/>
        <v>0</v>
      </c>
      <c r="EY22" s="3">
        <f t="shared" si="12"/>
        <v>0</v>
      </c>
      <c r="EZ22" s="3">
        <f t="shared" si="12"/>
        <v>0</v>
      </c>
      <c r="FA22" s="3">
        <f t="shared" si="12"/>
        <v>0</v>
      </c>
      <c r="FB22" s="3">
        <f t="shared" si="12"/>
        <v>0</v>
      </c>
      <c r="FC22" s="3">
        <f t="shared" si="12"/>
        <v>0</v>
      </c>
      <c r="FD22" s="3">
        <f t="shared" si="12"/>
        <v>0</v>
      </c>
      <c r="FE22" s="3">
        <f t="shared" si="12"/>
        <v>0</v>
      </c>
      <c r="FF22" s="3">
        <f t="shared" si="12"/>
        <v>0</v>
      </c>
      <c r="FG22" s="3">
        <f t="shared" si="12"/>
        <v>0</v>
      </c>
      <c r="FH22" s="3">
        <f t="shared" si="12"/>
        <v>0</v>
      </c>
      <c r="FI22" s="3">
        <f t="shared" si="12"/>
        <v>0</v>
      </c>
      <c r="FJ22" s="3">
        <f t="shared" si="12"/>
        <v>0</v>
      </c>
      <c r="FK22" s="3">
        <f t="shared" si="12"/>
        <v>0</v>
      </c>
      <c r="FL22" s="3">
        <f t="shared" si="12"/>
        <v>0</v>
      </c>
      <c r="FM22" s="3">
        <f t="shared" si="12"/>
        <v>0</v>
      </c>
      <c r="FN22" s="3">
        <f t="shared" si="12"/>
        <v>0</v>
      </c>
      <c r="FO22" s="3">
        <f t="shared" si="12"/>
        <v>0</v>
      </c>
      <c r="FP22" s="3">
        <f t="shared" si="12"/>
        <v>0</v>
      </c>
      <c r="FQ22" s="3">
        <f t="shared" si="12"/>
        <v>0</v>
      </c>
      <c r="FR22" s="3">
        <f t="shared" si="12"/>
        <v>0</v>
      </c>
      <c r="FS22" s="3">
        <f t="shared" ref="FS22:GX22" si="13">FS123</f>
        <v>0</v>
      </c>
      <c r="FT22" s="3">
        <f t="shared" si="13"/>
        <v>0</v>
      </c>
      <c r="FU22" s="3">
        <f t="shared" si="13"/>
        <v>0</v>
      </c>
      <c r="FV22" s="3">
        <f t="shared" si="13"/>
        <v>0</v>
      </c>
      <c r="FW22" s="3">
        <f t="shared" si="13"/>
        <v>0</v>
      </c>
      <c r="FX22" s="3">
        <f t="shared" si="13"/>
        <v>0</v>
      </c>
      <c r="FY22" s="3">
        <f t="shared" si="13"/>
        <v>0</v>
      </c>
      <c r="FZ22" s="3">
        <f t="shared" si="13"/>
        <v>0</v>
      </c>
      <c r="GA22" s="3">
        <f t="shared" si="13"/>
        <v>0</v>
      </c>
      <c r="GB22" s="3">
        <f t="shared" si="13"/>
        <v>0</v>
      </c>
      <c r="GC22" s="3">
        <f t="shared" si="13"/>
        <v>0</v>
      </c>
      <c r="GD22" s="3">
        <f t="shared" si="13"/>
        <v>0</v>
      </c>
      <c r="GE22" s="3">
        <f t="shared" si="13"/>
        <v>0</v>
      </c>
      <c r="GF22" s="3">
        <f t="shared" si="13"/>
        <v>0</v>
      </c>
      <c r="GG22" s="3">
        <f t="shared" si="13"/>
        <v>0</v>
      </c>
      <c r="GH22" s="3">
        <f t="shared" si="13"/>
        <v>0</v>
      </c>
      <c r="GI22" s="3">
        <f t="shared" si="13"/>
        <v>0</v>
      </c>
      <c r="GJ22" s="3">
        <f t="shared" si="13"/>
        <v>0</v>
      </c>
      <c r="GK22" s="3">
        <f t="shared" si="13"/>
        <v>0</v>
      </c>
      <c r="GL22" s="3">
        <f t="shared" si="13"/>
        <v>0</v>
      </c>
      <c r="GM22" s="3">
        <f t="shared" si="13"/>
        <v>0</v>
      </c>
      <c r="GN22" s="3">
        <f t="shared" si="13"/>
        <v>0</v>
      </c>
      <c r="GO22" s="3">
        <f t="shared" si="13"/>
        <v>0</v>
      </c>
      <c r="GP22" s="3">
        <f t="shared" si="13"/>
        <v>0</v>
      </c>
      <c r="GQ22" s="3">
        <f t="shared" si="13"/>
        <v>0</v>
      </c>
      <c r="GR22" s="3">
        <f t="shared" si="13"/>
        <v>0</v>
      </c>
      <c r="GS22" s="3">
        <f t="shared" si="13"/>
        <v>0</v>
      </c>
      <c r="GT22" s="3">
        <f t="shared" si="13"/>
        <v>0</v>
      </c>
      <c r="GU22" s="3">
        <f t="shared" si="13"/>
        <v>0</v>
      </c>
      <c r="GV22" s="3">
        <f t="shared" si="13"/>
        <v>0</v>
      </c>
      <c r="GW22" s="3">
        <f t="shared" si="13"/>
        <v>0</v>
      </c>
      <c r="GX22" s="3">
        <f t="shared" si="13"/>
        <v>0</v>
      </c>
    </row>
    <row r="24" spans="1:245">
      <c r="A24">
        <v>19</v>
      </c>
      <c r="B24">
        <v>1</v>
      </c>
      <c r="F24" t="s">
        <v>3</v>
      </c>
      <c r="G24" t="s">
        <v>13</v>
      </c>
      <c r="H24" t="s">
        <v>3</v>
      </c>
      <c r="AA24">
        <v>1</v>
      </c>
      <c r="IK24">
        <v>0</v>
      </c>
    </row>
    <row r="25" spans="1:245">
      <c r="A25">
        <v>19</v>
      </c>
      <c r="B25">
        <v>1</v>
      </c>
      <c r="F25" t="s">
        <v>3</v>
      </c>
      <c r="G25" t="s">
        <v>14</v>
      </c>
      <c r="H25" t="s">
        <v>3</v>
      </c>
      <c r="AA25">
        <v>1</v>
      </c>
      <c r="IK25">
        <v>0</v>
      </c>
    </row>
    <row r="26" spans="1:245">
      <c r="A26">
        <v>17</v>
      </c>
      <c r="B26">
        <v>1</v>
      </c>
      <c r="C26">
        <f>ROW(SmtRes!A4)</f>
        <v>4</v>
      </c>
      <c r="D26">
        <f>ROW(EtalonRes!A4)</f>
        <v>4</v>
      </c>
      <c r="E26" t="s">
        <v>15</v>
      </c>
      <c r="F26" t="s">
        <v>16</v>
      </c>
      <c r="G26" t="s">
        <v>17</v>
      </c>
      <c r="H26" t="s">
        <v>18</v>
      </c>
      <c r="I26">
        <v>2.2000000000000002</v>
      </c>
      <c r="J26">
        <v>0</v>
      </c>
      <c r="O26">
        <f t="shared" ref="O26:O35" si="14">ROUND(CP26,0)</f>
        <v>3980</v>
      </c>
      <c r="P26">
        <f t="shared" ref="P26:P35" si="15">ROUND(CQ26*I26,0)</f>
        <v>0</v>
      </c>
      <c r="Q26">
        <f t="shared" ref="Q26:Q35" si="16">ROUND(CR26*I26,0)</f>
        <v>1286</v>
      </c>
      <c r="R26">
        <f t="shared" ref="R26:R35" si="17">ROUND(CS26*I26,0)</f>
        <v>409</v>
      </c>
      <c r="S26">
        <f t="shared" ref="S26:S35" si="18">ROUND(CT26*I26,0)</f>
        <v>2694</v>
      </c>
      <c r="T26">
        <f t="shared" ref="T26:T35" si="19">ROUND(CU26*I26,0)</f>
        <v>0</v>
      </c>
      <c r="U26">
        <f t="shared" ref="U26:U35" si="20">CV26*I26</f>
        <v>18.128000000000004</v>
      </c>
      <c r="V26">
        <f t="shared" ref="V26:V35" si="21">CW26*I26</f>
        <v>2.5299999999999998</v>
      </c>
      <c r="W26">
        <f t="shared" ref="W26:W35" si="22">ROUND(CX26*I26,0)</f>
        <v>0</v>
      </c>
      <c r="X26">
        <f t="shared" ref="X26:X35" si="23">ROUND(CY26,0)</f>
        <v>3072</v>
      </c>
      <c r="Y26">
        <f t="shared" ref="Y26:Y35" si="24">ROUND(CZ26,0)</f>
        <v>1862</v>
      </c>
      <c r="AA26">
        <v>48583957</v>
      </c>
      <c r="AB26">
        <f t="shared" ref="AB26:AB35" si="25">ROUND((AC26+AD26+AF26),2)</f>
        <v>140.4</v>
      </c>
      <c r="AC26">
        <f t="shared" ref="AC26:AC35" si="26">ROUND((ES26),2)</f>
        <v>0</v>
      </c>
      <c r="AD26">
        <f t="shared" ref="AD26:AD35" si="27">ROUND((((ET26)-(EU26))+AE26),2)</f>
        <v>72.17</v>
      </c>
      <c r="AE26">
        <f t="shared" ref="AE26:AE35" si="28">ROUND((EU26),2)</f>
        <v>10.35</v>
      </c>
      <c r="AF26">
        <f t="shared" ref="AF26:AF35" si="29">ROUND((EV26),2)</f>
        <v>68.23</v>
      </c>
      <c r="AG26">
        <f t="shared" ref="AG26:AG35" si="30">ROUND((AP26),2)</f>
        <v>0</v>
      </c>
      <c r="AH26">
        <f t="shared" ref="AH26:AH35" si="31">(EW26)</f>
        <v>8.24</v>
      </c>
      <c r="AI26">
        <f t="shared" ref="AI26:AI35" si="32">(EX26)</f>
        <v>1.1499999999999999</v>
      </c>
      <c r="AJ26">
        <f t="shared" ref="AJ26:AJ35" si="33">(AS26)</f>
        <v>0</v>
      </c>
      <c r="AK26">
        <v>140.4</v>
      </c>
      <c r="AL26">
        <v>0</v>
      </c>
      <c r="AM26">
        <v>72.17</v>
      </c>
      <c r="AN26">
        <v>10.35</v>
      </c>
      <c r="AO26">
        <v>68.23</v>
      </c>
      <c r="AP26">
        <v>0</v>
      </c>
      <c r="AQ26">
        <v>8.24</v>
      </c>
      <c r="AR26">
        <v>1.1499999999999999</v>
      </c>
      <c r="AS26">
        <v>0</v>
      </c>
      <c r="AT26">
        <v>99</v>
      </c>
      <c r="AU26">
        <v>60</v>
      </c>
      <c r="AV26">
        <v>1</v>
      </c>
      <c r="AW26">
        <v>1</v>
      </c>
      <c r="AZ26">
        <v>1</v>
      </c>
      <c r="BA26">
        <v>17.95</v>
      </c>
      <c r="BB26">
        <v>8.1</v>
      </c>
      <c r="BC26">
        <v>1</v>
      </c>
      <c r="BD26" t="s">
        <v>3</v>
      </c>
      <c r="BE26" t="s">
        <v>3</v>
      </c>
      <c r="BF26" t="s">
        <v>3</v>
      </c>
      <c r="BG26" t="s">
        <v>3</v>
      </c>
      <c r="BH26">
        <v>0</v>
      </c>
      <c r="BI26">
        <v>1</v>
      </c>
      <c r="BJ26" t="s">
        <v>19</v>
      </c>
      <c r="BM26">
        <v>46001</v>
      </c>
      <c r="BN26">
        <v>0</v>
      </c>
      <c r="BO26" t="s">
        <v>16</v>
      </c>
      <c r="BP26">
        <v>1</v>
      </c>
      <c r="BQ26">
        <v>2</v>
      </c>
      <c r="BR26">
        <v>0</v>
      </c>
      <c r="BS26">
        <v>17.95</v>
      </c>
      <c r="BT26">
        <v>1</v>
      </c>
      <c r="BU26">
        <v>1</v>
      </c>
      <c r="BV26">
        <v>1</v>
      </c>
      <c r="BW26">
        <v>1</v>
      </c>
      <c r="BX26">
        <v>1</v>
      </c>
      <c r="BY26" t="s">
        <v>3</v>
      </c>
      <c r="BZ26">
        <v>110</v>
      </c>
      <c r="CA26">
        <v>70</v>
      </c>
      <c r="CE26">
        <v>0</v>
      </c>
      <c r="CF26">
        <v>0</v>
      </c>
      <c r="CG26">
        <v>0</v>
      </c>
      <c r="CM26">
        <v>0</v>
      </c>
      <c r="CN26" t="s">
        <v>3</v>
      </c>
      <c r="CO26">
        <v>0</v>
      </c>
      <c r="CP26">
        <f t="shared" ref="CP26:CP35" si="34">(P26+Q26+S26)</f>
        <v>3980</v>
      </c>
      <c r="CQ26">
        <f t="shared" ref="CQ26:CQ35" si="35">AC26*BC26</f>
        <v>0</v>
      </c>
      <c r="CR26">
        <f t="shared" ref="CR26:CR35" si="36">AD26*BB26</f>
        <v>584.577</v>
      </c>
      <c r="CS26">
        <f t="shared" ref="CS26:CS35" si="37">AE26*BS26</f>
        <v>185.7825</v>
      </c>
      <c r="CT26">
        <f t="shared" ref="CT26:CT35" si="38">AF26*BA26</f>
        <v>1224.7284999999999</v>
      </c>
      <c r="CU26">
        <f t="shared" ref="CU26:CU35" si="39">AG26</f>
        <v>0</v>
      </c>
      <c r="CV26">
        <f t="shared" ref="CV26:CV35" si="40">AH26</f>
        <v>8.24</v>
      </c>
      <c r="CW26">
        <f t="shared" ref="CW26:CW35" si="41">AI26</f>
        <v>1.1499999999999999</v>
      </c>
      <c r="CX26">
        <f t="shared" ref="CX26:CX35" si="42">AJ26</f>
        <v>0</v>
      </c>
      <c r="CY26">
        <f t="shared" ref="CY26:CY35" si="43">(((S26+R26)*AT26)/100)</f>
        <v>3071.97</v>
      </c>
      <c r="CZ26">
        <f t="shared" ref="CZ26:CZ35" si="44">(((S26+R26)*AU26)/100)</f>
        <v>1861.8</v>
      </c>
      <c r="DC26" t="s">
        <v>3</v>
      </c>
      <c r="DD26" t="s">
        <v>3</v>
      </c>
      <c r="DE26" t="s">
        <v>3</v>
      </c>
      <c r="DF26" t="s">
        <v>3</v>
      </c>
      <c r="DG26" t="s">
        <v>3</v>
      </c>
      <c r="DH26" t="s">
        <v>3</v>
      </c>
      <c r="DI26" t="s">
        <v>3</v>
      </c>
      <c r="DJ26" t="s">
        <v>3</v>
      </c>
      <c r="DK26" t="s">
        <v>3</v>
      </c>
      <c r="DL26" t="s">
        <v>3</v>
      </c>
      <c r="DM26" t="s">
        <v>3</v>
      </c>
      <c r="DN26">
        <v>0</v>
      </c>
      <c r="DO26">
        <v>0</v>
      </c>
      <c r="DP26">
        <v>1</v>
      </c>
      <c r="DQ26">
        <v>1</v>
      </c>
      <c r="DU26">
        <v>1013</v>
      </c>
      <c r="DV26" t="s">
        <v>18</v>
      </c>
      <c r="DW26" t="s">
        <v>18</v>
      </c>
      <c r="DX26">
        <v>1</v>
      </c>
      <c r="EE26">
        <v>48577791</v>
      </c>
      <c r="EF26">
        <v>2</v>
      </c>
      <c r="EG26" t="s">
        <v>12</v>
      </c>
      <c r="EH26">
        <v>0</v>
      </c>
      <c r="EI26" t="s">
        <v>3</v>
      </c>
      <c r="EJ26">
        <v>1</v>
      </c>
      <c r="EK26">
        <v>46001</v>
      </c>
      <c r="EL26" t="s">
        <v>20</v>
      </c>
      <c r="EM26" t="s">
        <v>21</v>
      </c>
      <c r="EO26" t="s">
        <v>3</v>
      </c>
      <c r="EQ26">
        <v>131072</v>
      </c>
      <c r="ER26">
        <v>140.4</v>
      </c>
      <c r="ES26">
        <v>0</v>
      </c>
      <c r="ET26">
        <v>72.17</v>
      </c>
      <c r="EU26">
        <v>10.35</v>
      </c>
      <c r="EV26">
        <v>68.23</v>
      </c>
      <c r="EW26">
        <v>8.24</v>
      </c>
      <c r="EX26">
        <v>1.1499999999999999</v>
      </c>
      <c r="EY26">
        <v>0</v>
      </c>
      <c r="FQ26">
        <v>0</v>
      </c>
      <c r="FR26">
        <f t="shared" ref="FR26:FR35" si="45">ROUND(IF(AND(BH26=3,BI26=3),P26,0),0)</f>
        <v>0</v>
      </c>
      <c r="FS26">
        <v>0</v>
      </c>
      <c r="FT26" t="s">
        <v>22</v>
      </c>
      <c r="FU26" t="s">
        <v>23</v>
      </c>
      <c r="FX26">
        <v>99</v>
      </c>
      <c r="FY26">
        <v>59.5</v>
      </c>
      <c r="GA26" t="s">
        <v>3</v>
      </c>
      <c r="GD26">
        <v>1</v>
      </c>
      <c r="GF26">
        <v>1384692176</v>
      </c>
      <c r="GG26">
        <v>2</v>
      </c>
      <c r="GH26">
        <v>0</v>
      </c>
      <c r="GI26">
        <v>2</v>
      </c>
      <c r="GJ26">
        <v>0</v>
      </c>
      <c r="GK26">
        <v>0</v>
      </c>
      <c r="GL26">
        <f t="shared" ref="GL26:GL35" si="46">ROUND(IF(AND(BH26=3,BI26=3,FS26&lt;&gt;0),P26,0),0)</f>
        <v>0</v>
      </c>
      <c r="GM26">
        <f t="shared" ref="GM26:GM35" si="47">ROUND(O26+X26+Y26,0)+GX26</f>
        <v>8914</v>
      </c>
      <c r="GN26">
        <f t="shared" ref="GN26:GN35" si="48">IF(OR(BI26=0,BI26=1),ROUND(O26+X26+Y26,0),0)</f>
        <v>8914</v>
      </c>
      <c r="GO26">
        <f t="shared" ref="GO26:GO35" si="49">IF(BI26=2,ROUND(O26+X26+Y26,0),0)</f>
        <v>0</v>
      </c>
      <c r="GP26">
        <f t="shared" ref="GP26:GP35" si="50">IF(BI26=4,ROUND(O26+X26+Y26,0)+GX26,0)</f>
        <v>0</v>
      </c>
      <c r="GR26">
        <v>0</v>
      </c>
      <c r="GS26">
        <v>0</v>
      </c>
      <c r="GT26">
        <v>0</v>
      </c>
      <c r="GU26" t="s">
        <v>3</v>
      </c>
      <c r="GV26">
        <f t="shared" ref="GV26:GV35" si="51">ROUND((GT26),2)</f>
        <v>0</v>
      </c>
      <c r="GW26">
        <v>1</v>
      </c>
      <c r="GX26">
        <f t="shared" ref="GX26:GX35" si="52">ROUND(HC26*I26,0)</f>
        <v>0</v>
      </c>
      <c r="HA26">
        <v>0</v>
      </c>
      <c r="HB26">
        <v>0</v>
      </c>
      <c r="HC26">
        <f t="shared" ref="HC26:HC35" si="53">GV26*GW26</f>
        <v>0</v>
      </c>
      <c r="IK26">
        <v>0</v>
      </c>
    </row>
    <row r="27" spans="1:245">
      <c r="A27">
        <v>17</v>
      </c>
      <c r="B27">
        <v>1</v>
      </c>
      <c r="C27">
        <f>ROW(SmtRes!A8)</f>
        <v>8</v>
      </c>
      <c r="D27">
        <f>ROW(EtalonRes!A8)</f>
        <v>8</v>
      </c>
      <c r="E27" t="s">
        <v>24</v>
      </c>
      <c r="F27" t="s">
        <v>25</v>
      </c>
      <c r="G27" t="s">
        <v>26</v>
      </c>
      <c r="H27" t="s">
        <v>27</v>
      </c>
      <c r="I27">
        <f>ROUND(34.1/100,9)</f>
        <v>0.34100000000000003</v>
      </c>
      <c r="J27">
        <v>0</v>
      </c>
      <c r="O27">
        <f t="shared" si="14"/>
        <v>1966</v>
      </c>
      <c r="P27">
        <f t="shared" si="15"/>
        <v>0</v>
      </c>
      <c r="Q27">
        <f t="shared" si="16"/>
        <v>80</v>
      </c>
      <c r="R27">
        <f t="shared" si="17"/>
        <v>25</v>
      </c>
      <c r="S27">
        <f t="shared" si="18"/>
        <v>1886</v>
      </c>
      <c r="T27">
        <f t="shared" si="19"/>
        <v>0</v>
      </c>
      <c r="U27">
        <f t="shared" si="20"/>
        <v>12.538570000000002</v>
      </c>
      <c r="V27">
        <f t="shared" si="21"/>
        <v>0.15686000000000003</v>
      </c>
      <c r="W27">
        <f t="shared" si="22"/>
        <v>0</v>
      </c>
      <c r="X27">
        <f t="shared" si="23"/>
        <v>1892</v>
      </c>
      <c r="Y27">
        <f t="shared" si="24"/>
        <v>1147</v>
      </c>
      <c r="AA27">
        <v>48583957</v>
      </c>
      <c r="AB27">
        <f t="shared" si="25"/>
        <v>337</v>
      </c>
      <c r="AC27">
        <f t="shared" si="26"/>
        <v>0</v>
      </c>
      <c r="AD27">
        <f t="shared" si="27"/>
        <v>28.87</v>
      </c>
      <c r="AE27">
        <f t="shared" si="28"/>
        <v>4.1399999999999997</v>
      </c>
      <c r="AF27">
        <f t="shared" si="29"/>
        <v>308.13</v>
      </c>
      <c r="AG27">
        <f t="shared" si="30"/>
        <v>0</v>
      </c>
      <c r="AH27">
        <f t="shared" si="31"/>
        <v>36.770000000000003</v>
      </c>
      <c r="AI27">
        <f t="shared" si="32"/>
        <v>0.46</v>
      </c>
      <c r="AJ27">
        <f t="shared" si="33"/>
        <v>0</v>
      </c>
      <c r="AK27">
        <v>337</v>
      </c>
      <c r="AL27">
        <v>0</v>
      </c>
      <c r="AM27">
        <v>28.87</v>
      </c>
      <c r="AN27">
        <v>4.1399999999999997</v>
      </c>
      <c r="AO27">
        <v>308.13</v>
      </c>
      <c r="AP27">
        <v>0</v>
      </c>
      <c r="AQ27">
        <v>36.770000000000003</v>
      </c>
      <c r="AR27">
        <v>0.46</v>
      </c>
      <c r="AS27">
        <v>0</v>
      </c>
      <c r="AT27">
        <v>99</v>
      </c>
      <c r="AU27">
        <v>60</v>
      </c>
      <c r="AV27">
        <v>1</v>
      </c>
      <c r="AW27">
        <v>1</v>
      </c>
      <c r="AZ27">
        <v>1</v>
      </c>
      <c r="BA27">
        <v>17.95</v>
      </c>
      <c r="BB27">
        <v>8.1</v>
      </c>
      <c r="BC27">
        <v>1</v>
      </c>
      <c r="BD27" t="s">
        <v>3</v>
      </c>
      <c r="BE27" t="s">
        <v>3</v>
      </c>
      <c r="BF27" t="s">
        <v>3</v>
      </c>
      <c r="BG27" t="s">
        <v>3</v>
      </c>
      <c r="BH27">
        <v>0</v>
      </c>
      <c r="BI27">
        <v>1</v>
      </c>
      <c r="BJ27" t="s">
        <v>28</v>
      </c>
      <c r="BM27">
        <v>46001</v>
      </c>
      <c r="BN27">
        <v>0</v>
      </c>
      <c r="BO27" t="s">
        <v>25</v>
      </c>
      <c r="BP27">
        <v>1</v>
      </c>
      <c r="BQ27">
        <v>2</v>
      </c>
      <c r="BR27">
        <v>0</v>
      </c>
      <c r="BS27">
        <v>17.95</v>
      </c>
      <c r="BT27">
        <v>1</v>
      </c>
      <c r="BU27">
        <v>1</v>
      </c>
      <c r="BV27">
        <v>1</v>
      </c>
      <c r="BW27">
        <v>1</v>
      </c>
      <c r="BX27">
        <v>1</v>
      </c>
      <c r="BY27" t="s">
        <v>3</v>
      </c>
      <c r="BZ27">
        <v>110</v>
      </c>
      <c r="CA27">
        <v>70</v>
      </c>
      <c r="CE27">
        <v>0</v>
      </c>
      <c r="CF27">
        <v>0</v>
      </c>
      <c r="CG27">
        <v>0</v>
      </c>
      <c r="CM27">
        <v>0</v>
      </c>
      <c r="CN27" t="s">
        <v>3</v>
      </c>
      <c r="CO27">
        <v>0</v>
      </c>
      <c r="CP27">
        <f t="shared" si="34"/>
        <v>1966</v>
      </c>
      <c r="CQ27">
        <f t="shared" si="35"/>
        <v>0</v>
      </c>
      <c r="CR27">
        <f t="shared" si="36"/>
        <v>233.84700000000001</v>
      </c>
      <c r="CS27">
        <f t="shared" si="37"/>
        <v>74.312999999999988</v>
      </c>
      <c r="CT27">
        <f t="shared" si="38"/>
        <v>5530.9335000000001</v>
      </c>
      <c r="CU27">
        <f t="shared" si="39"/>
        <v>0</v>
      </c>
      <c r="CV27">
        <f t="shared" si="40"/>
        <v>36.770000000000003</v>
      </c>
      <c r="CW27">
        <f t="shared" si="41"/>
        <v>0.46</v>
      </c>
      <c r="CX27">
        <f t="shared" si="42"/>
        <v>0</v>
      </c>
      <c r="CY27">
        <f t="shared" si="43"/>
        <v>1891.89</v>
      </c>
      <c r="CZ27">
        <f t="shared" si="44"/>
        <v>1146.5999999999999</v>
      </c>
      <c r="DC27" t="s">
        <v>3</v>
      </c>
      <c r="DD27" t="s">
        <v>3</v>
      </c>
      <c r="DE27" t="s">
        <v>3</v>
      </c>
      <c r="DF27" t="s">
        <v>3</v>
      </c>
      <c r="DG27" t="s">
        <v>3</v>
      </c>
      <c r="DH27" t="s">
        <v>3</v>
      </c>
      <c r="DI27" t="s">
        <v>3</v>
      </c>
      <c r="DJ27" t="s">
        <v>3</v>
      </c>
      <c r="DK27" t="s">
        <v>3</v>
      </c>
      <c r="DL27" t="s">
        <v>3</v>
      </c>
      <c r="DM27" t="s">
        <v>3</v>
      </c>
      <c r="DN27">
        <v>0</v>
      </c>
      <c r="DO27">
        <v>0</v>
      </c>
      <c r="DP27">
        <v>1</v>
      </c>
      <c r="DQ27">
        <v>1</v>
      </c>
      <c r="DU27">
        <v>1013</v>
      </c>
      <c r="DV27" t="s">
        <v>27</v>
      </c>
      <c r="DW27" t="s">
        <v>27</v>
      </c>
      <c r="DX27">
        <v>1</v>
      </c>
      <c r="EE27">
        <v>48577791</v>
      </c>
      <c r="EF27">
        <v>2</v>
      </c>
      <c r="EG27" t="s">
        <v>12</v>
      </c>
      <c r="EH27">
        <v>0</v>
      </c>
      <c r="EI27" t="s">
        <v>3</v>
      </c>
      <c r="EJ27">
        <v>1</v>
      </c>
      <c r="EK27">
        <v>46001</v>
      </c>
      <c r="EL27" t="s">
        <v>20</v>
      </c>
      <c r="EM27" t="s">
        <v>21</v>
      </c>
      <c r="EO27" t="s">
        <v>3</v>
      </c>
      <c r="EQ27">
        <v>131072</v>
      </c>
      <c r="ER27">
        <v>337</v>
      </c>
      <c r="ES27">
        <v>0</v>
      </c>
      <c r="ET27">
        <v>28.87</v>
      </c>
      <c r="EU27">
        <v>4.1399999999999997</v>
      </c>
      <c r="EV27">
        <v>308.13</v>
      </c>
      <c r="EW27">
        <v>36.770000000000003</v>
      </c>
      <c r="EX27">
        <v>0.46</v>
      </c>
      <c r="EY27">
        <v>0</v>
      </c>
      <c r="FQ27">
        <v>0</v>
      </c>
      <c r="FR27">
        <f t="shared" si="45"/>
        <v>0</v>
      </c>
      <c r="FS27">
        <v>0</v>
      </c>
      <c r="FT27" t="s">
        <v>22</v>
      </c>
      <c r="FU27" t="s">
        <v>23</v>
      </c>
      <c r="FX27">
        <v>99</v>
      </c>
      <c r="FY27">
        <v>59.5</v>
      </c>
      <c r="GA27" t="s">
        <v>3</v>
      </c>
      <c r="GD27">
        <v>1</v>
      </c>
      <c r="GF27">
        <v>-261571925</v>
      </c>
      <c r="GG27">
        <v>2</v>
      </c>
      <c r="GH27">
        <v>0</v>
      </c>
      <c r="GI27">
        <v>2</v>
      </c>
      <c r="GJ27">
        <v>0</v>
      </c>
      <c r="GK27">
        <v>0</v>
      </c>
      <c r="GL27">
        <f t="shared" si="46"/>
        <v>0</v>
      </c>
      <c r="GM27">
        <f t="shared" si="47"/>
        <v>5005</v>
      </c>
      <c r="GN27">
        <f t="shared" si="48"/>
        <v>5005</v>
      </c>
      <c r="GO27">
        <f t="shared" si="49"/>
        <v>0</v>
      </c>
      <c r="GP27">
        <f t="shared" si="50"/>
        <v>0</v>
      </c>
      <c r="GR27">
        <v>0</v>
      </c>
      <c r="GS27">
        <v>0</v>
      </c>
      <c r="GT27">
        <v>0</v>
      </c>
      <c r="GU27" t="s">
        <v>3</v>
      </c>
      <c r="GV27">
        <f t="shared" si="51"/>
        <v>0</v>
      </c>
      <c r="GW27">
        <v>1</v>
      </c>
      <c r="GX27">
        <f t="shared" si="52"/>
        <v>0</v>
      </c>
      <c r="HA27">
        <v>0</v>
      </c>
      <c r="HB27">
        <v>0</v>
      </c>
      <c r="HC27">
        <f t="shared" si="53"/>
        <v>0</v>
      </c>
      <c r="IK27">
        <v>0</v>
      </c>
    </row>
    <row r="28" spans="1:245">
      <c r="A28">
        <v>17</v>
      </c>
      <c r="B28">
        <v>1</v>
      </c>
      <c r="C28">
        <f>ROW(SmtRes!A10)</f>
        <v>10</v>
      </c>
      <c r="D28">
        <f>ROW(EtalonRes!A10)</f>
        <v>10</v>
      </c>
      <c r="E28" t="s">
        <v>29</v>
      </c>
      <c r="F28" t="s">
        <v>30</v>
      </c>
      <c r="G28" t="s">
        <v>31</v>
      </c>
      <c r="H28" t="s">
        <v>32</v>
      </c>
      <c r="I28">
        <f>ROUND((2*0.8*2)/100,9)</f>
        <v>3.2000000000000001E-2</v>
      </c>
      <c r="J28">
        <v>0</v>
      </c>
      <c r="O28">
        <f t="shared" si="14"/>
        <v>155</v>
      </c>
      <c r="P28">
        <f t="shared" si="15"/>
        <v>0</v>
      </c>
      <c r="Q28">
        <f t="shared" si="16"/>
        <v>0</v>
      </c>
      <c r="R28">
        <f t="shared" si="17"/>
        <v>0</v>
      </c>
      <c r="S28">
        <f t="shared" si="18"/>
        <v>155</v>
      </c>
      <c r="T28">
        <f t="shared" si="19"/>
        <v>0</v>
      </c>
      <c r="U28">
        <f t="shared" si="20"/>
        <v>1.16096</v>
      </c>
      <c r="V28">
        <f t="shared" si="21"/>
        <v>0</v>
      </c>
      <c r="W28">
        <f t="shared" si="22"/>
        <v>0</v>
      </c>
      <c r="X28">
        <f t="shared" si="23"/>
        <v>127</v>
      </c>
      <c r="Y28">
        <f t="shared" si="24"/>
        <v>96</v>
      </c>
      <c r="AA28">
        <v>48583957</v>
      </c>
      <c r="AB28">
        <f t="shared" si="25"/>
        <v>269.56</v>
      </c>
      <c r="AC28">
        <f t="shared" si="26"/>
        <v>0</v>
      </c>
      <c r="AD28">
        <f t="shared" si="27"/>
        <v>0</v>
      </c>
      <c r="AE28">
        <f t="shared" si="28"/>
        <v>0</v>
      </c>
      <c r="AF28">
        <f t="shared" si="29"/>
        <v>269.56</v>
      </c>
      <c r="AG28">
        <f t="shared" si="30"/>
        <v>0</v>
      </c>
      <c r="AH28">
        <f t="shared" si="31"/>
        <v>36.28</v>
      </c>
      <c r="AI28">
        <f t="shared" si="32"/>
        <v>0</v>
      </c>
      <c r="AJ28">
        <f t="shared" si="33"/>
        <v>0</v>
      </c>
      <c r="AK28">
        <v>269.56</v>
      </c>
      <c r="AL28">
        <v>0</v>
      </c>
      <c r="AM28">
        <v>0</v>
      </c>
      <c r="AN28">
        <v>0</v>
      </c>
      <c r="AO28">
        <v>269.56</v>
      </c>
      <c r="AP28">
        <v>0</v>
      </c>
      <c r="AQ28">
        <v>36.28</v>
      </c>
      <c r="AR28">
        <v>0</v>
      </c>
      <c r="AS28">
        <v>0</v>
      </c>
      <c r="AT28">
        <v>82</v>
      </c>
      <c r="AU28">
        <v>62</v>
      </c>
      <c r="AV28">
        <v>1</v>
      </c>
      <c r="AW28">
        <v>1</v>
      </c>
      <c r="AZ28">
        <v>1</v>
      </c>
      <c r="BA28">
        <v>17.95</v>
      </c>
      <c r="BB28">
        <v>1</v>
      </c>
      <c r="BC28">
        <v>1</v>
      </c>
      <c r="BD28" t="s">
        <v>3</v>
      </c>
      <c r="BE28" t="s">
        <v>3</v>
      </c>
      <c r="BF28" t="s">
        <v>3</v>
      </c>
      <c r="BG28" t="s">
        <v>3</v>
      </c>
      <c r="BH28">
        <v>0</v>
      </c>
      <c r="BI28">
        <v>1</v>
      </c>
      <c r="BJ28" t="s">
        <v>33</v>
      </c>
      <c r="BM28">
        <v>56001</v>
      </c>
      <c r="BN28">
        <v>0</v>
      </c>
      <c r="BO28" t="s">
        <v>30</v>
      </c>
      <c r="BP28">
        <v>1</v>
      </c>
      <c r="BQ28">
        <v>6</v>
      </c>
      <c r="BR28">
        <v>0</v>
      </c>
      <c r="BS28">
        <v>17.95</v>
      </c>
      <c r="BT28">
        <v>1</v>
      </c>
      <c r="BU28">
        <v>1</v>
      </c>
      <c r="BV28">
        <v>1</v>
      </c>
      <c r="BW28">
        <v>1</v>
      </c>
      <c r="BX28">
        <v>1</v>
      </c>
      <c r="BY28" t="s">
        <v>3</v>
      </c>
      <c r="BZ28">
        <v>82</v>
      </c>
      <c r="CA28">
        <v>62</v>
      </c>
      <c r="CE28">
        <v>0</v>
      </c>
      <c r="CF28">
        <v>0</v>
      </c>
      <c r="CG28">
        <v>0</v>
      </c>
      <c r="CM28">
        <v>0</v>
      </c>
      <c r="CN28" t="s">
        <v>3</v>
      </c>
      <c r="CO28">
        <v>0</v>
      </c>
      <c r="CP28">
        <f t="shared" si="34"/>
        <v>155</v>
      </c>
      <c r="CQ28">
        <f t="shared" si="35"/>
        <v>0</v>
      </c>
      <c r="CR28">
        <f t="shared" si="36"/>
        <v>0</v>
      </c>
      <c r="CS28">
        <f t="shared" si="37"/>
        <v>0</v>
      </c>
      <c r="CT28">
        <f t="shared" si="38"/>
        <v>4838.6019999999999</v>
      </c>
      <c r="CU28">
        <f t="shared" si="39"/>
        <v>0</v>
      </c>
      <c r="CV28">
        <f t="shared" si="40"/>
        <v>36.28</v>
      </c>
      <c r="CW28">
        <f t="shared" si="41"/>
        <v>0</v>
      </c>
      <c r="CX28">
        <f t="shared" si="42"/>
        <v>0</v>
      </c>
      <c r="CY28">
        <f t="shared" si="43"/>
        <v>127.1</v>
      </c>
      <c r="CZ28">
        <f t="shared" si="44"/>
        <v>96.1</v>
      </c>
      <c r="DC28" t="s">
        <v>3</v>
      </c>
      <c r="DD28" t="s">
        <v>3</v>
      </c>
      <c r="DE28" t="s">
        <v>3</v>
      </c>
      <c r="DF28" t="s">
        <v>3</v>
      </c>
      <c r="DG28" t="s">
        <v>3</v>
      </c>
      <c r="DH28" t="s">
        <v>3</v>
      </c>
      <c r="DI28" t="s">
        <v>3</v>
      </c>
      <c r="DJ28" t="s">
        <v>3</v>
      </c>
      <c r="DK28" t="s">
        <v>3</v>
      </c>
      <c r="DL28" t="s">
        <v>3</v>
      </c>
      <c r="DM28" t="s">
        <v>3</v>
      </c>
      <c r="DN28">
        <v>0</v>
      </c>
      <c r="DO28">
        <v>0</v>
      </c>
      <c r="DP28">
        <v>1</v>
      </c>
      <c r="DQ28">
        <v>1</v>
      </c>
      <c r="DU28">
        <v>1013</v>
      </c>
      <c r="DV28" t="s">
        <v>32</v>
      </c>
      <c r="DW28" t="s">
        <v>32</v>
      </c>
      <c r="DX28">
        <v>1</v>
      </c>
      <c r="EE28">
        <v>48577801</v>
      </c>
      <c r="EF28">
        <v>6</v>
      </c>
      <c r="EG28" t="s">
        <v>34</v>
      </c>
      <c r="EH28">
        <v>0</v>
      </c>
      <c r="EI28" t="s">
        <v>3</v>
      </c>
      <c r="EJ28">
        <v>1</v>
      </c>
      <c r="EK28">
        <v>56001</v>
      </c>
      <c r="EL28" t="s">
        <v>35</v>
      </c>
      <c r="EM28" t="s">
        <v>36</v>
      </c>
      <c r="EO28" t="s">
        <v>3</v>
      </c>
      <c r="EQ28">
        <v>131072</v>
      </c>
      <c r="ER28">
        <v>269.56</v>
      </c>
      <c r="ES28">
        <v>0</v>
      </c>
      <c r="ET28">
        <v>0</v>
      </c>
      <c r="EU28">
        <v>0</v>
      </c>
      <c r="EV28">
        <v>269.56</v>
      </c>
      <c r="EW28">
        <v>36.28</v>
      </c>
      <c r="EX28">
        <v>0</v>
      </c>
      <c r="EY28">
        <v>0</v>
      </c>
      <c r="FQ28">
        <v>0</v>
      </c>
      <c r="FR28">
        <f t="shared" si="45"/>
        <v>0</v>
      </c>
      <c r="FS28">
        <v>0</v>
      </c>
      <c r="FX28">
        <v>82</v>
      </c>
      <c r="FY28">
        <v>62</v>
      </c>
      <c r="GA28" t="s">
        <v>3</v>
      </c>
      <c r="GD28">
        <v>1</v>
      </c>
      <c r="GF28">
        <v>-1331981204</v>
      </c>
      <c r="GG28">
        <v>2</v>
      </c>
      <c r="GH28">
        <v>0</v>
      </c>
      <c r="GI28">
        <v>2</v>
      </c>
      <c r="GJ28">
        <v>0</v>
      </c>
      <c r="GK28">
        <v>0</v>
      </c>
      <c r="GL28">
        <f t="shared" si="46"/>
        <v>0</v>
      </c>
      <c r="GM28">
        <f t="shared" si="47"/>
        <v>378</v>
      </c>
      <c r="GN28">
        <f t="shared" si="48"/>
        <v>378</v>
      </c>
      <c r="GO28">
        <f t="shared" si="49"/>
        <v>0</v>
      </c>
      <c r="GP28">
        <f t="shared" si="50"/>
        <v>0</v>
      </c>
      <c r="GR28">
        <v>0</v>
      </c>
      <c r="GS28">
        <v>0</v>
      </c>
      <c r="GT28">
        <v>0</v>
      </c>
      <c r="GU28" t="s">
        <v>3</v>
      </c>
      <c r="GV28">
        <f t="shared" si="51"/>
        <v>0</v>
      </c>
      <c r="GW28">
        <v>1</v>
      </c>
      <c r="GX28">
        <f t="shared" si="52"/>
        <v>0</v>
      </c>
      <c r="HA28">
        <v>0</v>
      </c>
      <c r="HB28">
        <v>0</v>
      </c>
      <c r="HC28">
        <f t="shared" si="53"/>
        <v>0</v>
      </c>
      <c r="IK28">
        <v>0</v>
      </c>
    </row>
    <row r="29" spans="1:245">
      <c r="A29">
        <v>18</v>
      </c>
      <c r="B29">
        <v>1</v>
      </c>
      <c r="C29">
        <v>10</v>
      </c>
      <c r="E29" t="s">
        <v>37</v>
      </c>
      <c r="F29" t="s">
        <v>38</v>
      </c>
      <c r="G29" t="s">
        <v>39</v>
      </c>
      <c r="H29" t="s">
        <v>40</v>
      </c>
      <c r="I29">
        <f>I28*J29</f>
        <v>3.7760000000000002E-2</v>
      </c>
      <c r="J29">
        <v>1.18</v>
      </c>
      <c r="O29">
        <f t="shared" si="14"/>
        <v>0</v>
      </c>
      <c r="P29">
        <f t="shared" si="15"/>
        <v>0</v>
      </c>
      <c r="Q29">
        <f t="shared" si="16"/>
        <v>0</v>
      </c>
      <c r="R29">
        <f t="shared" si="17"/>
        <v>0</v>
      </c>
      <c r="S29">
        <f t="shared" si="18"/>
        <v>0</v>
      </c>
      <c r="T29">
        <f t="shared" si="19"/>
        <v>0</v>
      </c>
      <c r="U29">
        <f t="shared" si="20"/>
        <v>0</v>
      </c>
      <c r="V29">
        <f t="shared" si="21"/>
        <v>0</v>
      </c>
      <c r="W29">
        <f t="shared" si="22"/>
        <v>0</v>
      </c>
      <c r="X29">
        <f t="shared" si="23"/>
        <v>0</v>
      </c>
      <c r="Y29">
        <f t="shared" si="24"/>
        <v>0</v>
      </c>
      <c r="AA29">
        <v>48583957</v>
      </c>
      <c r="AB29">
        <f t="shared" si="25"/>
        <v>0</v>
      </c>
      <c r="AC29">
        <f t="shared" si="26"/>
        <v>0</v>
      </c>
      <c r="AD29">
        <f t="shared" si="27"/>
        <v>0</v>
      </c>
      <c r="AE29">
        <f t="shared" si="28"/>
        <v>0</v>
      </c>
      <c r="AF29">
        <f t="shared" si="29"/>
        <v>0</v>
      </c>
      <c r="AG29">
        <f t="shared" si="30"/>
        <v>0</v>
      </c>
      <c r="AH29">
        <f t="shared" si="31"/>
        <v>0</v>
      </c>
      <c r="AI29">
        <f t="shared" si="32"/>
        <v>0</v>
      </c>
      <c r="AJ29">
        <f t="shared" si="33"/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82</v>
      </c>
      <c r="AU29">
        <v>62</v>
      </c>
      <c r="AV29">
        <v>1</v>
      </c>
      <c r="AW29">
        <v>1</v>
      </c>
      <c r="AZ29">
        <v>1</v>
      </c>
      <c r="BA29">
        <v>1</v>
      </c>
      <c r="BB29">
        <v>1</v>
      </c>
      <c r="BC29">
        <v>1</v>
      </c>
      <c r="BD29" t="s">
        <v>3</v>
      </c>
      <c r="BE29" t="s">
        <v>3</v>
      </c>
      <c r="BF29" t="s">
        <v>3</v>
      </c>
      <c r="BG29" t="s">
        <v>3</v>
      </c>
      <c r="BH29">
        <v>3</v>
      </c>
      <c r="BI29">
        <v>1</v>
      </c>
      <c r="BJ29" t="s">
        <v>41</v>
      </c>
      <c r="BM29">
        <v>56001</v>
      </c>
      <c r="BN29">
        <v>0</v>
      </c>
      <c r="BO29" t="s">
        <v>3</v>
      </c>
      <c r="BP29">
        <v>0</v>
      </c>
      <c r="BQ29">
        <v>6</v>
      </c>
      <c r="BR29">
        <v>0</v>
      </c>
      <c r="BS29">
        <v>1</v>
      </c>
      <c r="BT29">
        <v>1</v>
      </c>
      <c r="BU29">
        <v>1</v>
      </c>
      <c r="BV29">
        <v>1</v>
      </c>
      <c r="BW29">
        <v>1</v>
      </c>
      <c r="BX29">
        <v>1</v>
      </c>
      <c r="BY29" t="s">
        <v>3</v>
      </c>
      <c r="BZ29">
        <v>82</v>
      </c>
      <c r="CA29">
        <v>62</v>
      </c>
      <c r="CE29">
        <v>0</v>
      </c>
      <c r="CF29">
        <v>0</v>
      </c>
      <c r="CG29">
        <v>0</v>
      </c>
      <c r="CM29">
        <v>0</v>
      </c>
      <c r="CN29" t="s">
        <v>3</v>
      </c>
      <c r="CO29">
        <v>0</v>
      </c>
      <c r="CP29">
        <f t="shared" si="34"/>
        <v>0</v>
      </c>
      <c r="CQ29">
        <f t="shared" si="35"/>
        <v>0</v>
      </c>
      <c r="CR29">
        <f t="shared" si="36"/>
        <v>0</v>
      </c>
      <c r="CS29">
        <f t="shared" si="37"/>
        <v>0</v>
      </c>
      <c r="CT29">
        <f t="shared" si="38"/>
        <v>0</v>
      </c>
      <c r="CU29">
        <f t="shared" si="39"/>
        <v>0</v>
      </c>
      <c r="CV29">
        <f t="shared" si="40"/>
        <v>0</v>
      </c>
      <c r="CW29">
        <f t="shared" si="41"/>
        <v>0</v>
      </c>
      <c r="CX29">
        <f t="shared" si="42"/>
        <v>0</v>
      </c>
      <c r="CY29">
        <f t="shared" si="43"/>
        <v>0</v>
      </c>
      <c r="CZ29">
        <f t="shared" si="44"/>
        <v>0</v>
      </c>
      <c r="DC29" t="s">
        <v>3</v>
      </c>
      <c r="DD29" t="s">
        <v>3</v>
      </c>
      <c r="DE29" t="s">
        <v>3</v>
      </c>
      <c r="DF29" t="s">
        <v>3</v>
      </c>
      <c r="DG29" t="s">
        <v>3</v>
      </c>
      <c r="DH29" t="s">
        <v>3</v>
      </c>
      <c r="DI29" t="s">
        <v>3</v>
      </c>
      <c r="DJ29" t="s">
        <v>3</v>
      </c>
      <c r="DK29" t="s">
        <v>3</v>
      </c>
      <c r="DL29" t="s">
        <v>3</v>
      </c>
      <c r="DM29" t="s">
        <v>3</v>
      </c>
      <c r="DN29">
        <v>0</v>
      </c>
      <c r="DO29">
        <v>0</v>
      </c>
      <c r="DP29">
        <v>1</v>
      </c>
      <c r="DQ29">
        <v>1</v>
      </c>
      <c r="DU29">
        <v>1009</v>
      </c>
      <c r="DV29" t="s">
        <v>40</v>
      </c>
      <c r="DW29" t="s">
        <v>40</v>
      </c>
      <c r="DX29">
        <v>1000</v>
      </c>
      <c r="EE29">
        <v>48577801</v>
      </c>
      <c r="EF29">
        <v>6</v>
      </c>
      <c r="EG29" t="s">
        <v>34</v>
      </c>
      <c r="EH29">
        <v>0</v>
      </c>
      <c r="EI29" t="s">
        <v>3</v>
      </c>
      <c r="EJ29">
        <v>1</v>
      </c>
      <c r="EK29">
        <v>56001</v>
      </c>
      <c r="EL29" t="s">
        <v>35</v>
      </c>
      <c r="EM29" t="s">
        <v>36</v>
      </c>
      <c r="EO29" t="s">
        <v>3</v>
      </c>
      <c r="EQ29">
        <v>0</v>
      </c>
      <c r="ER29">
        <v>0</v>
      </c>
      <c r="ES29">
        <v>0</v>
      </c>
      <c r="ET29">
        <v>0</v>
      </c>
      <c r="EU29">
        <v>0</v>
      </c>
      <c r="EV29">
        <v>0</v>
      </c>
      <c r="EW29">
        <v>0</v>
      </c>
      <c r="EX29">
        <v>0</v>
      </c>
      <c r="FQ29">
        <v>0</v>
      </c>
      <c r="FR29">
        <f t="shared" si="45"/>
        <v>0</v>
      </c>
      <c r="FS29">
        <v>0</v>
      </c>
      <c r="FX29">
        <v>82</v>
      </c>
      <c r="FY29">
        <v>62</v>
      </c>
      <c r="GA29" t="s">
        <v>3</v>
      </c>
      <c r="GD29">
        <v>1</v>
      </c>
      <c r="GF29">
        <v>-150994421</v>
      </c>
      <c r="GG29">
        <v>2</v>
      </c>
      <c r="GH29">
        <v>0</v>
      </c>
      <c r="GI29">
        <v>0</v>
      </c>
      <c r="GJ29">
        <v>0</v>
      </c>
      <c r="GK29">
        <v>0</v>
      </c>
      <c r="GL29">
        <f t="shared" si="46"/>
        <v>0</v>
      </c>
      <c r="GM29">
        <f t="shared" si="47"/>
        <v>0</v>
      </c>
      <c r="GN29">
        <f t="shared" si="48"/>
        <v>0</v>
      </c>
      <c r="GO29">
        <f t="shared" si="49"/>
        <v>0</v>
      </c>
      <c r="GP29">
        <f t="shared" si="50"/>
        <v>0</v>
      </c>
      <c r="GR29">
        <v>0</v>
      </c>
      <c r="GS29">
        <v>0</v>
      </c>
      <c r="GT29">
        <v>0</v>
      </c>
      <c r="GU29" t="s">
        <v>3</v>
      </c>
      <c r="GV29">
        <f t="shared" si="51"/>
        <v>0</v>
      </c>
      <c r="GW29">
        <v>1</v>
      </c>
      <c r="GX29">
        <f t="shared" si="52"/>
        <v>0</v>
      </c>
      <c r="HA29">
        <v>0</v>
      </c>
      <c r="HB29">
        <v>0</v>
      </c>
      <c r="HC29">
        <f t="shared" si="53"/>
        <v>0</v>
      </c>
      <c r="IK29">
        <v>0</v>
      </c>
    </row>
    <row r="30" spans="1:245">
      <c r="A30">
        <v>17</v>
      </c>
      <c r="B30">
        <v>1</v>
      </c>
      <c r="C30">
        <f>ROW(SmtRes!A15)</f>
        <v>15</v>
      </c>
      <c r="D30">
        <f>ROW(EtalonRes!A15)</f>
        <v>15</v>
      </c>
      <c r="E30" t="s">
        <v>42</v>
      </c>
      <c r="F30" t="s">
        <v>43</v>
      </c>
      <c r="G30" t="s">
        <v>44</v>
      </c>
      <c r="H30" t="s">
        <v>45</v>
      </c>
      <c r="I30">
        <f>ROUND(2/100,9)</f>
        <v>0.02</v>
      </c>
      <c r="J30">
        <v>0</v>
      </c>
      <c r="O30">
        <f t="shared" si="14"/>
        <v>522</v>
      </c>
      <c r="P30">
        <f t="shared" si="15"/>
        <v>0</v>
      </c>
      <c r="Q30">
        <f t="shared" si="16"/>
        <v>40</v>
      </c>
      <c r="R30">
        <f t="shared" si="17"/>
        <v>13</v>
      </c>
      <c r="S30">
        <f t="shared" si="18"/>
        <v>482</v>
      </c>
      <c r="T30">
        <f t="shared" si="19"/>
        <v>0</v>
      </c>
      <c r="U30">
        <f t="shared" si="20"/>
        <v>3.5860000000000003</v>
      </c>
      <c r="V30">
        <f t="shared" si="21"/>
        <v>7.9400000000000012E-2</v>
      </c>
      <c r="W30">
        <f t="shared" si="22"/>
        <v>0</v>
      </c>
      <c r="X30">
        <f t="shared" si="23"/>
        <v>406</v>
      </c>
      <c r="Y30">
        <f t="shared" si="24"/>
        <v>307</v>
      </c>
      <c r="AA30">
        <v>48583957</v>
      </c>
      <c r="AB30">
        <f t="shared" si="25"/>
        <v>1592.1</v>
      </c>
      <c r="AC30">
        <f t="shared" si="26"/>
        <v>0</v>
      </c>
      <c r="AD30">
        <f t="shared" si="27"/>
        <v>249.14</v>
      </c>
      <c r="AE30">
        <f t="shared" si="28"/>
        <v>35.729999999999997</v>
      </c>
      <c r="AF30">
        <f t="shared" si="29"/>
        <v>1342.96</v>
      </c>
      <c r="AG30">
        <f t="shared" si="30"/>
        <v>0</v>
      </c>
      <c r="AH30">
        <f t="shared" si="31"/>
        <v>179.3</v>
      </c>
      <c r="AI30">
        <f t="shared" si="32"/>
        <v>3.97</v>
      </c>
      <c r="AJ30">
        <f t="shared" si="33"/>
        <v>0</v>
      </c>
      <c r="AK30">
        <v>1592.1</v>
      </c>
      <c r="AL30">
        <v>0</v>
      </c>
      <c r="AM30">
        <v>249.14</v>
      </c>
      <c r="AN30">
        <v>35.729999999999997</v>
      </c>
      <c r="AO30">
        <v>1342.96</v>
      </c>
      <c r="AP30">
        <v>0</v>
      </c>
      <c r="AQ30">
        <v>179.3</v>
      </c>
      <c r="AR30">
        <v>3.97</v>
      </c>
      <c r="AS30">
        <v>0</v>
      </c>
      <c r="AT30">
        <v>82</v>
      </c>
      <c r="AU30">
        <v>62</v>
      </c>
      <c r="AV30">
        <v>1</v>
      </c>
      <c r="AW30">
        <v>1</v>
      </c>
      <c r="AZ30">
        <v>1</v>
      </c>
      <c r="BA30">
        <v>17.95</v>
      </c>
      <c r="BB30">
        <v>8.1</v>
      </c>
      <c r="BC30">
        <v>1</v>
      </c>
      <c r="BD30" t="s">
        <v>3</v>
      </c>
      <c r="BE30" t="s">
        <v>3</v>
      </c>
      <c r="BF30" t="s">
        <v>3</v>
      </c>
      <c r="BG30" t="s">
        <v>3</v>
      </c>
      <c r="BH30">
        <v>0</v>
      </c>
      <c r="BI30">
        <v>1</v>
      </c>
      <c r="BJ30" t="s">
        <v>46</v>
      </c>
      <c r="BM30">
        <v>56001</v>
      </c>
      <c r="BN30">
        <v>0</v>
      </c>
      <c r="BO30" t="s">
        <v>43</v>
      </c>
      <c r="BP30">
        <v>1</v>
      </c>
      <c r="BQ30">
        <v>6</v>
      </c>
      <c r="BR30">
        <v>0</v>
      </c>
      <c r="BS30">
        <v>17.95</v>
      </c>
      <c r="BT30">
        <v>1</v>
      </c>
      <c r="BU30">
        <v>1</v>
      </c>
      <c r="BV30">
        <v>1</v>
      </c>
      <c r="BW30">
        <v>1</v>
      </c>
      <c r="BX30">
        <v>1</v>
      </c>
      <c r="BY30" t="s">
        <v>3</v>
      </c>
      <c r="BZ30">
        <v>82</v>
      </c>
      <c r="CA30">
        <v>62</v>
      </c>
      <c r="CE30">
        <v>0</v>
      </c>
      <c r="CF30">
        <v>0</v>
      </c>
      <c r="CG30">
        <v>0</v>
      </c>
      <c r="CM30">
        <v>0</v>
      </c>
      <c r="CN30" t="s">
        <v>3</v>
      </c>
      <c r="CO30">
        <v>0</v>
      </c>
      <c r="CP30">
        <f t="shared" si="34"/>
        <v>522</v>
      </c>
      <c r="CQ30">
        <f t="shared" si="35"/>
        <v>0</v>
      </c>
      <c r="CR30">
        <f t="shared" si="36"/>
        <v>2018.0339999999999</v>
      </c>
      <c r="CS30">
        <f t="shared" si="37"/>
        <v>641.35349999999994</v>
      </c>
      <c r="CT30">
        <f t="shared" si="38"/>
        <v>24106.132000000001</v>
      </c>
      <c r="CU30">
        <f t="shared" si="39"/>
        <v>0</v>
      </c>
      <c r="CV30">
        <f t="shared" si="40"/>
        <v>179.3</v>
      </c>
      <c r="CW30">
        <f t="shared" si="41"/>
        <v>3.97</v>
      </c>
      <c r="CX30">
        <f t="shared" si="42"/>
        <v>0</v>
      </c>
      <c r="CY30">
        <f t="shared" si="43"/>
        <v>405.9</v>
      </c>
      <c r="CZ30">
        <f t="shared" si="44"/>
        <v>306.89999999999998</v>
      </c>
      <c r="DC30" t="s">
        <v>3</v>
      </c>
      <c r="DD30" t="s">
        <v>3</v>
      </c>
      <c r="DE30" t="s">
        <v>3</v>
      </c>
      <c r="DF30" t="s">
        <v>3</v>
      </c>
      <c r="DG30" t="s">
        <v>3</v>
      </c>
      <c r="DH30" t="s">
        <v>3</v>
      </c>
      <c r="DI30" t="s">
        <v>3</v>
      </c>
      <c r="DJ30" t="s">
        <v>3</v>
      </c>
      <c r="DK30" t="s">
        <v>3</v>
      </c>
      <c r="DL30" t="s">
        <v>3</v>
      </c>
      <c r="DM30" t="s">
        <v>3</v>
      </c>
      <c r="DN30">
        <v>0</v>
      </c>
      <c r="DO30">
        <v>0</v>
      </c>
      <c r="DP30">
        <v>1</v>
      </c>
      <c r="DQ30">
        <v>1</v>
      </c>
      <c r="DU30">
        <v>1013</v>
      </c>
      <c r="DV30" t="s">
        <v>45</v>
      </c>
      <c r="DW30" t="s">
        <v>45</v>
      </c>
      <c r="DX30">
        <v>1</v>
      </c>
      <c r="EE30">
        <v>48577801</v>
      </c>
      <c r="EF30">
        <v>6</v>
      </c>
      <c r="EG30" t="s">
        <v>34</v>
      </c>
      <c r="EH30">
        <v>0</v>
      </c>
      <c r="EI30" t="s">
        <v>3</v>
      </c>
      <c r="EJ30">
        <v>1</v>
      </c>
      <c r="EK30">
        <v>56001</v>
      </c>
      <c r="EL30" t="s">
        <v>35</v>
      </c>
      <c r="EM30" t="s">
        <v>36</v>
      </c>
      <c r="EO30" t="s">
        <v>3</v>
      </c>
      <c r="EQ30">
        <v>131072</v>
      </c>
      <c r="ER30">
        <v>1592.1</v>
      </c>
      <c r="ES30">
        <v>0</v>
      </c>
      <c r="ET30">
        <v>249.14</v>
      </c>
      <c r="EU30">
        <v>35.729999999999997</v>
      </c>
      <c r="EV30">
        <v>1342.96</v>
      </c>
      <c r="EW30">
        <v>179.3</v>
      </c>
      <c r="EX30">
        <v>3.97</v>
      </c>
      <c r="EY30">
        <v>0</v>
      </c>
      <c r="FQ30">
        <v>0</v>
      </c>
      <c r="FR30">
        <f t="shared" si="45"/>
        <v>0</v>
      </c>
      <c r="FS30">
        <v>0</v>
      </c>
      <c r="FX30">
        <v>82</v>
      </c>
      <c r="FY30">
        <v>62</v>
      </c>
      <c r="GA30" t="s">
        <v>3</v>
      </c>
      <c r="GD30">
        <v>1</v>
      </c>
      <c r="GF30">
        <v>-1121148897</v>
      </c>
      <c r="GG30">
        <v>2</v>
      </c>
      <c r="GH30">
        <v>0</v>
      </c>
      <c r="GI30">
        <v>2</v>
      </c>
      <c r="GJ30">
        <v>0</v>
      </c>
      <c r="GK30">
        <v>0</v>
      </c>
      <c r="GL30">
        <f t="shared" si="46"/>
        <v>0</v>
      </c>
      <c r="GM30">
        <f t="shared" si="47"/>
        <v>1235</v>
      </c>
      <c r="GN30">
        <f t="shared" si="48"/>
        <v>1235</v>
      </c>
      <c r="GO30">
        <f t="shared" si="49"/>
        <v>0</v>
      </c>
      <c r="GP30">
        <f t="shared" si="50"/>
        <v>0</v>
      </c>
      <c r="GR30">
        <v>0</v>
      </c>
      <c r="GS30">
        <v>0</v>
      </c>
      <c r="GT30">
        <v>0</v>
      </c>
      <c r="GU30" t="s">
        <v>3</v>
      </c>
      <c r="GV30">
        <f t="shared" si="51"/>
        <v>0</v>
      </c>
      <c r="GW30">
        <v>1</v>
      </c>
      <c r="GX30">
        <f t="shared" si="52"/>
        <v>0</v>
      </c>
      <c r="HA30">
        <v>0</v>
      </c>
      <c r="HB30">
        <v>0</v>
      </c>
      <c r="HC30">
        <f t="shared" si="53"/>
        <v>0</v>
      </c>
      <c r="IK30">
        <v>0</v>
      </c>
    </row>
    <row r="31" spans="1:245">
      <c r="A31">
        <v>18</v>
      </c>
      <c r="B31">
        <v>1</v>
      </c>
      <c r="C31">
        <v>15</v>
      </c>
      <c r="E31" t="s">
        <v>47</v>
      </c>
      <c r="F31" t="s">
        <v>38</v>
      </c>
      <c r="G31" t="s">
        <v>39</v>
      </c>
      <c r="H31" t="s">
        <v>40</v>
      </c>
      <c r="I31">
        <f>I30*J31</f>
        <v>0.21</v>
      </c>
      <c r="J31">
        <v>10.5</v>
      </c>
      <c r="O31">
        <f t="shared" si="14"/>
        <v>0</v>
      </c>
      <c r="P31">
        <f t="shared" si="15"/>
        <v>0</v>
      </c>
      <c r="Q31">
        <f t="shared" si="16"/>
        <v>0</v>
      </c>
      <c r="R31">
        <f t="shared" si="17"/>
        <v>0</v>
      </c>
      <c r="S31">
        <f t="shared" si="18"/>
        <v>0</v>
      </c>
      <c r="T31">
        <f t="shared" si="19"/>
        <v>0</v>
      </c>
      <c r="U31">
        <f t="shared" si="20"/>
        <v>0</v>
      </c>
      <c r="V31">
        <f t="shared" si="21"/>
        <v>0</v>
      </c>
      <c r="W31">
        <f t="shared" si="22"/>
        <v>0</v>
      </c>
      <c r="X31">
        <f t="shared" si="23"/>
        <v>0</v>
      </c>
      <c r="Y31">
        <f t="shared" si="24"/>
        <v>0</v>
      </c>
      <c r="AA31">
        <v>48583957</v>
      </c>
      <c r="AB31">
        <f t="shared" si="25"/>
        <v>0</v>
      </c>
      <c r="AC31">
        <f t="shared" si="26"/>
        <v>0</v>
      </c>
      <c r="AD31">
        <f t="shared" si="27"/>
        <v>0</v>
      </c>
      <c r="AE31">
        <f t="shared" si="28"/>
        <v>0</v>
      </c>
      <c r="AF31">
        <f t="shared" si="29"/>
        <v>0</v>
      </c>
      <c r="AG31">
        <f t="shared" si="30"/>
        <v>0</v>
      </c>
      <c r="AH31">
        <f t="shared" si="31"/>
        <v>0</v>
      </c>
      <c r="AI31">
        <f t="shared" si="32"/>
        <v>0</v>
      </c>
      <c r="AJ31">
        <f t="shared" si="33"/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82</v>
      </c>
      <c r="AU31">
        <v>62</v>
      </c>
      <c r="AV31">
        <v>1</v>
      </c>
      <c r="AW31">
        <v>1</v>
      </c>
      <c r="AZ31">
        <v>1</v>
      </c>
      <c r="BA31">
        <v>1</v>
      </c>
      <c r="BB31">
        <v>1</v>
      </c>
      <c r="BC31">
        <v>1</v>
      </c>
      <c r="BD31" t="s">
        <v>3</v>
      </c>
      <c r="BE31" t="s">
        <v>3</v>
      </c>
      <c r="BF31" t="s">
        <v>3</v>
      </c>
      <c r="BG31" t="s">
        <v>3</v>
      </c>
      <c r="BH31">
        <v>3</v>
      </c>
      <c r="BI31">
        <v>1</v>
      </c>
      <c r="BJ31" t="s">
        <v>41</v>
      </c>
      <c r="BM31">
        <v>56001</v>
      </c>
      <c r="BN31">
        <v>0</v>
      </c>
      <c r="BO31" t="s">
        <v>3</v>
      </c>
      <c r="BP31">
        <v>0</v>
      </c>
      <c r="BQ31">
        <v>6</v>
      </c>
      <c r="BR31">
        <v>0</v>
      </c>
      <c r="BS31">
        <v>1</v>
      </c>
      <c r="BT31">
        <v>1</v>
      </c>
      <c r="BU31">
        <v>1</v>
      </c>
      <c r="BV31">
        <v>1</v>
      </c>
      <c r="BW31">
        <v>1</v>
      </c>
      <c r="BX31">
        <v>1</v>
      </c>
      <c r="BY31" t="s">
        <v>3</v>
      </c>
      <c r="BZ31">
        <v>82</v>
      </c>
      <c r="CA31">
        <v>62</v>
      </c>
      <c r="CE31">
        <v>0</v>
      </c>
      <c r="CF31">
        <v>0</v>
      </c>
      <c r="CG31">
        <v>0</v>
      </c>
      <c r="CM31">
        <v>0</v>
      </c>
      <c r="CN31" t="s">
        <v>3</v>
      </c>
      <c r="CO31">
        <v>0</v>
      </c>
      <c r="CP31">
        <f t="shared" si="34"/>
        <v>0</v>
      </c>
      <c r="CQ31">
        <f t="shared" si="35"/>
        <v>0</v>
      </c>
      <c r="CR31">
        <f t="shared" si="36"/>
        <v>0</v>
      </c>
      <c r="CS31">
        <f t="shared" si="37"/>
        <v>0</v>
      </c>
      <c r="CT31">
        <f t="shared" si="38"/>
        <v>0</v>
      </c>
      <c r="CU31">
        <f t="shared" si="39"/>
        <v>0</v>
      </c>
      <c r="CV31">
        <f t="shared" si="40"/>
        <v>0</v>
      </c>
      <c r="CW31">
        <f t="shared" si="41"/>
        <v>0</v>
      </c>
      <c r="CX31">
        <f t="shared" si="42"/>
        <v>0</v>
      </c>
      <c r="CY31">
        <f t="shared" si="43"/>
        <v>0</v>
      </c>
      <c r="CZ31">
        <f t="shared" si="44"/>
        <v>0</v>
      </c>
      <c r="DC31" t="s">
        <v>3</v>
      </c>
      <c r="DD31" t="s">
        <v>3</v>
      </c>
      <c r="DE31" t="s">
        <v>3</v>
      </c>
      <c r="DF31" t="s">
        <v>3</v>
      </c>
      <c r="DG31" t="s">
        <v>3</v>
      </c>
      <c r="DH31" t="s">
        <v>3</v>
      </c>
      <c r="DI31" t="s">
        <v>3</v>
      </c>
      <c r="DJ31" t="s">
        <v>3</v>
      </c>
      <c r="DK31" t="s">
        <v>3</v>
      </c>
      <c r="DL31" t="s">
        <v>3</v>
      </c>
      <c r="DM31" t="s">
        <v>3</v>
      </c>
      <c r="DN31">
        <v>0</v>
      </c>
      <c r="DO31">
        <v>0</v>
      </c>
      <c r="DP31">
        <v>1</v>
      </c>
      <c r="DQ31">
        <v>1</v>
      </c>
      <c r="DU31">
        <v>1009</v>
      </c>
      <c r="DV31" t="s">
        <v>40</v>
      </c>
      <c r="DW31" t="s">
        <v>40</v>
      </c>
      <c r="DX31">
        <v>1000</v>
      </c>
      <c r="EE31">
        <v>48577801</v>
      </c>
      <c r="EF31">
        <v>6</v>
      </c>
      <c r="EG31" t="s">
        <v>34</v>
      </c>
      <c r="EH31">
        <v>0</v>
      </c>
      <c r="EI31" t="s">
        <v>3</v>
      </c>
      <c r="EJ31">
        <v>1</v>
      </c>
      <c r="EK31">
        <v>56001</v>
      </c>
      <c r="EL31" t="s">
        <v>35</v>
      </c>
      <c r="EM31" t="s">
        <v>36</v>
      </c>
      <c r="EO31" t="s">
        <v>3</v>
      </c>
      <c r="EQ31">
        <v>0</v>
      </c>
      <c r="ER31">
        <v>0</v>
      </c>
      <c r="ES31">
        <v>0</v>
      </c>
      <c r="ET31">
        <v>0</v>
      </c>
      <c r="EU31">
        <v>0</v>
      </c>
      <c r="EV31">
        <v>0</v>
      </c>
      <c r="EW31">
        <v>0</v>
      </c>
      <c r="EX31">
        <v>0</v>
      </c>
      <c r="FQ31">
        <v>0</v>
      </c>
      <c r="FR31">
        <f t="shared" si="45"/>
        <v>0</v>
      </c>
      <c r="FS31">
        <v>0</v>
      </c>
      <c r="FX31">
        <v>82</v>
      </c>
      <c r="FY31">
        <v>62</v>
      </c>
      <c r="GA31" t="s">
        <v>3</v>
      </c>
      <c r="GD31">
        <v>1</v>
      </c>
      <c r="GF31">
        <v>-150994421</v>
      </c>
      <c r="GG31">
        <v>2</v>
      </c>
      <c r="GH31">
        <v>0</v>
      </c>
      <c r="GI31">
        <v>0</v>
      </c>
      <c r="GJ31">
        <v>0</v>
      </c>
      <c r="GK31">
        <v>0</v>
      </c>
      <c r="GL31">
        <f t="shared" si="46"/>
        <v>0</v>
      </c>
      <c r="GM31">
        <f t="shared" si="47"/>
        <v>0</v>
      </c>
      <c r="GN31">
        <f t="shared" si="48"/>
        <v>0</v>
      </c>
      <c r="GO31">
        <f t="shared" si="49"/>
        <v>0</v>
      </c>
      <c r="GP31">
        <f t="shared" si="50"/>
        <v>0</v>
      </c>
      <c r="GR31">
        <v>0</v>
      </c>
      <c r="GS31">
        <v>0</v>
      </c>
      <c r="GT31">
        <v>0</v>
      </c>
      <c r="GU31" t="s">
        <v>3</v>
      </c>
      <c r="GV31">
        <f t="shared" si="51"/>
        <v>0</v>
      </c>
      <c r="GW31">
        <v>1</v>
      </c>
      <c r="GX31">
        <f t="shared" si="52"/>
        <v>0</v>
      </c>
      <c r="HA31">
        <v>0</v>
      </c>
      <c r="HB31">
        <v>0</v>
      </c>
      <c r="HC31">
        <f t="shared" si="53"/>
        <v>0</v>
      </c>
      <c r="IK31">
        <v>0</v>
      </c>
    </row>
    <row r="32" spans="1:245">
      <c r="A32">
        <v>17</v>
      </c>
      <c r="B32">
        <v>1</v>
      </c>
      <c r="C32">
        <f>ROW(SmtRes!A19)</f>
        <v>19</v>
      </c>
      <c r="D32">
        <f>ROW(EtalonRes!A19)</f>
        <v>19</v>
      </c>
      <c r="E32" t="s">
        <v>48</v>
      </c>
      <c r="F32" t="s">
        <v>16</v>
      </c>
      <c r="G32" t="s">
        <v>17</v>
      </c>
      <c r="H32" t="s">
        <v>18</v>
      </c>
      <c r="I32">
        <f>ROUND(2.5*0.12,9)</f>
        <v>0.3</v>
      </c>
      <c r="J32">
        <v>0</v>
      </c>
      <c r="O32">
        <f t="shared" si="14"/>
        <v>542</v>
      </c>
      <c r="P32">
        <f t="shared" si="15"/>
        <v>0</v>
      </c>
      <c r="Q32">
        <f t="shared" si="16"/>
        <v>175</v>
      </c>
      <c r="R32">
        <f t="shared" si="17"/>
        <v>56</v>
      </c>
      <c r="S32">
        <f t="shared" si="18"/>
        <v>367</v>
      </c>
      <c r="T32">
        <f t="shared" si="19"/>
        <v>0</v>
      </c>
      <c r="U32">
        <f t="shared" si="20"/>
        <v>2.472</v>
      </c>
      <c r="V32">
        <f t="shared" si="21"/>
        <v>0.34499999999999997</v>
      </c>
      <c r="W32">
        <f t="shared" si="22"/>
        <v>0</v>
      </c>
      <c r="X32">
        <f t="shared" si="23"/>
        <v>419</v>
      </c>
      <c r="Y32">
        <f t="shared" si="24"/>
        <v>254</v>
      </c>
      <c r="AA32">
        <v>48583957</v>
      </c>
      <c r="AB32">
        <f t="shared" si="25"/>
        <v>140.4</v>
      </c>
      <c r="AC32">
        <f t="shared" si="26"/>
        <v>0</v>
      </c>
      <c r="AD32">
        <f t="shared" si="27"/>
        <v>72.17</v>
      </c>
      <c r="AE32">
        <f t="shared" si="28"/>
        <v>10.35</v>
      </c>
      <c r="AF32">
        <f t="shared" si="29"/>
        <v>68.23</v>
      </c>
      <c r="AG32">
        <f t="shared" si="30"/>
        <v>0</v>
      </c>
      <c r="AH32">
        <f t="shared" si="31"/>
        <v>8.24</v>
      </c>
      <c r="AI32">
        <f t="shared" si="32"/>
        <v>1.1499999999999999</v>
      </c>
      <c r="AJ32">
        <f t="shared" si="33"/>
        <v>0</v>
      </c>
      <c r="AK32">
        <v>140.4</v>
      </c>
      <c r="AL32">
        <v>0</v>
      </c>
      <c r="AM32">
        <v>72.17</v>
      </c>
      <c r="AN32">
        <v>10.35</v>
      </c>
      <c r="AO32">
        <v>68.23</v>
      </c>
      <c r="AP32">
        <v>0</v>
      </c>
      <c r="AQ32">
        <v>8.24</v>
      </c>
      <c r="AR32">
        <v>1.1499999999999999</v>
      </c>
      <c r="AS32">
        <v>0</v>
      </c>
      <c r="AT32">
        <v>99</v>
      </c>
      <c r="AU32">
        <v>60</v>
      </c>
      <c r="AV32">
        <v>1</v>
      </c>
      <c r="AW32">
        <v>1</v>
      </c>
      <c r="AZ32">
        <v>1</v>
      </c>
      <c r="BA32">
        <v>17.95</v>
      </c>
      <c r="BB32">
        <v>8.1</v>
      </c>
      <c r="BC32">
        <v>1</v>
      </c>
      <c r="BD32" t="s">
        <v>3</v>
      </c>
      <c r="BE32" t="s">
        <v>3</v>
      </c>
      <c r="BF32" t="s">
        <v>3</v>
      </c>
      <c r="BG32" t="s">
        <v>3</v>
      </c>
      <c r="BH32">
        <v>0</v>
      </c>
      <c r="BI32">
        <v>1</v>
      </c>
      <c r="BJ32" t="s">
        <v>19</v>
      </c>
      <c r="BM32">
        <v>46001</v>
      </c>
      <c r="BN32">
        <v>0</v>
      </c>
      <c r="BO32" t="s">
        <v>16</v>
      </c>
      <c r="BP32">
        <v>1</v>
      </c>
      <c r="BQ32">
        <v>2</v>
      </c>
      <c r="BR32">
        <v>0</v>
      </c>
      <c r="BS32">
        <v>17.95</v>
      </c>
      <c r="BT32">
        <v>1</v>
      </c>
      <c r="BU32">
        <v>1</v>
      </c>
      <c r="BV32">
        <v>1</v>
      </c>
      <c r="BW32">
        <v>1</v>
      </c>
      <c r="BX32">
        <v>1</v>
      </c>
      <c r="BY32" t="s">
        <v>3</v>
      </c>
      <c r="BZ32">
        <v>110</v>
      </c>
      <c r="CA32">
        <v>70</v>
      </c>
      <c r="CE32">
        <v>0</v>
      </c>
      <c r="CF32">
        <v>0</v>
      </c>
      <c r="CG32">
        <v>0</v>
      </c>
      <c r="CM32">
        <v>0</v>
      </c>
      <c r="CN32" t="s">
        <v>3</v>
      </c>
      <c r="CO32">
        <v>0</v>
      </c>
      <c r="CP32">
        <f t="shared" si="34"/>
        <v>542</v>
      </c>
      <c r="CQ32">
        <f t="shared" si="35"/>
        <v>0</v>
      </c>
      <c r="CR32">
        <f t="shared" si="36"/>
        <v>584.577</v>
      </c>
      <c r="CS32">
        <f t="shared" si="37"/>
        <v>185.7825</v>
      </c>
      <c r="CT32">
        <f t="shared" si="38"/>
        <v>1224.7284999999999</v>
      </c>
      <c r="CU32">
        <f t="shared" si="39"/>
        <v>0</v>
      </c>
      <c r="CV32">
        <f t="shared" si="40"/>
        <v>8.24</v>
      </c>
      <c r="CW32">
        <f t="shared" si="41"/>
        <v>1.1499999999999999</v>
      </c>
      <c r="CX32">
        <f t="shared" si="42"/>
        <v>0</v>
      </c>
      <c r="CY32">
        <f t="shared" si="43"/>
        <v>418.77</v>
      </c>
      <c r="CZ32">
        <f t="shared" si="44"/>
        <v>253.8</v>
      </c>
      <c r="DC32" t="s">
        <v>3</v>
      </c>
      <c r="DD32" t="s">
        <v>3</v>
      </c>
      <c r="DE32" t="s">
        <v>3</v>
      </c>
      <c r="DF32" t="s">
        <v>3</v>
      </c>
      <c r="DG32" t="s">
        <v>3</v>
      </c>
      <c r="DH32" t="s">
        <v>3</v>
      </c>
      <c r="DI32" t="s">
        <v>3</v>
      </c>
      <c r="DJ32" t="s">
        <v>3</v>
      </c>
      <c r="DK32" t="s">
        <v>3</v>
      </c>
      <c r="DL32" t="s">
        <v>3</v>
      </c>
      <c r="DM32" t="s">
        <v>3</v>
      </c>
      <c r="DN32">
        <v>0</v>
      </c>
      <c r="DO32">
        <v>0</v>
      </c>
      <c r="DP32">
        <v>1</v>
      </c>
      <c r="DQ32">
        <v>1</v>
      </c>
      <c r="DU32">
        <v>1013</v>
      </c>
      <c r="DV32" t="s">
        <v>18</v>
      </c>
      <c r="DW32" t="s">
        <v>18</v>
      </c>
      <c r="DX32">
        <v>1</v>
      </c>
      <c r="EE32">
        <v>48577791</v>
      </c>
      <c r="EF32">
        <v>2</v>
      </c>
      <c r="EG32" t="s">
        <v>12</v>
      </c>
      <c r="EH32">
        <v>0</v>
      </c>
      <c r="EI32" t="s">
        <v>3</v>
      </c>
      <c r="EJ32">
        <v>1</v>
      </c>
      <c r="EK32">
        <v>46001</v>
      </c>
      <c r="EL32" t="s">
        <v>20</v>
      </c>
      <c r="EM32" t="s">
        <v>21</v>
      </c>
      <c r="EO32" t="s">
        <v>3</v>
      </c>
      <c r="EQ32">
        <v>131072</v>
      </c>
      <c r="ER32">
        <v>140.4</v>
      </c>
      <c r="ES32">
        <v>0</v>
      </c>
      <c r="ET32">
        <v>72.17</v>
      </c>
      <c r="EU32">
        <v>10.35</v>
      </c>
      <c r="EV32">
        <v>68.23</v>
      </c>
      <c r="EW32">
        <v>8.24</v>
      </c>
      <c r="EX32">
        <v>1.1499999999999999</v>
      </c>
      <c r="EY32">
        <v>0</v>
      </c>
      <c r="FQ32">
        <v>0</v>
      </c>
      <c r="FR32">
        <f t="shared" si="45"/>
        <v>0</v>
      </c>
      <c r="FS32">
        <v>0</v>
      </c>
      <c r="FT32" t="s">
        <v>22</v>
      </c>
      <c r="FU32" t="s">
        <v>23</v>
      </c>
      <c r="FX32">
        <v>99</v>
      </c>
      <c r="FY32">
        <v>59.5</v>
      </c>
      <c r="GA32" t="s">
        <v>3</v>
      </c>
      <c r="GD32">
        <v>1</v>
      </c>
      <c r="GF32">
        <v>1384692176</v>
      </c>
      <c r="GG32">
        <v>2</v>
      </c>
      <c r="GH32">
        <v>0</v>
      </c>
      <c r="GI32">
        <v>2</v>
      </c>
      <c r="GJ32">
        <v>0</v>
      </c>
      <c r="GK32">
        <v>0</v>
      </c>
      <c r="GL32">
        <f t="shared" si="46"/>
        <v>0</v>
      </c>
      <c r="GM32">
        <f t="shared" si="47"/>
        <v>1215</v>
      </c>
      <c r="GN32">
        <f t="shared" si="48"/>
        <v>1215</v>
      </c>
      <c r="GO32">
        <f t="shared" si="49"/>
        <v>0</v>
      </c>
      <c r="GP32">
        <f t="shared" si="50"/>
        <v>0</v>
      </c>
      <c r="GR32">
        <v>0</v>
      </c>
      <c r="GS32">
        <v>0</v>
      </c>
      <c r="GT32">
        <v>0</v>
      </c>
      <c r="GU32" t="s">
        <v>3</v>
      </c>
      <c r="GV32">
        <f t="shared" si="51"/>
        <v>0</v>
      </c>
      <c r="GW32">
        <v>1</v>
      </c>
      <c r="GX32">
        <f t="shared" si="52"/>
        <v>0</v>
      </c>
      <c r="HA32">
        <v>0</v>
      </c>
      <c r="HB32">
        <v>0</v>
      </c>
      <c r="HC32">
        <f t="shared" si="53"/>
        <v>0</v>
      </c>
      <c r="IK32">
        <v>0</v>
      </c>
    </row>
    <row r="33" spans="1:245">
      <c r="A33">
        <v>17</v>
      </c>
      <c r="B33">
        <v>1</v>
      </c>
      <c r="C33">
        <f>ROW(SmtRes!A22)</f>
        <v>22</v>
      </c>
      <c r="D33">
        <f>ROW(EtalonRes!A22)</f>
        <v>22</v>
      </c>
      <c r="E33" t="s">
        <v>49</v>
      </c>
      <c r="F33" t="s">
        <v>50</v>
      </c>
      <c r="G33" t="s">
        <v>51</v>
      </c>
      <c r="H33" t="s">
        <v>52</v>
      </c>
      <c r="I33">
        <f>ROUND(1.6/100,9)</f>
        <v>1.6E-2</v>
      </c>
      <c r="J33">
        <v>0</v>
      </c>
      <c r="O33">
        <f t="shared" si="14"/>
        <v>18</v>
      </c>
      <c r="P33">
        <f t="shared" si="15"/>
        <v>0</v>
      </c>
      <c r="Q33">
        <f t="shared" si="16"/>
        <v>1</v>
      </c>
      <c r="R33">
        <f t="shared" si="17"/>
        <v>1</v>
      </c>
      <c r="S33">
        <f t="shared" si="18"/>
        <v>17</v>
      </c>
      <c r="T33">
        <f t="shared" si="19"/>
        <v>0</v>
      </c>
      <c r="U33">
        <f t="shared" si="20"/>
        <v>0.11695999999999999</v>
      </c>
      <c r="V33">
        <f t="shared" si="21"/>
        <v>3.2000000000000002E-3</v>
      </c>
      <c r="W33">
        <f t="shared" si="22"/>
        <v>0</v>
      </c>
      <c r="X33">
        <f t="shared" si="23"/>
        <v>14</v>
      </c>
      <c r="Y33">
        <f t="shared" si="24"/>
        <v>9</v>
      </c>
      <c r="AA33">
        <v>48583957</v>
      </c>
      <c r="AB33">
        <f t="shared" si="25"/>
        <v>65.41</v>
      </c>
      <c r="AC33">
        <f t="shared" si="26"/>
        <v>0</v>
      </c>
      <c r="AD33">
        <f t="shared" si="27"/>
        <v>6.42</v>
      </c>
      <c r="AE33">
        <f t="shared" si="28"/>
        <v>2.0699999999999998</v>
      </c>
      <c r="AF33">
        <f t="shared" si="29"/>
        <v>58.99</v>
      </c>
      <c r="AG33">
        <f t="shared" si="30"/>
        <v>0</v>
      </c>
      <c r="AH33">
        <f t="shared" si="31"/>
        <v>7.31</v>
      </c>
      <c r="AI33">
        <f t="shared" si="32"/>
        <v>0.2</v>
      </c>
      <c r="AJ33">
        <f t="shared" si="33"/>
        <v>0</v>
      </c>
      <c r="AK33">
        <v>65.41</v>
      </c>
      <c r="AL33">
        <v>0</v>
      </c>
      <c r="AM33">
        <v>6.42</v>
      </c>
      <c r="AN33">
        <v>2.0699999999999998</v>
      </c>
      <c r="AO33">
        <v>58.99</v>
      </c>
      <c r="AP33">
        <v>0</v>
      </c>
      <c r="AQ33">
        <v>7.31</v>
      </c>
      <c r="AR33">
        <v>0.2</v>
      </c>
      <c r="AS33">
        <v>0</v>
      </c>
      <c r="AT33">
        <v>77</v>
      </c>
      <c r="AU33">
        <v>50</v>
      </c>
      <c r="AV33">
        <v>1</v>
      </c>
      <c r="AW33">
        <v>1</v>
      </c>
      <c r="AZ33">
        <v>1</v>
      </c>
      <c r="BA33">
        <v>17.95</v>
      </c>
      <c r="BB33">
        <v>8.92</v>
      </c>
      <c r="BC33">
        <v>1</v>
      </c>
      <c r="BD33" t="s">
        <v>3</v>
      </c>
      <c r="BE33" t="s">
        <v>3</v>
      </c>
      <c r="BF33" t="s">
        <v>3</v>
      </c>
      <c r="BG33" t="s">
        <v>3</v>
      </c>
      <c r="BH33">
        <v>0</v>
      </c>
      <c r="BI33">
        <v>1</v>
      </c>
      <c r="BJ33" t="s">
        <v>53</v>
      </c>
      <c r="BM33">
        <v>63001</v>
      </c>
      <c r="BN33">
        <v>0</v>
      </c>
      <c r="BO33" t="s">
        <v>50</v>
      </c>
      <c r="BP33">
        <v>1</v>
      </c>
      <c r="BQ33">
        <v>6</v>
      </c>
      <c r="BR33">
        <v>0</v>
      </c>
      <c r="BS33">
        <v>17.95</v>
      </c>
      <c r="BT33">
        <v>1</v>
      </c>
      <c r="BU33">
        <v>1</v>
      </c>
      <c r="BV33">
        <v>1</v>
      </c>
      <c r="BW33">
        <v>1</v>
      </c>
      <c r="BX33">
        <v>1</v>
      </c>
      <c r="BY33" t="s">
        <v>3</v>
      </c>
      <c r="BZ33">
        <v>77</v>
      </c>
      <c r="CA33">
        <v>50</v>
      </c>
      <c r="CE33">
        <v>0</v>
      </c>
      <c r="CF33">
        <v>0</v>
      </c>
      <c r="CG33">
        <v>0</v>
      </c>
      <c r="CM33">
        <v>0</v>
      </c>
      <c r="CN33" t="s">
        <v>3</v>
      </c>
      <c r="CO33">
        <v>0</v>
      </c>
      <c r="CP33">
        <f t="shared" si="34"/>
        <v>18</v>
      </c>
      <c r="CQ33">
        <f t="shared" si="35"/>
        <v>0</v>
      </c>
      <c r="CR33">
        <f t="shared" si="36"/>
        <v>57.266399999999997</v>
      </c>
      <c r="CS33">
        <f t="shared" si="37"/>
        <v>37.156499999999994</v>
      </c>
      <c r="CT33">
        <f t="shared" si="38"/>
        <v>1058.8705</v>
      </c>
      <c r="CU33">
        <f t="shared" si="39"/>
        <v>0</v>
      </c>
      <c r="CV33">
        <f t="shared" si="40"/>
        <v>7.31</v>
      </c>
      <c r="CW33">
        <f t="shared" si="41"/>
        <v>0.2</v>
      </c>
      <c r="CX33">
        <f t="shared" si="42"/>
        <v>0</v>
      </c>
      <c r="CY33">
        <f t="shared" si="43"/>
        <v>13.86</v>
      </c>
      <c r="CZ33">
        <f t="shared" si="44"/>
        <v>9</v>
      </c>
      <c r="DC33" t="s">
        <v>3</v>
      </c>
      <c r="DD33" t="s">
        <v>3</v>
      </c>
      <c r="DE33" t="s">
        <v>3</v>
      </c>
      <c r="DF33" t="s">
        <v>3</v>
      </c>
      <c r="DG33" t="s">
        <v>3</v>
      </c>
      <c r="DH33" t="s">
        <v>3</v>
      </c>
      <c r="DI33" t="s">
        <v>3</v>
      </c>
      <c r="DJ33" t="s">
        <v>3</v>
      </c>
      <c r="DK33" t="s">
        <v>3</v>
      </c>
      <c r="DL33" t="s">
        <v>3</v>
      </c>
      <c r="DM33" t="s">
        <v>3</v>
      </c>
      <c r="DN33">
        <v>0</v>
      </c>
      <c r="DO33">
        <v>0</v>
      </c>
      <c r="DP33">
        <v>1</v>
      </c>
      <c r="DQ33">
        <v>1</v>
      </c>
      <c r="DU33">
        <v>1013</v>
      </c>
      <c r="DV33" t="s">
        <v>52</v>
      </c>
      <c r="DW33" t="s">
        <v>52</v>
      </c>
      <c r="DX33">
        <v>1</v>
      </c>
      <c r="EE33">
        <v>48577808</v>
      </c>
      <c r="EF33">
        <v>6</v>
      </c>
      <c r="EG33" t="s">
        <v>34</v>
      </c>
      <c r="EH33">
        <v>0</v>
      </c>
      <c r="EI33" t="s">
        <v>3</v>
      </c>
      <c r="EJ33">
        <v>1</v>
      </c>
      <c r="EK33">
        <v>63001</v>
      </c>
      <c r="EL33" t="s">
        <v>54</v>
      </c>
      <c r="EM33" t="s">
        <v>55</v>
      </c>
      <c r="EO33" t="s">
        <v>3</v>
      </c>
      <c r="EQ33">
        <v>131072</v>
      </c>
      <c r="ER33">
        <v>65.41</v>
      </c>
      <c r="ES33">
        <v>0</v>
      </c>
      <c r="ET33">
        <v>6.42</v>
      </c>
      <c r="EU33">
        <v>2.0699999999999998</v>
      </c>
      <c r="EV33">
        <v>58.99</v>
      </c>
      <c r="EW33">
        <v>7.31</v>
      </c>
      <c r="EX33">
        <v>0.2</v>
      </c>
      <c r="EY33">
        <v>0</v>
      </c>
      <c r="FQ33">
        <v>0</v>
      </c>
      <c r="FR33">
        <f t="shared" si="45"/>
        <v>0</v>
      </c>
      <c r="FS33">
        <v>0</v>
      </c>
      <c r="FX33">
        <v>77</v>
      </c>
      <c r="FY33">
        <v>50</v>
      </c>
      <c r="GA33" t="s">
        <v>3</v>
      </c>
      <c r="GD33">
        <v>1</v>
      </c>
      <c r="GF33">
        <v>-1433288444</v>
      </c>
      <c r="GG33">
        <v>2</v>
      </c>
      <c r="GH33">
        <v>0</v>
      </c>
      <c r="GI33">
        <v>2</v>
      </c>
      <c r="GJ33">
        <v>0</v>
      </c>
      <c r="GK33">
        <v>0</v>
      </c>
      <c r="GL33">
        <f t="shared" si="46"/>
        <v>0</v>
      </c>
      <c r="GM33">
        <f t="shared" si="47"/>
        <v>41</v>
      </c>
      <c r="GN33">
        <f t="shared" si="48"/>
        <v>41</v>
      </c>
      <c r="GO33">
        <f t="shared" si="49"/>
        <v>0</v>
      </c>
      <c r="GP33">
        <f t="shared" si="50"/>
        <v>0</v>
      </c>
      <c r="GR33">
        <v>0</v>
      </c>
      <c r="GS33">
        <v>0</v>
      </c>
      <c r="GT33">
        <v>0</v>
      </c>
      <c r="GU33" t="s">
        <v>3</v>
      </c>
      <c r="GV33">
        <f t="shared" si="51"/>
        <v>0</v>
      </c>
      <c r="GW33">
        <v>1</v>
      </c>
      <c r="GX33">
        <f t="shared" si="52"/>
        <v>0</v>
      </c>
      <c r="HA33">
        <v>0</v>
      </c>
      <c r="HB33">
        <v>0</v>
      </c>
      <c r="HC33">
        <f t="shared" si="53"/>
        <v>0</v>
      </c>
      <c r="IK33">
        <v>0</v>
      </c>
    </row>
    <row r="34" spans="1:245">
      <c r="A34">
        <v>17</v>
      </c>
      <c r="B34">
        <v>1</v>
      </c>
      <c r="C34">
        <f>ROW(SmtRes!A27)</f>
        <v>27</v>
      </c>
      <c r="D34">
        <f>ROW(EtalonRes!A27)</f>
        <v>27</v>
      </c>
      <c r="E34" t="s">
        <v>56</v>
      </c>
      <c r="F34" t="s">
        <v>57</v>
      </c>
      <c r="G34" t="s">
        <v>58</v>
      </c>
      <c r="H34" t="s">
        <v>59</v>
      </c>
      <c r="I34">
        <f>ROUND((52.1+48.9)/100,9)</f>
        <v>1.01</v>
      </c>
      <c r="J34">
        <v>0</v>
      </c>
      <c r="O34">
        <f t="shared" si="14"/>
        <v>10857</v>
      </c>
      <c r="P34">
        <f t="shared" si="15"/>
        <v>0</v>
      </c>
      <c r="Q34">
        <f t="shared" si="16"/>
        <v>943</v>
      </c>
      <c r="R34">
        <f t="shared" si="17"/>
        <v>333</v>
      </c>
      <c r="S34">
        <f t="shared" si="18"/>
        <v>9914</v>
      </c>
      <c r="T34">
        <f t="shared" si="19"/>
        <v>0</v>
      </c>
      <c r="U34">
        <f t="shared" si="20"/>
        <v>75.042999999999992</v>
      </c>
      <c r="V34">
        <f t="shared" si="21"/>
        <v>2.0099</v>
      </c>
      <c r="W34">
        <f t="shared" si="22"/>
        <v>0</v>
      </c>
      <c r="X34">
        <f t="shared" si="23"/>
        <v>7890</v>
      </c>
      <c r="Y34">
        <f t="shared" si="24"/>
        <v>5124</v>
      </c>
      <c r="AA34">
        <v>48583957</v>
      </c>
      <c r="AB34">
        <f t="shared" si="25"/>
        <v>661.01</v>
      </c>
      <c r="AC34">
        <f t="shared" si="26"/>
        <v>0</v>
      </c>
      <c r="AD34">
        <f t="shared" si="27"/>
        <v>114.16</v>
      </c>
      <c r="AE34">
        <f t="shared" si="28"/>
        <v>18.39</v>
      </c>
      <c r="AF34">
        <f t="shared" si="29"/>
        <v>546.85</v>
      </c>
      <c r="AG34">
        <f t="shared" si="30"/>
        <v>0</v>
      </c>
      <c r="AH34">
        <f t="shared" si="31"/>
        <v>74.3</v>
      </c>
      <c r="AI34">
        <f t="shared" si="32"/>
        <v>1.99</v>
      </c>
      <c r="AJ34">
        <f t="shared" si="33"/>
        <v>0</v>
      </c>
      <c r="AK34">
        <v>661.01</v>
      </c>
      <c r="AL34">
        <v>0</v>
      </c>
      <c r="AM34">
        <v>114.16</v>
      </c>
      <c r="AN34">
        <v>18.39</v>
      </c>
      <c r="AO34">
        <v>546.85</v>
      </c>
      <c r="AP34">
        <v>0</v>
      </c>
      <c r="AQ34">
        <v>74.3</v>
      </c>
      <c r="AR34">
        <v>1.99</v>
      </c>
      <c r="AS34">
        <v>0</v>
      </c>
      <c r="AT34">
        <v>77</v>
      </c>
      <c r="AU34">
        <v>50</v>
      </c>
      <c r="AV34">
        <v>1</v>
      </c>
      <c r="AW34">
        <v>1</v>
      </c>
      <c r="AZ34">
        <v>1</v>
      </c>
      <c r="BA34">
        <v>17.95</v>
      </c>
      <c r="BB34">
        <v>8.18</v>
      </c>
      <c r="BC34">
        <v>1</v>
      </c>
      <c r="BD34" t="s">
        <v>3</v>
      </c>
      <c r="BE34" t="s">
        <v>3</v>
      </c>
      <c r="BF34" t="s">
        <v>3</v>
      </c>
      <c r="BG34" t="s">
        <v>3</v>
      </c>
      <c r="BH34">
        <v>0</v>
      </c>
      <c r="BI34">
        <v>1</v>
      </c>
      <c r="BJ34" t="s">
        <v>60</v>
      </c>
      <c r="BM34">
        <v>63001</v>
      </c>
      <c r="BN34">
        <v>0</v>
      </c>
      <c r="BO34" t="s">
        <v>57</v>
      </c>
      <c r="BP34">
        <v>1</v>
      </c>
      <c r="BQ34">
        <v>6</v>
      </c>
      <c r="BR34">
        <v>0</v>
      </c>
      <c r="BS34">
        <v>17.95</v>
      </c>
      <c r="BT34">
        <v>1</v>
      </c>
      <c r="BU34">
        <v>1</v>
      </c>
      <c r="BV34">
        <v>1</v>
      </c>
      <c r="BW34">
        <v>1</v>
      </c>
      <c r="BX34">
        <v>1</v>
      </c>
      <c r="BY34" t="s">
        <v>3</v>
      </c>
      <c r="BZ34">
        <v>77</v>
      </c>
      <c r="CA34">
        <v>50</v>
      </c>
      <c r="CE34">
        <v>0</v>
      </c>
      <c r="CF34">
        <v>0</v>
      </c>
      <c r="CG34">
        <v>0</v>
      </c>
      <c r="CM34">
        <v>0</v>
      </c>
      <c r="CN34" t="s">
        <v>3</v>
      </c>
      <c r="CO34">
        <v>0</v>
      </c>
      <c r="CP34">
        <f t="shared" si="34"/>
        <v>10857</v>
      </c>
      <c r="CQ34">
        <f t="shared" si="35"/>
        <v>0</v>
      </c>
      <c r="CR34">
        <f t="shared" si="36"/>
        <v>933.82879999999989</v>
      </c>
      <c r="CS34">
        <f t="shared" si="37"/>
        <v>330.10050000000001</v>
      </c>
      <c r="CT34">
        <f t="shared" si="38"/>
        <v>9815.9575000000004</v>
      </c>
      <c r="CU34">
        <f t="shared" si="39"/>
        <v>0</v>
      </c>
      <c r="CV34">
        <f t="shared" si="40"/>
        <v>74.3</v>
      </c>
      <c r="CW34">
        <f t="shared" si="41"/>
        <v>1.99</v>
      </c>
      <c r="CX34">
        <f t="shared" si="42"/>
        <v>0</v>
      </c>
      <c r="CY34">
        <f t="shared" si="43"/>
        <v>7890.19</v>
      </c>
      <c r="CZ34">
        <f t="shared" si="44"/>
        <v>5123.5</v>
      </c>
      <c r="DC34" t="s">
        <v>3</v>
      </c>
      <c r="DD34" t="s">
        <v>3</v>
      </c>
      <c r="DE34" t="s">
        <v>3</v>
      </c>
      <c r="DF34" t="s">
        <v>3</v>
      </c>
      <c r="DG34" t="s">
        <v>3</v>
      </c>
      <c r="DH34" t="s">
        <v>3</v>
      </c>
      <c r="DI34" t="s">
        <v>3</v>
      </c>
      <c r="DJ34" t="s">
        <v>3</v>
      </c>
      <c r="DK34" t="s">
        <v>3</v>
      </c>
      <c r="DL34" t="s">
        <v>3</v>
      </c>
      <c r="DM34" t="s">
        <v>3</v>
      </c>
      <c r="DN34">
        <v>0</v>
      </c>
      <c r="DO34">
        <v>0</v>
      </c>
      <c r="DP34">
        <v>1</v>
      </c>
      <c r="DQ34">
        <v>1</v>
      </c>
      <c r="DU34">
        <v>1013</v>
      </c>
      <c r="DV34" t="s">
        <v>59</v>
      </c>
      <c r="DW34" t="s">
        <v>59</v>
      </c>
      <c r="DX34">
        <v>1</v>
      </c>
      <c r="EE34">
        <v>48577808</v>
      </c>
      <c r="EF34">
        <v>6</v>
      </c>
      <c r="EG34" t="s">
        <v>34</v>
      </c>
      <c r="EH34">
        <v>0</v>
      </c>
      <c r="EI34" t="s">
        <v>3</v>
      </c>
      <c r="EJ34">
        <v>1</v>
      </c>
      <c r="EK34">
        <v>63001</v>
      </c>
      <c r="EL34" t="s">
        <v>54</v>
      </c>
      <c r="EM34" t="s">
        <v>55</v>
      </c>
      <c r="EO34" t="s">
        <v>3</v>
      </c>
      <c r="EQ34">
        <v>131072</v>
      </c>
      <c r="ER34">
        <v>661.01</v>
      </c>
      <c r="ES34">
        <v>0</v>
      </c>
      <c r="ET34">
        <v>114.16</v>
      </c>
      <c r="EU34">
        <v>18.39</v>
      </c>
      <c r="EV34">
        <v>546.85</v>
      </c>
      <c r="EW34">
        <v>74.3</v>
      </c>
      <c r="EX34">
        <v>1.99</v>
      </c>
      <c r="EY34">
        <v>0</v>
      </c>
      <c r="FQ34">
        <v>0</v>
      </c>
      <c r="FR34">
        <f t="shared" si="45"/>
        <v>0</v>
      </c>
      <c r="FS34">
        <v>0</v>
      </c>
      <c r="FX34">
        <v>77</v>
      </c>
      <c r="FY34">
        <v>50</v>
      </c>
      <c r="GA34" t="s">
        <v>3</v>
      </c>
      <c r="GD34">
        <v>1</v>
      </c>
      <c r="GF34">
        <v>-1241738344</v>
      </c>
      <c r="GG34">
        <v>2</v>
      </c>
      <c r="GH34">
        <v>0</v>
      </c>
      <c r="GI34">
        <v>2</v>
      </c>
      <c r="GJ34">
        <v>0</v>
      </c>
      <c r="GK34">
        <v>0</v>
      </c>
      <c r="GL34">
        <f t="shared" si="46"/>
        <v>0</v>
      </c>
      <c r="GM34">
        <f t="shared" si="47"/>
        <v>23871</v>
      </c>
      <c r="GN34">
        <f t="shared" si="48"/>
        <v>23871</v>
      </c>
      <c r="GO34">
        <f t="shared" si="49"/>
        <v>0</v>
      </c>
      <c r="GP34">
        <f t="shared" si="50"/>
        <v>0</v>
      </c>
      <c r="GR34">
        <v>0</v>
      </c>
      <c r="GS34">
        <v>0</v>
      </c>
      <c r="GT34">
        <v>0</v>
      </c>
      <c r="GU34" t="s">
        <v>3</v>
      </c>
      <c r="GV34">
        <f t="shared" si="51"/>
        <v>0</v>
      </c>
      <c r="GW34">
        <v>1</v>
      </c>
      <c r="GX34">
        <f t="shared" si="52"/>
        <v>0</v>
      </c>
      <c r="HA34">
        <v>0</v>
      </c>
      <c r="HB34">
        <v>0</v>
      </c>
      <c r="HC34">
        <f t="shared" si="53"/>
        <v>0</v>
      </c>
      <c r="IK34">
        <v>0</v>
      </c>
    </row>
    <row r="35" spans="1:245">
      <c r="A35">
        <v>17</v>
      </c>
      <c r="B35">
        <v>1</v>
      </c>
      <c r="C35">
        <f>ROW(SmtRes!A30)</f>
        <v>30</v>
      </c>
      <c r="D35">
        <f>ROW(EtalonRes!A30)</f>
        <v>30</v>
      </c>
      <c r="E35" t="s">
        <v>61</v>
      </c>
      <c r="F35" t="s">
        <v>62</v>
      </c>
      <c r="G35" t="s">
        <v>63</v>
      </c>
      <c r="H35" t="s">
        <v>52</v>
      </c>
      <c r="I35">
        <f>ROUND((17.1+17)/100,9)</f>
        <v>0.34100000000000003</v>
      </c>
      <c r="J35">
        <v>0</v>
      </c>
      <c r="O35">
        <f t="shared" si="14"/>
        <v>493</v>
      </c>
      <c r="P35">
        <f t="shared" si="15"/>
        <v>0</v>
      </c>
      <c r="Q35">
        <f t="shared" si="16"/>
        <v>20</v>
      </c>
      <c r="R35">
        <f t="shared" si="17"/>
        <v>15</v>
      </c>
      <c r="S35">
        <f t="shared" si="18"/>
        <v>473</v>
      </c>
      <c r="T35">
        <f t="shared" si="19"/>
        <v>0</v>
      </c>
      <c r="U35">
        <f t="shared" si="20"/>
        <v>3.2667800000000002</v>
      </c>
      <c r="V35">
        <f t="shared" si="21"/>
        <v>6.8200000000000011E-2</v>
      </c>
      <c r="W35">
        <f t="shared" si="22"/>
        <v>0</v>
      </c>
      <c r="X35">
        <f t="shared" si="23"/>
        <v>376</v>
      </c>
      <c r="Y35">
        <f t="shared" si="24"/>
        <v>244</v>
      </c>
      <c r="AA35">
        <v>48583957</v>
      </c>
      <c r="AB35">
        <f t="shared" si="25"/>
        <v>83.73</v>
      </c>
      <c r="AC35">
        <f t="shared" si="26"/>
        <v>0</v>
      </c>
      <c r="AD35">
        <f t="shared" si="27"/>
        <v>6.42</v>
      </c>
      <c r="AE35">
        <f t="shared" si="28"/>
        <v>2.42</v>
      </c>
      <c r="AF35">
        <f t="shared" si="29"/>
        <v>77.31</v>
      </c>
      <c r="AG35">
        <f t="shared" si="30"/>
        <v>0</v>
      </c>
      <c r="AH35">
        <f t="shared" si="31"/>
        <v>9.58</v>
      </c>
      <c r="AI35">
        <f t="shared" si="32"/>
        <v>0.2</v>
      </c>
      <c r="AJ35">
        <f t="shared" si="33"/>
        <v>0</v>
      </c>
      <c r="AK35">
        <v>83.73</v>
      </c>
      <c r="AL35">
        <v>0</v>
      </c>
      <c r="AM35">
        <v>6.42</v>
      </c>
      <c r="AN35">
        <v>2.42</v>
      </c>
      <c r="AO35">
        <v>77.31</v>
      </c>
      <c r="AP35">
        <v>0</v>
      </c>
      <c r="AQ35">
        <v>9.58</v>
      </c>
      <c r="AR35">
        <v>0.2</v>
      </c>
      <c r="AS35">
        <v>0</v>
      </c>
      <c r="AT35">
        <v>77</v>
      </c>
      <c r="AU35">
        <v>50</v>
      </c>
      <c r="AV35">
        <v>1</v>
      </c>
      <c r="AW35">
        <v>1</v>
      </c>
      <c r="AZ35">
        <v>1</v>
      </c>
      <c r="BA35">
        <v>17.95</v>
      </c>
      <c r="BB35">
        <v>8.92</v>
      </c>
      <c r="BC35">
        <v>1</v>
      </c>
      <c r="BD35" t="s">
        <v>3</v>
      </c>
      <c r="BE35" t="s">
        <v>3</v>
      </c>
      <c r="BF35" t="s">
        <v>3</v>
      </c>
      <c r="BG35" t="s">
        <v>3</v>
      </c>
      <c r="BH35">
        <v>0</v>
      </c>
      <c r="BI35">
        <v>1</v>
      </c>
      <c r="BJ35" t="s">
        <v>64</v>
      </c>
      <c r="BM35">
        <v>63001</v>
      </c>
      <c r="BN35">
        <v>0</v>
      </c>
      <c r="BO35" t="s">
        <v>62</v>
      </c>
      <c r="BP35">
        <v>1</v>
      </c>
      <c r="BQ35">
        <v>6</v>
      </c>
      <c r="BR35">
        <v>0</v>
      </c>
      <c r="BS35">
        <v>17.95</v>
      </c>
      <c r="BT35">
        <v>1</v>
      </c>
      <c r="BU35">
        <v>1</v>
      </c>
      <c r="BV35">
        <v>1</v>
      </c>
      <c r="BW35">
        <v>1</v>
      </c>
      <c r="BX35">
        <v>1</v>
      </c>
      <c r="BY35" t="s">
        <v>3</v>
      </c>
      <c r="BZ35">
        <v>77</v>
      </c>
      <c r="CA35">
        <v>50</v>
      </c>
      <c r="CE35">
        <v>0</v>
      </c>
      <c r="CF35">
        <v>0</v>
      </c>
      <c r="CG35">
        <v>0</v>
      </c>
      <c r="CM35">
        <v>0</v>
      </c>
      <c r="CN35" t="s">
        <v>3</v>
      </c>
      <c r="CO35">
        <v>0</v>
      </c>
      <c r="CP35">
        <f t="shared" si="34"/>
        <v>493</v>
      </c>
      <c r="CQ35">
        <f t="shared" si="35"/>
        <v>0</v>
      </c>
      <c r="CR35">
        <f t="shared" si="36"/>
        <v>57.266399999999997</v>
      </c>
      <c r="CS35">
        <f t="shared" si="37"/>
        <v>43.439</v>
      </c>
      <c r="CT35">
        <f t="shared" si="38"/>
        <v>1387.7145</v>
      </c>
      <c r="CU35">
        <f t="shared" si="39"/>
        <v>0</v>
      </c>
      <c r="CV35">
        <f t="shared" si="40"/>
        <v>9.58</v>
      </c>
      <c r="CW35">
        <f t="shared" si="41"/>
        <v>0.2</v>
      </c>
      <c r="CX35">
        <f t="shared" si="42"/>
        <v>0</v>
      </c>
      <c r="CY35">
        <f t="shared" si="43"/>
        <v>375.76</v>
      </c>
      <c r="CZ35">
        <f t="shared" si="44"/>
        <v>244</v>
      </c>
      <c r="DC35" t="s">
        <v>3</v>
      </c>
      <c r="DD35" t="s">
        <v>3</v>
      </c>
      <c r="DE35" t="s">
        <v>3</v>
      </c>
      <c r="DF35" t="s">
        <v>3</v>
      </c>
      <c r="DG35" t="s">
        <v>3</v>
      </c>
      <c r="DH35" t="s">
        <v>3</v>
      </c>
      <c r="DI35" t="s">
        <v>3</v>
      </c>
      <c r="DJ35" t="s">
        <v>3</v>
      </c>
      <c r="DK35" t="s">
        <v>3</v>
      </c>
      <c r="DL35" t="s">
        <v>3</v>
      </c>
      <c r="DM35" t="s">
        <v>3</v>
      </c>
      <c r="DN35">
        <v>0</v>
      </c>
      <c r="DO35">
        <v>0</v>
      </c>
      <c r="DP35">
        <v>1</v>
      </c>
      <c r="DQ35">
        <v>1</v>
      </c>
      <c r="DU35">
        <v>1013</v>
      </c>
      <c r="DV35" t="s">
        <v>52</v>
      </c>
      <c r="DW35" t="s">
        <v>52</v>
      </c>
      <c r="DX35">
        <v>1</v>
      </c>
      <c r="EE35">
        <v>48577808</v>
      </c>
      <c r="EF35">
        <v>6</v>
      </c>
      <c r="EG35" t="s">
        <v>34</v>
      </c>
      <c r="EH35">
        <v>0</v>
      </c>
      <c r="EI35" t="s">
        <v>3</v>
      </c>
      <c r="EJ35">
        <v>1</v>
      </c>
      <c r="EK35">
        <v>63001</v>
      </c>
      <c r="EL35" t="s">
        <v>54</v>
      </c>
      <c r="EM35" t="s">
        <v>55</v>
      </c>
      <c r="EO35" t="s">
        <v>3</v>
      </c>
      <c r="EQ35">
        <v>131072</v>
      </c>
      <c r="ER35">
        <v>83.73</v>
      </c>
      <c r="ES35">
        <v>0</v>
      </c>
      <c r="ET35">
        <v>6.42</v>
      </c>
      <c r="EU35">
        <v>2.42</v>
      </c>
      <c r="EV35">
        <v>77.31</v>
      </c>
      <c r="EW35">
        <v>9.58</v>
      </c>
      <c r="EX35">
        <v>0.2</v>
      </c>
      <c r="EY35">
        <v>0</v>
      </c>
      <c r="FQ35">
        <v>0</v>
      </c>
      <c r="FR35">
        <f t="shared" si="45"/>
        <v>0</v>
      </c>
      <c r="FS35">
        <v>0</v>
      </c>
      <c r="FX35">
        <v>77</v>
      </c>
      <c r="FY35">
        <v>50</v>
      </c>
      <c r="GA35" t="s">
        <v>3</v>
      </c>
      <c r="GD35">
        <v>1</v>
      </c>
      <c r="GF35">
        <v>578886261</v>
      </c>
      <c r="GG35">
        <v>2</v>
      </c>
      <c r="GH35">
        <v>0</v>
      </c>
      <c r="GI35">
        <v>2</v>
      </c>
      <c r="GJ35">
        <v>0</v>
      </c>
      <c r="GK35">
        <v>0</v>
      </c>
      <c r="GL35">
        <f t="shared" si="46"/>
        <v>0</v>
      </c>
      <c r="GM35">
        <f t="shared" si="47"/>
        <v>1113</v>
      </c>
      <c r="GN35">
        <f t="shared" si="48"/>
        <v>1113</v>
      </c>
      <c r="GO35">
        <f t="shared" si="49"/>
        <v>0</v>
      </c>
      <c r="GP35">
        <f t="shared" si="50"/>
        <v>0</v>
      </c>
      <c r="GR35">
        <v>0</v>
      </c>
      <c r="GS35">
        <v>0</v>
      </c>
      <c r="GT35">
        <v>0</v>
      </c>
      <c r="GU35" t="s">
        <v>3</v>
      </c>
      <c r="GV35">
        <f t="shared" si="51"/>
        <v>0</v>
      </c>
      <c r="GW35">
        <v>1</v>
      </c>
      <c r="GX35">
        <f t="shared" si="52"/>
        <v>0</v>
      </c>
      <c r="HA35">
        <v>0</v>
      </c>
      <c r="HB35">
        <v>0</v>
      </c>
      <c r="HC35">
        <f t="shared" si="53"/>
        <v>0</v>
      </c>
      <c r="IK35">
        <v>0</v>
      </c>
    </row>
    <row r="36" spans="1:245">
      <c r="A36">
        <v>19</v>
      </c>
      <c r="B36">
        <v>1</v>
      </c>
      <c r="F36" t="s">
        <v>3</v>
      </c>
      <c r="G36" t="s">
        <v>65</v>
      </c>
      <c r="H36" t="s">
        <v>3</v>
      </c>
      <c r="AA36">
        <v>1</v>
      </c>
      <c r="IK36">
        <v>0</v>
      </c>
    </row>
    <row r="37" spans="1:245">
      <c r="A37">
        <v>17</v>
      </c>
      <c r="B37">
        <v>1</v>
      </c>
      <c r="C37">
        <f>ROW(SmtRes!A32)</f>
        <v>32</v>
      </c>
      <c r="D37">
        <f>ROW(EtalonRes!A32)</f>
        <v>32</v>
      </c>
      <c r="E37" t="s">
        <v>66</v>
      </c>
      <c r="F37" t="s">
        <v>67</v>
      </c>
      <c r="G37" t="s">
        <v>68</v>
      </c>
      <c r="H37" t="s">
        <v>69</v>
      </c>
      <c r="I37">
        <f>ROUND(52.3/100,9)</f>
        <v>0.52300000000000002</v>
      </c>
      <c r="J37">
        <v>0</v>
      </c>
      <c r="O37">
        <f t="shared" ref="O37:O48" si="54">ROUND(CP37,0)</f>
        <v>258</v>
      </c>
      <c r="P37">
        <f t="shared" ref="P37:P48" si="55">ROUND(CQ37*I37,0)</f>
        <v>0</v>
      </c>
      <c r="Q37">
        <f t="shared" ref="Q37:Q48" si="56">ROUND(CR37*I37,0)</f>
        <v>0</v>
      </c>
      <c r="R37">
        <f t="shared" ref="R37:R48" si="57">ROUND(CS37*I37,0)</f>
        <v>0</v>
      </c>
      <c r="S37">
        <f t="shared" ref="S37:S48" si="58">ROUND(CT37*I37,0)</f>
        <v>258</v>
      </c>
      <c r="T37">
        <f t="shared" ref="T37:T48" si="59">ROUND(CU37*I37,0)</f>
        <v>0</v>
      </c>
      <c r="U37">
        <f t="shared" ref="U37:U48" si="60">CV37*I37</f>
        <v>1.9717100000000001</v>
      </c>
      <c r="V37">
        <f t="shared" ref="V37:V48" si="61">CW37*I37</f>
        <v>0</v>
      </c>
      <c r="W37">
        <f t="shared" ref="W37:W48" si="62">ROUND(CX37*I37,0)</f>
        <v>0</v>
      </c>
      <c r="X37">
        <f t="shared" ref="X37:X48" si="63">ROUND(CY37,0)</f>
        <v>206</v>
      </c>
      <c r="Y37">
        <f t="shared" ref="Y37:Y48" si="64">ROUND(CZ37,0)</f>
        <v>175</v>
      </c>
      <c r="AA37">
        <v>48583957</v>
      </c>
      <c r="AB37">
        <f t="shared" ref="AB37:AB48" si="65">ROUND((AC37+AD37+AF37),2)</f>
        <v>27.48</v>
      </c>
      <c r="AC37">
        <f t="shared" ref="AC37:AC48" si="66">ROUND((ES37),2)</f>
        <v>0</v>
      </c>
      <c r="AD37">
        <f t="shared" ref="AD37:AD48" si="67">ROUND((((ET37)-(EU37))+AE37),2)</f>
        <v>0</v>
      </c>
      <c r="AE37">
        <f t="shared" ref="AE37:AE48" si="68">ROUND((EU37),2)</f>
        <v>0</v>
      </c>
      <c r="AF37">
        <f t="shared" ref="AF37:AF48" si="69">ROUND((EV37),2)</f>
        <v>27.48</v>
      </c>
      <c r="AG37">
        <f t="shared" ref="AG37:AG48" si="70">ROUND((AP37),2)</f>
        <v>0</v>
      </c>
      <c r="AH37">
        <f t="shared" ref="AH37:AH48" si="71">(EW37)</f>
        <v>3.77</v>
      </c>
      <c r="AI37">
        <f t="shared" ref="AI37:AI48" si="72">(EX37)</f>
        <v>0</v>
      </c>
      <c r="AJ37">
        <f t="shared" ref="AJ37:AJ48" si="73">(AS37)</f>
        <v>0</v>
      </c>
      <c r="AK37">
        <v>27.48</v>
      </c>
      <c r="AL37">
        <v>0</v>
      </c>
      <c r="AM37">
        <v>0</v>
      </c>
      <c r="AN37">
        <v>0</v>
      </c>
      <c r="AO37">
        <v>27.48</v>
      </c>
      <c r="AP37">
        <v>0</v>
      </c>
      <c r="AQ37">
        <v>3.77</v>
      </c>
      <c r="AR37">
        <v>0</v>
      </c>
      <c r="AS37">
        <v>0</v>
      </c>
      <c r="AT37">
        <v>80</v>
      </c>
      <c r="AU37">
        <v>68</v>
      </c>
      <c r="AV37">
        <v>1</v>
      </c>
      <c r="AW37">
        <v>1</v>
      </c>
      <c r="AZ37">
        <v>1</v>
      </c>
      <c r="BA37">
        <v>17.95</v>
      </c>
      <c r="BB37">
        <v>1</v>
      </c>
      <c r="BC37">
        <v>1</v>
      </c>
      <c r="BD37" t="s">
        <v>3</v>
      </c>
      <c r="BE37" t="s">
        <v>3</v>
      </c>
      <c r="BF37" t="s">
        <v>3</v>
      </c>
      <c r="BG37" t="s">
        <v>3</v>
      </c>
      <c r="BH37">
        <v>0</v>
      </c>
      <c r="BI37">
        <v>1</v>
      </c>
      <c r="BJ37" t="s">
        <v>70</v>
      </c>
      <c r="BM37">
        <v>57001</v>
      </c>
      <c r="BN37">
        <v>0</v>
      </c>
      <c r="BO37" t="s">
        <v>67</v>
      </c>
      <c r="BP37">
        <v>1</v>
      </c>
      <c r="BQ37">
        <v>6</v>
      </c>
      <c r="BR37">
        <v>0</v>
      </c>
      <c r="BS37">
        <v>17.95</v>
      </c>
      <c r="BT37">
        <v>1</v>
      </c>
      <c r="BU37">
        <v>1</v>
      </c>
      <c r="BV37">
        <v>1</v>
      </c>
      <c r="BW37">
        <v>1</v>
      </c>
      <c r="BX37">
        <v>1</v>
      </c>
      <c r="BY37" t="s">
        <v>3</v>
      </c>
      <c r="BZ37">
        <v>80</v>
      </c>
      <c r="CA37">
        <v>68</v>
      </c>
      <c r="CE37">
        <v>0</v>
      </c>
      <c r="CF37">
        <v>0</v>
      </c>
      <c r="CG37">
        <v>0</v>
      </c>
      <c r="CM37">
        <v>0</v>
      </c>
      <c r="CN37" t="s">
        <v>3</v>
      </c>
      <c r="CO37">
        <v>0</v>
      </c>
      <c r="CP37">
        <f t="shared" ref="CP37:CP48" si="74">(P37+Q37+S37)</f>
        <v>258</v>
      </c>
      <c r="CQ37">
        <f t="shared" ref="CQ37:CQ48" si="75">AC37*BC37</f>
        <v>0</v>
      </c>
      <c r="CR37">
        <f t="shared" ref="CR37:CR48" si="76">AD37*BB37</f>
        <v>0</v>
      </c>
      <c r="CS37">
        <f t="shared" ref="CS37:CS48" si="77">AE37*BS37</f>
        <v>0</v>
      </c>
      <c r="CT37">
        <f t="shared" ref="CT37:CT48" si="78">AF37*BA37</f>
        <v>493.26599999999996</v>
      </c>
      <c r="CU37">
        <f t="shared" ref="CU37:CU48" si="79">AG37</f>
        <v>0</v>
      </c>
      <c r="CV37">
        <f t="shared" ref="CV37:CV48" si="80">AH37</f>
        <v>3.77</v>
      </c>
      <c r="CW37">
        <f t="shared" ref="CW37:CW48" si="81">AI37</f>
        <v>0</v>
      </c>
      <c r="CX37">
        <f t="shared" ref="CX37:CX48" si="82">AJ37</f>
        <v>0</v>
      </c>
      <c r="CY37">
        <f t="shared" ref="CY37:CY48" si="83">(((S37+R37)*AT37)/100)</f>
        <v>206.4</v>
      </c>
      <c r="CZ37">
        <f t="shared" ref="CZ37:CZ48" si="84">(((S37+R37)*AU37)/100)</f>
        <v>175.44</v>
      </c>
      <c r="DC37" t="s">
        <v>3</v>
      </c>
      <c r="DD37" t="s">
        <v>3</v>
      </c>
      <c r="DE37" t="s">
        <v>3</v>
      </c>
      <c r="DF37" t="s">
        <v>3</v>
      </c>
      <c r="DG37" t="s">
        <v>3</v>
      </c>
      <c r="DH37" t="s">
        <v>3</v>
      </c>
      <c r="DI37" t="s">
        <v>3</v>
      </c>
      <c r="DJ37" t="s">
        <v>3</v>
      </c>
      <c r="DK37" t="s">
        <v>3</v>
      </c>
      <c r="DL37" t="s">
        <v>3</v>
      </c>
      <c r="DM37" t="s">
        <v>3</v>
      </c>
      <c r="DN37">
        <v>0</v>
      </c>
      <c r="DO37">
        <v>0</v>
      </c>
      <c r="DP37">
        <v>1</v>
      </c>
      <c r="DQ37">
        <v>1</v>
      </c>
      <c r="DU37">
        <v>1013</v>
      </c>
      <c r="DV37" t="s">
        <v>69</v>
      </c>
      <c r="DW37" t="s">
        <v>69</v>
      </c>
      <c r="DX37">
        <v>1</v>
      </c>
      <c r="EE37">
        <v>48577802</v>
      </c>
      <c r="EF37">
        <v>6</v>
      </c>
      <c r="EG37" t="s">
        <v>34</v>
      </c>
      <c r="EH37">
        <v>0</v>
      </c>
      <c r="EI37" t="s">
        <v>3</v>
      </c>
      <c r="EJ37">
        <v>1</v>
      </c>
      <c r="EK37">
        <v>57001</v>
      </c>
      <c r="EL37" t="s">
        <v>71</v>
      </c>
      <c r="EM37" t="s">
        <v>72</v>
      </c>
      <c r="EO37" t="s">
        <v>3</v>
      </c>
      <c r="EQ37">
        <v>131072</v>
      </c>
      <c r="ER37">
        <v>27.48</v>
      </c>
      <c r="ES37">
        <v>0</v>
      </c>
      <c r="ET37">
        <v>0</v>
      </c>
      <c r="EU37">
        <v>0</v>
      </c>
      <c r="EV37">
        <v>27.48</v>
      </c>
      <c r="EW37">
        <v>3.77</v>
      </c>
      <c r="EX37">
        <v>0</v>
      </c>
      <c r="EY37">
        <v>0</v>
      </c>
      <c r="FQ37">
        <v>0</v>
      </c>
      <c r="FR37">
        <f t="shared" ref="FR37:FR48" si="85">ROUND(IF(AND(BH37=3,BI37=3),P37,0),0)</f>
        <v>0</v>
      </c>
      <c r="FS37">
        <v>0</v>
      </c>
      <c r="FX37">
        <v>80</v>
      </c>
      <c r="FY37">
        <v>68</v>
      </c>
      <c r="GA37" t="s">
        <v>3</v>
      </c>
      <c r="GD37">
        <v>1</v>
      </c>
      <c r="GF37">
        <v>-1241518606</v>
      </c>
      <c r="GG37">
        <v>2</v>
      </c>
      <c r="GH37">
        <v>0</v>
      </c>
      <c r="GI37">
        <v>2</v>
      </c>
      <c r="GJ37">
        <v>0</v>
      </c>
      <c r="GK37">
        <v>0</v>
      </c>
      <c r="GL37">
        <f t="shared" ref="GL37:GL48" si="86">ROUND(IF(AND(BH37=3,BI37=3,FS37&lt;&gt;0),P37,0),0)</f>
        <v>0</v>
      </c>
      <c r="GM37">
        <f t="shared" ref="GM37:GM48" si="87">ROUND(O37+X37+Y37,0)+GX37</f>
        <v>639</v>
      </c>
      <c r="GN37">
        <f t="shared" ref="GN37:GN48" si="88">IF(OR(BI37=0,BI37=1),ROUND(O37+X37+Y37,0),0)</f>
        <v>639</v>
      </c>
      <c r="GO37">
        <f t="shared" ref="GO37:GO48" si="89">IF(BI37=2,ROUND(O37+X37+Y37,0),0)</f>
        <v>0</v>
      </c>
      <c r="GP37">
        <f t="shared" ref="GP37:GP48" si="90">IF(BI37=4,ROUND(O37+X37+Y37,0)+GX37,0)</f>
        <v>0</v>
      </c>
      <c r="GR37">
        <v>0</v>
      </c>
      <c r="GS37">
        <v>0</v>
      </c>
      <c r="GT37">
        <v>0</v>
      </c>
      <c r="GU37" t="s">
        <v>3</v>
      </c>
      <c r="GV37">
        <f t="shared" ref="GV37:GV48" si="91">ROUND((GT37),2)</f>
        <v>0</v>
      </c>
      <c r="GW37">
        <v>1</v>
      </c>
      <c r="GX37">
        <f t="shared" ref="GX37:GX48" si="92">ROUND(HC37*I37,0)</f>
        <v>0</v>
      </c>
      <c r="HA37">
        <v>0</v>
      </c>
      <c r="HB37">
        <v>0</v>
      </c>
      <c r="HC37">
        <f t="shared" ref="HC37:HC48" si="93">GV37*GW37</f>
        <v>0</v>
      </c>
      <c r="IK37">
        <v>0</v>
      </c>
    </row>
    <row r="38" spans="1:245">
      <c r="A38">
        <v>18</v>
      </c>
      <c r="B38">
        <v>1</v>
      </c>
      <c r="C38">
        <v>32</v>
      </c>
      <c r="E38" t="s">
        <v>73</v>
      </c>
      <c r="F38" t="s">
        <v>38</v>
      </c>
      <c r="G38" t="s">
        <v>39</v>
      </c>
      <c r="H38" t="s">
        <v>40</v>
      </c>
      <c r="I38">
        <f>I37*J38</f>
        <v>5.7529999999999998E-2</v>
      </c>
      <c r="J38">
        <v>0.10999999999999999</v>
      </c>
      <c r="O38">
        <f t="shared" si="54"/>
        <v>0</v>
      </c>
      <c r="P38">
        <f t="shared" si="55"/>
        <v>0</v>
      </c>
      <c r="Q38">
        <f t="shared" si="56"/>
        <v>0</v>
      </c>
      <c r="R38">
        <f t="shared" si="57"/>
        <v>0</v>
      </c>
      <c r="S38">
        <f t="shared" si="58"/>
        <v>0</v>
      </c>
      <c r="T38">
        <f t="shared" si="59"/>
        <v>0</v>
      </c>
      <c r="U38">
        <f t="shared" si="60"/>
        <v>0</v>
      </c>
      <c r="V38">
        <f t="shared" si="61"/>
        <v>0</v>
      </c>
      <c r="W38">
        <f t="shared" si="62"/>
        <v>0</v>
      </c>
      <c r="X38">
        <f t="shared" si="63"/>
        <v>0</v>
      </c>
      <c r="Y38">
        <f t="shared" si="64"/>
        <v>0</v>
      </c>
      <c r="AA38">
        <v>48583957</v>
      </c>
      <c r="AB38">
        <f t="shared" si="65"/>
        <v>0</v>
      </c>
      <c r="AC38">
        <f t="shared" si="66"/>
        <v>0</v>
      </c>
      <c r="AD38">
        <f t="shared" si="67"/>
        <v>0</v>
      </c>
      <c r="AE38">
        <f t="shared" si="68"/>
        <v>0</v>
      </c>
      <c r="AF38">
        <f t="shared" si="69"/>
        <v>0</v>
      </c>
      <c r="AG38">
        <f t="shared" si="70"/>
        <v>0</v>
      </c>
      <c r="AH38">
        <f t="shared" si="71"/>
        <v>0</v>
      </c>
      <c r="AI38">
        <f t="shared" si="72"/>
        <v>0</v>
      </c>
      <c r="AJ38">
        <f t="shared" si="73"/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80</v>
      </c>
      <c r="AU38">
        <v>68</v>
      </c>
      <c r="AV38">
        <v>1</v>
      </c>
      <c r="AW38">
        <v>1</v>
      </c>
      <c r="AZ38">
        <v>1</v>
      </c>
      <c r="BA38">
        <v>1</v>
      </c>
      <c r="BB38">
        <v>1</v>
      </c>
      <c r="BC38">
        <v>1</v>
      </c>
      <c r="BD38" t="s">
        <v>3</v>
      </c>
      <c r="BE38" t="s">
        <v>3</v>
      </c>
      <c r="BF38" t="s">
        <v>3</v>
      </c>
      <c r="BG38" t="s">
        <v>3</v>
      </c>
      <c r="BH38">
        <v>3</v>
      </c>
      <c r="BI38">
        <v>1</v>
      </c>
      <c r="BJ38" t="s">
        <v>41</v>
      </c>
      <c r="BM38">
        <v>57001</v>
      </c>
      <c r="BN38">
        <v>0</v>
      </c>
      <c r="BO38" t="s">
        <v>3</v>
      </c>
      <c r="BP38">
        <v>0</v>
      </c>
      <c r="BQ38">
        <v>6</v>
      </c>
      <c r="BR38">
        <v>0</v>
      </c>
      <c r="BS38">
        <v>1</v>
      </c>
      <c r="BT38">
        <v>1</v>
      </c>
      <c r="BU38">
        <v>1</v>
      </c>
      <c r="BV38">
        <v>1</v>
      </c>
      <c r="BW38">
        <v>1</v>
      </c>
      <c r="BX38">
        <v>1</v>
      </c>
      <c r="BY38" t="s">
        <v>3</v>
      </c>
      <c r="BZ38">
        <v>80</v>
      </c>
      <c r="CA38">
        <v>68</v>
      </c>
      <c r="CE38">
        <v>0</v>
      </c>
      <c r="CF38">
        <v>0</v>
      </c>
      <c r="CG38">
        <v>0</v>
      </c>
      <c r="CM38">
        <v>0</v>
      </c>
      <c r="CN38" t="s">
        <v>3</v>
      </c>
      <c r="CO38">
        <v>0</v>
      </c>
      <c r="CP38">
        <f t="shared" si="74"/>
        <v>0</v>
      </c>
      <c r="CQ38">
        <f t="shared" si="75"/>
        <v>0</v>
      </c>
      <c r="CR38">
        <f t="shared" si="76"/>
        <v>0</v>
      </c>
      <c r="CS38">
        <f t="shared" si="77"/>
        <v>0</v>
      </c>
      <c r="CT38">
        <f t="shared" si="78"/>
        <v>0</v>
      </c>
      <c r="CU38">
        <f t="shared" si="79"/>
        <v>0</v>
      </c>
      <c r="CV38">
        <f t="shared" si="80"/>
        <v>0</v>
      </c>
      <c r="CW38">
        <f t="shared" si="81"/>
        <v>0</v>
      </c>
      <c r="CX38">
        <f t="shared" si="82"/>
        <v>0</v>
      </c>
      <c r="CY38">
        <f t="shared" si="83"/>
        <v>0</v>
      </c>
      <c r="CZ38">
        <f t="shared" si="84"/>
        <v>0</v>
      </c>
      <c r="DC38" t="s">
        <v>3</v>
      </c>
      <c r="DD38" t="s">
        <v>3</v>
      </c>
      <c r="DE38" t="s">
        <v>3</v>
      </c>
      <c r="DF38" t="s">
        <v>3</v>
      </c>
      <c r="DG38" t="s">
        <v>3</v>
      </c>
      <c r="DH38" t="s">
        <v>3</v>
      </c>
      <c r="DI38" t="s">
        <v>3</v>
      </c>
      <c r="DJ38" t="s">
        <v>3</v>
      </c>
      <c r="DK38" t="s">
        <v>3</v>
      </c>
      <c r="DL38" t="s">
        <v>3</v>
      </c>
      <c r="DM38" t="s">
        <v>3</v>
      </c>
      <c r="DN38">
        <v>0</v>
      </c>
      <c r="DO38">
        <v>0</v>
      </c>
      <c r="DP38">
        <v>1</v>
      </c>
      <c r="DQ38">
        <v>1</v>
      </c>
      <c r="DU38">
        <v>1009</v>
      </c>
      <c r="DV38" t="s">
        <v>40</v>
      </c>
      <c r="DW38" t="s">
        <v>40</v>
      </c>
      <c r="DX38">
        <v>1000</v>
      </c>
      <c r="EE38">
        <v>48577802</v>
      </c>
      <c r="EF38">
        <v>6</v>
      </c>
      <c r="EG38" t="s">
        <v>34</v>
      </c>
      <c r="EH38">
        <v>0</v>
      </c>
      <c r="EI38" t="s">
        <v>3</v>
      </c>
      <c r="EJ38">
        <v>1</v>
      </c>
      <c r="EK38">
        <v>57001</v>
      </c>
      <c r="EL38" t="s">
        <v>71</v>
      </c>
      <c r="EM38" t="s">
        <v>72</v>
      </c>
      <c r="EO38" t="s">
        <v>3</v>
      </c>
      <c r="EQ38">
        <v>0</v>
      </c>
      <c r="ER38">
        <v>0</v>
      </c>
      <c r="ES38">
        <v>0</v>
      </c>
      <c r="ET38">
        <v>0</v>
      </c>
      <c r="EU38">
        <v>0</v>
      </c>
      <c r="EV38">
        <v>0</v>
      </c>
      <c r="EW38">
        <v>0</v>
      </c>
      <c r="EX38">
        <v>0</v>
      </c>
      <c r="FQ38">
        <v>0</v>
      </c>
      <c r="FR38">
        <f t="shared" si="85"/>
        <v>0</v>
      </c>
      <c r="FS38">
        <v>0</v>
      </c>
      <c r="FX38">
        <v>80</v>
      </c>
      <c r="FY38">
        <v>68</v>
      </c>
      <c r="GA38" t="s">
        <v>3</v>
      </c>
      <c r="GD38">
        <v>1</v>
      </c>
      <c r="GF38">
        <v>-150994421</v>
      </c>
      <c r="GG38">
        <v>2</v>
      </c>
      <c r="GH38">
        <v>0</v>
      </c>
      <c r="GI38">
        <v>0</v>
      </c>
      <c r="GJ38">
        <v>0</v>
      </c>
      <c r="GK38">
        <v>0</v>
      </c>
      <c r="GL38">
        <f t="shared" si="86"/>
        <v>0</v>
      </c>
      <c r="GM38">
        <f t="shared" si="87"/>
        <v>0</v>
      </c>
      <c r="GN38">
        <f t="shared" si="88"/>
        <v>0</v>
      </c>
      <c r="GO38">
        <f t="shared" si="89"/>
        <v>0</v>
      </c>
      <c r="GP38">
        <f t="shared" si="90"/>
        <v>0</v>
      </c>
      <c r="GR38">
        <v>0</v>
      </c>
      <c r="GS38">
        <v>0</v>
      </c>
      <c r="GT38">
        <v>0</v>
      </c>
      <c r="GU38" t="s">
        <v>3</v>
      </c>
      <c r="GV38">
        <f t="shared" si="91"/>
        <v>0</v>
      </c>
      <c r="GW38">
        <v>1</v>
      </c>
      <c r="GX38">
        <f t="shared" si="92"/>
        <v>0</v>
      </c>
      <c r="HA38">
        <v>0</v>
      </c>
      <c r="HB38">
        <v>0</v>
      </c>
      <c r="HC38">
        <f t="shared" si="93"/>
        <v>0</v>
      </c>
      <c r="IK38">
        <v>0</v>
      </c>
    </row>
    <row r="39" spans="1:245">
      <c r="A39">
        <v>17</v>
      </c>
      <c r="B39">
        <v>1</v>
      </c>
      <c r="C39">
        <f>ROW(SmtRes!A34)</f>
        <v>34</v>
      </c>
      <c r="D39">
        <f>ROW(EtalonRes!A34)</f>
        <v>34</v>
      </c>
      <c r="E39" t="s">
        <v>74</v>
      </c>
      <c r="F39" t="s">
        <v>75</v>
      </c>
      <c r="G39" t="s">
        <v>76</v>
      </c>
      <c r="H39" t="s">
        <v>69</v>
      </c>
      <c r="I39">
        <f>ROUND(57.4/100,9)</f>
        <v>0.57399999999999995</v>
      </c>
      <c r="J39">
        <v>0</v>
      </c>
      <c r="O39">
        <f t="shared" si="54"/>
        <v>1073</v>
      </c>
      <c r="P39">
        <f t="shared" si="55"/>
        <v>0</v>
      </c>
      <c r="Q39">
        <f t="shared" si="56"/>
        <v>0</v>
      </c>
      <c r="R39">
        <f t="shared" si="57"/>
        <v>0</v>
      </c>
      <c r="S39">
        <f t="shared" si="58"/>
        <v>1073</v>
      </c>
      <c r="T39">
        <f t="shared" si="59"/>
        <v>0</v>
      </c>
      <c r="U39">
        <f t="shared" si="60"/>
        <v>8.1967199999999991</v>
      </c>
      <c r="V39">
        <f t="shared" si="61"/>
        <v>0</v>
      </c>
      <c r="W39">
        <f t="shared" si="62"/>
        <v>0</v>
      </c>
      <c r="X39">
        <f t="shared" si="63"/>
        <v>858</v>
      </c>
      <c r="Y39">
        <f t="shared" si="64"/>
        <v>730</v>
      </c>
      <c r="AA39">
        <v>48583957</v>
      </c>
      <c r="AB39">
        <f t="shared" si="65"/>
        <v>104.1</v>
      </c>
      <c r="AC39">
        <f t="shared" si="66"/>
        <v>0</v>
      </c>
      <c r="AD39">
        <f t="shared" si="67"/>
        <v>0</v>
      </c>
      <c r="AE39">
        <f t="shared" si="68"/>
        <v>0</v>
      </c>
      <c r="AF39">
        <f t="shared" si="69"/>
        <v>104.1</v>
      </c>
      <c r="AG39">
        <f t="shared" si="70"/>
        <v>0</v>
      </c>
      <c r="AH39">
        <f t="shared" si="71"/>
        <v>14.28</v>
      </c>
      <c r="AI39">
        <f t="shared" si="72"/>
        <v>0</v>
      </c>
      <c r="AJ39">
        <f t="shared" si="73"/>
        <v>0</v>
      </c>
      <c r="AK39">
        <v>104.1</v>
      </c>
      <c r="AL39">
        <v>0</v>
      </c>
      <c r="AM39">
        <v>0</v>
      </c>
      <c r="AN39">
        <v>0</v>
      </c>
      <c r="AO39">
        <v>104.1</v>
      </c>
      <c r="AP39">
        <v>0</v>
      </c>
      <c r="AQ39">
        <v>14.28</v>
      </c>
      <c r="AR39">
        <v>0</v>
      </c>
      <c r="AS39">
        <v>0</v>
      </c>
      <c r="AT39">
        <v>80</v>
      </c>
      <c r="AU39">
        <v>68</v>
      </c>
      <c r="AV39">
        <v>1</v>
      </c>
      <c r="AW39">
        <v>1</v>
      </c>
      <c r="AZ39">
        <v>1</v>
      </c>
      <c r="BA39">
        <v>17.95</v>
      </c>
      <c r="BB39">
        <v>1</v>
      </c>
      <c r="BC39">
        <v>1</v>
      </c>
      <c r="BD39" t="s">
        <v>3</v>
      </c>
      <c r="BE39" t="s">
        <v>3</v>
      </c>
      <c r="BF39" t="s">
        <v>3</v>
      </c>
      <c r="BG39" t="s">
        <v>3</v>
      </c>
      <c r="BH39">
        <v>0</v>
      </c>
      <c r="BI39">
        <v>1</v>
      </c>
      <c r="BJ39" t="s">
        <v>77</v>
      </c>
      <c r="BM39">
        <v>57001</v>
      </c>
      <c r="BN39">
        <v>0</v>
      </c>
      <c r="BO39" t="s">
        <v>75</v>
      </c>
      <c r="BP39">
        <v>1</v>
      </c>
      <c r="BQ39">
        <v>6</v>
      </c>
      <c r="BR39">
        <v>0</v>
      </c>
      <c r="BS39">
        <v>17.95</v>
      </c>
      <c r="BT39">
        <v>1</v>
      </c>
      <c r="BU39">
        <v>1</v>
      </c>
      <c r="BV39">
        <v>1</v>
      </c>
      <c r="BW39">
        <v>1</v>
      </c>
      <c r="BX39">
        <v>1</v>
      </c>
      <c r="BY39" t="s">
        <v>3</v>
      </c>
      <c r="BZ39">
        <v>80</v>
      </c>
      <c r="CA39">
        <v>68</v>
      </c>
      <c r="CE39">
        <v>0</v>
      </c>
      <c r="CF39">
        <v>0</v>
      </c>
      <c r="CG39">
        <v>0</v>
      </c>
      <c r="CM39">
        <v>0</v>
      </c>
      <c r="CN39" t="s">
        <v>3</v>
      </c>
      <c r="CO39">
        <v>0</v>
      </c>
      <c r="CP39">
        <f t="shared" si="74"/>
        <v>1073</v>
      </c>
      <c r="CQ39">
        <f t="shared" si="75"/>
        <v>0</v>
      </c>
      <c r="CR39">
        <f t="shared" si="76"/>
        <v>0</v>
      </c>
      <c r="CS39">
        <f t="shared" si="77"/>
        <v>0</v>
      </c>
      <c r="CT39">
        <f t="shared" si="78"/>
        <v>1868.5949999999998</v>
      </c>
      <c r="CU39">
        <f t="shared" si="79"/>
        <v>0</v>
      </c>
      <c r="CV39">
        <f t="shared" si="80"/>
        <v>14.28</v>
      </c>
      <c r="CW39">
        <f t="shared" si="81"/>
        <v>0</v>
      </c>
      <c r="CX39">
        <f t="shared" si="82"/>
        <v>0</v>
      </c>
      <c r="CY39">
        <f t="shared" si="83"/>
        <v>858.4</v>
      </c>
      <c r="CZ39">
        <f t="shared" si="84"/>
        <v>729.64</v>
      </c>
      <c r="DC39" t="s">
        <v>3</v>
      </c>
      <c r="DD39" t="s">
        <v>3</v>
      </c>
      <c r="DE39" t="s">
        <v>3</v>
      </c>
      <c r="DF39" t="s">
        <v>3</v>
      </c>
      <c r="DG39" t="s">
        <v>3</v>
      </c>
      <c r="DH39" t="s">
        <v>3</v>
      </c>
      <c r="DI39" t="s">
        <v>3</v>
      </c>
      <c r="DJ39" t="s">
        <v>3</v>
      </c>
      <c r="DK39" t="s">
        <v>3</v>
      </c>
      <c r="DL39" t="s">
        <v>3</v>
      </c>
      <c r="DM39" t="s">
        <v>3</v>
      </c>
      <c r="DN39">
        <v>0</v>
      </c>
      <c r="DO39">
        <v>0</v>
      </c>
      <c r="DP39">
        <v>1</v>
      </c>
      <c r="DQ39">
        <v>1</v>
      </c>
      <c r="DU39">
        <v>1013</v>
      </c>
      <c r="DV39" t="s">
        <v>69</v>
      </c>
      <c r="DW39" t="s">
        <v>69</v>
      </c>
      <c r="DX39">
        <v>1</v>
      </c>
      <c r="EE39">
        <v>48577802</v>
      </c>
      <c r="EF39">
        <v>6</v>
      </c>
      <c r="EG39" t="s">
        <v>34</v>
      </c>
      <c r="EH39">
        <v>0</v>
      </c>
      <c r="EI39" t="s">
        <v>3</v>
      </c>
      <c r="EJ39">
        <v>1</v>
      </c>
      <c r="EK39">
        <v>57001</v>
      </c>
      <c r="EL39" t="s">
        <v>71</v>
      </c>
      <c r="EM39" t="s">
        <v>72</v>
      </c>
      <c r="EO39" t="s">
        <v>3</v>
      </c>
      <c r="EQ39">
        <v>131072</v>
      </c>
      <c r="ER39">
        <v>104.1</v>
      </c>
      <c r="ES39">
        <v>0</v>
      </c>
      <c r="ET39">
        <v>0</v>
      </c>
      <c r="EU39">
        <v>0</v>
      </c>
      <c r="EV39">
        <v>104.1</v>
      </c>
      <c r="EW39">
        <v>14.28</v>
      </c>
      <c r="EX39">
        <v>0</v>
      </c>
      <c r="EY39">
        <v>0</v>
      </c>
      <c r="FQ39">
        <v>0</v>
      </c>
      <c r="FR39">
        <f t="shared" si="85"/>
        <v>0</v>
      </c>
      <c r="FS39">
        <v>0</v>
      </c>
      <c r="FX39">
        <v>80</v>
      </c>
      <c r="FY39">
        <v>68</v>
      </c>
      <c r="GA39" t="s">
        <v>3</v>
      </c>
      <c r="GD39">
        <v>1</v>
      </c>
      <c r="GF39">
        <v>-1748084145</v>
      </c>
      <c r="GG39">
        <v>2</v>
      </c>
      <c r="GH39">
        <v>0</v>
      </c>
      <c r="GI39">
        <v>2</v>
      </c>
      <c r="GJ39">
        <v>0</v>
      </c>
      <c r="GK39">
        <v>0</v>
      </c>
      <c r="GL39">
        <f t="shared" si="86"/>
        <v>0</v>
      </c>
      <c r="GM39">
        <f t="shared" si="87"/>
        <v>2661</v>
      </c>
      <c r="GN39">
        <f t="shared" si="88"/>
        <v>2661</v>
      </c>
      <c r="GO39">
        <f t="shared" si="89"/>
        <v>0</v>
      </c>
      <c r="GP39">
        <f t="shared" si="90"/>
        <v>0</v>
      </c>
      <c r="GR39">
        <v>0</v>
      </c>
      <c r="GS39">
        <v>0</v>
      </c>
      <c r="GT39">
        <v>0</v>
      </c>
      <c r="GU39" t="s">
        <v>3</v>
      </c>
      <c r="GV39">
        <f t="shared" si="91"/>
        <v>0</v>
      </c>
      <c r="GW39">
        <v>1</v>
      </c>
      <c r="GX39">
        <f t="shared" si="92"/>
        <v>0</v>
      </c>
      <c r="HA39">
        <v>0</v>
      </c>
      <c r="HB39">
        <v>0</v>
      </c>
      <c r="HC39">
        <f t="shared" si="93"/>
        <v>0</v>
      </c>
      <c r="IK39">
        <v>0</v>
      </c>
    </row>
    <row r="40" spans="1:245">
      <c r="A40">
        <v>18</v>
      </c>
      <c r="B40">
        <v>1</v>
      </c>
      <c r="C40">
        <v>34</v>
      </c>
      <c r="E40" t="s">
        <v>78</v>
      </c>
      <c r="F40" t="s">
        <v>38</v>
      </c>
      <c r="G40" t="s">
        <v>39</v>
      </c>
      <c r="H40" t="s">
        <v>40</v>
      </c>
      <c r="I40">
        <f>I39*J40</f>
        <v>0.35587999999999997</v>
      </c>
      <c r="J40">
        <v>0.62</v>
      </c>
      <c r="O40">
        <f t="shared" si="54"/>
        <v>0</v>
      </c>
      <c r="P40">
        <f t="shared" si="55"/>
        <v>0</v>
      </c>
      <c r="Q40">
        <f t="shared" si="56"/>
        <v>0</v>
      </c>
      <c r="R40">
        <f t="shared" si="57"/>
        <v>0</v>
      </c>
      <c r="S40">
        <f t="shared" si="58"/>
        <v>0</v>
      </c>
      <c r="T40">
        <f t="shared" si="59"/>
        <v>0</v>
      </c>
      <c r="U40">
        <f t="shared" si="60"/>
        <v>0</v>
      </c>
      <c r="V40">
        <f t="shared" si="61"/>
        <v>0</v>
      </c>
      <c r="W40">
        <f t="shared" si="62"/>
        <v>0</v>
      </c>
      <c r="X40">
        <f t="shared" si="63"/>
        <v>0</v>
      </c>
      <c r="Y40">
        <f t="shared" si="64"/>
        <v>0</v>
      </c>
      <c r="AA40">
        <v>48583957</v>
      </c>
      <c r="AB40">
        <f t="shared" si="65"/>
        <v>0</v>
      </c>
      <c r="AC40">
        <f t="shared" si="66"/>
        <v>0</v>
      </c>
      <c r="AD40">
        <f t="shared" si="67"/>
        <v>0</v>
      </c>
      <c r="AE40">
        <f t="shared" si="68"/>
        <v>0</v>
      </c>
      <c r="AF40">
        <f t="shared" si="69"/>
        <v>0</v>
      </c>
      <c r="AG40">
        <f t="shared" si="70"/>
        <v>0</v>
      </c>
      <c r="AH40">
        <f t="shared" si="71"/>
        <v>0</v>
      </c>
      <c r="AI40">
        <f t="shared" si="72"/>
        <v>0</v>
      </c>
      <c r="AJ40">
        <f t="shared" si="73"/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80</v>
      </c>
      <c r="AU40">
        <v>68</v>
      </c>
      <c r="AV40">
        <v>1</v>
      </c>
      <c r="AW40">
        <v>1</v>
      </c>
      <c r="AZ40">
        <v>1</v>
      </c>
      <c r="BA40">
        <v>1</v>
      </c>
      <c r="BB40">
        <v>1</v>
      </c>
      <c r="BC40">
        <v>1</v>
      </c>
      <c r="BD40" t="s">
        <v>3</v>
      </c>
      <c r="BE40" t="s">
        <v>3</v>
      </c>
      <c r="BF40" t="s">
        <v>3</v>
      </c>
      <c r="BG40" t="s">
        <v>3</v>
      </c>
      <c r="BH40">
        <v>3</v>
      </c>
      <c r="BI40">
        <v>1</v>
      </c>
      <c r="BJ40" t="s">
        <v>41</v>
      </c>
      <c r="BM40">
        <v>57001</v>
      </c>
      <c r="BN40">
        <v>0</v>
      </c>
      <c r="BO40" t="s">
        <v>3</v>
      </c>
      <c r="BP40">
        <v>0</v>
      </c>
      <c r="BQ40">
        <v>6</v>
      </c>
      <c r="BR40">
        <v>0</v>
      </c>
      <c r="BS40">
        <v>1</v>
      </c>
      <c r="BT40">
        <v>1</v>
      </c>
      <c r="BU40">
        <v>1</v>
      </c>
      <c r="BV40">
        <v>1</v>
      </c>
      <c r="BW40">
        <v>1</v>
      </c>
      <c r="BX40">
        <v>1</v>
      </c>
      <c r="BY40" t="s">
        <v>3</v>
      </c>
      <c r="BZ40">
        <v>80</v>
      </c>
      <c r="CA40">
        <v>68</v>
      </c>
      <c r="CE40">
        <v>0</v>
      </c>
      <c r="CF40">
        <v>0</v>
      </c>
      <c r="CG40">
        <v>0</v>
      </c>
      <c r="CM40">
        <v>0</v>
      </c>
      <c r="CN40" t="s">
        <v>3</v>
      </c>
      <c r="CO40">
        <v>0</v>
      </c>
      <c r="CP40">
        <f t="shared" si="74"/>
        <v>0</v>
      </c>
      <c r="CQ40">
        <f t="shared" si="75"/>
        <v>0</v>
      </c>
      <c r="CR40">
        <f t="shared" si="76"/>
        <v>0</v>
      </c>
      <c r="CS40">
        <f t="shared" si="77"/>
        <v>0</v>
      </c>
      <c r="CT40">
        <f t="shared" si="78"/>
        <v>0</v>
      </c>
      <c r="CU40">
        <f t="shared" si="79"/>
        <v>0</v>
      </c>
      <c r="CV40">
        <f t="shared" si="80"/>
        <v>0</v>
      </c>
      <c r="CW40">
        <f t="shared" si="81"/>
        <v>0</v>
      </c>
      <c r="CX40">
        <f t="shared" si="82"/>
        <v>0</v>
      </c>
      <c r="CY40">
        <f t="shared" si="83"/>
        <v>0</v>
      </c>
      <c r="CZ40">
        <f t="shared" si="84"/>
        <v>0</v>
      </c>
      <c r="DC40" t="s">
        <v>3</v>
      </c>
      <c r="DD40" t="s">
        <v>3</v>
      </c>
      <c r="DE40" t="s">
        <v>3</v>
      </c>
      <c r="DF40" t="s">
        <v>3</v>
      </c>
      <c r="DG40" t="s">
        <v>3</v>
      </c>
      <c r="DH40" t="s">
        <v>3</v>
      </c>
      <c r="DI40" t="s">
        <v>3</v>
      </c>
      <c r="DJ40" t="s">
        <v>3</v>
      </c>
      <c r="DK40" t="s">
        <v>3</v>
      </c>
      <c r="DL40" t="s">
        <v>3</v>
      </c>
      <c r="DM40" t="s">
        <v>3</v>
      </c>
      <c r="DN40">
        <v>0</v>
      </c>
      <c r="DO40">
        <v>0</v>
      </c>
      <c r="DP40">
        <v>1</v>
      </c>
      <c r="DQ40">
        <v>1</v>
      </c>
      <c r="DU40">
        <v>1009</v>
      </c>
      <c r="DV40" t="s">
        <v>40</v>
      </c>
      <c r="DW40" t="s">
        <v>40</v>
      </c>
      <c r="DX40">
        <v>1000</v>
      </c>
      <c r="EE40">
        <v>48577802</v>
      </c>
      <c r="EF40">
        <v>6</v>
      </c>
      <c r="EG40" t="s">
        <v>34</v>
      </c>
      <c r="EH40">
        <v>0</v>
      </c>
      <c r="EI40" t="s">
        <v>3</v>
      </c>
      <c r="EJ40">
        <v>1</v>
      </c>
      <c r="EK40">
        <v>57001</v>
      </c>
      <c r="EL40" t="s">
        <v>71</v>
      </c>
      <c r="EM40" t="s">
        <v>72</v>
      </c>
      <c r="EO40" t="s">
        <v>3</v>
      </c>
      <c r="EQ40">
        <v>0</v>
      </c>
      <c r="ER40">
        <v>0</v>
      </c>
      <c r="ES40">
        <v>0</v>
      </c>
      <c r="ET40">
        <v>0</v>
      </c>
      <c r="EU40">
        <v>0</v>
      </c>
      <c r="EV40">
        <v>0</v>
      </c>
      <c r="EW40">
        <v>0</v>
      </c>
      <c r="EX40">
        <v>0</v>
      </c>
      <c r="FQ40">
        <v>0</v>
      </c>
      <c r="FR40">
        <f t="shared" si="85"/>
        <v>0</v>
      </c>
      <c r="FS40">
        <v>0</v>
      </c>
      <c r="FX40">
        <v>80</v>
      </c>
      <c r="FY40">
        <v>68</v>
      </c>
      <c r="GA40" t="s">
        <v>3</v>
      </c>
      <c r="GD40">
        <v>1</v>
      </c>
      <c r="GF40">
        <v>-150994421</v>
      </c>
      <c r="GG40">
        <v>2</v>
      </c>
      <c r="GH40">
        <v>0</v>
      </c>
      <c r="GI40">
        <v>0</v>
      </c>
      <c r="GJ40">
        <v>0</v>
      </c>
      <c r="GK40">
        <v>0</v>
      </c>
      <c r="GL40">
        <f t="shared" si="86"/>
        <v>0</v>
      </c>
      <c r="GM40">
        <f t="shared" si="87"/>
        <v>0</v>
      </c>
      <c r="GN40">
        <f t="shared" si="88"/>
        <v>0</v>
      </c>
      <c r="GO40">
        <f t="shared" si="89"/>
        <v>0</v>
      </c>
      <c r="GP40">
        <f t="shared" si="90"/>
        <v>0</v>
      </c>
      <c r="GR40">
        <v>0</v>
      </c>
      <c r="GS40">
        <v>0</v>
      </c>
      <c r="GT40">
        <v>0</v>
      </c>
      <c r="GU40" t="s">
        <v>3</v>
      </c>
      <c r="GV40">
        <f t="shared" si="91"/>
        <v>0</v>
      </c>
      <c r="GW40">
        <v>1</v>
      </c>
      <c r="GX40">
        <f t="shared" si="92"/>
        <v>0</v>
      </c>
      <c r="HA40">
        <v>0</v>
      </c>
      <c r="HB40">
        <v>0</v>
      </c>
      <c r="HC40">
        <f t="shared" si="93"/>
        <v>0</v>
      </c>
      <c r="IK40">
        <v>0</v>
      </c>
    </row>
    <row r="41" spans="1:245">
      <c r="A41">
        <v>17</v>
      </c>
      <c r="B41">
        <v>1</v>
      </c>
      <c r="C41">
        <f>ROW(SmtRes!A38)</f>
        <v>38</v>
      </c>
      <c r="D41">
        <f>ROW(EtalonRes!A38)</f>
        <v>38</v>
      </c>
      <c r="E41" t="s">
        <v>79</v>
      </c>
      <c r="F41" t="s">
        <v>80</v>
      </c>
      <c r="G41" t="s">
        <v>81</v>
      </c>
      <c r="H41" t="s">
        <v>27</v>
      </c>
      <c r="I41">
        <f>ROUND(34.5/100,9)</f>
        <v>0.34499999999999997</v>
      </c>
      <c r="J41">
        <v>0</v>
      </c>
      <c r="O41">
        <f t="shared" si="54"/>
        <v>527</v>
      </c>
      <c r="P41">
        <f t="shared" si="55"/>
        <v>0</v>
      </c>
      <c r="Q41">
        <f t="shared" si="56"/>
        <v>13</v>
      </c>
      <c r="R41">
        <f t="shared" si="57"/>
        <v>10</v>
      </c>
      <c r="S41">
        <f t="shared" si="58"/>
        <v>514</v>
      </c>
      <c r="T41">
        <f t="shared" si="59"/>
        <v>0</v>
      </c>
      <c r="U41">
        <f t="shared" si="60"/>
        <v>3.9295499999999999</v>
      </c>
      <c r="V41">
        <f t="shared" si="61"/>
        <v>4.4850000000000001E-2</v>
      </c>
      <c r="W41">
        <f t="shared" si="62"/>
        <v>0</v>
      </c>
      <c r="X41">
        <f t="shared" si="63"/>
        <v>419</v>
      </c>
      <c r="Y41">
        <f t="shared" si="64"/>
        <v>356</v>
      </c>
      <c r="AA41">
        <v>48583957</v>
      </c>
      <c r="AB41">
        <f t="shared" si="65"/>
        <v>87.2</v>
      </c>
      <c r="AC41">
        <f t="shared" si="66"/>
        <v>0</v>
      </c>
      <c r="AD41">
        <f t="shared" si="67"/>
        <v>4.17</v>
      </c>
      <c r="AE41">
        <f t="shared" si="68"/>
        <v>1.57</v>
      </c>
      <c r="AF41">
        <f t="shared" si="69"/>
        <v>83.03</v>
      </c>
      <c r="AG41">
        <f t="shared" si="70"/>
        <v>0</v>
      </c>
      <c r="AH41">
        <f t="shared" si="71"/>
        <v>11.39</v>
      </c>
      <c r="AI41">
        <f t="shared" si="72"/>
        <v>0.13</v>
      </c>
      <c r="AJ41">
        <f t="shared" si="73"/>
        <v>0</v>
      </c>
      <c r="AK41">
        <v>87.2</v>
      </c>
      <c r="AL41">
        <v>0</v>
      </c>
      <c r="AM41">
        <v>4.17</v>
      </c>
      <c r="AN41">
        <v>1.57</v>
      </c>
      <c r="AO41">
        <v>83.03</v>
      </c>
      <c r="AP41">
        <v>0</v>
      </c>
      <c r="AQ41">
        <v>11.39</v>
      </c>
      <c r="AR41">
        <v>0.13</v>
      </c>
      <c r="AS41">
        <v>0</v>
      </c>
      <c r="AT41">
        <v>80</v>
      </c>
      <c r="AU41">
        <v>68</v>
      </c>
      <c r="AV41">
        <v>1</v>
      </c>
      <c r="AW41">
        <v>1</v>
      </c>
      <c r="AZ41">
        <v>1</v>
      </c>
      <c r="BA41">
        <v>17.95</v>
      </c>
      <c r="BB41">
        <v>8.93</v>
      </c>
      <c r="BC41">
        <v>1</v>
      </c>
      <c r="BD41" t="s">
        <v>3</v>
      </c>
      <c r="BE41" t="s">
        <v>3</v>
      </c>
      <c r="BF41" t="s">
        <v>3</v>
      </c>
      <c r="BG41" t="s">
        <v>3</v>
      </c>
      <c r="BH41">
        <v>0</v>
      </c>
      <c r="BI41">
        <v>1</v>
      </c>
      <c r="BJ41" t="s">
        <v>82</v>
      </c>
      <c r="BM41">
        <v>57001</v>
      </c>
      <c r="BN41">
        <v>0</v>
      </c>
      <c r="BO41" t="s">
        <v>80</v>
      </c>
      <c r="BP41">
        <v>1</v>
      </c>
      <c r="BQ41">
        <v>6</v>
      </c>
      <c r="BR41">
        <v>0</v>
      </c>
      <c r="BS41">
        <v>17.95</v>
      </c>
      <c r="BT41">
        <v>1</v>
      </c>
      <c r="BU41">
        <v>1</v>
      </c>
      <c r="BV41">
        <v>1</v>
      </c>
      <c r="BW41">
        <v>1</v>
      </c>
      <c r="BX41">
        <v>1</v>
      </c>
      <c r="BY41" t="s">
        <v>3</v>
      </c>
      <c r="BZ41">
        <v>80</v>
      </c>
      <c r="CA41">
        <v>68</v>
      </c>
      <c r="CE41">
        <v>0</v>
      </c>
      <c r="CF41">
        <v>0</v>
      </c>
      <c r="CG41">
        <v>0</v>
      </c>
      <c r="CM41">
        <v>0</v>
      </c>
      <c r="CN41" t="s">
        <v>3</v>
      </c>
      <c r="CO41">
        <v>0</v>
      </c>
      <c r="CP41">
        <f t="shared" si="74"/>
        <v>527</v>
      </c>
      <c r="CQ41">
        <f t="shared" si="75"/>
        <v>0</v>
      </c>
      <c r="CR41">
        <f t="shared" si="76"/>
        <v>37.238099999999996</v>
      </c>
      <c r="CS41">
        <f t="shared" si="77"/>
        <v>28.1815</v>
      </c>
      <c r="CT41">
        <f t="shared" si="78"/>
        <v>1490.3885</v>
      </c>
      <c r="CU41">
        <f t="shared" si="79"/>
        <v>0</v>
      </c>
      <c r="CV41">
        <f t="shared" si="80"/>
        <v>11.39</v>
      </c>
      <c r="CW41">
        <f t="shared" si="81"/>
        <v>0.13</v>
      </c>
      <c r="CX41">
        <f t="shared" si="82"/>
        <v>0</v>
      </c>
      <c r="CY41">
        <f t="shared" si="83"/>
        <v>419.2</v>
      </c>
      <c r="CZ41">
        <f t="shared" si="84"/>
        <v>356.32</v>
      </c>
      <c r="DC41" t="s">
        <v>3</v>
      </c>
      <c r="DD41" t="s">
        <v>3</v>
      </c>
      <c r="DE41" t="s">
        <v>3</v>
      </c>
      <c r="DF41" t="s">
        <v>3</v>
      </c>
      <c r="DG41" t="s">
        <v>3</v>
      </c>
      <c r="DH41" t="s">
        <v>3</v>
      </c>
      <c r="DI41" t="s">
        <v>3</v>
      </c>
      <c r="DJ41" t="s">
        <v>3</v>
      </c>
      <c r="DK41" t="s">
        <v>3</v>
      </c>
      <c r="DL41" t="s">
        <v>3</v>
      </c>
      <c r="DM41" t="s">
        <v>3</v>
      </c>
      <c r="DN41">
        <v>0</v>
      </c>
      <c r="DO41">
        <v>0</v>
      </c>
      <c r="DP41">
        <v>1</v>
      </c>
      <c r="DQ41">
        <v>1</v>
      </c>
      <c r="DU41">
        <v>1013</v>
      </c>
      <c r="DV41" t="s">
        <v>27</v>
      </c>
      <c r="DW41" t="s">
        <v>27</v>
      </c>
      <c r="DX41">
        <v>1</v>
      </c>
      <c r="EE41">
        <v>48577802</v>
      </c>
      <c r="EF41">
        <v>6</v>
      </c>
      <c r="EG41" t="s">
        <v>34</v>
      </c>
      <c r="EH41">
        <v>0</v>
      </c>
      <c r="EI41" t="s">
        <v>3</v>
      </c>
      <c r="EJ41">
        <v>1</v>
      </c>
      <c r="EK41">
        <v>57001</v>
      </c>
      <c r="EL41" t="s">
        <v>71</v>
      </c>
      <c r="EM41" t="s">
        <v>72</v>
      </c>
      <c r="EO41" t="s">
        <v>3</v>
      </c>
      <c r="EQ41">
        <v>131072</v>
      </c>
      <c r="ER41">
        <v>87.2</v>
      </c>
      <c r="ES41">
        <v>0</v>
      </c>
      <c r="ET41">
        <v>4.17</v>
      </c>
      <c r="EU41">
        <v>1.57</v>
      </c>
      <c r="EV41">
        <v>83.03</v>
      </c>
      <c r="EW41">
        <v>11.39</v>
      </c>
      <c r="EX41">
        <v>0.13</v>
      </c>
      <c r="EY41">
        <v>0</v>
      </c>
      <c r="FQ41">
        <v>0</v>
      </c>
      <c r="FR41">
        <f t="shared" si="85"/>
        <v>0</v>
      </c>
      <c r="FS41">
        <v>0</v>
      </c>
      <c r="FX41">
        <v>80</v>
      </c>
      <c r="FY41">
        <v>68</v>
      </c>
      <c r="GA41" t="s">
        <v>3</v>
      </c>
      <c r="GD41">
        <v>1</v>
      </c>
      <c r="GF41">
        <v>-825372573</v>
      </c>
      <c r="GG41">
        <v>2</v>
      </c>
      <c r="GH41">
        <v>0</v>
      </c>
      <c r="GI41">
        <v>2</v>
      </c>
      <c r="GJ41">
        <v>0</v>
      </c>
      <c r="GK41">
        <v>0</v>
      </c>
      <c r="GL41">
        <f t="shared" si="86"/>
        <v>0</v>
      </c>
      <c r="GM41">
        <f t="shared" si="87"/>
        <v>1302</v>
      </c>
      <c r="GN41">
        <f t="shared" si="88"/>
        <v>1302</v>
      </c>
      <c r="GO41">
        <f t="shared" si="89"/>
        <v>0</v>
      </c>
      <c r="GP41">
        <f t="shared" si="90"/>
        <v>0</v>
      </c>
      <c r="GR41">
        <v>0</v>
      </c>
      <c r="GS41">
        <v>0</v>
      </c>
      <c r="GT41">
        <v>0</v>
      </c>
      <c r="GU41" t="s">
        <v>3</v>
      </c>
      <c r="GV41">
        <f t="shared" si="91"/>
        <v>0</v>
      </c>
      <c r="GW41">
        <v>1</v>
      </c>
      <c r="GX41">
        <f t="shared" si="92"/>
        <v>0</v>
      </c>
      <c r="HA41">
        <v>0</v>
      </c>
      <c r="HB41">
        <v>0</v>
      </c>
      <c r="HC41">
        <f t="shared" si="93"/>
        <v>0</v>
      </c>
      <c r="IK41">
        <v>0</v>
      </c>
    </row>
    <row r="42" spans="1:245">
      <c r="A42">
        <v>18</v>
      </c>
      <c r="B42">
        <v>1</v>
      </c>
      <c r="C42">
        <v>38</v>
      </c>
      <c r="E42" t="s">
        <v>83</v>
      </c>
      <c r="F42" t="s">
        <v>38</v>
      </c>
      <c r="G42" t="s">
        <v>39</v>
      </c>
      <c r="H42" t="s">
        <v>40</v>
      </c>
      <c r="I42">
        <f>I41*J42</f>
        <v>0.16214999999999999</v>
      </c>
      <c r="J42">
        <v>0.47000000000000003</v>
      </c>
      <c r="O42">
        <f t="shared" si="54"/>
        <v>0</v>
      </c>
      <c r="P42">
        <f t="shared" si="55"/>
        <v>0</v>
      </c>
      <c r="Q42">
        <f t="shared" si="56"/>
        <v>0</v>
      </c>
      <c r="R42">
        <f t="shared" si="57"/>
        <v>0</v>
      </c>
      <c r="S42">
        <f t="shared" si="58"/>
        <v>0</v>
      </c>
      <c r="T42">
        <f t="shared" si="59"/>
        <v>0</v>
      </c>
      <c r="U42">
        <f t="shared" si="60"/>
        <v>0</v>
      </c>
      <c r="V42">
        <f t="shared" si="61"/>
        <v>0</v>
      </c>
      <c r="W42">
        <f t="shared" si="62"/>
        <v>0</v>
      </c>
      <c r="X42">
        <f t="shared" si="63"/>
        <v>0</v>
      </c>
      <c r="Y42">
        <f t="shared" si="64"/>
        <v>0</v>
      </c>
      <c r="AA42">
        <v>48583957</v>
      </c>
      <c r="AB42">
        <f t="shared" si="65"/>
        <v>0</v>
      </c>
      <c r="AC42">
        <f t="shared" si="66"/>
        <v>0</v>
      </c>
      <c r="AD42">
        <f t="shared" si="67"/>
        <v>0</v>
      </c>
      <c r="AE42">
        <f t="shared" si="68"/>
        <v>0</v>
      </c>
      <c r="AF42">
        <f t="shared" si="69"/>
        <v>0</v>
      </c>
      <c r="AG42">
        <f t="shared" si="70"/>
        <v>0</v>
      </c>
      <c r="AH42">
        <f t="shared" si="71"/>
        <v>0</v>
      </c>
      <c r="AI42">
        <f t="shared" si="72"/>
        <v>0</v>
      </c>
      <c r="AJ42">
        <f t="shared" si="73"/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80</v>
      </c>
      <c r="AU42">
        <v>68</v>
      </c>
      <c r="AV42">
        <v>1</v>
      </c>
      <c r="AW42">
        <v>1</v>
      </c>
      <c r="AZ42">
        <v>1</v>
      </c>
      <c r="BA42">
        <v>1</v>
      </c>
      <c r="BB42">
        <v>1</v>
      </c>
      <c r="BC42">
        <v>1</v>
      </c>
      <c r="BD42" t="s">
        <v>3</v>
      </c>
      <c r="BE42" t="s">
        <v>3</v>
      </c>
      <c r="BF42" t="s">
        <v>3</v>
      </c>
      <c r="BG42" t="s">
        <v>3</v>
      </c>
      <c r="BH42">
        <v>3</v>
      </c>
      <c r="BI42">
        <v>1</v>
      </c>
      <c r="BJ42" t="s">
        <v>41</v>
      </c>
      <c r="BM42">
        <v>57001</v>
      </c>
      <c r="BN42">
        <v>0</v>
      </c>
      <c r="BO42" t="s">
        <v>3</v>
      </c>
      <c r="BP42">
        <v>0</v>
      </c>
      <c r="BQ42">
        <v>6</v>
      </c>
      <c r="BR42">
        <v>0</v>
      </c>
      <c r="BS42">
        <v>1</v>
      </c>
      <c r="BT42">
        <v>1</v>
      </c>
      <c r="BU42">
        <v>1</v>
      </c>
      <c r="BV42">
        <v>1</v>
      </c>
      <c r="BW42">
        <v>1</v>
      </c>
      <c r="BX42">
        <v>1</v>
      </c>
      <c r="BY42" t="s">
        <v>3</v>
      </c>
      <c r="BZ42">
        <v>80</v>
      </c>
      <c r="CA42">
        <v>68</v>
      </c>
      <c r="CE42">
        <v>0</v>
      </c>
      <c r="CF42">
        <v>0</v>
      </c>
      <c r="CG42">
        <v>0</v>
      </c>
      <c r="CM42">
        <v>0</v>
      </c>
      <c r="CN42" t="s">
        <v>3</v>
      </c>
      <c r="CO42">
        <v>0</v>
      </c>
      <c r="CP42">
        <f t="shared" si="74"/>
        <v>0</v>
      </c>
      <c r="CQ42">
        <f t="shared" si="75"/>
        <v>0</v>
      </c>
      <c r="CR42">
        <f t="shared" si="76"/>
        <v>0</v>
      </c>
      <c r="CS42">
        <f t="shared" si="77"/>
        <v>0</v>
      </c>
      <c r="CT42">
        <f t="shared" si="78"/>
        <v>0</v>
      </c>
      <c r="CU42">
        <f t="shared" si="79"/>
        <v>0</v>
      </c>
      <c r="CV42">
        <f t="shared" si="80"/>
        <v>0</v>
      </c>
      <c r="CW42">
        <f t="shared" si="81"/>
        <v>0</v>
      </c>
      <c r="CX42">
        <f t="shared" si="82"/>
        <v>0</v>
      </c>
      <c r="CY42">
        <f t="shared" si="83"/>
        <v>0</v>
      </c>
      <c r="CZ42">
        <f t="shared" si="84"/>
        <v>0</v>
      </c>
      <c r="DC42" t="s">
        <v>3</v>
      </c>
      <c r="DD42" t="s">
        <v>3</v>
      </c>
      <c r="DE42" t="s">
        <v>3</v>
      </c>
      <c r="DF42" t="s">
        <v>3</v>
      </c>
      <c r="DG42" t="s">
        <v>3</v>
      </c>
      <c r="DH42" t="s">
        <v>3</v>
      </c>
      <c r="DI42" t="s">
        <v>3</v>
      </c>
      <c r="DJ42" t="s">
        <v>3</v>
      </c>
      <c r="DK42" t="s">
        <v>3</v>
      </c>
      <c r="DL42" t="s">
        <v>3</v>
      </c>
      <c r="DM42" t="s">
        <v>3</v>
      </c>
      <c r="DN42">
        <v>0</v>
      </c>
      <c r="DO42">
        <v>0</v>
      </c>
      <c r="DP42">
        <v>1</v>
      </c>
      <c r="DQ42">
        <v>1</v>
      </c>
      <c r="DU42">
        <v>1009</v>
      </c>
      <c r="DV42" t="s">
        <v>40</v>
      </c>
      <c r="DW42" t="s">
        <v>40</v>
      </c>
      <c r="DX42">
        <v>1000</v>
      </c>
      <c r="EE42">
        <v>48577802</v>
      </c>
      <c r="EF42">
        <v>6</v>
      </c>
      <c r="EG42" t="s">
        <v>34</v>
      </c>
      <c r="EH42">
        <v>0</v>
      </c>
      <c r="EI42" t="s">
        <v>3</v>
      </c>
      <c r="EJ42">
        <v>1</v>
      </c>
      <c r="EK42">
        <v>57001</v>
      </c>
      <c r="EL42" t="s">
        <v>71</v>
      </c>
      <c r="EM42" t="s">
        <v>72</v>
      </c>
      <c r="EO42" t="s">
        <v>3</v>
      </c>
      <c r="EQ42">
        <v>0</v>
      </c>
      <c r="ER42">
        <v>0</v>
      </c>
      <c r="ES42">
        <v>0</v>
      </c>
      <c r="ET42">
        <v>0</v>
      </c>
      <c r="EU42">
        <v>0</v>
      </c>
      <c r="EV42">
        <v>0</v>
      </c>
      <c r="EW42">
        <v>0</v>
      </c>
      <c r="EX42">
        <v>0</v>
      </c>
      <c r="FQ42">
        <v>0</v>
      </c>
      <c r="FR42">
        <f t="shared" si="85"/>
        <v>0</v>
      </c>
      <c r="FS42">
        <v>0</v>
      </c>
      <c r="FX42">
        <v>80</v>
      </c>
      <c r="FY42">
        <v>68</v>
      </c>
      <c r="GA42" t="s">
        <v>3</v>
      </c>
      <c r="GD42">
        <v>1</v>
      </c>
      <c r="GF42">
        <v>-150994421</v>
      </c>
      <c r="GG42">
        <v>2</v>
      </c>
      <c r="GH42">
        <v>0</v>
      </c>
      <c r="GI42">
        <v>0</v>
      </c>
      <c r="GJ42">
        <v>0</v>
      </c>
      <c r="GK42">
        <v>0</v>
      </c>
      <c r="GL42">
        <f t="shared" si="86"/>
        <v>0</v>
      </c>
      <c r="GM42">
        <f t="shared" si="87"/>
        <v>0</v>
      </c>
      <c r="GN42">
        <f t="shared" si="88"/>
        <v>0</v>
      </c>
      <c r="GO42">
        <f t="shared" si="89"/>
        <v>0</v>
      </c>
      <c r="GP42">
        <f t="shared" si="90"/>
        <v>0</v>
      </c>
      <c r="GR42">
        <v>0</v>
      </c>
      <c r="GS42">
        <v>0</v>
      </c>
      <c r="GT42">
        <v>0</v>
      </c>
      <c r="GU42" t="s">
        <v>3</v>
      </c>
      <c r="GV42">
        <f t="shared" si="91"/>
        <v>0</v>
      </c>
      <c r="GW42">
        <v>1</v>
      </c>
      <c r="GX42">
        <f t="shared" si="92"/>
        <v>0</v>
      </c>
      <c r="HA42">
        <v>0</v>
      </c>
      <c r="HB42">
        <v>0</v>
      </c>
      <c r="HC42">
        <f t="shared" si="93"/>
        <v>0</v>
      </c>
      <c r="IK42">
        <v>0</v>
      </c>
    </row>
    <row r="43" spans="1:245">
      <c r="A43">
        <v>17</v>
      </c>
      <c r="B43">
        <v>1</v>
      </c>
      <c r="C43">
        <f>ROW(SmtRes!A42)</f>
        <v>42</v>
      </c>
      <c r="D43">
        <f>ROW(EtalonRes!A42)</f>
        <v>42</v>
      </c>
      <c r="E43" t="s">
        <v>84</v>
      </c>
      <c r="F43" t="s">
        <v>25</v>
      </c>
      <c r="G43" t="s">
        <v>26</v>
      </c>
      <c r="H43" t="s">
        <v>27</v>
      </c>
      <c r="I43">
        <f>ROUND(37.8/100,9)</f>
        <v>0.378</v>
      </c>
      <c r="J43">
        <v>0</v>
      </c>
      <c r="O43">
        <f t="shared" si="54"/>
        <v>2179</v>
      </c>
      <c r="P43">
        <f t="shared" si="55"/>
        <v>0</v>
      </c>
      <c r="Q43">
        <f t="shared" si="56"/>
        <v>88</v>
      </c>
      <c r="R43">
        <f t="shared" si="57"/>
        <v>28</v>
      </c>
      <c r="S43">
        <f t="shared" si="58"/>
        <v>2091</v>
      </c>
      <c r="T43">
        <f t="shared" si="59"/>
        <v>0</v>
      </c>
      <c r="U43">
        <f t="shared" si="60"/>
        <v>13.89906</v>
      </c>
      <c r="V43">
        <f t="shared" si="61"/>
        <v>0.17388000000000001</v>
      </c>
      <c r="W43">
        <f t="shared" si="62"/>
        <v>0</v>
      </c>
      <c r="X43">
        <f t="shared" si="63"/>
        <v>2098</v>
      </c>
      <c r="Y43">
        <f t="shared" si="64"/>
        <v>1271</v>
      </c>
      <c r="AA43">
        <v>48583957</v>
      </c>
      <c r="AB43">
        <f t="shared" si="65"/>
        <v>337</v>
      </c>
      <c r="AC43">
        <f t="shared" si="66"/>
        <v>0</v>
      </c>
      <c r="AD43">
        <f t="shared" si="67"/>
        <v>28.87</v>
      </c>
      <c r="AE43">
        <f t="shared" si="68"/>
        <v>4.1399999999999997</v>
      </c>
      <c r="AF43">
        <f t="shared" si="69"/>
        <v>308.13</v>
      </c>
      <c r="AG43">
        <f t="shared" si="70"/>
        <v>0</v>
      </c>
      <c r="AH43">
        <f t="shared" si="71"/>
        <v>36.770000000000003</v>
      </c>
      <c r="AI43">
        <f t="shared" si="72"/>
        <v>0.46</v>
      </c>
      <c r="AJ43">
        <f t="shared" si="73"/>
        <v>0</v>
      </c>
      <c r="AK43">
        <v>337</v>
      </c>
      <c r="AL43">
        <v>0</v>
      </c>
      <c r="AM43">
        <v>28.87</v>
      </c>
      <c r="AN43">
        <v>4.1399999999999997</v>
      </c>
      <c r="AO43">
        <v>308.13</v>
      </c>
      <c r="AP43">
        <v>0</v>
      </c>
      <c r="AQ43">
        <v>36.770000000000003</v>
      </c>
      <c r="AR43">
        <v>0.46</v>
      </c>
      <c r="AS43">
        <v>0</v>
      </c>
      <c r="AT43">
        <v>99</v>
      </c>
      <c r="AU43">
        <v>60</v>
      </c>
      <c r="AV43">
        <v>1</v>
      </c>
      <c r="AW43">
        <v>1</v>
      </c>
      <c r="AZ43">
        <v>1</v>
      </c>
      <c r="BA43">
        <v>17.95</v>
      </c>
      <c r="BB43">
        <v>8.1</v>
      </c>
      <c r="BC43">
        <v>1</v>
      </c>
      <c r="BD43" t="s">
        <v>3</v>
      </c>
      <c r="BE43" t="s">
        <v>3</v>
      </c>
      <c r="BF43" t="s">
        <v>3</v>
      </c>
      <c r="BG43" t="s">
        <v>3</v>
      </c>
      <c r="BH43">
        <v>0</v>
      </c>
      <c r="BI43">
        <v>1</v>
      </c>
      <c r="BJ43" t="s">
        <v>28</v>
      </c>
      <c r="BM43">
        <v>46001</v>
      </c>
      <c r="BN43">
        <v>0</v>
      </c>
      <c r="BO43" t="s">
        <v>25</v>
      </c>
      <c r="BP43">
        <v>1</v>
      </c>
      <c r="BQ43">
        <v>2</v>
      </c>
      <c r="BR43">
        <v>0</v>
      </c>
      <c r="BS43">
        <v>17.95</v>
      </c>
      <c r="BT43">
        <v>1</v>
      </c>
      <c r="BU43">
        <v>1</v>
      </c>
      <c r="BV43">
        <v>1</v>
      </c>
      <c r="BW43">
        <v>1</v>
      </c>
      <c r="BX43">
        <v>1</v>
      </c>
      <c r="BY43" t="s">
        <v>3</v>
      </c>
      <c r="BZ43">
        <v>110</v>
      </c>
      <c r="CA43">
        <v>70</v>
      </c>
      <c r="CE43">
        <v>0</v>
      </c>
      <c r="CF43">
        <v>0</v>
      </c>
      <c r="CG43">
        <v>0</v>
      </c>
      <c r="CM43">
        <v>0</v>
      </c>
      <c r="CN43" t="s">
        <v>3</v>
      </c>
      <c r="CO43">
        <v>0</v>
      </c>
      <c r="CP43">
        <f t="shared" si="74"/>
        <v>2179</v>
      </c>
      <c r="CQ43">
        <f t="shared" si="75"/>
        <v>0</v>
      </c>
      <c r="CR43">
        <f t="shared" si="76"/>
        <v>233.84700000000001</v>
      </c>
      <c r="CS43">
        <f t="shared" si="77"/>
        <v>74.312999999999988</v>
      </c>
      <c r="CT43">
        <f t="shared" si="78"/>
        <v>5530.9335000000001</v>
      </c>
      <c r="CU43">
        <f t="shared" si="79"/>
        <v>0</v>
      </c>
      <c r="CV43">
        <f t="shared" si="80"/>
        <v>36.770000000000003</v>
      </c>
      <c r="CW43">
        <f t="shared" si="81"/>
        <v>0.46</v>
      </c>
      <c r="CX43">
        <f t="shared" si="82"/>
        <v>0</v>
      </c>
      <c r="CY43">
        <f t="shared" si="83"/>
        <v>2097.81</v>
      </c>
      <c r="CZ43">
        <f t="shared" si="84"/>
        <v>1271.4000000000001</v>
      </c>
      <c r="DC43" t="s">
        <v>3</v>
      </c>
      <c r="DD43" t="s">
        <v>3</v>
      </c>
      <c r="DE43" t="s">
        <v>3</v>
      </c>
      <c r="DF43" t="s">
        <v>3</v>
      </c>
      <c r="DG43" t="s">
        <v>3</v>
      </c>
      <c r="DH43" t="s">
        <v>3</v>
      </c>
      <c r="DI43" t="s">
        <v>3</v>
      </c>
      <c r="DJ43" t="s">
        <v>3</v>
      </c>
      <c r="DK43" t="s">
        <v>3</v>
      </c>
      <c r="DL43" t="s">
        <v>3</v>
      </c>
      <c r="DM43" t="s">
        <v>3</v>
      </c>
      <c r="DN43">
        <v>0</v>
      </c>
      <c r="DO43">
        <v>0</v>
      </c>
      <c r="DP43">
        <v>1</v>
      </c>
      <c r="DQ43">
        <v>1</v>
      </c>
      <c r="DU43">
        <v>1013</v>
      </c>
      <c r="DV43" t="s">
        <v>27</v>
      </c>
      <c r="DW43" t="s">
        <v>27</v>
      </c>
      <c r="DX43">
        <v>1</v>
      </c>
      <c r="EE43">
        <v>48577791</v>
      </c>
      <c r="EF43">
        <v>2</v>
      </c>
      <c r="EG43" t="s">
        <v>12</v>
      </c>
      <c r="EH43">
        <v>0</v>
      </c>
      <c r="EI43" t="s">
        <v>3</v>
      </c>
      <c r="EJ43">
        <v>1</v>
      </c>
      <c r="EK43">
        <v>46001</v>
      </c>
      <c r="EL43" t="s">
        <v>20</v>
      </c>
      <c r="EM43" t="s">
        <v>21</v>
      </c>
      <c r="EO43" t="s">
        <v>3</v>
      </c>
      <c r="EQ43">
        <v>131072</v>
      </c>
      <c r="ER43">
        <v>337</v>
      </c>
      <c r="ES43">
        <v>0</v>
      </c>
      <c r="ET43">
        <v>28.87</v>
      </c>
      <c r="EU43">
        <v>4.1399999999999997</v>
      </c>
      <c r="EV43">
        <v>308.13</v>
      </c>
      <c r="EW43">
        <v>36.770000000000003</v>
      </c>
      <c r="EX43">
        <v>0.46</v>
      </c>
      <c r="EY43">
        <v>0</v>
      </c>
      <c r="FQ43">
        <v>0</v>
      </c>
      <c r="FR43">
        <f t="shared" si="85"/>
        <v>0</v>
      </c>
      <c r="FS43">
        <v>0</v>
      </c>
      <c r="FT43" t="s">
        <v>22</v>
      </c>
      <c r="FU43" t="s">
        <v>23</v>
      </c>
      <c r="FX43">
        <v>99</v>
      </c>
      <c r="FY43">
        <v>59.5</v>
      </c>
      <c r="GA43" t="s">
        <v>3</v>
      </c>
      <c r="GD43">
        <v>1</v>
      </c>
      <c r="GF43">
        <v>-261571925</v>
      </c>
      <c r="GG43">
        <v>2</v>
      </c>
      <c r="GH43">
        <v>0</v>
      </c>
      <c r="GI43">
        <v>2</v>
      </c>
      <c r="GJ43">
        <v>0</v>
      </c>
      <c r="GK43">
        <v>0</v>
      </c>
      <c r="GL43">
        <f t="shared" si="86"/>
        <v>0</v>
      </c>
      <c r="GM43">
        <f t="shared" si="87"/>
        <v>5548</v>
      </c>
      <c r="GN43">
        <f t="shared" si="88"/>
        <v>5548</v>
      </c>
      <c r="GO43">
        <f t="shared" si="89"/>
        <v>0</v>
      </c>
      <c r="GP43">
        <f t="shared" si="90"/>
        <v>0</v>
      </c>
      <c r="GR43">
        <v>0</v>
      </c>
      <c r="GS43">
        <v>0</v>
      </c>
      <c r="GT43">
        <v>0</v>
      </c>
      <c r="GU43" t="s">
        <v>3</v>
      </c>
      <c r="GV43">
        <f t="shared" si="91"/>
        <v>0</v>
      </c>
      <c r="GW43">
        <v>1</v>
      </c>
      <c r="GX43">
        <f t="shared" si="92"/>
        <v>0</v>
      </c>
      <c r="HA43">
        <v>0</v>
      </c>
      <c r="HB43">
        <v>0</v>
      </c>
      <c r="HC43">
        <f t="shared" si="93"/>
        <v>0</v>
      </c>
      <c r="IK43">
        <v>0</v>
      </c>
    </row>
    <row r="44" spans="1:245">
      <c r="A44">
        <v>17</v>
      </c>
      <c r="B44">
        <v>1</v>
      </c>
      <c r="C44">
        <f>ROW(SmtRes!A44)</f>
        <v>44</v>
      </c>
      <c r="D44">
        <f>ROW(EtalonRes!A44)</f>
        <v>44</v>
      </c>
      <c r="E44" t="s">
        <v>85</v>
      </c>
      <c r="F44" t="s">
        <v>30</v>
      </c>
      <c r="G44" t="s">
        <v>31</v>
      </c>
      <c r="H44" t="s">
        <v>32</v>
      </c>
      <c r="I44">
        <f>ROUND((2*0.8*2+2*0.6+2.1*0.6)/100,9)</f>
        <v>5.6599999999999998E-2</v>
      </c>
      <c r="J44">
        <v>0</v>
      </c>
      <c r="O44">
        <f t="shared" si="54"/>
        <v>274</v>
      </c>
      <c r="P44">
        <f t="shared" si="55"/>
        <v>0</v>
      </c>
      <c r="Q44">
        <f t="shared" si="56"/>
        <v>0</v>
      </c>
      <c r="R44">
        <f t="shared" si="57"/>
        <v>0</v>
      </c>
      <c r="S44">
        <f t="shared" si="58"/>
        <v>274</v>
      </c>
      <c r="T44">
        <f t="shared" si="59"/>
        <v>0</v>
      </c>
      <c r="U44">
        <f t="shared" si="60"/>
        <v>2.0534479999999999</v>
      </c>
      <c r="V44">
        <f t="shared" si="61"/>
        <v>0</v>
      </c>
      <c r="W44">
        <f t="shared" si="62"/>
        <v>0</v>
      </c>
      <c r="X44">
        <f t="shared" si="63"/>
        <v>225</v>
      </c>
      <c r="Y44">
        <f t="shared" si="64"/>
        <v>170</v>
      </c>
      <c r="AA44">
        <v>48583957</v>
      </c>
      <c r="AB44">
        <f t="shared" si="65"/>
        <v>269.56</v>
      </c>
      <c r="AC44">
        <f t="shared" si="66"/>
        <v>0</v>
      </c>
      <c r="AD44">
        <f t="shared" si="67"/>
        <v>0</v>
      </c>
      <c r="AE44">
        <f t="shared" si="68"/>
        <v>0</v>
      </c>
      <c r="AF44">
        <f t="shared" si="69"/>
        <v>269.56</v>
      </c>
      <c r="AG44">
        <f t="shared" si="70"/>
        <v>0</v>
      </c>
      <c r="AH44">
        <f t="shared" si="71"/>
        <v>36.28</v>
      </c>
      <c r="AI44">
        <f t="shared" si="72"/>
        <v>0</v>
      </c>
      <c r="AJ44">
        <f t="shared" si="73"/>
        <v>0</v>
      </c>
      <c r="AK44">
        <v>269.56</v>
      </c>
      <c r="AL44">
        <v>0</v>
      </c>
      <c r="AM44">
        <v>0</v>
      </c>
      <c r="AN44">
        <v>0</v>
      </c>
      <c r="AO44">
        <v>269.56</v>
      </c>
      <c r="AP44">
        <v>0</v>
      </c>
      <c r="AQ44">
        <v>36.28</v>
      </c>
      <c r="AR44">
        <v>0</v>
      </c>
      <c r="AS44">
        <v>0</v>
      </c>
      <c r="AT44">
        <v>82</v>
      </c>
      <c r="AU44">
        <v>62</v>
      </c>
      <c r="AV44">
        <v>1</v>
      </c>
      <c r="AW44">
        <v>1</v>
      </c>
      <c r="AZ44">
        <v>1</v>
      </c>
      <c r="BA44">
        <v>17.95</v>
      </c>
      <c r="BB44">
        <v>1</v>
      </c>
      <c r="BC44">
        <v>1</v>
      </c>
      <c r="BD44" t="s">
        <v>3</v>
      </c>
      <c r="BE44" t="s">
        <v>3</v>
      </c>
      <c r="BF44" t="s">
        <v>3</v>
      </c>
      <c r="BG44" t="s">
        <v>3</v>
      </c>
      <c r="BH44">
        <v>0</v>
      </c>
      <c r="BI44">
        <v>1</v>
      </c>
      <c r="BJ44" t="s">
        <v>33</v>
      </c>
      <c r="BM44">
        <v>56001</v>
      </c>
      <c r="BN44">
        <v>0</v>
      </c>
      <c r="BO44" t="s">
        <v>30</v>
      </c>
      <c r="BP44">
        <v>1</v>
      </c>
      <c r="BQ44">
        <v>6</v>
      </c>
      <c r="BR44">
        <v>0</v>
      </c>
      <c r="BS44">
        <v>17.95</v>
      </c>
      <c r="BT44">
        <v>1</v>
      </c>
      <c r="BU44">
        <v>1</v>
      </c>
      <c r="BV44">
        <v>1</v>
      </c>
      <c r="BW44">
        <v>1</v>
      </c>
      <c r="BX44">
        <v>1</v>
      </c>
      <c r="BY44" t="s">
        <v>3</v>
      </c>
      <c r="BZ44">
        <v>82</v>
      </c>
      <c r="CA44">
        <v>62</v>
      </c>
      <c r="CE44">
        <v>0</v>
      </c>
      <c r="CF44">
        <v>0</v>
      </c>
      <c r="CG44">
        <v>0</v>
      </c>
      <c r="CM44">
        <v>0</v>
      </c>
      <c r="CN44" t="s">
        <v>3</v>
      </c>
      <c r="CO44">
        <v>0</v>
      </c>
      <c r="CP44">
        <f t="shared" si="74"/>
        <v>274</v>
      </c>
      <c r="CQ44">
        <f t="shared" si="75"/>
        <v>0</v>
      </c>
      <c r="CR44">
        <f t="shared" si="76"/>
        <v>0</v>
      </c>
      <c r="CS44">
        <f t="shared" si="77"/>
        <v>0</v>
      </c>
      <c r="CT44">
        <f t="shared" si="78"/>
        <v>4838.6019999999999</v>
      </c>
      <c r="CU44">
        <f t="shared" si="79"/>
        <v>0</v>
      </c>
      <c r="CV44">
        <f t="shared" si="80"/>
        <v>36.28</v>
      </c>
      <c r="CW44">
        <f t="shared" si="81"/>
        <v>0</v>
      </c>
      <c r="CX44">
        <f t="shared" si="82"/>
        <v>0</v>
      </c>
      <c r="CY44">
        <f t="shared" si="83"/>
        <v>224.68</v>
      </c>
      <c r="CZ44">
        <f t="shared" si="84"/>
        <v>169.88</v>
      </c>
      <c r="DC44" t="s">
        <v>3</v>
      </c>
      <c r="DD44" t="s">
        <v>3</v>
      </c>
      <c r="DE44" t="s">
        <v>3</v>
      </c>
      <c r="DF44" t="s">
        <v>3</v>
      </c>
      <c r="DG44" t="s">
        <v>3</v>
      </c>
      <c r="DH44" t="s">
        <v>3</v>
      </c>
      <c r="DI44" t="s">
        <v>3</v>
      </c>
      <c r="DJ44" t="s">
        <v>3</v>
      </c>
      <c r="DK44" t="s">
        <v>3</v>
      </c>
      <c r="DL44" t="s">
        <v>3</v>
      </c>
      <c r="DM44" t="s">
        <v>3</v>
      </c>
      <c r="DN44">
        <v>0</v>
      </c>
      <c r="DO44">
        <v>0</v>
      </c>
      <c r="DP44">
        <v>1</v>
      </c>
      <c r="DQ44">
        <v>1</v>
      </c>
      <c r="DU44">
        <v>1013</v>
      </c>
      <c r="DV44" t="s">
        <v>32</v>
      </c>
      <c r="DW44" t="s">
        <v>32</v>
      </c>
      <c r="DX44">
        <v>1</v>
      </c>
      <c r="EE44">
        <v>48577801</v>
      </c>
      <c r="EF44">
        <v>6</v>
      </c>
      <c r="EG44" t="s">
        <v>34</v>
      </c>
      <c r="EH44">
        <v>0</v>
      </c>
      <c r="EI44" t="s">
        <v>3</v>
      </c>
      <c r="EJ44">
        <v>1</v>
      </c>
      <c r="EK44">
        <v>56001</v>
      </c>
      <c r="EL44" t="s">
        <v>35</v>
      </c>
      <c r="EM44" t="s">
        <v>36</v>
      </c>
      <c r="EO44" t="s">
        <v>3</v>
      </c>
      <c r="EQ44">
        <v>131072</v>
      </c>
      <c r="ER44">
        <v>269.56</v>
      </c>
      <c r="ES44">
        <v>0</v>
      </c>
      <c r="ET44">
        <v>0</v>
      </c>
      <c r="EU44">
        <v>0</v>
      </c>
      <c r="EV44">
        <v>269.56</v>
      </c>
      <c r="EW44">
        <v>36.28</v>
      </c>
      <c r="EX44">
        <v>0</v>
      </c>
      <c r="EY44">
        <v>0</v>
      </c>
      <c r="FQ44">
        <v>0</v>
      </c>
      <c r="FR44">
        <f t="shared" si="85"/>
        <v>0</v>
      </c>
      <c r="FS44">
        <v>0</v>
      </c>
      <c r="FX44">
        <v>82</v>
      </c>
      <c r="FY44">
        <v>62</v>
      </c>
      <c r="GA44" t="s">
        <v>3</v>
      </c>
      <c r="GD44">
        <v>1</v>
      </c>
      <c r="GF44">
        <v>-1331981204</v>
      </c>
      <c r="GG44">
        <v>2</v>
      </c>
      <c r="GH44">
        <v>0</v>
      </c>
      <c r="GI44">
        <v>2</v>
      </c>
      <c r="GJ44">
        <v>0</v>
      </c>
      <c r="GK44">
        <v>0</v>
      </c>
      <c r="GL44">
        <f t="shared" si="86"/>
        <v>0</v>
      </c>
      <c r="GM44">
        <f t="shared" si="87"/>
        <v>669</v>
      </c>
      <c r="GN44">
        <f t="shared" si="88"/>
        <v>669</v>
      </c>
      <c r="GO44">
        <f t="shared" si="89"/>
        <v>0</v>
      </c>
      <c r="GP44">
        <f t="shared" si="90"/>
        <v>0</v>
      </c>
      <c r="GR44">
        <v>0</v>
      </c>
      <c r="GS44">
        <v>0</v>
      </c>
      <c r="GT44">
        <v>0</v>
      </c>
      <c r="GU44" t="s">
        <v>3</v>
      </c>
      <c r="GV44">
        <f t="shared" si="91"/>
        <v>0</v>
      </c>
      <c r="GW44">
        <v>1</v>
      </c>
      <c r="GX44">
        <f t="shared" si="92"/>
        <v>0</v>
      </c>
      <c r="HA44">
        <v>0</v>
      </c>
      <c r="HB44">
        <v>0</v>
      </c>
      <c r="HC44">
        <f t="shared" si="93"/>
        <v>0</v>
      </c>
      <c r="IK44">
        <v>0</v>
      </c>
    </row>
    <row r="45" spans="1:245">
      <c r="A45">
        <v>18</v>
      </c>
      <c r="B45">
        <v>1</v>
      </c>
      <c r="C45">
        <v>44</v>
      </c>
      <c r="E45" t="s">
        <v>86</v>
      </c>
      <c r="F45" t="s">
        <v>38</v>
      </c>
      <c r="G45" t="s">
        <v>39</v>
      </c>
      <c r="H45" t="s">
        <v>40</v>
      </c>
      <c r="I45">
        <f>I44*J45</f>
        <v>6.6788E-2</v>
      </c>
      <c r="J45">
        <v>1.1800000000000002</v>
      </c>
      <c r="O45">
        <f t="shared" si="54"/>
        <v>0</v>
      </c>
      <c r="P45">
        <f t="shared" si="55"/>
        <v>0</v>
      </c>
      <c r="Q45">
        <f t="shared" si="56"/>
        <v>0</v>
      </c>
      <c r="R45">
        <f t="shared" si="57"/>
        <v>0</v>
      </c>
      <c r="S45">
        <f t="shared" si="58"/>
        <v>0</v>
      </c>
      <c r="T45">
        <f t="shared" si="59"/>
        <v>0</v>
      </c>
      <c r="U45">
        <f t="shared" si="60"/>
        <v>0</v>
      </c>
      <c r="V45">
        <f t="shared" si="61"/>
        <v>0</v>
      </c>
      <c r="W45">
        <f t="shared" si="62"/>
        <v>0</v>
      </c>
      <c r="X45">
        <f t="shared" si="63"/>
        <v>0</v>
      </c>
      <c r="Y45">
        <f t="shared" si="64"/>
        <v>0</v>
      </c>
      <c r="AA45">
        <v>48583957</v>
      </c>
      <c r="AB45">
        <f t="shared" si="65"/>
        <v>0</v>
      </c>
      <c r="AC45">
        <f t="shared" si="66"/>
        <v>0</v>
      </c>
      <c r="AD45">
        <f t="shared" si="67"/>
        <v>0</v>
      </c>
      <c r="AE45">
        <f t="shared" si="68"/>
        <v>0</v>
      </c>
      <c r="AF45">
        <f t="shared" si="69"/>
        <v>0</v>
      </c>
      <c r="AG45">
        <f t="shared" si="70"/>
        <v>0</v>
      </c>
      <c r="AH45">
        <f t="shared" si="71"/>
        <v>0</v>
      </c>
      <c r="AI45">
        <f t="shared" si="72"/>
        <v>0</v>
      </c>
      <c r="AJ45">
        <f t="shared" si="73"/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82</v>
      </c>
      <c r="AU45">
        <v>62</v>
      </c>
      <c r="AV45">
        <v>1</v>
      </c>
      <c r="AW45">
        <v>1</v>
      </c>
      <c r="AZ45">
        <v>1</v>
      </c>
      <c r="BA45">
        <v>1</v>
      </c>
      <c r="BB45">
        <v>1</v>
      </c>
      <c r="BC45">
        <v>1</v>
      </c>
      <c r="BD45" t="s">
        <v>3</v>
      </c>
      <c r="BE45" t="s">
        <v>3</v>
      </c>
      <c r="BF45" t="s">
        <v>3</v>
      </c>
      <c r="BG45" t="s">
        <v>3</v>
      </c>
      <c r="BH45">
        <v>3</v>
      </c>
      <c r="BI45">
        <v>1</v>
      </c>
      <c r="BJ45" t="s">
        <v>41</v>
      </c>
      <c r="BM45">
        <v>56001</v>
      </c>
      <c r="BN45">
        <v>0</v>
      </c>
      <c r="BO45" t="s">
        <v>3</v>
      </c>
      <c r="BP45">
        <v>0</v>
      </c>
      <c r="BQ45">
        <v>6</v>
      </c>
      <c r="BR45">
        <v>0</v>
      </c>
      <c r="BS45">
        <v>1</v>
      </c>
      <c r="BT45">
        <v>1</v>
      </c>
      <c r="BU45">
        <v>1</v>
      </c>
      <c r="BV45">
        <v>1</v>
      </c>
      <c r="BW45">
        <v>1</v>
      </c>
      <c r="BX45">
        <v>1</v>
      </c>
      <c r="BY45" t="s">
        <v>3</v>
      </c>
      <c r="BZ45">
        <v>82</v>
      </c>
      <c r="CA45">
        <v>62</v>
      </c>
      <c r="CE45">
        <v>0</v>
      </c>
      <c r="CF45">
        <v>0</v>
      </c>
      <c r="CG45">
        <v>0</v>
      </c>
      <c r="CM45">
        <v>0</v>
      </c>
      <c r="CN45" t="s">
        <v>3</v>
      </c>
      <c r="CO45">
        <v>0</v>
      </c>
      <c r="CP45">
        <f t="shared" si="74"/>
        <v>0</v>
      </c>
      <c r="CQ45">
        <f t="shared" si="75"/>
        <v>0</v>
      </c>
      <c r="CR45">
        <f t="shared" si="76"/>
        <v>0</v>
      </c>
      <c r="CS45">
        <f t="shared" si="77"/>
        <v>0</v>
      </c>
      <c r="CT45">
        <f t="shared" si="78"/>
        <v>0</v>
      </c>
      <c r="CU45">
        <f t="shared" si="79"/>
        <v>0</v>
      </c>
      <c r="CV45">
        <f t="shared" si="80"/>
        <v>0</v>
      </c>
      <c r="CW45">
        <f t="shared" si="81"/>
        <v>0</v>
      </c>
      <c r="CX45">
        <f t="shared" si="82"/>
        <v>0</v>
      </c>
      <c r="CY45">
        <f t="shared" si="83"/>
        <v>0</v>
      </c>
      <c r="CZ45">
        <f t="shared" si="84"/>
        <v>0</v>
      </c>
      <c r="DC45" t="s">
        <v>3</v>
      </c>
      <c r="DD45" t="s">
        <v>3</v>
      </c>
      <c r="DE45" t="s">
        <v>3</v>
      </c>
      <c r="DF45" t="s">
        <v>3</v>
      </c>
      <c r="DG45" t="s">
        <v>3</v>
      </c>
      <c r="DH45" t="s">
        <v>3</v>
      </c>
      <c r="DI45" t="s">
        <v>3</v>
      </c>
      <c r="DJ45" t="s">
        <v>3</v>
      </c>
      <c r="DK45" t="s">
        <v>3</v>
      </c>
      <c r="DL45" t="s">
        <v>3</v>
      </c>
      <c r="DM45" t="s">
        <v>3</v>
      </c>
      <c r="DN45">
        <v>0</v>
      </c>
      <c r="DO45">
        <v>0</v>
      </c>
      <c r="DP45">
        <v>1</v>
      </c>
      <c r="DQ45">
        <v>1</v>
      </c>
      <c r="DU45">
        <v>1009</v>
      </c>
      <c r="DV45" t="s">
        <v>40</v>
      </c>
      <c r="DW45" t="s">
        <v>40</v>
      </c>
      <c r="DX45">
        <v>1000</v>
      </c>
      <c r="EE45">
        <v>48577801</v>
      </c>
      <c r="EF45">
        <v>6</v>
      </c>
      <c r="EG45" t="s">
        <v>34</v>
      </c>
      <c r="EH45">
        <v>0</v>
      </c>
      <c r="EI45" t="s">
        <v>3</v>
      </c>
      <c r="EJ45">
        <v>1</v>
      </c>
      <c r="EK45">
        <v>56001</v>
      </c>
      <c r="EL45" t="s">
        <v>35</v>
      </c>
      <c r="EM45" t="s">
        <v>36</v>
      </c>
      <c r="EO45" t="s">
        <v>3</v>
      </c>
      <c r="EQ45">
        <v>0</v>
      </c>
      <c r="ER45">
        <v>0</v>
      </c>
      <c r="ES45">
        <v>0</v>
      </c>
      <c r="ET45">
        <v>0</v>
      </c>
      <c r="EU45">
        <v>0</v>
      </c>
      <c r="EV45">
        <v>0</v>
      </c>
      <c r="EW45">
        <v>0</v>
      </c>
      <c r="EX45">
        <v>0</v>
      </c>
      <c r="FQ45">
        <v>0</v>
      </c>
      <c r="FR45">
        <f t="shared" si="85"/>
        <v>0</v>
      </c>
      <c r="FS45">
        <v>0</v>
      </c>
      <c r="FX45">
        <v>82</v>
      </c>
      <c r="FY45">
        <v>62</v>
      </c>
      <c r="GA45" t="s">
        <v>3</v>
      </c>
      <c r="GD45">
        <v>1</v>
      </c>
      <c r="GF45">
        <v>-150994421</v>
      </c>
      <c r="GG45">
        <v>2</v>
      </c>
      <c r="GH45">
        <v>0</v>
      </c>
      <c r="GI45">
        <v>0</v>
      </c>
      <c r="GJ45">
        <v>0</v>
      </c>
      <c r="GK45">
        <v>0</v>
      </c>
      <c r="GL45">
        <f t="shared" si="86"/>
        <v>0</v>
      </c>
      <c r="GM45">
        <f t="shared" si="87"/>
        <v>0</v>
      </c>
      <c r="GN45">
        <f t="shared" si="88"/>
        <v>0</v>
      </c>
      <c r="GO45">
        <f t="shared" si="89"/>
        <v>0</v>
      </c>
      <c r="GP45">
        <f t="shared" si="90"/>
        <v>0</v>
      </c>
      <c r="GR45">
        <v>0</v>
      </c>
      <c r="GS45">
        <v>0</v>
      </c>
      <c r="GT45">
        <v>0</v>
      </c>
      <c r="GU45" t="s">
        <v>3</v>
      </c>
      <c r="GV45">
        <f t="shared" si="91"/>
        <v>0</v>
      </c>
      <c r="GW45">
        <v>1</v>
      </c>
      <c r="GX45">
        <f t="shared" si="92"/>
        <v>0</v>
      </c>
      <c r="HA45">
        <v>0</v>
      </c>
      <c r="HB45">
        <v>0</v>
      </c>
      <c r="HC45">
        <f t="shared" si="93"/>
        <v>0</v>
      </c>
      <c r="IK45">
        <v>0</v>
      </c>
    </row>
    <row r="46" spans="1:245">
      <c r="A46">
        <v>17</v>
      </c>
      <c r="B46">
        <v>1</v>
      </c>
      <c r="C46">
        <f>ROW(SmtRes!A49)</f>
        <v>49</v>
      </c>
      <c r="D46">
        <f>ROW(EtalonRes!A49)</f>
        <v>49</v>
      </c>
      <c r="E46" t="s">
        <v>87</v>
      </c>
      <c r="F46" t="s">
        <v>43</v>
      </c>
      <c r="G46" t="s">
        <v>44</v>
      </c>
      <c r="H46" t="s">
        <v>45</v>
      </c>
      <c r="I46">
        <f>ROUND((2+1+1)/100,9)</f>
        <v>0.04</v>
      </c>
      <c r="J46">
        <v>0</v>
      </c>
      <c r="O46">
        <f t="shared" si="54"/>
        <v>1045</v>
      </c>
      <c r="P46">
        <f t="shared" si="55"/>
        <v>0</v>
      </c>
      <c r="Q46">
        <f t="shared" si="56"/>
        <v>81</v>
      </c>
      <c r="R46">
        <f t="shared" si="57"/>
        <v>26</v>
      </c>
      <c r="S46">
        <f t="shared" si="58"/>
        <v>964</v>
      </c>
      <c r="T46">
        <f t="shared" si="59"/>
        <v>0</v>
      </c>
      <c r="U46">
        <f t="shared" si="60"/>
        <v>7.1720000000000006</v>
      </c>
      <c r="V46">
        <f t="shared" si="61"/>
        <v>0.15880000000000002</v>
      </c>
      <c r="W46">
        <f t="shared" si="62"/>
        <v>0</v>
      </c>
      <c r="X46">
        <f t="shared" si="63"/>
        <v>812</v>
      </c>
      <c r="Y46">
        <f t="shared" si="64"/>
        <v>614</v>
      </c>
      <c r="AA46">
        <v>48583957</v>
      </c>
      <c r="AB46">
        <f t="shared" si="65"/>
        <v>1592.1</v>
      </c>
      <c r="AC46">
        <f t="shared" si="66"/>
        <v>0</v>
      </c>
      <c r="AD46">
        <f t="shared" si="67"/>
        <v>249.14</v>
      </c>
      <c r="AE46">
        <f t="shared" si="68"/>
        <v>35.729999999999997</v>
      </c>
      <c r="AF46">
        <f t="shared" si="69"/>
        <v>1342.96</v>
      </c>
      <c r="AG46">
        <f t="shared" si="70"/>
        <v>0</v>
      </c>
      <c r="AH46">
        <f t="shared" si="71"/>
        <v>179.3</v>
      </c>
      <c r="AI46">
        <f t="shared" si="72"/>
        <v>3.97</v>
      </c>
      <c r="AJ46">
        <f t="shared" si="73"/>
        <v>0</v>
      </c>
      <c r="AK46">
        <v>1592.1</v>
      </c>
      <c r="AL46">
        <v>0</v>
      </c>
      <c r="AM46">
        <v>249.14</v>
      </c>
      <c r="AN46">
        <v>35.729999999999997</v>
      </c>
      <c r="AO46">
        <v>1342.96</v>
      </c>
      <c r="AP46">
        <v>0</v>
      </c>
      <c r="AQ46">
        <v>179.3</v>
      </c>
      <c r="AR46">
        <v>3.97</v>
      </c>
      <c r="AS46">
        <v>0</v>
      </c>
      <c r="AT46">
        <v>82</v>
      </c>
      <c r="AU46">
        <v>62</v>
      </c>
      <c r="AV46">
        <v>1</v>
      </c>
      <c r="AW46">
        <v>1</v>
      </c>
      <c r="AZ46">
        <v>1</v>
      </c>
      <c r="BA46">
        <v>17.95</v>
      </c>
      <c r="BB46">
        <v>8.1</v>
      </c>
      <c r="BC46">
        <v>1</v>
      </c>
      <c r="BD46" t="s">
        <v>3</v>
      </c>
      <c r="BE46" t="s">
        <v>3</v>
      </c>
      <c r="BF46" t="s">
        <v>3</v>
      </c>
      <c r="BG46" t="s">
        <v>3</v>
      </c>
      <c r="BH46">
        <v>0</v>
      </c>
      <c r="BI46">
        <v>1</v>
      </c>
      <c r="BJ46" t="s">
        <v>46</v>
      </c>
      <c r="BM46">
        <v>56001</v>
      </c>
      <c r="BN46">
        <v>0</v>
      </c>
      <c r="BO46" t="s">
        <v>43</v>
      </c>
      <c r="BP46">
        <v>1</v>
      </c>
      <c r="BQ46">
        <v>6</v>
      </c>
      <c r="BR46">
        <v>0</v>
      </c>
      <c r="BS46">
        <v>17.95</v>
      </c>
      <c r="BT46">
        <v>1</v>
      </c>
      <c r="BU46">
        <v>1</v>
      </c>
      <c r="BV46">
        <v>1</v>
      </c>
      <c r="BW46">
        <v>1</v>
      </c>
      <c r="BX46">
        <v>1</v>
      </c>
      <c r="BY46" t="s">
        <v>3</v>
      </c>
      <c r="BZ46">
        <v>82</v>
      </c>
      <c r="CA46">
        <v>62</v>
      </c>
      <c r="CE46">
        <v>0</v>
      </c>
      <c r="CF46">
        <v>0</v>
      </c>
      <c r="CG46">
        <v>0</v>
      </c>
      <c r="CM46">
        <v>0</v>
      </c>
      <c r="CN46" t="s">
        <v>3</v>
      </c>
      <c r="CO46">
        <v>0</v>
      </c>
      <c r="CP46">
        <f t="shared" si="74"/>
        <v>1045</v>
      </c>
      <c r="CQ46">
        <f t="shared" si="75"/>
        <v>0</v>
      </c>
      <c r="CR46">
        <f t="shared" si="76"/>
        <v>2018.0339999999999</v>
      </c>
      <c r="CS46">
        <f t="shared" si="77"/>
        <v>641.35349999999994</v>
      </c>
      <c r="CT46">
        <f t="shared" si="78"/>
        <v>24106.132000000001</v>
      </c>
      <c r="CU46">
        <f t="shared" si="79"/>
        <v>0</v>
      </c>
      <c r="CV46">
        <f t="shared" si="80"/>
        <v>179.3</v>
      </c>
      <c r="CW46">
        <f t="shared" si="81"/>
        <v>3.97</v>
      </c>
      <c r="CX46">
        <f t="shared" si="82"/>
        <v>0</v>
      </c>
      <c r="CY46">
        <f t="shared" si="83"/>
        <v>811.8</v>
      </c>
      <c r="CZ46">
        <f t="shared" si="84"/>
        <v>613.79999999999995</v>
      </c>
      <c r="DC46" t="s">
        <v>3</v>
      </c>
      <c r="DD46" t="s">
        <v>3</v>
      </c>
      <c r="DE46" t="s">
        <v>3</v>
      </c>
      <c r="DF46" t="s">
        <v>3</v>
      </c>
      <c r="DG46" t="s">
        <v>3</v>
      </c>
      <c r="DH46" t="s">
        <v>3</v>
      </c>
      <c r="DI46" t="s">
        <v>3</v>
      </c>
      <c r="DJ46" t="s">
        <v>3</v>
      </c>
      <c r="DK46" t="s">
        <v>3</v>
      </c>
      <c r="DL46" t="s">
        <v>3</v>
      </c>
      <c r="DM46" t="s">
        <v>3</v>
      </c>
      <c r="DN46">
        <v>0</v>
      </c>
      <c r="DO46">
        <v>0</v>
      </c>
      <c r="DP46">
        <v>1</v>
      </c>
      <c r="DQ46">
        <v>1</v>
      </c>
      <c r="DU46">
        <v>1013</v>
      </c>
      <c r="DV46" t="s">
        <v>45</v>
      </c>
      <c r="DW46" t="s">
        <v>45</v>
      </c>
      <c r="DX46">
        <v>1</v>
      </c>
      <c r="EE46">
        <v>48577801</v>
      </c>
      <c r="EF46">
        <v>6</v>
      </c>
      <c r="EG46" t="s">
        <v>34</v>
      </c>
      <c r="EH46">
        <v>0</v>
      </c>
      <c r="EI46" t="s">
        <v>3</v>
      </c>
      <c r="EJ46">
        <v>1</v>
      </c>
      <c r="EK46">
        <v>56001</v>
      </c>
      <c r="EL46" t="s">
        <v>35</v>
      </c>
      <c r="EM46" t="s">
        <v>36</v>
      </c>
      <c r="EO46" t="s">
        <v>3</v>
      </c>
      <c r="EQ46">
        <v>131072</v>
      </c>
      <c r="ER46">
        <v>1592.1</v>
      </c>
      <c r="ES46">
        <v>0</v>
      </c>
      <c r="ET46">
        <v>249.14</v>
      </c>
      <c r="EU46">
        <v>35.729999999999997</v>
      </c>
      <c r="EV46">
        <v>1342.96</v>
      </c>
      <c r="EW46">
        <v>179.3</v>
      </c>
      <c r="EX46">
        <v>3.97</v>
      </c>
      <c r="EY46">
        <v>0</v>
      </c>
      <c r="FQ46">
        <v>0</v>
      </c>
      <c r="FR46">
        <f t="shared" si="85"/>
        <v>0</v>
      </c>
      <c r="FS46">
        <v>0</v>
      </c>
      <c r="FX46">
        <v>82</v>
      </c>
      <c r="FY46">
        <v>62</v>
      </c>
      <c r="GA46" t="s">
        <v>3</v>
      </c>
      <c r="GD46">
        <v>1</v>
      </c>
      <c r="GF46">
        <v>-1121148897</v>
      </c>
      <c r="GG46">
        <v>2</v>
      </c>
      <c r="GH46">
        <v>0</v>
      </c>
      <c r="GI46">
        <v>2</v>
      </c>
      <c r="GJ46">
        <v>0</v>
      </c>
      <c r="GK46">
        <v>0</v>
      </c>
      <c r="GL46">
        <f t="shared" si="86"/>
        <v>0</v>
      </c>
      <c r="GM46">
        <f t="shared" si="87"/>
        <v>2471</v>
      </c>
      <c r="GN46">
        <f t="shared" si="88"/>
        <v>2471</v>
      </c>
      <c r="GO46">
        <f t="shared" si="89"/>
        <v>0</v>
      </c>
      <c r="GP46">
        <f t="shared" si="90"/>
        <v>0</v>
      </c>
      <c r="GR46">
        <v>0</v>
      </c>
      <c r="GS46">
        <v>0</v>
      </c>
      <c r="GT46">
        <v>0</v>
      </c>
      <c r="GU46" t="s">
        <v>3</v>
      </c>
      <c r="GV46">
        <f t="shared" si="91"/>
        <v>0</v>
      </c>
      <c r="GW46">
        <v>1</v>
      </c>
      <c r="GX46">
        <f t="shared" si="92"/>
        <v>0</v>
      </c>
      <c r="HA46">
        <v>0</v>
      </c>
      <c r="HB46">
        <v>0</v>
      </c>
      <c r="HC46">
        <f t="shared" si="93"/>
        <v>0</v>
      </c>
      <c r="IK46">
        <v>0</v>
      </c>
    </row>
    <row r="47" spans="1:245">
      <c r="A47">
        <v>18</v>
      </c>
      <c r="B47">
        <v>1</v>
      </c>
      <c r="C47">
        <v>49</v>
      </c>
      <c r="E47" t="s">
        <v>88</v>
      </c>
      <c r="F47" t="s">
        <v>38</v>
      </c>
      <c r="G47" t="s">
        <v>39</v>
      </c>
      <c r="H47" t="s">
        <v>40</v>
      </c>
      <c r="I47">
        <f>I46*J47</f>
        <v>0.42</v>
      </c>
      <c r="J47">
        <v>10.5</v>
      </c>
      <c r="O47">
        <f t="shared" si="54"/>
        <v>0</v>
      </c>
      <c r="P47">
        <f t="shared" si="55"/>
        <v>0</v>
      </c>
      <c r="Q47">
        <f t="shared" si="56"/>
        <v>0</v>
      </c>
      <c r="R47">
        <f t="shared" si="57"/>
        <v>0</v>
      </c>
      <c r="S47">
        <f t="shared" si="58"/>
        <v>0</v>
      </c>
      <c r="T47">
        <f t="shared" si="59"/>
        <v>0</v>
      </c>
      <c r="U47">
        <f t="shared" si="60"/>
        <v>0</v>
      </c>
      <c r="V47">
        <f t="shared" si="61"/>
        <v>0</v>
      </c>
      <c r="W47">
        <f t="shared" si="62"/>
        <v>0</v>
      </c>
      <c r="X47">
        <f t="shared" si="63"/>
        <v>0</v>
      </c>
      <c r="Y47">
        <f t="shared" si="64"/>
        <v>0</v>
      </c>
      <c r="AA47">
        <v>48583957</v>
      </c>
      <c r="AB47">
        <f t="shared" si="65"/>
        <v>0</v>
      </c>
      <c r="AC47">
        <f t="shared" si="66"/>
        <v>0</v>
      </c>
      <c r="AD47">
        <f t="shared" si="67"/>
        <v>0</v>
      </c>
      <c r="AE47">
        <f t="shared" si="68"/>
        <v>0</v>
      </c>
      <c r="AF47">
        <f t="shared" si="69"/>
        <v>0</v>
      </c>
      <c r="AG47">
        <f t="shared" si="70"/>
        <v>0</v>
      </c>
      <c r="AH47">
        <f t="shared" si="71"/>
        <v>0</v>
      </c>
      <c r="AI47">
        <f t="shared" si="72"/>
        <v>0</v>
      </c>
      <c r="AJ47">
        <f t="shared" si="73"/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82</v>
      </c>
      <c r="AU47">
        <v>62</v>
      </c>
      <c r="AV47">
        <v>1</v>
      </c>
      <c r="AW47">
        <v>1</v>
      </c>
      <c r="AZ47">
        <v>1</v>
      </c>
      <c r="BA47">
        <v>1</v>
      </c>
      <c r="BB47">
        <v>1</v>
      </c>
      <c r="BC47">
        <v>1</v>
      </c>
      <c r="BD47" t="s">
        <v>3</v>
      </c>
      <c r="BE47" t="s">
        <v>3</v>
      </c>
      <c r="BF47" t="s">
        <v>3</v>
      </c>
      <c r="BG47" t="s">
        <v>3</v>
      </c>
      <c r="BH47">
        <v>3</v>
      </c>
      <c r="BI47">
        <v>1</v>
      </c>
      <c r="BJ47" t="s">
        <v>41</v>
      </c>
      <c r="BM47">
        <v>56001</v>
      </c>
      <c r="BN47">
        <v>0</v>
      </c>
      <c r="BO47" t="s">
        <v>3</v>
      </c>
      <c r="BP47">
        <v>0</v>
      </c>
      <c r="BQ47">
        <v>6</v>
      </c>
      <c r="BR47">
        <v>0</v>
      </c>
      <c r="BS47">
        <v>1</v>
      </c>
      <c r="BT47">
        <v>1</v>
      </c>
      <c r="BU47">
        <v>1</v>
      </c>
      <c r="BV47">
        <v>1</v>
      </c>
      <c r="BW47">
        <v>1</v>
      </c>
      <c r="BX47">
        <v>1</v>
      </c>
      <c r="BY47" t="s">
        <v>3</v>
      </c>
      <c r="BZ47">
        <v>82</v>
      </c>
      <c r="CA47">
        <v>62</v>
      </c>
      <c r="CE47">
        <v>0</v>
      </c>
      <c r="CF47">
        <v>0</v>
      </c>
      <c r="CG47">
        <v>0</v>
      </c>
      <c r="CM47">
        <v>0</v>
      </c>
      <c r="CN47" t="s">
        <v>3</v>
      </c>
      <c r="CO47">
        <v>0</v>
      </c>
      <c r="CP47">
        <f t="shared" si="74"/>
        <v>0</v>
      </c>
      <c r="CQ47">
        <f t="shared" si="75"/>
        <v>0</v>
      </c>
      <c r="CR47">
        <f t="shared" si="76"/>
        <v>0</v>
      </c>
      <c r="CS47">
        <f t="shared" si="77"/>
        <v>0</v>
      </c>
      <c r="CT47">
        <f t="shared" si="78"/>
        <v>0</v>
      </c>
      <c r="CU47">
        <f t="shared" si="79"/>
        <v>0</v>
      </c>
      <c r="CV47">
        <f t="shared" si="80"/>
        <v>0</v>
      </c>
      <c r="CW47">
        <f t="shared" si="81"/>
        <v>0</v>
      </c>
      <c r="CX47">
        <f t="shared" si="82"/>
        <v>0</v>
      </c>
      <c r="CY47">
        <f t="shared" si="83"/>
        <v>0</v>
      </c>
      <c r="CZ47">
        <f t="shared" si="84"/>
        <v>0</v>
      </c>
      <c r="DC47" t="s">
        <v>3</v>
      </c>
      <c r="DD47" t="s">
        <v>3</v>
      </c>
      <c r="DE47" t="s">
        <v>3</v>
      </c>
      <c r="DF47" t="s">
        <v>3</v>
      </c>
      <c r="DG47" t="s">
        <v>3</v>
      </c>
      <c r="DH47" t="s">
        <v>3</v>
      </c>
      <c r="DI47" t="s">
        <v>3</v>
      </c>
      <c r="DJ47" t="s">
        <v>3</v>
      </c>
      <c r="DK47" t="s">
        <v>3</v>
      </c>
      <c r="DL47" t="s">
        <v>3</v>
      </c>
      <c r="DM47" t="s">
        <v>3</v>
      </c>
      <c r="DN47">
        <v>0</v>
      </c>
      <c r="DO47">
        <v>0</v>
      </c>
      <c r="DP47">
        <v>1</v>
      </c>
      <c r="DQ47">
        <v>1</v>
      </c>
      <c r="DU47">
        <v>1009</v>
      </c>
      <c r="DV47" t="s">
        <v>40</v>
      </c>
      <c r="DW47" t="s">
        <v>40</v>
      </c>
      <c r="DX47">
        <v>1000</v>
      </c>
      <c r="EE47">
        <v>48577801</v>
      </c>
      <c r="EF47">
        <v>6</v>
      </c>
      <c r="EG47" t="s">
        <v>34</v>
      </c>
      <c r="EH47">
        <v>0</v>
      </c>
      <c r="EI47" t="s">
        <v>3</v>
      </c>
      <c r="EJ47">
        <v>1</v>
      </c>
      <c r="EK47">
        <v>56001</v>
      </c>
      <c r="EL47" t="s">
        <v>35</v>
      </c>
      <c r="EM47" t="s">
        <v>36</v>
      </c>
      <c r="EO47" t="s">
        <v>3</v>
      </c>
      <c r="EQ47">
        <v>0</v>
      </c>
      <c r="ER47">
        <v>0</v>
      </c>
      <c r="ES47">
        <v>0</v>
      </c>
      <c r="ET47">
        <v>0</v>
      </c>
      <c r="EU47">
        <v>0</v>
      </c>
      <c r="EV47">
        <v>0</v>
      </c>
      <c r="EW47">
        <v>0</v>
      </c>
      <c r="EX47">
        <v>0</v>
      </c>
      <c r="FQ47">
        <v>0</v>
      </c>
      <c r="FR47">
        <f t="shared" si="85"/>
        <v>0</v>
      </c>
      <c r="FS47">
        <v>0</v>
      </c>
      <c r="FX47">
        <v>82</v>
      </c>
      <c r="FY47">
        <v>62</v>
      </c>
      <c r="GA47" t="s">
        <v>3</v>
      </c>
      <c r="GD47">
        <v>1</v>
      </c>
      <c r="GF47">
        <v>-150994421</v>
      </c>
      <c r="GG47">
        <v>2</v>
      </c>
      <c r="GH47">
        <v>0</v>
      </c>
      <c r="GI47">
        <v>0</v>
      </c>
      <c r="GJ47">
        <v>0</v>
      </c>
      <c r="GK47">
        <v>0</v>
      </c>
      <c r="GL47">
        <f t="shared" si="86"/>
        <v>0</v>
      </c>
      <c r="GM47">
        <f t="shared" si="87"/>
        <v>0</v>
      </c>
      <c r="GN47">
        <f t="shared" si="88"/>
        <v>0</v>
      </c>
      <c r="GO47">
        <f t="shared" si="89"/>
        <v>0</v>
      </c>
      <c r="GP47">
        <f t="shared" si="90"/>
        <v>0</v>
      </c>
      <c r="GR47">
        <v>0</v>
      </c>
      <c r="GS47">
        <v>0</v>
      </c>
      <c r="GT47">
        <v>0</v>
      </c>
      <c r="GU47" t="s">
        <v>3</v>
      </c>
      <c r="GV47">
        <f t="shared" si="91"/>
        <v>0</v>
      </c>
      <c r="GW47">
        <v>1</v>
      </c>
      <c r="GX47">
        <f t="shared" si="92"/>
        <v>0</v>
      </c>
      <c r="HA47">
        <v>0</v>
      </c>
      <c r="HB47">
        <v>0</v>
      </c>
      <c r="HC47">
        <f t="shared" si="93"/>
        <v>0</v>
      </c>
      <c r="IK47">
        <v>0</v>
      </c>
    </row>
    <row r="48" spans="1:245">
      <c r="A48">
        <v>17</v>
      </c>
      <c r="B48">
        <v>1</v>
      </c>
      <c r="C48">
        <f>ROW(SmtRes!A54)</f>
        <v>54</v>
      </c>
      <c r="D48">
        <f>ROW(EtalonRes!A54)</f>
        <v>54</v>
      </c>
      <c r="E48" t="s">
        <v>89</v>
      </c>
      <c r="F48" t="s">
        <v>57</v>
      </c>
      <c r="G48" t="s">
        <v>58</v>
      </c>
      <c r="H48" t="s">
        <v>59</v>
      </c>
      <c r="I48">
        <f>ROUND(15.6/100,9)</f>
        <v>0.156</v>
      </c>
      <c r="J48">
        <v>0</v>
      </c>
      <c r="O48">
        <f t="shared" si="54"/>
        <v>1677</v>
      </c>
      <c r="P48">
        <f t="shared" si="55"/>
        <v>0</v>
      </c>
      <c r="Q48">
        <f t="shared" si="56"/>
        <v>146</v>
      </c>
      <c r="R48">
        <f t="shared" si="57"/>
        <v>51</v>
      </c>
      <c r="S48">
        <f t="shared" si="58"/>
        <v>1531</v>
      </c>
      <c r="T48">
        <f t="shared" si="59"/>
        <v>0</v>
      </c>
      <c r="U48">
        <f t="shared" si="60"/>
        <v>11.5908</v>
      </c>
      <c r="V48">
        <f t="shared" si="61"/>
        <v>0.31043999999999999</v>
      </c>
      <c r="W48">
        <f t="shared" si="62"/>
        <v>0</v>
      </c>
      <c r="X48">
        <f t="shared" si="63"/>
        <v>1218</v>
      </c>
      <c r="Y48">
        <f t="shared" si="64"/>
        <v>791</v>
      </c>
      <c r="AA48">
        <v>48583957</v>
      </c>
      <c r="AB48">
        <f t="shared" si="65"/>
        <v>661.01</v>
      </c>
      <c r="AC48">
        <f t="shared" si="66"/>
        <v>0</v>
      </c>
      <c r="AD48">
        <f t="shared" si="67"/>
        <v>114.16</v>
      </c>
      <c r="AE48">
        <f t="shared" si="68"/>
        <v>18.39</v>
      </c>
      <c r="AF48">
        <f t="shared" si="69"/>
        <v>546.85</v>
      </c>
      <c r="AG48">
        <f t="shared" si="70"/>
        <v>0</v>
      </c>
      <c r="AH48">
        <f t="shared" si="71"/>
        <v>74.3</v>
      </c>
      <c r="AI48">
        <f t="shared" si="72"/>
        <v>1.99</v>
      </c>
      <c r="AJ48">
        <f t="shared" si="73"/>
        <v>0</v>
      </c>
      <c r="AK48">
        <v>661.01</v>
      </c>
      <c r="AL48">
        <v>0</v>
      </c>
      <c r="AM48">
        <v>114.16</v>
      </c>
      <c r="AN48">
        <v>18.39</v>
      </c>
      <c r="AO48">
        <v>546.85</v>
      </c>
      <c r="AP48">
        <v>0</v>
      </c>
      <c r="AQ48">
        <v>74.3</v>
      </c>
      <c r="AR48">
        <v>1.99</v>
      </c>
      <c r="AS48">
        <v>0</v>
      </c>
      <c r="AT48">
        <v>77</v>
      </c>
      <c r="AU48">
        <v>50</v>
      </c>
      <c r="AV48">
        <v>1</v>
      </c>
      <c r="AW48">
        <v>1</v>
      </c>
      <c r="AZ48">
        <v>1</v>
      </c>
      <c r="BA48">
        <v>17.95</v>
      </c>
      <c r="BB48">
        <v>8.18</v>
      </c>
      <c r="BC48">
        <v>1</v>
      </c>
      <c r="BD48" t="s">
        <v>3</v>
      </c>
      <c r="BE48" t="s">
        <v>3</v>
      </c>
      <c r="BF48" t="s">
        <v>3</v>
      </c>
      <c r="BG48" t="s">
        <v>3</v>
      </c>
      <c r="BH48">
        <v>0</v>
      </c>
      <c r="BI48">
        <v>1</v>
      </c>
      <c r="BJ48" t="s">
        <v>60</v>
      </c>
      <c r="BM48">
        <v>63001</v>
      </c>
      <c r="BN48">
        <v>0</v>
      </c>
      <c r="BO48" t="s">
        <v>57</v>
      </c>
      <c r="BP48">
        <v>1</v>
      </c>
      <c r="BQ48">
        <v>6</v>
      </c>
      <c r="BR48">
        <v>0</v>
      </c>
      <c r="BS48">
        <v>17.95</v>
      </c>
      <c r="BT48">
        <v>1</v>
      </c>
      <c r="BU48">
        <v>1</v>
      </c>
      <c r="BV48">
        <v>1</v>
      </c>
      <c r="BW48">
        <v>1</v>
      </c>
      <c r="BX48">
        <v>1</v>
      </c>
      <c r="BY48" t="s">
        <v>3</v>
      </c>
      <c r="BZ48">
        <v>77</v>
      </c>
      <c r="CA48">
        <v>50</v>
      </c>
      <c r="CE48">
        <v>0</v>
      </c>
      <c r="CF48">
        <v>0</v>
      </c>
      <c r="CG48">
        <v>0</v>
      </c>
      <c r="CM48">
        <v>0</v>
      </c>
      <c r="CN48" t="s">
        <v>3</v>
      </c>
      <c r="CO48">
        <v>0</v>
      </c>
      <c r="CP48">
        <f t="shared" si="74"/>
        <v>1677</v>
      </c>
      <c r="CQ48">
        <f t="shared" si="75"/>
        <v>0</v>
      </c>
      <c r="CR48">
        <f t="shared" si="76"/>
        <v>933.82879999999989</v>
      </c>
      <c r="CS48">
        <f t="shared" si="77"/>
        <v>330.10050000000001</v>
      </c>
      <c r="CT48">
        <f t="shared" si="78"/>
        <v>9815.9575000000004</v>
      </c>
      <c r="CU48">
        <f t="shared" si="79"/>
        <v>0</v>
      </c>
      <c r="CV48">
        <f t="shared" si="80"/>
        <v>74.3</v>
      </c>
      <c r="CW48">
        <f t="shared" si="81"/>
        <v>1.99</v>
      </c>
      <c r="CX48">
        <f t="shared" si="82"/>
        <v>0</v>
      </c>
      <c r="CY48">
        <f t="shared" si="83"/>
        <v>1218.1400000000001</v>
      </c>
      <c r="CZ48">
        <f t="shared" si="84"/>
        <v>791</v>
      </c>
      <c r="DC48" t="s">
        <v>3</v>
      </c>
      <c r="DD48" t="s">
        <v>3</v>
      </c>
      <c r="DE48" t="s">
        <v>3</v>
      </c>
      <c r="DF48" t="s">
        <v>3</v>
      </c>
      <c r="DG48" t="s">
        <v>3</v>
      </c>
      <c r="DH48" t="s">
        <v>3</v>
      </c>
      <c r="DI48" t="s">
        <v>3</v>
      </c>
      <c r="DJ48" t="s">
        <v>3</v>
      </c>
      <c r="DK48" t="s">
        <v>3</v>
      </c>
      <c r="DL48" t="s">
        <v>3</v>
      </c>
      <c r="DM48" t="s">
        <v>3</v>
      </c>
      <c r="DN48">
        <v>0</v>
      </c>
      <c r="DO48">
        <v>0</v>
      </c>
      <c r="DP48">
        <v>1</v>
      </c>
      <c r="DQ48">
        <v>1</v>
      </c>
      <c r="DU48">
        <v>1013</v>
      </c>
      <c r="DV48" t="s">
        <v>59</v>
      </c>
      <c r="DW48" t="s">
        <v>59</v>
      </c>
      <c r="DX48">
        <v>1</v>
      </c>
      <c r="EE48">
        <v>48577808</v>
      </c>
      <c r="EF48">
        <v>6</v>
      </c>
      <c r="EG48" t="s">
        <v>34</v>
      </c>
      <c r="EH48">
        <v>0</v>
      </c>
      <c r="EI48" t="s">
        <v>3</v>
      </c>
      <c r="EJ48">
        <v>1</v>
      </c>
      <c r="EK48">
        <v>63001</v>
      </c>
      <c r="EL48" t="s">
        <v>54</v>
      </c>
      <c r="EM48" t="s">
        <v>55</v>
      </c>
      <c r="EO48" t="s">
        <v>3</v>
      </c>
      <c r="EQ48">
        <v>131072</v>
      </c>
      <c r="ER48">
        <v>661.01</v>
      </c>
      <c r="ES48">
        <v>0</v>
      </c>
      <c r="ET48">
        <v>114.16</v>
      </c>
      <c r="EU48">
        <v>18.39</v>
      </c>
      <c r="EV48">
        <v>546.85</v>
      </c>
      <c r="EW48">
        <v>74.3</v>
      </c>
      <c r="EX48">
        <v>1.99</v>
      </c>
      <c r="EY48">
        <v>0</v>
      </c>
      <c r="FQ48">
        <v>0</v>
      </c>
      <c r="FR48">
        <f t="shared" si="85"/>
        <v>0</v>
      </c>
      <c r="FS48">
        <v>0</v>
      </c>
      <c r="FX48">
        <v>77</v>
      </c>
      <c r="FY48">
        <v>50</v>
      </c>
      <c r="GA48" t="s">
        <v>3</v>
      </c>
      <c r="GD48">
        <v>1</v>
      </c>
      <c r="GF48">
        <v>-1241738344</v>
      </c>
      <c r="GG48">
        <v>2</v>
      </c>
      <c r="GH48">
        <v>0</v>
      </c>
      <c r="GI48">
        <v>2</v>
      </c>
      <c r="GJ48">
        <v>0</v>
      </c>
      <c r="GK48">
        <v>0</v>
      </c>
      <c r="GL48">
        <f t="shared" si="86"/>
        <v>0</v>
      </c>
      <c r="GM48">
        <f t="shared" si="87"/>
        <v>3686</v>
      </c>
      <c r="GN48">
        <f t="shared" si="88"/>
        <v>3686</v>
      </c>
      <c r="GO48">
        <f t="shared" si="89"/>
        <v>0</v>
      </c>
      <c r="GP48">
        <f t="shared" si="90"/>
        <v>0</v>
      </c>
      <c r="GR48">
        <v>0</v>
      </c>
      <c r="GS48">
        <v>0</v>
      </c>
      <c r="GT48">
        <v>0</v>
      </c>
      <c r="GU48" t="s">
        <v>3</v>
      </c>
      <c r="GV48">
        <f t="shared" si="91"/>
        <v>0</v>
      </c>
      <c r="GW48">
        <v>1</v>
      </c>
      <c r="GX48">
        <f t="shared" si="92"/>
        <v>0</v>
      </c>
      <c r="HA48">
        <v>0</v>
      </c>
      <c r="HB48">
        <v>0</v>
      </c>
      <c r="HC48">
        <f t="shared" si="93"/>
        <v>0</v>
      </c>
      <c r="IK48">
        <v>0</v>
      </c>
    </row>
    <row r="49" spans="1:245">
      <c r="A49">
        <v>19</v>
      </c>
      <c r="B49">
        <v>1</v>
      </c>
      <c r="F49" t="s">
        <v>3</v>
      </c>
      <c r="G49" t="s">
        <v>90</v>
      </c>
      <c r="H49" t="s">
        <v>3</v>
      </c>
      <c r="AA49">
        <v>1</v>
      </c>
      <c r="IK49">
        <v>0</v>
      </c>
    </row>
    <row r="50" spans="1:245">
      <c r="A50">
        <v>17</v>
      </c>
      <c r="B50">
        <v>1</v>
      </c>
      <c r="C50">
        <f>ROW(SmtRes!A57)</f>
        <v>57</v>
      </c>
      <c r="D50">
        <f>ROW(EtalonRes!A57)</f>
        <v>57</v>
      </c>
      <c r="E50" t="s">
        <v>91</v>
      </c>
      <c r="F50" t="s">
        <v>92</v>
      </c>
      <c r="G50" t="s">
        <v>93</v>
      </c>
      <c r="H50" t="s">
        <v>27</v>
      </c>
      <c r="I50">
        <f>ROUND(337.1/100,9)</f>
        <v>3.371</v>
      </c>
      <c r="J50">
        <v>0</v>
      </c>
      <c r="O50">
        <f>ROUND(CP50,0)</f>
        <v>16989</v>
      </c>
      <c r="P50">
        <f>ROUND(CQ50*I50,0)</f>
        <v>0</v>
      </c>
      <c r="Q50">
        <f>ROUND(CR50*I50,0)</f>
        <v>3522</v>
      </c>
      <c r="R50">
        <f>ROUND(CS50*I50,0)</f>
        <v>2673</v>
      </c>
      <c r="S50">
        <f>ROUND(CT50*I50,0)</f>
        <v>13467</v>
      </c>
      <c r="T50">
        <f>ROUND(CU50*I50,0)</f>
        <v>0</v>
      </c>
      <c r="U50">
        <f>CV50*I50</f>
        <v>102.91663</v>
      </c>
      <c r="V50">
        <f>CW50*I50</f>
        <v>12.30415</v>
      </c>
      <c r="W50">
        <f>ROUND(CX50*I50,0)</f>
        <v>0</v>
      </c>
      <c r="X50">
        <f>ROUND(CY50,0)</f>
        <v>15979</v>
      </c>
      <c r="Y50">
        <f>ROUND(CZ50,0)</f>
        <v>9684</v>
      </c>
      <c r="AA50">
        <v>48583957</v>
      </c>
      <c r="AB50">
        <f>ROUND((AC50+AD50+AF50),2)</f>
        <v>339.69</v>
      </c>
      <c r="AC50">
        <f>ROUND((ES50),2)</f>
        <v>0</v>
      </c>
      <c r="AD50">
        <f>ROUND((((ET50)-(EU50))+AE50),2)</f>
        <v>117.13</v>
      </c>
      <c r="AE50">
        <f>ROUND((EU50),2)</f>
        <v>44.17</v>
      </c>
      <c r="AF50">
        <f>ROUND((EV50),2)</f>
        <v>222.56</v>
      </c>
      <c r="AG50">
        <f>ROUND((AP50),2)</f>
        <v>0</v>
      </c>
      <c r="AH50">
        <f>(EW50)</f>
        <v>30.53</v>
      </c>
      <c r="AI50">
        <f>(EX50)</f>
        <v>3.65</v>
      </c>
      <c r="AJ50">
        <f>(AS50)</f>
        <v>0</v>
      </c>
      <c r="AK50">
        <v>339.69</v>
      </c>
      <c r="AL50">
        <v>0</v>
      </c>
      <c r="AM50">
        <v>117.13</v>
      </c>
      <c r="AN50">
        <v>44.17</v>
      </c>
      <c r="AO50">
        <v>222.56</v>
      </c>
      <c r="AP50">
        <v>0</v>
      </c>
      <c r="AQ50">
        <v>30.53</v>
      </c>
      <c r="AR50">
        <v>3.65</v>
      </c>
      <c r="AS50">
        <v>0</v>
      </c>
      <c r="AT50">
        <v>99</v>
      </c>
      <c r="AU50">
        <v>60</v>
      </c>
      <c r="AV50">
        <v>1</v>
      </c>
      <c r="AW50">
        <v>1</v>
      </c>
      <c r="AZ50">
        <v>1</v>
      </c>
      <c r="BA50">
        <v>17.95</v>
      </c>
      <c r="BB50">
        <v>8.92</v>
      </c>
      <c r="BC50">
        <v>1</v>
      </c>
      <c r="BD50" t="s">
        <v>3</v>
      </c>
      <c r="BE50" t="s">
        <v>3</v>
      </c>
      <c r="BF50" t="s">
        <v>3</v>
      </c>
      <c r="BG50" t="s">
        <v>3</v>
      </c>
      <c r="BH50">
        <v>0</v>
      </c>
      <c r="BI50">
        <v>1</v>
      </c>
      <c r="BJ50" t="s">
        <v>94</v>
      </c>
      <c r="BM50">
        <v>46001</v>
      </c>
      <c r="BN50">
        <v>0</v>
      </c>
      <c r="BO50" t="s">
        <v>92</v>
      </c>
      <c r="BP50">
        <v>1</v>
      </c>
      <c r="BQ50">
        <v>2</v>
      </c>
      <c r="BR50">
        <v>0</v>
      </c>
      <c r="BS50">
        <v>17.95</v>
      </c>
      <c r="BT50">
        <v>1</v>
      </c>
      <c r="BU50">
        <v>1</v>
      </c>
      <c r="BV50">
        <v>1</v>
      </c>
      <c r="BW50">
        <v>1</v>
      </c>
      <c r="BX50">
        <v>1</v>
      </c>
      <c r="BY50" t="s">
        <v>3</v>
      </c>
      <c r="BZ50">
        <v>110</v>
      </c>
      <c r="CA50">
        <v>70</v>
      </c>
      <c r="CE50">
        <v>0</v>
      </c>
      <c r="CF50">
        <v>0</v>
      </c>
      <c r="CG50">
        <v>0</v>
      </c>
      <c r="CM50">
        <v>0</v>
      </c>
      <c r="CN50" t="s">
        <v>3</v>
      </c>
      <c r="CO50">
        <v>0</v>
      </c>
      <c r="CP50">
        <f>(P50+Q50+S50)</f>
        <v>16989</v>
      </c>
      <c r="CQ50">
        <f>AC50*BC50</f>
        <v>0</v>
      </c>
      <c r="CR50">
        <f>AD50*BB50</f>
        <v>1044.7996000000001</v>
      </c>
      <c r="CS50">
        <f>AE50*BS50</f>
        <v>792.85149999999999</v>
      </c>
      <c r="CT50">
        <f>AF50*BA50</f>
        <v>3994.9519999999998</v>
      </c>
      <c r="CU50">
        <f>AG50</f>
        <v>0</v>
      </c>
      <c r="CV50">
        <f>AH50</f>
        <v>30.53</v>
      </c>
      <c r="CW50">
        <f>AI50</f>
        <v>3.65</v>
      </c>
      <c r="CX50">
        <f>AJ50</f>
        <v>0</v>
      </c>
      <c r="CY50">
        <f>(((S50+R50)*AT50)/100)</f>
        <v>15978.6</v>
      </c>
      <c r="CZ50">
        <f>(((S50+R50)*AU50)/100)</f>
        <v>9684</v>
      </c>
      <c r="DC50" t="s">
        <v>3</v>
      </c>
      <c r="DD50" t="s">
        <v>3</v>
      </c>
      <c r="DE50" t="s">
        <v>3</v>
      </c>
      <c r="DF50" t="s">
        <v>3</v>
      </c>
      <c r="DG50" t="s">
        <v>3</v>
      </c>
      <c r="DH50" t="s">
        <v>3</v>
      </c>
      <c r="DI50" t="s">
        <v>3</v>
      </c>
      <c r="DJ50" t="s">
        <v>3</v>
      </c>
      <c r="DK50" t="s">
        <v>3</v>
      </c>
      <c r="DL50" t="s">
        <v>3</v>
      </c>
      <c r="DM50" t="s">
        <v>3</v>
      </c>
      <c r="DN50">
        <v>0</v>
      </c>
      <c r="DO50">
        <v>0</v>
      </c>
      <c r="DP50">
        <v>1</v>
      </c>
      <c r="DQ50">
        <v>1</v>
      </c>
      <c r="DU50">
        <v>1013</v>
      </c>
      <c r="DV50" t="s">
        <v>27</v>
      </c>
      <c r="DW50" t="s">
        <v>27</v>
      </c>
      <c r="DX50">
        <v>1</v>
      </c>
      <c r="EE50">
        <v>48577791</v>
      </c>
      <c r="EF50">
        <v>2</v>
      </c>
      <c r="EG50" t="s">
        <v>12</v>
      </c>
      <c r="EH50">
        <v>0</v>
      </c>
      <c r="EI50" t="s">
        <v>3</v>
      </c>
      <c r="EJ50">
        <v>1</v>
      </c>
      <c r="EK50">
        <v>46001</v>
      </c>
      <c r="EL50" t="s">
        <v>20</v>
      </c>
      <c r="EM50" t="s">
        <v>21</v>
      </c>
      <c r="EO50" t="s">
        <v>3</v>
      </c>
      <c r="EQ50">
        <v>131072</v>
      </c>
      <c r="ER50">
        <v>339.69</v>
      </c>
      <c r="ES50">
        <v>0</v>
      </c>
      <c r="ET50">
        <v>117.13</v>
      </c>
      <c r="EU50">
        <v>44.17</v>
      </c>
      <c r="EV50">
        <v>222.56</v>
      </c>
      <c r="EW50">
        <v>30.53</v>
      </c>
      <c r="EX50">
        <v>3.65</v>
      </c>
      <c r="EY50">
        <v>0</v>
      </c>
      <c r="FQ50">
        <v>0</v>
      </c>
      <c r="FR50">
        <f>ROUND(IF(AND(BH50=3,BI50=3),P50,0),0)</f>
        <v>0</v>
      </c>
      <c r="FS50">
        <v>0</v>
      </c>
      <c r="FT50" t="s">
        <v>22</v>
      </c>
      <c r="FU50" t="s">
        <v>23</v>
      </c>
      <c r="FX50">
        <v>99</v>
      </c>
      <c r="FY50">
        <v>59.5</v>
      </c>
      <c r="GA50" t="s">
        <v>3</v>
      </c>
      <c r="GD50">
        <v>1</v>
      </c>
      <c r="GF50">
        <v>-1523010112</v>
      </c>
      <c r="GG50">
        <v>2</v>
      </c>
      <c r="GH50">
        <v>0</v>
      </c>
      <c r="GI50">
        <v>2</v>
      </c>
      <c r="GJ50">
        <v>0</v>
      </c>
      <c r="GK50">
        <v>0</v>
      </c>
      <c r="GL50">
        <f>ROUND(IF(AND(BH50=3,BI50=3,FS50&lt;&gt;0),P50,0),0)</f>
        <v>0</v>
      </c>
      <c r="GM50">
        <f>ROUND(O50+X50+Y50,0)+GX50</f>
        <v>42652</v>
      </c>
      <c r="GN50">
        <f>IF(OR(BI50=0,BI50=1),ROUND(O50+X50+Y50,0),0)</f>
        <v>42652</v>
      </c>
      <c r="GO50">
        <f>IF(BI50=2,ROUND(O50+X50+Y50,0),0)</f>
        <v>0</v>
      </c>
      <c r="GP50">
        <f>IF(BI50=4,ROUND(O50+X50+Y50,0)+GX50,0)</f>
        <v>0</v>
      </c>
      <c r="GR50">
        <v>0</v>
      </c>
      <c r="GS50">
        <v>0</v>
      </c>
      <c r="GT50">
        <v>0</v>
      </c>
      <c r="GU50" t="s">
        <v>3</v>
      </c>
      <c r="GV50">
        <f>ROUND((GT50),2)</f>
        <v>0</v>
      </c>
      <c r="GW50">
        <v>1</v>
      </c>
      <c r="GX50">
        <f>ROUND(HC50*I50,0)</f>
        <v>0</v>
      </c>
      <c r="HA50">
        <v>0</v>
      </c>
      <c r="HB50">
        <v>0</v>
      </c>
      <c r="HC50">
        <f>GV50*GW50</f>
        <v>0</v>
      </c>
      <c r="IK50">
        <v>0</v>
      </c>
    </row>
    <row r="51" spans="1:245">
      <c r="A51">
        <v>19</v>
      </c>
      <c r="B51">
        <v>1</v>
      </c>
      <c r="F51" t="s">
        <v>3</v>
      </c>
      <c r="G51" t="s">
        <v>14</v>
      </c>
      <c r="H51" t="s">
        <v>3</v>
      </c>
      <c r="AA51">
        <v>1</v>
      </c>
      <c r="IK51">
        <v>0</v>
      </c>
    </row>
    <row r="52" spans="1:245">
      <c r="A52">
        <v>17</v>
      </c>
      <c r="B52">
        <v>1</v>
      </c>
      <c r="C52">
        <f>ROW(SmtRes!A64)</f>
        <v>64</v>
      </c>
      <c r="D52">
        <f>ROW(EtalonRes!A66)</f>
        <v>66</v>
      </c>
      <c r="E52" t="s">
        <v>95</v>
      </c>
      <c r="F52" t="s">
        <v>96</v>
      </c>
      <c r="G52" t="s">
        <v>97</v>
      </c>
      <c r="H52" t="s">
        <v>98</v>
      </c>
      <c r="I52">
        <f>ROUND((6.6+8.6+0.75)/100,9)</f>
        <v>0.1595</v>
      </c>
      <c r="J52">
        <v>0</v>
      </c>
      <c r="O52">
        <f>ROUND(CP52,0)</f>
        <v>3464</v>
      </c>
      <c r="P52">
        <f>ROUND(CQ52*I52,0)</f>
        <v>929</v>
      </c>
      <c r="Q52">
        <f>ROUND(CR52*I52,0)</f>
        <v>456</v>
      </c>
      <c r="R52">
        <f>ROUND(CS52*I52,0)</f>
        <v>0</v>
      </c>
      <c r="S52">
        <f>ROUND(CT52*I52,0)</f>
        <v>2079</v>
      </c>
      <c r="T52">
        <f>ROUND(CU52*I52,0)</f>
        <v>0</v>
      </c>
      <c r="U52">
        <f>CV52*I52</f>
        <v>14.179550000000001</v>
      </c>
      <c r="V52">
        <f>CW52*I52</f>
        <v>0</v>
      </c>
      <c r="W52">
        <f>ROUND(CX52*I52,0)</f>
        <v>0</v>
      </c>
      <c r="X52">
        <f t="shared" ref="X52:Y55" si="94">ROUND(CY52,0)</f>
        <v>2204</v>
      </c>
      <c r="Y52">
        <f t="shared" si="94"/>
        <v>1123</v>
      </c>
      <c r="AA52">
        <v>48583957</v>
      </c>
      <c r="AB52">
        <f>ROUND((AC52+AD52+AF52),2)</f>
        <v>2224.4899999999998</v>
      </c>
      <c r="AC52">
        <f>ROUND((ES52),2)</f>
        <v>1140.05</v>
      </c>
      <c r="AD52">
        <f>ROUND((((ET52)-(EU52))+AE52),2)</f>
        <v>358.13</v>
      </c>
      <c r="AE52">
        <f t="shared" ref="AE52:AF55" si="95">ROUND((EU52),2)</f>
        <v>0</v>
      </c>
      <c r="AF52">
        <f t="shared" si="95"/>
        <v>726.31</v>
      </c>
      <c r="AG52">
        <f>ROUND((AP52),2)</f>
        <v>0</v>
      </c>
      <c r="AH52">
        <f t="shared" ref="AH52:AI55" si="96">(EW52)</f>
        <v>88.9</v>
      </c>
      <c r="AI52">
        <f t="shared" si="96"/>
        <v>0</v>
      </c>
      <c r="AJ52">
        <f>(AS52)</f>
        <v>0</v>
      </c>
      <c r="AK52">
        <v>2224.4899999999998</v>
      </c>
      <c r="AL52">
        <v>1140.05</v>
      </c>
      <c r="AM52">
        <v>358.13</v>
      </c>
      <c r="AN52">
        <v>0</v>
      </c>
      <c r="AO52">
        <v>726.31</v>
      </c>
      <c r="AP52">
        <v>0</v>
      </c>
      <c r="AQ52">
        <v>88.9</v>
      </c>
      <c r="AR52">
        <v>0</v>
      </c>
      <c r="AS52">
        <v>0</v>
      </c>
      <c r="AT52">
        <v>106</v>
      </c>
      <c r="AU52">
        <v>54</v>
      </c>
      <c r="AV52">
        <v>1</v>
      </c>
      <c r="AW52">
        <v>1</v>
      </c>
      <c r="AZ52">
        <v>1</v>
      </c>
      <c r="BA52">
        <v>17.95</v>
      </c>
      <c r="BB52">
        <v>7.98</v>
      </c>
      <c r="BC52">
        <v>5.1100000000000003</v>
      </c>
      <c r="BD52" t="s">
        <v>3</v>
      </c>
      <c r="BE52" t="s">
        <v>3</v>
      </c>
      <c r="BF52" t="s">
        <v>3</v>
      </c>
      <c r="BG52" t="s">
        <v>3</v>
      </c>
      <c r="BH52">
        <v>0</v>
      </c>
      <c r="BI52">
        <v>1</v>
      </c>
      <c r="BJ52" t="s">
        <v>99</v>
      </c>
      <c r="BM52">
        <v>10001</v>
      </c>
      <c r="BN52">
        <v>0</v>
      </c>
      <c r="BO52" t="s">
        <v>96</v>
      </c>
      <c r="BP52">
        <v>1</v>
      </c>
      <c r="BQ52">
        <v>2</v>
      </c>
      <c r="BR52">
        <v>0</v>
      </c>
      <c r="BS52">
        <v>17.95</v>
      </c>
      <c r="BT52">
        <v>1</v>
      </c>
      <c r="BU52">
        <v>1</v>
      </c>
      <c r="BV52">
        <v>1</v>
      </c>
      <c r="BW52">
        <v>1</v>
      </c>
      <c r="BX52">
        <v>1</v>
      </c>
      <c r="BY52" t="s">
        <v>3</v>
      </c>
      <c r="BZ52">
        <v>118</v>
      </c>
      <c r="CA52">
        <v>63</v>
      </c>
      <c r="CE52">
        <v>0</v>
      </c>
      <c r="CF52">
        <v>0</v>
      </c>
      <c r="CG52">
        <v>0</v>
      </c>
      <c r="CM52">
        <v>0</v>
      </c>
      <c r="CN52" t="s">
        <v>3</v>
      </c>
      <c r="CO52">
        <v>0</v>
      </c>
      <c r="CP52">
        <f>(P52+Q52+S52)</f>
        <v>3464</v>
      </c>
      <c r="CQ52">
        <f>AC52*BC52</f>
        <v>5825.6554999999998</v>
      </c>
      <c r="CR52">
        <f>AD52*BB52</f>
        <v>2857.8774000000003</v>
      </c>
      <c r="CS52">
        <f>AE52*BS52</f>
        <v>0</v>
      </c>
      <c r="CT52">
        <f>AF52*BA52</f>
        <v>13037.264499999999</v>
      </c>
      <c r="CU52">
        <f t="shared" ref="CU52:CX55" si="97">AG52</f>
        <v>0</v>
      </c>
      <c r="CV52">
        <f t="shared" si="97"/>
        <v>88.9</v>
      </c>
      <c r="CW52">
        <f t="shared" si="97"/>
        <v>0</v>
      </c>
      <c r="CX52">
        <f t="shared" si="97"/>
        <v>0</v>
      </c>
      <c r="CY52">
        <f>(((S52+R52)*AT52)/100)</f>
        <v>2203.7399999999998</v>
      </c>
      <c r="CZ52">
        <f>(((S52+R52)*AU52)/100)</f>
        <v>1122.6600000000001</v>
      </c>
      <c r="DC52" t="s">
        <v>3</v>
      </c>
      <c r="DD52" t="s">
        <v>3</v>
      </c>
      <c r="DE52" t="s">
        <v>3</v>
      </c>
      <c r="DF52" t="s">
        <v>3</v>
      </c>
      <c r="DG52" t="s">
        <v>3</v>
      </c>
      <c r="DH52" t="s">
        <v>3</v>
      </c>
      <c r="DI52" t="s">
        <v>3</v>
      </c>
      <c r="DJ52" t="s">
        <v>3</v>
      </c>
      <c r="DK52" t="s">
        <v>3</v>
      </c>
      <c r="DL52" t="s">
        <v>3</v>
      </c>
      <c r="DM52" t="s">
        <v>3</v>
      </c>
      <c r="DN52">
        <v>0</v>
      </c>
      <c r="DO52">
        <v>0</v>
      </c>
      <c r="DP52">
        <v>1</v>
      </c>
      <c r="DQ52">
        <v>1</v>
      </c>
      <c r="DU52">
        <v>1013</v>
      </c>
      <c r="DV52" t="s">
        <v>98</v>
      </c>
      <c r="DW52" t="s">
        <v>98</v>
      </c>
      <c r="DX52">
        <v>1</v>
      </c>
      <c r="EE52">
        <v>48577723</v>
      </c>
      <c r="EF52">
        <v>2</v>
      </c>
      <c r="EG52" t="s">
        <v>12</v>
      </c>
      <c r="EH52">
        <v>0</v>
      </c>
      <c r="EI52" t="s">
        <v>3</v>
      </c>
      <c r="EJ52">
        <v>1</v>
      </c>
      <c r="EK52">
        <v>10001</v>
      </c>
      <c r="EL52" t="s">
        <v>100</v>
      </c>
      <c r="EM52" t="s">
        <v>101</v>
      </c>
      <c r="EO52" t="s">
        <v>3</v>
      </c>
      <c r="EQ52">
        <v>131072</v>
      </c>
      <c r="ER52">
        <v>2224.4899999999998</v>
      </c>
      <c r="ES52">
        <v>1140.05</v>
      </c>
      <c r="ET52">
        <v>358.13</v>
      </c>
      <c r="EU52">
        <v>0</v>
      </c>
      <c r="EV52">
        <v>726.31</v>
      </c>
      <c r="EW52">
        <v>88.9</v>
      </c>
      <c r="EX52">
        <v>0</v>
      </c>
      <c r="EY52">
        <v>0</v>
      </c>
      <c r="FQ52">
        <v>0</v>
      </c>
      <c r="FR52">
        <f>ROUND(IF(AND(BH52=3,BI52=3),P52,0),0)</f>
        <v>0</v>
      </c>
      <c r="FS52">
        <v>0</v>
      </c>
      <c r="FT52" t="s">
        <v>22</v>
      </c>
      <c r="FU52" t="s">
        <v>23</v>
      </c>
      <c r="FX52">
        <v>106.2</v>
      </c>
      <c r="FY52">
        <v>53.55</v>
      </c>
      <c r="GA52" t="s">
        <v>3</v>
      </c>
      <c r="GD52">
        <v>1</v>
      </c>
      <c r="GF52">
        <v>2126678619</v>
      </c>
      <c r="GG52">
        <v>2</v>
      </c>
      <c r="GH52">
        <v>0</v>
      </c>
      <c r="GI52">
        <v>2</v>
      </c>
      <c r="GJ52">
        <v>0</v>
      </c>
      <c r="GK52">
        <v>0</v>
      </c>
      <c r="GL52">
        <f>ROUND(IF(AND(BH52=3,BI52=3,FS52&lt;&gt;0),P52,0),0)</f>
        <v>0</v>
      </c>
      <c r="GM52">
        <f>ROUND(O52+X52+Y52,0)+GX52</f>
        <v>6791</v>
      </c>
      <c r="GN52">
        <f>IF(OR(BI52=0,BI52=1),ROUND(O52+X52+Y52,0),0)</f>
        <v>6791</v>
      </c>
      <c r="GO52">
        <f>IF(BI52=2,ROUND(O52+X52+Y52,0),0)</f>
        <v>0</v>
      </c>
      <c r="GP52">
        <f>IF(BI52=4,ROUND(O52+X52+Y52,0)+GX52,0)</f>
        <v>0</v>
      </c>
      <c r="GR52">
        <v>0</v>
      </c>
      <c r="GS52">
        <v>0</v>
      </c>
      <c r="GT52">
        <v>0</v>
      </c>
      <c r="GU52" t="s">
        <v>3</v>
      </c>
      <c r="GV52">
        <f>ROUND((GT52),2)</f>
        <v>0</v>
      </c>
      <c r="GW52">
        <v>1</v>
      </c>
      <c r="GX52">
        <f>ROUND(HC52*I52,0)</f>
        <v>0</v>
      </c>
      <c r="HA52">
        <v>0</v>
      </c>
      <c r="HB52">
        <v>0</v>
      </c>
      <c r="HC52">
        <f>GV52*GW52</f>
        <v>0</v>
      </c>
      <c r="IK52">
        <v>0</v>
      </c>
    </row>
    <row r="53" spans="1:245">
      <c r="A53">
        <v>17</v>
      </c>
      <c r="B53">
        <v>1</v>
      </c>
      <c r="E53" t="s">
        <v>102</v>
      </c>
      <c r="F53" t="s">
        <v>103</v>
      </c>
      <c r="G53" t="s">
        <v>104</v>
      </c>
      <c r="H53" t="s">
        <v>105</v>
      </c>
      <c r="I53">
        <v>15.95</v>
      </c>
      <c r="J53">
        <v>0</v>
      </c>
      <c r="O53">
        <f>ROUND(CP53,0)</f>
        <v>87725</v>
      </c>
      <c r="P53">
        <f>ROUND(CQ53*I53,0)</f>
        <v>87725</v>
      </c>
      <c r="Q53">
        <f>ROUND(CR53*I53,0)</f>
        <v>0</v>
      </c>
      <c r="R53">
        <f>ROUND(CS53*I53,0)</f>
        <v>0</v>
      </c>
      <c r="S53">
        <f>ROUND(CT53*I53,0)</f>
        <v>0</v>
      </c>
      <c r="T53">
        <f>ROUND(CU53*I53,0)</f>
        <v>0</v>
      </c>
      <c r="U53">
        <f>CV53*I53</f>
        <v>0</v>
      </c>
      <c r="V53">
        <f>CW53*I53</f>
        <v>0</v>
      </c>
      <c r="W53">
        <f>ROUND(CX53*I53,0)</f>
        <v>0</v>
      </c>
      <c r="X53">
        <f t="shared" si="94"/>
        <v>0</v>
      </c>
      <c r="Y53">
        <f t="shared" si="94"/>
        <v>0</v>
      </c>
      <c r="AA53">
        <v>48583957</v>
      </c>
      <c r="AB53">
        <f>ROUND((AC53+AD53+AF53),2)</f>
        <v>1084.81</v>
      </c>
      <c r="AC53">
        <f>ROUND((ES53),2)</f>
        <v>1084.81</v>
      </c>
      <c r="AD53">
        <f>ROUND((((ET53)-(EU53))+AE53),2)</f>
        <v>0</v>
      </c>
      <c r="AE53">
        <f t="shared" si="95"/>
        <v>0</v>
      </c>
      <c r="AF53">
        <f t="shared" si="95"/>
        <v>0</v>
      </c>
      <c r="AG53">
        <f>ROUND((AP53),2)</f>
        <v>0</v>
      </c>
      <c r="AH53">
        <f t="shared" si="96"/>
        <v>0</v>
      </c>
      <c r="AI53">
        <f t="shared" si="96"/>
        <v>0</v>
      </c>
      <c r="AJ53">
        <f>(AS53)</f>
        <v>0</v>
      </c>
      <c r="AK53">
        <v>1084.81</v>
      </c>
      <c r="AL53">
        <v>1084.81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1</v>
      </c>
      <c r="AW53">
        <v>1</v>
      </c>
      <c r="AZ53">
        <v>1</v>
      </c>
      <c r="BA53">
        <v>1</v>
      </c>
      <c r="BB53">
        <v>1</v>
      </c>
      <c r="BC53">
        <v>5.07</v>
      </c>
      <c r="BD53" t="s">
        <v>3</v>
      </c>
      <c r="BE53" t="s">
        <v>3</v>
      </c>
      <c r="BF53" t="s">
        <v>3</v>
      </c>
      <c r="BG53" t="s">
        <v>3</v>
      </c>
      <c r="BH53">
        <v>0</v>
      </c>
      <c r="BI53">
        <v>1</v>
      </c>
      <c r="BJ53" t="s">
        <v>3</v>
      </c>
      <c r="BM53">
        <v>500001</v>
      </c>
      <c r="BN53">
        <v>0</v>
      </c>
      <c r="BO53" t="s">
        <v>3</v>
      </c>
      <c r="BP53">
        <v>0</v>
      </c>
      <c r="BQ53">
        <v>8</v>
      </c>
      <c r="BR53">
        <v>0</v>
      </c>
      <c r="BS53">
        <v>1</v>
      </c>
      <c r="BT53">
        <v>1</v>
      </c>
      <c r="BU53">
        <v>1</v>
      </c>
      <c r="BV53">
        <v>1</v>
      </c>
      <c r="BW53">
        <v>1</v>
      </c>
      <c r="BX53">
        <v>1</v>
      </c>
      <c r="BY53" t="s">
        <v>3</v>
      </c>
      <c r="BZ53">
        <v>0</v>
      </c>
      <c r="CA53">
        <v>0</v>
      </c>
      <c r="CE53">
        <v>0</v>
      </c>
      <c r="CF53">
        <v>0</v>
      </c>
      <c r="CG53">
        <v>0</v>
      </c>
      <c r="CM53">
        <v>0</v>
      </c>
      <c r="CN53" t="s">
        <v>3</v>
      </c>
      <c r="CO53">
        <v>0</v>
      </c>
      <c r="CP53">
        <f>(P53+Q53+S53)</f>
        <v>87725</v>
      </c>
      <c r="CQ53">
        <f>AC53*BC53</f>
        <v>5499.9867000000004</v>
      </c>
      <c r="CR53">
        <f>AD53*BB53</f>
        <v>0</v>
      </c>
      <c r="CS53">
        <f>AE53*BS53</f>
        <v>0</v>
      </c>
      <c r="CT53">
        <f>AF53*BA53</f>
        <v>0</v>
      </c>
      <c r="CU53">
        <f t="shared" si="97"/>
        <v>0</v>
      </c>
      <c r="CV53">
        <f t="shared" si="97"/>
        <v>0</v>
      </c>
      <c r="CW53">
        <f t="shared" si="97"/>
        <v>0</v>
      </c>
      <c r="CX53">
        <f t="shared" si="97"/>
        <v>0</v>
      </c>
      <c r="CY53">
        <f>(((S53+R53)*AT53)/100)</f>
        <v>0</v>
      </c>
      <c r="CZ53">
        <f>(((S53+R53)*AU53)/100)</f>
        <v>0</v>
      </c>
      <c r="DC53" t="s">
        <v>3</v>
      </c>
      <c r="DD53" t="s">
        <v>3</v>
      </c>
      <c r="DE53" t="s">
        <v>3</v>
      </c>
      <c r="DF53" t="s">
        <v>3</v>
      </c>
      <c r="DG53" t="s">
        <v>3</v>
      </c>
      <c r="DH53" t="s">
        <v>3</v>
      </c>
      <c r="DI53" t="s">
        <v>3</v>
      </c>
      <c r="DJ53" t="s">
        <v>3</v>
      </c>
      <c r="DK53" t="s">
        <v>3</v>
      </c>
      <c r="DL53" t="s">
        <v>3</v>
      </c>
      <c r="DM53" t="s">
        <v>3</v>
      </c>
      <c r="DN53">
        <v>0</v>
      </c>
      <c r="DO53">
        <v>0</v>
      </c>
      <c r="DP53">
        <v>1</v>
      </c>
      <c r="DQ53">
        <v>1</v>
      </c>
      <c r="DU53">
        <v>1005</v>
      </c>
      <c r="DV53" t="s">
        <v>105</v>
      </c>
      <c r="DW53" t="s">
        <v>105</v>
      </c>
      <c r="DX53">
        <v>1</v>
      </c>
      <c r="EE53">
        <v>48577656</v>
      </c>
      <c r="EF53">
        <v>8</v>
      </c>
      <c r="EG53" t="s">
        <v>106</v>
      </c>
      <c r="EH53">
        <v>0</v>
      </c>
      <c r="EI53" t="s">
        <v>3</v>
      </c>
      <c r="EJ53">
        <v>1</v>
      </c>
      <c r="EK53">
        <v>500001</v>
      </c>
      <c r="EL53" t="s">
        <v>107</v>
      </c>
      <c r="EM53" t="s">
        <v>108</v>
      </c>
      <c r="EO53" t="s">
        <v>3</v>
      </c>
      <c r="EQ53">
        <v>131072</v>
      </c>
      <c r="ER53">
        <v>1084.81</v>
      </c>
      <c r="ES53">
        <v>1084.81</v>
      </c>
      <c r="ET53">
        <v>0</v>
      </c>
      <c r="EU53">
        <v>0</v>
      </c>
      <c r="EV53">
        <v>0</v>
      </c>
      <c r="EW53">
        <v>0</v>
      </c>
      <c r="EX53">
        <v>0</v>
      </c>
      <c r="EY53">
        <v>0</v>
      </c>
      <c r="FQ53">
        <v>0</v>
      </c>
      <c r="FR53">
        <f>ROUND(IF(AND(BH53=3,BI53=3),P53,0),0)</f>
        <v>0</v>
      </c>
      <c r="FS53">
        <v>0</v>
      </c>
      <c r="FX53">
        <v>0</v>
      </c>
      <c r="FY53">
        <v>0</v>
      </c>
      <c r="GA53" t="s">
        <v>3</v>
      </c>
      <c r="GD53">
        <v>1</v>
      </c>
      <c r="GF53">
        <v>-1494445666</v>
      </c>
      <c r="GG53">
        <v>2</v>
      </c>
      <c r="GH53">
        <v>0</v>
      </c>
      <c r="GI53">
        <v>0</v>
      </c>
      <c r="GJ53">
        <v>0</v>
      </c>
      <c r="GK53">
        <v>0</v>
      </c>
      <c r="GL53">
        <f>ROUND(IF(AND(BH53=3,BI53=3,FS53&lt;&gt;0),P53,0),0)</f>
        <v>0</v>
      </c>
      <c r="GM53">
        <f>ROUND(O53+X53+Y53,0)+GX53</f>
        <v>87725</v>
      </c>
      <c r="GN53">
        <f>IF(OR(BI53=0,BI53=1),ROUND(O53+X53+Y53,0),0)</f>
        <v>87725</v>
      </c>
      <c r="GO53">
        <f>IF(BI53=2,ROUND(O53+X53+Y53,0),0)</f>
        <v>0</v>
      </c>
      <c r="GP53">
        <f>IF(BI53=4,ROUND(O53+X53+Y53,0)+GX53,0)</f>
        <v>0</v>
      </c>
      <c r="GR53">
        <v>0</v>
      </c>
      <c r="GS53">
        <v>0</v>
      </c>
      <c r="GT53">
        <v>0</v>
      </c>
      <c r="GU53" t="s">
        <v>3</v>
      </c>
      <c r="GV53">
        <f>ROUND((GT53),2)</f>
        <v>0</v>
      </c>
      <c r="GW53">
        <v>1</v>
      </c>
      <c r="GX53">
        <f>ROUND(HC53*I53,0)</f>
        <v>0</v>
      </c>
      <c r="HA53">
        <v>0</v>
      </c>
      <c r="HB53">
        <v>0</v>
      </c>
      <c r="HC53">
        <f>GV53*GW53</f>
        <v>0</v>
      </c>
      <c r="IK53">
        <v>0</v>
      </c>
    </row>
    <row r="54" spans="1:245">
      <c r="A54">
        <v>17</v>
      </c>
      <c r="B54">
        <v>1</v>
      </c>
      <c r="C54">
        <f>ROW(SmtRes!A71)</f>
        <v>71</v>
      </c>
      <c r="D54">
        <f>ROW(EtalonRes!A74)</f>
        <v>74</v>
      </c>
      <c r="E54" t="s">
        <v>109</v>
      </c>
      <c r="F54" t="s">
        <v>110</v>
      </c>
      <c r="G54" t="s">
        <v>111</v>
      </c>
      <c r="H54" t="s">
        <v>112</v>
      </c>
      <c r="I54">
        <f>ROUND(1/100,9)</f>
        <v>0.01</v>
      </c>
      <c r="J54">
        <v>0</v>
      </c>
      <c r="O54">
        <f>ROUND(CP54,0)</f>
        <v>181</v>
      </c>
      <c r="P54">
        <f>ROUND(CQ54*I54,0)</f>
        <v>57</v>
      </c>
      <c r="Q54">
        <f>ROUND(CR54*I54,0)</f>
        <v>23</v>
      </c>
      <c r="R54">
        <f>ROUND(CS54*I54,0)</f>
        <v>4</v>
      </c>
      <c r="S54">
        <f>ROUND(CT54*I54,0)</f>
        <v>101</v>
      </c>
      <c r="T54">
        <f>ROUND(CU54*I54,0)</f>
        <v>0</v>
      </c>
      <c r="U54">
        <f>CV54*I54</f>
        <v>0.75150000000000006</v>
      </c>
      <c r="V54">
        <f>CW54*I54</f>
        <v>1.7299999999999999E-2</v>
      </c>
      <c r="W54">
        <f>ROUND(CX54*I54,0)</f>
        <v>0</v>
      </c>
      <c r="X54">
        <f t="shared" si="94"/>
        <v>111</v>
      </c>
      <c r="Y54">
        <f t="shared" si="94"/>
        <v>57</v>
      </c>
      <c r="AA54">
        <v>48583957</v>
      </c>
      <c r="AB54">
        <f>ROUND((AC54+AD54+AF54),2)</f>
        <v>2489.88</v>
      </c>
      <c r="AC54">
        <f>ROUND((ES54),2)</f>
        <v>1644.85</v>
      </c>
      <c r="AD54">
        <f>ROUND((((ET54)-(EU54))+AE54),2)</f>
        <v>282.16000000000003</v>
      </c>
      <c r="AE54">
        <f t="shared" si="95"/>
        <v>20.93</v>
      </c>
      <c r="AF54">
        <f t="shared" si="95"/>
        <v>562.87</v>
      </c>
      <c r="AG54">
        <f>ROUND((AP54),2)</f>
        <v>0</v>
      </c>
      <c r="AH54">
        <f t="shared" si="96"/>
        <v>75.150000000000006</v>
      </c>
      <c r="AI54">
        <f t="shared" si="96"/>
        <v>1.73</v>
      </c>
      <c r="AJ54">
        <f>(AS54)</f>
        <v>0</v>
      </c>
      <c r="AK54">
        <v>2489.88</v>
      </c>
      <c r="AL54">
        <v>1644.85</v>
      </c>
      <c r="AM54">
        <v>282.16000000000003</v>
      </c>
      <c r="AN54">
        <v>20.93</v>
      </c>
      <c r="AO54">
        <v>562.87</v>
      </c>
      <c r="AP54">
        <v>0</v>
      </c>
      <c r="AQ54">
        <v>75.150000000000006</v>
      </c>
      <c r="AR54">
        <v>1.73</v>
      </c>
      <c r="AS54">
        <v>0</v>
      </c>
      <c r="AT54">
        <v>106</v>
      </c>
      <c r="AU54">
        <v>54</v>
      </c>
      <c r="AV54">
        <v>1</v>
      </c>
      <c r="AW54">
        <v>1</v>
      </c>
      <c r="AZ54">
        <v>1</v>
      </c>
      <c r="BA54">
        <v>17.95</v>
      </c>
      <c r="BB54">
        <v>8.24</v>
      </c>
      <c r="BC54">
        <v>3.45</v>
      </c>
      <c r="BD54" t="s">
        <v>3</v>
      </c>
      <c r="BE54" t="s">
        <v>3</v>
      </c>
      <c r="BF54" t="s">
        <v>3</v>
      </c>
      <c r="BG54" t="s">
        <v>3</v>
      </c>
      <c r="BH54">
        <v>0</v>
      </c>
      <c r="BI54">
        <v>1</v>
      </c>
      <c r="BJ54" t="s">
        <v>113</v>
      </c>
      <c r="BM54">
        <v>10001</v>
      </c>
      <c r="BN54">
        <v>0</v>
      </c>
      <c r="BO54" t="s">
        <v>110</v>
      </c>
      <c r="BP54">
        <v>1</v>
      </c>
      <c r="BQ54">
        <v>2</v>
      </c>
      <c r="BR54">
        <v>0</v>
      </c>
      <c r="BS54">
        <v>17.95</v>
      </c>
      <c r="BT54">
        <v>1</v>
      </c>
      <c r="BU54">
        <v>1</v>
      </c>
      <c r="BV54">
        <v>1</v>
      </c>
      <c r="BW54">
        <v>1</v>
      </c>
      <c r="BX54">
        <v>1</v>
      </c>
      <c r="BY54" t="s">
        <v>3</v>
      </c>
      <c r="BZ54">
        <v>118</v>
      </c>
      <c r="CA54">
        <v>63</v>
      </c>
      <c r="CE54">
        <v>0</v>
      </c>
      <c r="CF54">
        <v>0</v>
      </c>
      <c r="CG54">
        <v>0</v>
      </c>
      <c r="CM54">
        <v>0</v>
      </c>
      <c r="CN54" t="s">
        <v>3</v>
      </c>
      <c r="CO54">
        <v>0</v>
      </c>
      <c r="CP54">
        <f>(P54+Q54+S54)</f>
        <v>181</v>
      </c>
      <c r="CQ54">
        <f>AC54*BC54</f>
        <v>5674.7325000000001</v>
      </c>
      <c r="CR54">
        <f>AD54*BB54</f>
        <v>2324.9984000000004</v>
      </c>
      <c r="CS54">
        <f>AE54*BS54</f>
        <v>375.69349999999997</v>
      </c>
      <c r="CT54">
        <f>AF54*BA54</f>
        <v>10103.5165</v>
      </c>
      <c r="CU54">
        <f t="shared" si="97"/>
        <v>0</v>
      </c>
      <c r="CV54">
        <f t="shared" si="97"/>
        <v>75.150000000000006</v>
      </c>
      <c r="CW54">
        <f t="shared" si="97"/>
        <v>1.73</v>
      </c>
      <c r="CX54">
        <f t="shared" si="97"/>
        <v>0</v>
      </c>
      <c r="CY54">
        <f>(((S54+R54)*AT54)/100)</f>
        <v>111.3</v>
      </c>
      <c r="CZ54">
        <f>(((S54+R54)*AU54)/100)</f>
        <v>56.7</v>
      </c>
      <c r="DC54" t="s">
        <v>3</v>
      </c>
      <c r="DD54" t="s">
        <v>3</v>
      </c>
      <c r="DE54" t="s">
        <v>3</v>
      </c>
      <c r="DF54" t="s">
        <v>3</v>
      </c>
      <c r="DG54" t="s">
        <v>3</v>
      </c>
      <c r="DH54" t="s">
        <v>3</v>
      </c>
      <c r="DI54" t="s">
        <v>3</v>
      </c>
      <c r="DJ54" t="s">
        <v>3</v>
      </c>
      <c r="DK54" t="s">
        <v>3</v>
      </c>
      <c r="DL54" t="s">
        <v>3</v>
      </c>
      <c r="DM54" t="s">
        <v>3</v>
      </c>
      <c r="DN54">
        <v>0</v>
      </c>
      <c r="DO54">
        <v>0</v>
      </c>
      <c r="DP54">
        <v>1</v>
      </c>
      <c r="DQ54">
        <v>1</v>
      </c>
      <c r="DU54">
        <v>1013</v>
      </c>
      <c r="DV54" t="s">
        <v>112</v>
      </c>
      <c r="DW54" t="s">
        <v>112</v>
      </c>
      <c r="DX54">
        <v>1</v>
      </c>
      <c r="EE54">
        <v>48577723</v>
      </c>
      <c r="EF54">
        <v>2</v>
      </c>
      <c r="EG54" t="s">
        <v>12</v>
      </c>
      <c r="EH54">
        <v>0</v>
      </c>
      <c r="EI54" t="s">
        <v>3</v>
      </c>
      <c r="EJ54">
        <v>1</v>
      </c>
      <c r="EK54">
        <v>10001</v>
      </c>
      <c r="EL54" t="s">
        <v>100</v>
      </c>
      <c r="EM54" t="s">
        <v>101</v>
      </c>
      <c r="EO54" t="s">
        <v>3</v>
      </c>
      <c r="EQ54">
        <v>131072</v>
      </c>
      <c r="ER54">
        <v>2489.88</v>
      </c>
      <c r="ES54">
        <v>1644.85</v>
      </c>
      <c r="ET54">
        <v>282.16000000000003</v>
      </c>
      <c r="EU54">
        <v>20.93</v>
      </c>
      <c r="EV54">
        <v>562.87</v>
      </c>
      <c r="EW54">
        <v>75.150000000000006</v>
      </c>
      <c r="EX54">
        <v>1.73</v>
      </c>
      <c r="EY54">
        <v>0</v>
      </c>
      <c r="FQ54">
        <v>0</v>
      </c>
      <c r="FR54">
        <f>ROUND(IF(AND(BH54=3,BI54=3),P54,0),0)</f>
        <v>0</v>
      </c>
      <c r="FS54">
        <v>0</v>
      </c>
      <c r="FT54" t="s">
        <v>22</v>
      </c>
      <c r="FU54" t="s">
        <v>23</v>
      </c>
      <c r="FX54">
        <v>106.2</v>
      </c>
      <c r="FY54">
        <v>53.55</v>
      </c>
      <c r="GA54" t="s">
        <v>3</v>
      </c>
      <c r="GD54">
        <v>1</v>
      </c>
      <c r="GF54">
        <v>1018177373</v>
      </c>
      <c r="GG54">
        <v>2</v>
      </c>
      <c r="GH54">
        <v>0</v>
      </c>
      <c r="GI54">
        <v>2</v>
      </c>
      <c r="GJ54">
        <v>0</v>
      </c>
      <c r="GK54">
        <v>0</v>
      </c>
      <c r="GL54">
        <f>ROUND(IF(AND(BH54=3,BI54=3,FS54&lt;&gt;0),P54,0),0)</f>
        <v>0</v>
      </c>
      <c r="GM54">
        <f>ROUND(O54+X54+Y54,0)+GX54</f>
        <v>349</v>
      </c>
      <c r="GN54">
        <f>IF(OR(BI54=0,BI54=1),ROUND(O54+X54+Y54,0),0)</f>
        <v>349</v>
      </c>
      <c r="GO54">
        <f>IF(BI54=2,ROUND(O54+X54+Y54,0),0)</f>
        <v>0</v>
      </c>
      <c r="GP54">
        <f>IF(BI54=4,ROUND(O54+X54+Y54,0)+GX54,0)</f>
        <v>0</v>
      </c>
      <c r="GR54">
        <v>0</v>
      </c>
      <c r="GS54">
        <v>0</v>
      </c>
      <c r="GT54">
        <v>0</v>
      </c>
      <c r="GU54" t="s">
        <v>3</v>
      </c>
      <c r="GV54">
        <f>ROUND((GT54),2)</f>
        <v>0</v>
      </c>
      <c r="GW54">
        <v>1</v>
      </c>
      <c r="GX54">
        <f>ROUND(HC54*I54,0)</f>
        <v>0</v>
      </c>
      <c r="HA54">
        <v>0</v>
      </c>
      <c r="HB54">
        <v>0</v>
      </c>
      <c r="HC54">
        <f>GV54*GW54</f>
        <v>0</v>
      </c>
      <c r="IK54">
        <v>0</v>
      </c>
    </row>
    <row r="55" spans="1:245">
      <c r="A55">
        <v>17</v>
      </c>
      <c r="B55">
        <v>1</v>
      </c>
      <c r="E55" t="s">
        <v>114</v>
      </c>
      <c r="F55" t="s">
        <v>103</v>
      </c>
      <c r="G55" t="s">
        <v>115</v>
      </c>
      <c r="H55" t="s">
        <v>116</v>
      </c>
      <c r="I55">
        <v>4.8</v>
      </c>
      <c r="J55">
        <v>0</v>
      </c>
      <c r="O55">
        <f>ROUND(CP55,0)</f>
        <v>33600</v>
      </c>
      <c r="P55">
        <f>ROUND(CQ55*I55,0)</f>
        <v>33600</v>
      </c>
      <c r="Q55">
        <f>ROUND(CR55*I55,0)</f>
        <v>0</v>
      </c>
      <c r="R55">
        <f>ROUND(CS55*I55,0)</f>
        <v>0</v>
      </c>
      <c r="S55">
        <f>ROUND(CT55*I55,0)</f>
        <v>0</v>
      </c>
      <c r="T55">
        <f>ROUND(CU55*I55,0)</f>
        <v>0</v>
      </c>
      <c r="U55">
        <f>CV55*I55</f>
        <v>0</v>
      </c>
      <c r="V55">
        <f>CW55*I55</f>
        <v>0</v>
      </c>
      <c r="W55">
        <f>ROUND(CX55*I55,0)</f>
        <v>0</v>
      </c>
      <c r="X55">
        <f t="shared" si="94"/>
        <v>0</v>
      </c>
      <c r="Y55">
        <f t="shared" si="94"/>
        <v>0</v>
      </c>
      <c r="AA55">
        <v>48583957</v>
      </c>
      <c r="AB55">
        <f>ROUND((AC55+AD55+AF55),2)</f>
        <v>2071</v>
      </c>
      <c r="AC55">
        <f>ROUND((ES55),2)</f>
        <v>2071</v>
      </c>
      <c r="AD55">
        <f>ROUND((((ET55)-(EU55))+AE55),2)</f>
        <v>0</v>
      </c>
      <c r="AE55">
        <f t="shared" si="95"/>
        <v>0</v>
      </c>
      <c r="AF55">
        <f t="shared" si="95"/>
        <v>0</v>
      </c>
      <c r="AG55">
        <f>ROUND((AP55),2)</f>
        <v>0</v>
      </c>
      <c r="AH55">
        <f t="shared" si="96"/>
        <v>0</v>
      </c>
      <c r="AI55">
        <f t="shared" si="96"/>
        <v>0</v>
      </c>
      <c r="AJ55">
        <f>(AS55)</f>
        <v>0</v>
      </c>
      <c r="AK55">
        <v>2071</v>
      </c>
      <c r="AL55">
        <v>2071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1</v>
      </c>
      <c r="AW55">
        <v>1</v>
      </c>
      <c r="AZ55">
        <v>1</v>
      </c>
      <c r="BA55">
        <v>1</v>
      </c>
      <c r="BB55">
        <v>1</v>
      </c>
      <c r="BC55">
        <v>3.38</v>
      </c>
      <c r="BD55" t="s">
        <v>3</v>
      </c>
      <c r="BE55" t="s">
        <v>3</v>
      </c>
      <c r="BF55" t="s">
        <v>3</v>
      </c>
      <c r="BG55" t="s">
        <v>3</v>
      </c>
      <c r="BH55">
        <v>0</v>
      </c>
      <c r="BI55">
        <v>1</v>
      </c>
      <c r="BJ55" t="s">
        <v>3</v>
      </c>
      <c r="BM55">
        <v>500001</v>
      </c>
      <c r="BN55">
        <v>0</v>
      </c>
      <c r="BO55" t="s">
        <v>3</v>
      </c>
      <c r="BP55">
        <v>0</v>
      </c>
      <c r="BQ55">
        <v>8</v>
      </c>
      <c r="BR55">
        <v>0</v>
      </c>
      <c r="BS55">
        <v>1</v>
      </c>
      <c r="BT55">
        <v>1</v>
      </c>
      <c r="BU55">
        <v>1</v>
      </c>
      <c r="BV55">
        <v>1</v>
      </c>
      <c r="BW55">
        <v>1</v>
      </c>
      <c r="BX55">
        <v>1</v>
      </c>
      <c r="BY55" t="s">
        <v>3</v>
      </c>
      <c r="BZ55">
        <v>0</v>
      </c>
      <c r="CA55">
        <v>0</v>
      </c>
      <c r="CE55">
        <v>0</v>
      </c>
      <c r="CF55">
        <v>0</v>
      </c>
      <c r="CG55">
        <v>0</v>
      </c>
      <c r="CM55">
        <v>0</v>
      </c>
      <c r="CN55" t="s">
        <v>3</v>
      </c>
      <c r="CO55">
        <v>0</v>
      </c>
      <c r="CP55">
        <f>(P55+Q55+S55)</f>
        <v>33600</v>
      </c>
      <c r="CQ55">
        <f>AC55*BC55</f>
        <v>6999.98</v>
      </c>
      <c r="CR55">
        <f>AD55*BB55</f>
        <v>0</v>
      </c>
      <c r="CS55">
        <f>AE55*BS55</f>
        <v>0</v>
      </c>
      <c r="CT55">
        <f>AF55*BA55</f>
        <v>0</v>
      </c>
      <c r="CU55">
        <f t="shared" si="97"/>
        <v>0</v>
      </c>
      <c r="CV55">
        <f t="shared" si="97"/>
        <v>0</v>
      </c>
      <c r="CW55">
        <f t="shared" si="97"/>
        <v>0</v>
      </c>
      <c r="CX55">
        <f t="shared" si="97"/>
        <v>0</v>
      </c>
      <c r="CY55">
        <f>(((S55+R55)*AT55)/100)</f>
        <v>0</v>
      </c>
      <c r="CZ55">
        <f>(((S55+R55)*AU55)/100)</f>
        <v>0</v>
      </c>
      <c r="DC55" t="s">
        <v>3</v>
      </c>
      <c r="DD55" t="s">
        <v>3</v>
      </c>
      <c r="DE55" t="s">
        <v>3</v>
      </c>
      <c r="DF55" t="s">
        <v>3</v>
      </c>
      <c r="DG55" t="s">
        <v>3</v>
      </c>
      <c r="DH55" t="s">
        <v>3</v>
      </c>
      <c r="DI55" t="s">
        <v>3</v>
      </c>
      <c r="DJ55" t="s">
        <v>3</v>
      </c>
      <c r="DK55" t="s">
        <v>3</v>
      </c>
      <c r="DL55" t="s">
        <v>3</v>
      </c>
      <c r="DM55" t="s">
        <v>3</v>
      </c>
      <c r="DN55">
        <v>0</v>
      </c>
      <c r="DO55">
        <v>0</v>
      </c>
      <c r="DP55">
        <v>1</v>
      </c>
      <c r="DQ55">
        <v>1</v>
      </c>
      <c r="DU55">
        <v>1003</v>
      </c>
      <c r="DV55" t="s">
        <v>116</v>
      </c>
      <c r="DW55" t="s">
        <v>116</v>
      </c>
      <c r="DX55">
        <v>1</v>
      </c>
      <c r="EE55">
        <v>48577656</v>
      </c>
      <c r="EF55">
        <v>8</v>
      </c>
      <c r="EG55" t="s">
        <v>106</v>
      </c>
      <c r="EH55">
        <v>0</v>
      </c>
      <c r="EI55" t="s">
        <v>3</v>
      </c>
      <c r="EJ55">
        <v>1</v>
      </c>
      <c r="EK55">
        <v>500001</v>
      </c>
      <c r="EL55" t="s">
        <v>107</v>
      </c>
      <c r="EM55" t="s">
        <v>108</v>
      </c>
      <c r="EO55" t="s">
        <v>3</v>
      </c>
      <c r="EQ55">
        <v>131072</v>
      </c>
      <c r="ER55">
        <v>2071</v>
      </c>
      <c r="ES55">
        <v>2071</v>
      </c>
      <c r="ET55">
        <v>0</v>
      </c>
      <c r="EU55">
        <v>0</v>
      </c>
      <c r="EV55">
        <v>0</v>
      </c>
      <c r="EW55">
        <v>0</v>
      </c>
      <c r="EX55">
        <v>0</v>
      </c>
      <c r="EY55">
        <v>0</v>
      </c>
      <c r="FQ55">
        <v>0</v>
      </c>
      <c r="FR55">
        <f>ROUND(IF(AND(BH55=3,BI55=3),P55,0),0)</f>
        <v>0</v>
      </c>
      <c r="FS55">
        <v>0</v>
      </c>
      <c r="FX55">
        <v>0</v>
      </c>
      <c r="FY55">
        <v>0</v>
      </c>
      <c r="GA55" t="s">
        <v>3</v>
      </c>
      <c r="GD55">
        <v>1</v>
      </c>
      <c r="GF55">
        <v>995099359</v>
      </c>
      <c r="GG55">
        <v>2</v>
      </c>
      <c r="GH55">
        <v>0</v>
      </c>
      <c r="GI55">
        <v>0</v>
      </c>
      <c r="GJ55">
        <v>0</v>
      </c>
      <c r="GK55">
        <v>0</v>
      </c>
      <c r="GL55">
        <f>ROUND(IF(AND(BH55=3,BI55=3,FS55&lt;&gt;0),P55,0),0)</f>
        <v>0</v>
      </c>
      <c r="GM55">
        <f>ROUND(O55+X55+Y55,0)+GX55</f>
        <v>33600</v>
      </c>
      <c r="GN55">
        <f>IF(OR(BI55=0,BI55=1),ROUND(O55+X55+Y55,0),0)</f>
        <v>33600</v>
      </c>
      <c r="GO55">
        <f>IF(BI55=2,ROUND(O55+X55+Y55,0),0)</f>
        <v>0</v>
      </c>
      <c r="GP55">
        <f>IF(BI55=4,ROUND(O55+X55+Y55,0)+GX55,0)</f>
        <v>0</v>
      </c>
      <c r="GR55">
        <v>0</v>
      </c>
      <c r="GS55">
        <v>0</v>
      </c>
      <c r="GT55">
        <v>0</v>
      </c>
      <c r="GU55" t="s">
        <v>3</v>
      </c>
      <c r="GV55">
        <f>ROUND((GT55),2)</f>
        <v>0</v>
      </c>
      <c r="GW55">
        <v>1</v>
      </c>
      <c r="GX55">
        <f>ROUND(HC55*I55,0)</f>
        <v>0</v>
      </c>
      <c r="HA55">
        <v>0</v>
      </c>
      <c r="HB55">
        <v>0</v>
      </c>
      <c r="HC55">
        <f>GV55*GW55</f>
        <v>0</v>
      </c>
      <c r="IK55">
        <v>0</v>
      </c>
    </row>
    <row r="56" spans="1:245">
      <c r="A56">
        <v>19</v>
      </c>
      <c r="B56">
        <v>1</v>
      </c>
      <c r="F56" t="s">
        <v>3</v>
      </c>
      <c r="G56" t="s">
        <v>35</v>
      </c>
      <c r="H56" t="s">
        <v>3</v>
      </c>
      <c r="AA56">
        <v>1</v>
      </c>
      <c r="IK56">
        <v>0</v>
      </c>
    </row>
    <row r="57" spans="1:245">
      <c r="A57">
        <v>19</v>
      </c>
      <c r="B57">
        <v>1</v>
      </c>
      <c r="F57" t="s">
        <v>3</v>
      </c>
      <c r="G57" t="s">
        <v>14</v>
      </c>
      <c r="H57" t="s">
        <v>3</v>
      </c>
      <c r="AA57">
        <v>1</v>
      </c>
      <c r="IK57">
        <v>0</v>
      </c>
    </row>
    <row r="58" spans="1:245">
      <c r="A58">
        <v>17</v>
      </c>
      <c r="B58">
        <v>1</v>
      </c>
      <c r="C58">
        <f>ROW(SmtRes!A86)</f>
        <v>86</v>
      </c>
      <c r="D58">
        <f>ROW(EtalonRes!A91)</f>
        <v>91</v>
      </c>
      <c r="E58" t="s">
        <v>117</v>
      </c>
      <c r="F58" t="s">
        <v>118</v>
      </c>
      <c r="G58" t="s">
        <v>119</v>
      </c>
      <c r="H58" t="s">
        <v>120</v>
      </c>
      <c r="I58">
        <f>ROUND((2.1*0.9*2)/100,9)</f>
        <v>3.78E-2</v>
      </c>
      <c r="J58">
        <v>0</v>
      </c>
      <c r="O58">
        <f t="shared" ref="O58:O64" si="98">ROUND(CP58,0)</f>
        <v>6001</v>
      </c>
      <c r="P58">
        <f t="shared" ref="P58:P64" si="99">ROUND(CQ58*I58,0)</f>
        <v>5040</v>
      </c>
      <c r="Q58">
        <f t="shared" ref="Q58:Q64" si="100">ROUND(CR58*I58,0)</f>
        <v>354</v>
      </c>
      <c r="R58">
        <f t="shared" ref="R58:R64" si="101">ROUND(CS58*I58,0)</f>
        <v>93</v>
      </c>
      <c r="S58">
        <f t="shared" ref="S58:S64" si="102">ROUND(CT58*I58,0)</f>
        <v>607</v>
      </c>
      <c r="T58">
        <f t="shared" ref="T58:T64" si="103">ROUND(CU58*I58,0)</f>
        <v>0</v>
      </c>
      <c r="U58">
        <f t="shared" ref="U58:U64" si="104">CV58*I58</f>
        <v>3.9417840000000002</v>
      </c>
      <c r="V58">
        <f t="shared" ref="V58:V64" si="105">CW58*I58</f>
        <v>0.42902999999999997</v>
      </c>
      <c r="W58">
        <f t="shared" ref="W58:W64" si="106">ROUND(CX58*I58,0)</f>
        <v>0</v>
      </c>
      <c r="X58">
        <f t="shared" ref="X58:Y64" si="107">ROUND(CY58,0)</f>
        <v>742</v>
      </c>
      <c r="Y58">
        <f t="shared" si="107"/>
        <v>378</v>
      </c>
      <c r="AA58">
        <v>48583957</v>
      </c>
      <c r="AB58">
        <f t="shared" ref="AB58:AB64" si="108">ROUND((AC58+AD58+AF58),2)</f>
        <v>25859.68</v>
      </c>
      <c r="AC58">
        <f t="shared" ref="AC58:AC64" si="109">ROUND((ES58),2)</f>
        <v>23514.06</v>
      </c>
      <c r="AD58">
        <f t="shared" ref="AD58:AD64" si="110">ROUND((((ET58)-(EU58))+AE58),2)</f>
        <v>1450.9</v>
      </c>
      <c r="AE58">
        <f t="shared" ref="AE58:AF64" si="111">ROUND((EU58),2)</f>
        <v>137.34</v>
      </c>
      <c r="AF58">
        <f t="shared" si="111"/>
        <v>894.72</v>
      </c>
      <c r="AG58">
        <f t="shared" ref="AG58:AG64" si="112">ROUND((AP58),2)</f>
        <v>0</v>
      </c>
      <c r="AH58">
        <f t="shared" ref="AH58:AI64" si="113">(EW58)</f>
        <v>104.28</v>
      </c>
      <c r="AI58">
        <f t="shared" si="113"/>
        <v>11.35</v>
      </c>
      <c r="AJ58">
        <f t="shared" ref="AJ58:AJ64" si="114">(AS58)</f>
        <v>0</v>
      </c>
      <c r="AK58">
        <v>25859.68</v>
      </c>
      <c r="AL58">
        <v>23514.06</v>
      </c>
      <c r="AM58">
        <v>1450.9</v>
      </c>
      <c r="AN58">
        <v>137.34</v>
      </c>
      <c r="AO58">
        <v>894.72</v>
      </c>
      <c r="AP58">
        <v>0</v>
      </c>
      <c r="AQ58">
        <v>104.28</v>
      </c>
      <c r="AR58">
        <v>11.35</v>
      </c>
      <c r="AS58">
        <v>0</v>
      </c>
      <c r="AT58">
        <v>106</v>
      </c>
      <c r="AU58">
        <v>54</v>
      </c>
      <c r="AV58">
        <v>1</v>
      </c>
      <c r="AW58">
        <v>1</v>
      </c>
      <c r="AZ58">
        <v>1</v>
      </c>
      <c r="BA58">
        <v>17.95</v>
      </c>
      <c r="BB58">
        <v>6.46</v>
      </c>
      <c r="BC58">
        <v>5.67</v>
      </c>
      <c r="BD58" t="s">
        <v>3</v>
      </c>
      <c r="BE58" t="s">
        <v>3</v>
      </c>
      <c r="BF58" t="s">
        <v>3</v>
      </c>
      <c r="BG58" t="s">
        <v>3</v>
      </c>
      <c r="BH58">
        <v>0</v>
      </c>
      <c r="BI58">
        <v>1</v>
      </c>
      <c r="BJ58" t="s">
        <v>121</v>
      </c>
      <c r="BM58">
        <v>10001</v>
      </c>
      <c r="BN58">
        <v>0</v>
      </c>
      <c r="BO58" t="s">
        <v>118</v>
      </c>
      <c r="BP58">
        <v>1</v>
      </c>
      <c r="BQ58">
        <v>2</v>
      </c>
      <c r="BR58">
        <v>0</v>
      </c>
      <c r="BS58">
        <v>17.95</v>
      </c>
      <c r="BT58">
        <v>1</v>
      </c>
      <c r="BU58">
        <v>1</v>
      </c>
      <c r="BV58">
        <v>1</v>
      </c>
      <c r="BW58">
        <v>1</v>
      </c>
      <c r="BX58">
        <v>1</v>
      </c>
      <c r="BY58" t="s">
        <v>3</v>
      </c>
      <c r="BZ58">
        <v>118</v>
      </c>
      <c r="CA58">
        <v>63</v>
      </c>
      <c r="CE58">
        <v>0</v>
      </c>
      <c r="CF58">
        <v>0</v>
      </c>
      <c r="CG58">
        <v>0</v>
      </c>
      <c r="CM58">
        <v>0</v>
      </c>
      <c r="CN58" t="s">
        <v>3</v>
      </c>
      <c r="CO58">
        <v>0</v>
      </c>
      <c r="CP58">
        <f t="shared" ref="CP58:CP64" si="115">(P58+Q58+S58)</f>
        <v>6001</v>
      </c>
      <c r="CQ58">
        <f t="shared" ref="CQ58:CQ64" si="116">AC58*BC58</f>
        <v>133324.72020000001</v>
      </c>
      <c r="CR58">
        <f t="shared" ref="CR58:CR64" si="117">AD58*BB58</f>
        <v>9372.8140000000003</v>
      </c>
      <c r="CS58">
        <f t="shared" ref="CS58:CS64" si="118">AE58*BS58</f>
        <v>2465.2530000000002</v>
      </c>
      <c r="CT58">
        <f t="shared" ref="CT58:CT64" si="119">AF58*BA58</f>
        <v>16060.224</v>
      </c>
      <c r="CU58">
        <f t="shared" ref="CU58:CX64" si="120">AG58</f>
        <v>0</v>
      </c>
      <c r="CV58">
        <f t="shared" si="120"/>
        <v>104.28</v>
      </c>
      <c r="CW58">
        <f t="shared" si="120"/>
        <v>11.35</v>
      </c>
      <c r="CX58">
        <f t="shared" si="120"/>
        <v>0</v>
      </c>
      <c r="CY58">
        <f t="shared" ref="CY58:CY64" si="121">(((S58+R58)*AT58)/100)</f>
        <v>742</v>
      </c>
      <c r="CZ58">
        <f t="shared" ref="CZ58:CZ64" si="122">(((S58+R58)*AU58)/100)</f>
        <v>378</v>
      </c>
      <c r="DC58" t="s">
        <v>3</v>
      </c>
      <c r="DD58" t="s">
        <v>3</v>
      </c>
      <c r="DE58" t="s">
        <v>3</v>
      </c>
      <c r="DF58" t="s">
        <v>3</v>
      </c>
      <c r="DG58" t="s">
        <v>3</v>
      </c>
      <c r="DH58" t="s">
        <v>3</v>
      </c>
      <c r="DI58" t="s">
        <v>3</v>
      </c>
      <c r="DJ58" t="s">
        <v>3</v>
      </c>
      <c r="DK58" t="s">
        <v>3</v>
      </c>
      <c r="DL58" t="s">
        <v>3</v>
      </c>
      <c r="DM58" t="s">
        <v>3</v>
      </c>
      <c r="DN58">
        <v>0</v>
      </c>
      <c r="DO58">
        <v>0</v>
      </c>
      <c r="DP58">
        <v>1</v>
      </c>
      <c r="DQ58">
        <v>1</v>
      </c>
      <c r="DU58">
        <v>1013</v>
      </c>
      <c r="DV58" t="s">
        <v>120</v>
      </c>
      <c r="DW58" t="s">
        <v>120</v>
      </c>
      <c r="DX58">
        <v>1</v>
      </c>
      <c r="EE58">
        <v>48577723</v>
      </c>
      <c r="EF58">
        <v>2</v>
      </c>
      <c r="EG58" t="s">
        <v>12</v>
      </c>
      <c r="EH58">
        <v>0</v>
      </c>
      <c r="EI58" t="s">
        <v>3</v>
      </c>
      <c r="EJ58">
        <v>1</v>
      </c>
      <c r="EK58">
        <v>10001</v>
      </c>
      <c r="EL58" t="s">
        <v>100</v>
      </c>
      <c r="EM58" t="s">
        <v>101</v>
      </c>
      <c r="EO58" t="s">
        <v>3</v>
      </c>
      <c r="EQ58">
        <v>131072</v>
      </c>
      <c r="ER58">
        <v>25859.68</v>
      </c>
      <c r="ES58">
        <v>23514.06</v>
      </c>
      <c r="ET58">
        <v>1450.9</v>
      </c>
      <c r="EU58">
        <v>137.34</v>
      </c>
      <c r="EV58">
        <v>894.72</v>
      </c>
      <c r="EW58">
        <v>104.28</v>
      </c>
      <c r="EX58">
        <v>11.35</v>
      </c>
      <c r="EY58">
        <v>0</v>
      </c>
      <c r="FQ58">
        <v>0</v>
      </c>
      <c r="FR58">
        <f t="shared" ref="FR58:FR64" si="123">ROUND(IF(AND(BH58=3,BI58=3),P58,0),0)</f>
        <v>0</v>
      </c>
      <c r="FS58">
        <v>0</v>
      </c>
      <c r="FT58" t="s">
        <v>22</v>
      </c>
      <c r="FU58" t="s">
        <v>23</v>
      </c>
      <c r="FX58">
        <v>106.2</v>
      </c>
      <c r="FY58">
        <v>53.55</v>
      </c>
      <c r="GA58" t="s">
        <v>3</v>
      </c>
      <c r="GD58">
        <v>1</v>
      </c>
      <c r="GF58">
        <v>-1454448592</v>
      </c>
      <c r="GG58">
        <v>2</v>
      </c>
      <c r="GH58">
        <v>0</v>
      </c>
      <c r="GI58">
        <v>2</v>
      </c>
      <c r="GJ58">
        <v>0</v>
      </c>
      <c r="GK58">
        <v>0</v>
      </c>
      <c r="GL58">
        <f t="shared" ref="GL58:GL64" si="124">ROUND(IF(AND(BH58=3,BI58=3,FS58&lt;&gt;0),P58,0),0)</f>
        <v>0</v>
      </c>
      <c r="GM58">
        <f t="shared" ref="GM58:GM64" si="125">ROUND(O58+X58+Y58,0)+GX58</f>
        <v>7121</v>
      </c>
      <c r="GN58">
        <f t="shared" ref="GN58:GN64" si="126">IF(OR(BI58=0,BI58=1),ROUND(O58+X58+Y58,0),0)</f>
        <v>7121</v>
      </c>
      <c r="GO58">
        <f t="shared" ref="GO58:GO64" si="127">IF(BI58=2,ROUND(O58+X58+Y58,0),0)</f>
        <v>0</v>
      </c>
      <c r="GP58">
        <f t="shared" ref="GP58:GP64" si="128">IF(BI58=4,ROUND(O58+X58+Y58,0)+GX58,0)</f>
        <v>0</v>
      </c>
      <c r="GR58">
        <v>0</v>
      </c>
      <c r="GS58">
        <v>0</v>
      </c>
      <c r="GT58">
        <v>0</v>
      </c>
      <c r="GU58" t="s">
        <v>3</v>
      </c>
      <c r="GV58">
        <f t="shared" ref="GV58:GV64" si="129">ROUND((GT58),2)</f>
        <v>0</v>
      </c>
      <c r="GW58">
        <v>1</v>
      </c>
      <c r="GX58">
        <f t="shared" ref="GX58:GX64" si="130">ROUND(HC58*I58,0)</f>
        <v>0</v>
      </c>
      <c r="HA58">
        <v>0</v>
      </c>
      <c r="HB58">
        <v>0</v>
      </c>
      <c r="HC58">
        <f t="shared" ref="HC58:HC64" si="131">GV58*GW58</f>
        <v>0</v>
      </c>
      <c r="IK58">
        <v>0</v>
      </c>
    </row>
    <row r="59" spans="1:245">
      <c r="A59">
        <v>17</v>
      </c>
      <c r="B59">
        <v>1</v>
      </c>
      <c r="E59" t="s">
        <v>122</v>
      </c>
      <c r="F59" t="s">
        <v>123</v>
      </c>
      <c r="G59" t="s">
        <v>124</v>
      </c>
      <c r="H59" t="s">
        <v>105</v>
      </c>
      <c r="I59">
        <f>ROUND(I58*-100,9)</f>
        <v>-3.78</v>
      </c>
      <c r="J59">
        <v>0</v>
      </c>
      <c r="O59">
        <f t="shared" si="98"/>
        <v>-4582</v>
      </c>
      <c r="P59">
        <f t="shared" si="99"/>
        <v>-4582</v>
      </c>
      <c r="Q59">
        <f t="shared" si="100"/>
        <v>0</v>
      </c>
      <c r="R59">
        <f t="shared" si="101"/>
        <v>0</v>
      </c>
      <c r="S59">
        <f t="shared" si="102"/>
        <v>0</v>
      </c>
      <c r="T59">
        <f t="shared" si="103"/>
        <v>0</v>
      </c>
      <c r="U59">
        <f t="shared" si="104"/>
        <v>0</v>
      </c>
      <c r="V59">
        <f t="shared" si="105"/>
        <v>0</v>
      </c>
      <c r="W59">
        <f t="shared" si="106"/>
        <v>0</v>
      </c>
      <c r="X59">
        <f t="shared" si="107"/>
        <v>0</v>
      </c>
      <c r="Y59">
        <f t="shared" si="107"/>
        <v>0</v>
      </c>
      <c r="AA59">
        <v>48583957</v>
      </c>
      <c r="AB59">
        <f t="shared" si="108"/>
        <v>208.29</v>
      </c>
      <c r="AC59">
        <f t="shared" si="109"/>
        <v>208.29</v>
      </c>
      <c r="AD59">
        <f t="shared" si="110"/>
        <v>0</v>
      </c>
      <c r="AE59">
        <f t="shared" si="111"/>
        <v>0</v>
      </c>
      <c r="AF59">
        <f t="shared" si="111"/>
        <v>0</v>
      </c>
      <c r="AG59">
        <f t="shared" si="112"/>
        <v>0</v>
      </c>
      <c r="AH59">
        <f t="shared" si="113"/>
        <v>0</v>
      </c>
      <c r="AI59">
        <f t="shared" si="113"/>
        <v>0</v>
      </c>
      <c r="AJ59">
        <f t="shared" si="114"/>
        <v>0</v>
      </c>
      <c r="AK59">
        <v>208.29</v>
      </c>
      <c r="AL59">
        <v>208.29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1</v>
      </c>
      <c r="AW59">
        <v>1</v>
      </c>
      <c r="AZ59">
        <v>1</v>
      </c>
      <c r="BA59">
        <v>1</v>
      </c>
      <c r="BB59">
        <v>1</v>
      </c>
      <c r="BC59">
        <v>5.82</v>
      </c>
      <c r="BD59" t="s">
        <v>3</v>
      </c>
      <c r="BE59" t="s">
        <v>3</v>
      </c>
      <c r="BF59" t="s">
        <v>3</v>
      </c>
      <c r="BG59" t="s">
        <v>3</v>
      </c>
      <c r="BH59">
        <v>3</v>
      </c>
      <c r="BI59">
        <v>1</v>
      </c>
      <c r="BJ59" t="s">
        <v>125</v>
      </c>
      <c r="BM59">
        <v>500001</v>
      </c>
      <c r="BN59">
        <v>0</v>
      </c>
      <c r="BO59" t="s">
        <v>123</v>
      </c>
      <c r="BP59">
        <v>1</v>
      </c>
      <c r="BQ59">
        <v>8</v>
      </c>
      <c r="BR59">
        <v>1</v>
      </c>
      <c r="BS59">
        <v>1</v>
      </c>
      <c r="BT59">
        <v>1</v>
      </c>
      <c r="BU59">
        <v>1</v>
      </c>
      <c r="BV59">
        <v>1</v>
      </c>
      <c r="BW59">
        <v>1</v>
      </c>
      <c r="BX59">
        <v>1</v>
      </c>
      <c r="BY59" t="s">
        <v>3</v>
      </c>
      <c r="BZ59">
        <v>0</v>
      </c>
      <c r="CA59">
        <v>0</v>
      </c>
      <c r="CE59">
        <v>0</v>
      </c>
      <c r="CF59">
        <v>0</v>
      </c>
      <c r="CG59">
        <v>0</v>
      </c>
      <c r="CM59">
        <v>0</v>
      </c>
      <c r="CN59" t="s">
        <v>3</v>
      </c>
      <c r="CO59">
        <v>0</v>
      </c>
      <c r="CP59">
        <f t="shared" si="115"/>
        <v>-4582</v>
      </c>
      <c r="CQ59">
        <f t="shared" si="116"/>
        <v>1212.2478000000001</v>
      </c>
      <c r="CR59">
        <f t="shared" si="117"/>
        <v>0</v>
      </c>
      <c r="CS59">
        <f t="shared" si="118"/>
        <v>0</v>
      </c>
      <c r="CT59">
        <f t="shared" si="119"/>
        <v>0</v>
      </c>
      <c r="CU59">
        <f t="shared" si="120"/>
        <v>0</v>
      </c>
      <c r="CV59">
        <f t="shared" si="120"/>
        <v>0</v>
      </c>
      <c r="CW59">
        <f t="shared" si="120"/>
        <v>0</v>
      </c>
      <c r="CX59">
        <f t="shared" si="120"/>
        <v>0</v>
      </c>
      <c r="CY59">
        <f t="shared" si="121"/>
        <v>0</v>
      </c>
      <c r="CZ59">
        <f t="shared" si="122"/>
        <v>0</v>
      </c>
      <c r="DC59" t="s">
        <v>3</v>
      </c>
      <c r="DD59" t="s">
        <v>3</v>
      </c>
      <c r="DE59" t="s">
        <v>3</v>
      </c>
      <c r="DF59" t="s">
        <v>3</v>
      </c>
      <c r="DG59" t="s">
        <v>3</v>
      </c>
      <c r="DH59" t="s">
        <v>3</v>
      </c>
      <c r="DI59" t="s">
        <v>3</v>
      </c>
      <c r="DJ59" t="s">
        <v>3</v>
      </c>
      <c r="DK59" t="s">
        <v>3</v>
      </c>
      <c r="DL59" t="s">
        <v>3</v>
      </c>
      <c r="DM59" t="s">
        <v>3</v>
      </c>
      <c r="DN59">
        <v>0</v>
      </c>
      <c r="DO59">
        <v>0</v>
      </c>
      <c r="DP59">
        <v>1</v>
      </c>
      <c r="DQ59">
        <v>1</v>
      </c>
      <c r="DU59">
        <v>1005</v>
      </c>
      <c r="DV59" t="s">
        <v>105</v>
      </c>
      <c r="DW59" t="s">
        <v>105</v>
      </c>
      <c r="DX59">
        <v>1</v>
      </c>
      <c r="EE59">
        <v>48577656</v>
      </c>
      <c r="EF59">
        <v>8</v>
      </c>
      <c r="EG59" t="s">
        <v>106</v>
      </c>
      <c r="EH59">
        <v>0</v>
      </c>
      <c r="EI59" t="s">
        <v>3</v>
      </c>
      <c r="EJ59">
        <v>1</v>
      </c>
      <c r="EK59">
        <v>500001</v>
      </c>
      <c r="EL59" t="s">
        <v>107</v>
      </c>
      <c r="EM59" t="s">
        <v>108</v>
      </c>
      <c r="EO59" t="s">
        <v>3</v>
      </c>
      <c r="EQ59">
        <v>163840</v>
      </c>
      <c r="ER59">
        <v>208.29</v>
      </c>
      <c r="ES59">
        <v>208.29</v>
      </c>
      <c r="ET59">
        <v>0</v>
      </c>
      <c r="EU59">
        <v>0</v>
      </c>
      <c r="EV59">
        <v>0</v>
      </c>
      <c r="EW59">
        <v>0</v>
      </c>
      <c r="EX59">
        <v>0</v>
      </c>
      <c r="EY59">
        <v>0</v>
      </c>
      <c r="FQ59">
        <v>0</v>
      </c>
      <c r="FR59">
        <f t="shared" si="123"/>
        <v>0</v>
      </c>
      <c r="FS59">
        <v>0</v>
      </c>
      <c r="FX59">
        <v>0</v>
      </c>
      <c r="FY59">
        <v>0</v>
      </c>
      <c r="GA59" t="s">
        <v>3</v>
      </c>
      <c r="GD59">
        <v>1</v>
      </c>
      <c r="GF59">
        <v>2099777272</v>
      </c>
      <c r="GG59">
        <v>2</v>
      </c>
      <c r="GH59">
        <v>0</v>
      </c>
      <c r="GI59">
        <v>2</v>
      </c>
      <c r="GJ59">
        <v>0</v>
      </c>
      <c r="GK59">
        <v>0</v>
      </c>
      <c r="GL59">
        <f t="shared" si="124"/>
        <v>0</v>
      </c>
      <c r="GM59">
        <f t="shared" si="125"/>
        <v>-4582</v>
      </c>
      <c r="GN59">
        <f t="shared" si="126"/>
        <v>-4582</v>
      </c>
      <c r="GO59">
        <f t="shared" si="127"/>
        <v>0</v>
      </c>
      <c r="GP59">
        <f t="shared" si="128"/>
        <v>0</v>
      </c>
      <c r="GR59">
        <v>0</v>
      </c>
      <c r="GS59">
        <v>0</v>
      </c>
      <c r="GT59">
        <v>0</v>
      </c>
      <c r="GU59" t="s">
        <v>3</v>
      </c>
      <c r="GV59">
        <f t="shared" si="129"/>
        <v>0</v>
      </c>
      <c r="GW59">
        <v>1</v>
      </c>
      <c r="GX59">
        <f t="shared" si="130"/>
        <v>0</v>
      </c>
      <c r="HA59">
        <v>0</v>
      </c>
      <c r="HB59">
        <v>0</v>
      </c>
      <c r="HC59">
        <f t="shared" si="131"/>
        <v>0</v>
      </c>
      <c r="IK59">
        <v>0</v>
      </c>
    </row>
    <row r="60" spans="1:245">
      <c r="A60">
        <v>17</v>
      </c>
      <c r="B60">
        <v>1</v>
      </c>
      <c r="E60" t="s">
        <v>126</v>
      </c>
      <c r="F60" t="s">
        <v>127</v>
      </c>
      <c r="G60" t="s">
        <v>128</v>
      </c>
      <c r="H60" t="s">
        <v>129</v>
      </c>
      <c r="I60">
        <v>2</v>
      </c>
      <c r="J60">
        <v>0</v>
      </c>
      <c r="O60">
        <f t="shared" si="98"/>
        <v>15833</v>
      </c>
      <c r="P60">
        <f t="shared" si="99"/>
        <v>15833</v>
      </c>
      <c r="Q60">
        <f t="shared" si="100"/>
        <v>0</v>
      </c>
      <c r="R60">
        <f t="shared" si="101"/>
        <v>0</v>
      </c>
      <c r="S60">
        <f t="shared" si="102"/>
        <v>0</v>
      </c>
      <c r="T60">
        <f t="shared" si="103"/>
        <v>0</v>
      </c>
      <c r="U60">
        <f t="shared" si="104"/>
        <v>0</v>
      </c>
      <c r="V60">
        <f t="shared" si="105"/>
        <v>0</v>
      </c>
      <c r="W60">
        <f t="shared" si="106"/>
        <v>0</v>
      </c>
      <c r="X60">
        <f t="shared" si="107"/>
        <v>0</v>
      </c>
      <c r="Y60">
        <f t="shared" si="107"/>
        <v>0</v>
      </c>
      <c r="AA60">
        <v>48583957</v>
      </c>
      <c r="AB60">
        <f t="shared" si="108"/>
        <v>1602.49</v>
      </c>
      <c r="AC60">
        <f t="shared" si="109"/>
        <v>1602.49</v>
      </c>
      <c r="AD60">
        <f t="shared" si="110"/>
        <v>0</v>
      </c>
      <c r="AE60">
        <f t="shared" si="111"/>
        <v>0</v>
      </c>
      <c r="AF60">
        <f t="shared" si="111"/>
        <v>0</v>
      </c>
      <c r="AG60">
        <f t="shared" si="112"/>
        <v>0</v>
      </c>
      <c r="AH60">
        <f t="shared" si="113"/>
        <v>0</v>
      </c>
      <c r="AI60">
        <f t="shared" si="113"/>
        <v>0</v>
      </c>
      <c r="AJ60">
        <f t="shared" si="114"/>
        <v>0</v>
      </c>
      <c r="AK60">
        <v>1602.49</v>
      </c>
      <c r="AL60">
        <v>1602.49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1</v>
      </c>
      <c r="AW60">
        <v>1</v>
      </c>
      <c r="AZ60">
        <v>1</v>
      </c>
      <c r="BA60">
        <v>1</v>
      </c>
      <c r="BB60">
        <v>1</v>
      </c>
      <c r="BC60">
        <v>4.9400000000000004</v>
      </c>
      <c r="BD60" t="s">
        <v>3</v>
      </c>
      <c r="BE60" t="s">
        <v>3</v>
      </c>
      <c r="BF60" t="s">
        <v>3</v>
      </c>
      <c r="BG60" t="s">
        <v>3</v>
      </c>
      <c r="BH60">
        <v>3</v>
      </c>
      <c r="BI60">
        <v>1</v>
      </c>
      <c r="BJ60" t="s">
        <v>130</v>
      </c>
      <c r="BM60">
        <v>500001</v>
      </c>
      <c r="BN60">
        <v>0</v>
      </c>
      <c r="BO60" t="s">
        <v>127</v>
      </c>
      <c r="BP60">
        <v>1</v>
      </c>
      <c r="BQ60">
        <v>8</v>
      </c>
      <c r="BR60">
        <v>0</v>
      </c>
      <c r="BS60">
        <v>1</v>
      </c>
      <c r="BT60">
        <v>1</v>
      </c>
      <c r="BU60">
        <v>1</v>
      </c>
      <c r="BV60">
        <v>1</v>
      </c>
      <c r="BW60">
        <v>1</v>
      </c>
      <c r="BX60">
        <v>1</v>
      </c>
      <c r="BY60" t="s">
        <v>3</v>
      </c>
      <c r="BZ60">
        <v>0</v>
      </c>
      <c r="CA60">
        <v>0</v>
      </c>
      <c r="CE60">
        <v>0</v>
      </c>
      <c r="CF60">
        <v>0</v>
      </c>
      <c r="CG60">
        <v>0</v>
      </c>
      <c r="CM60">
        <v>0</v>
      </c>
      <c r="CN60" t="s">
        <v>3</v>
      </c>
      <c r="CO60">
        <v>0</v>
      </c>
      <c r="CP60">
        <f t="shared" si="115"/>
        <v>15833</v>
      </c>
      <c r="CQ60">
        <f t="shared" si="116"/>
        <v>7916.3006000000005</v>
      </c>
      <c r="CR60">
        <f t="shared" si="117"/>
        <v>0</v>
      </c>
      <c r="CS60">
        <f t="shared" si="118"/>
        <v>0</v>
      </c>
      <c r="CT60">
        <f t="shared" si="119"/>
        <v>0</v>
      </c>
      <c r="CU60">
        <f t="shared" si="120"/>
        <v>0</v>
      </c>
      <c r="CV60">
        <f t="shared" si="120"/>
        <v>0</v>
      </c>
      <c r="CW60">
        <f t="shared" si="120"/>
        <v>0</v>
      </c>
      <c r="CX60">
        <f t="shared" si="120"/>
        <v>0</v>
      </c>
      <c r="CY60">
        <f t="shared" si="121"/>
        <v>0</v>
      </c>
      <c r="CZ60">
        <f t="shared" si="122"/>
        <v>0</v>
      </c>
      <c r="DC60" t="s">
        <v>3</v>
      </c>
      <c r="DD60" t="s">
        <v>3</v>
      </c>
      <c r="DE60" t="s">
        <v>3</v>
      </c>
      <c r="DF60" t="s">
        <v>3</v>
      </c>
      <c r="DG60" t="s">
        <v>3</v>
      </c>
      <c r="DH60" t="s">
        <v>3</v>
      </c>
      <c r="DI60" t="s">
        <v>3</v>
      </c>
      <c r="DJ60" t="s">
        <v>3</v>
      </c>
      <c r="DK60" t="s">
        <v>3</v>
      </c>
      <c r="DL60" t="s">
        <v>3</v>
      </c>
      <c r="DM60" t="s">
        <v>3</v>
      </c>
      <c r="DN60">
        <v>0</v>
      </c>
      <c r="DO60">
        <v>0</v>
      </c>
      <c r="DP60">
        <v>1</v>
      </c>
      <c r="DQ60">
        <v>1</v>
      </c>
      <c r="DU60">
        <v>1013</v>
      </c>
      <c r="DV60" t="s">
        <v>129</v>
      </c>
      <c r="DW60" t="s">
        <v>129</v>
      </c>
      <c r="DX60">
        <v>1</v>
      </c>
      <c r="EE60">
        <v>48577656</v>
      </c>
      <c r="EF60">
        <v>8</v>
      </c>
      <c r="EG60" t="s">
        <v>106</v>
      </c>
      <c r="EH60">
        <v>0</v>
      </c>
      <c r="EI60" t="s">
        <v>3</v>
      </c>
      <c r="EJ60">
        <v>1</v>
      </c>
      <c r="EK60">
        <v>500001</v>
      </c>
      <c r="EL60" t="s">
        <v>107</v>
      </c>
      <c r="EM60" t="s">
        <v>108</v>
      </c>
      <c r="EO60" t="s">
        <v>3</v>
      </c>
      <c r="EQ60">
        <v>131072</v>
      </c>
      <c r="ER60">
        <v>1602.49</v>
      </c>
      <c r="ES60">
        <v>1602.49</v>
      </c>
      <c r="ET60">
        <v>0</v>
      </c>
      <c r="EU60">
        <v>0</v>
      </c>
      <c r="EV60">
        <v>0</v>
      </c>
      <c r="EW60">
        <v>0</v>
      </c>
      <c r="EX60">
        <v>0</v>
      </c>
      <c r="EY60">
        <v>0</v>
      </c>
      <c r="FQ60">
        <v>0</v>
      </c>
      <c r="FR60">
        <f t="shared" si="123"/>
        <v>0</v>
      </c>
      <c r="FS60">
        <v>0</v>
      </c>
      <c r="FX60">
        <v>0</v>
      </c>
      <c r="FY60">
        <v>0</v>
      </c>
      <c r="GA60" t="s">
        <v>3</v>
      </c>
      <c r="GD60">
        <v>1</v>
      </c>
      <c r="GF60">
        <v>88639921</v>
      </c>
      <c r="GG60">
        <v>2</v>
      </c>
      <c r="GH60">
        <v>0</v>
      </c>
      <c r="GI60">
        <v>2</v>
      </c>
      <c r="GJ60">
        <v>0</v>
      </c>
      <c r="GK60">
        <v>0</v>
      </c>
      <c r="GL60">
        <f t="shared" si="124"/>
        <v>0</v>
      </c>
      <c r="GM60">
        <f t="shared" si="125"/>
        <v>15833</v>
      </c>
      <c r="GN60">
        <f t="shared" si="126"/>
        <v>15833</v>
      </c>
      <c r="GO60">
        <f t="shared" si="127"/>
        <v>0</v>
      </c>
      <c r="GP60">
        <f t="shared" si="128"/>
        <v>0</v>
      </c>
      <c r="GR60">
        <v>0</v>
      </c>
      <c r="GS60">
        <v>0</v>
      </c>
      <c r="GT60">
        <v>0</v>
      </c>
      <c r="GU60" t="s">
        <v>3</v>
      </c>
      <c r="GV60">
        <f t="shared" si="129"/>
        <v>0</v>
      </c>
      <c r="GW60">
        <v>1</v>
      </c>
      <c r="GX60">
        <f t="shared" si="130"/>
        <v>0</v>
      </c>
      <c r="HA60">
        <v>0</v>
      </c>
      <c r="HB60">
        <v>0</v>
      </c>
      <c r="HC60">
        <f t="shared" si="131"/>
        <v>0</v>
      </c>
      <c r="IK60">
        <v>0</v>
      </c>
    </row>
    <row r="61" spans="1:245">
      <c r="A61">
        <v>17</v>
      </c>
      <c r="B61">
        <v>1</v>
      </c>
      <c r="C61">
        <f>ROW(SmtRes!A90)</f>
        <v>90</v>
      </c>
      <c r="D61">
        <f>ROW(EtalonRes!A95)</f>
        <v>95</v>
      </c>
      <c r="E61" t="s">
        <v>131</v>
      </c>
      <c r="F61" t="s">
        <v>132</v>
      </c>
      <c r="G61" t="s">
        <v>133</v>
      </c>
      <c r="H61" t="s">
        <v>134</v>
      </c>
      <c r="I61">
        <f>ROUND((2.1*2+0.9)*2/100,9)</f>
        <v>0.10199999999999999</v>
      </c>
      <c r="J61">
        <v>0</v>
      </c>
      <c r="O61">
        <f t="shared" si="98"/>
        <v>599</v>
      </c>
      <c r="P61">
        <f t="shared" si="99"/>
        <v>487</v>
      </c>
      <c r="Q61">
        <f t="shared" si="100"/>
        <v>3</v>
      </c>
      <c r="R61">
        <f t="shared" si="101"/>
        <v>0</v>
      </c>
      <c r="S61">
        <f t="shared" si="102"/>
        <v>109</v>
      </c>
      <c r="T61">
        <f t="shared" si="103"/>
        <v>0</v>
      </c>
      <c r="U61">
        <f t="shared" si="104"/>
        <v>0.79764000000000002</v>
      </c>
      <c r="V61">
        <f t="shared" si="105"/>
        <v>0</v>
      </c>
      <c r="W61">
        <f t="shared" si="106"/>
        <v>0</v>
      </c>
      <c r="X61">
        <f t="shared" si="107"/>
        <v>116</v>
      </c>
      <c r="Y61">
        <f t="shared" si="107"/>
        <v>59</v>
      </c>
      <c r="AA61">
        <v>48583957</v>
      </c>
      <c r="AB61">
        <f t="shared" si="108"/>
        <v>516.04</v>
      </c>
      <c r="AC61">
        <f t="shared" si="109"/>
        <v>452.7</v>
      </c>
      <c r="AD61">
        <f t="shared" si="110"/>
        <v>3.67</v>
      </c>
      <c r="AE61">
        <f t="shared" si="111"/>
        <v>0</v>
      </c>
      <c r="AF61">
        <f t="shared" si="111"/>
        <v>59.67</v>
      </c>
      <c r="AG61">
        <f t="shared" si="112"/>
        <v>0</v>
      </c>
      <c r="AH61">
        <f t="shared" si="113"/>
        <v>7.82</v>
      </c>
      <c r="AI61">
        <f t="shared" si="113"/>
        <v>0</v>
      </c>
      <c r="AJ61">
        <f t="shared" si="114"/>
        <v>0</v>
      </c>
      <c r="AK61">
        <v>516.04</v>
      </c>
      <c r="AL61">
        <v>452.7</v>
      </c>
      <c r="AM61">
        <v>3.67</v>
      </c>
      <c r="AN61">
        <v>0</v>
      </c>
      <c r="AO61">
        <v>59.67</v>
      </c>
      <c r="AP61">
        <v>0</v>
      </c>
      <c r="AQ61">
        <v>7.82</v>
      </c>
      <c r="AR61">
        <v>0</v>
      </c>
      <c r="AS61">
        <v>0</v>
      </c>
      <c r="AT61">
        <v>106</v>
      </c>
      <c r="AU61">
        <v>54</v>
      </c>
      <c r="AV61">
        <v>1</v>
      </c>
      <c r="AW61">
        <v>1</v>
      </c>
      <c r="AZ61">
        <v>1</v>
      </c>
      <c r="BA61">
        <v>17.95</v>
      </c>
      <c r="BB61">
        <v>8.08</v>
      </c>
      <c r="BC61">
        <v>10.54</v>
      </c>
      <c r="BD61" t="s">
        <v>3</v>
      </c>
      <c r="BE61" t="s">
        <v>3</v>
      </c>
      <c r="BF61" t="s">
        <v>3</v>
      </c>
      <c r="BG61" t="s">
        <v>3</v>
      </c>
      <c r="BH61">
        <v>0</v>
      </c>
      <c r="BI61">
        <v>1</v>
      </c>
      <c r="BJ61" t="s">
        <v>135</v>
      </c>
      <c r="BM61">
        <v>10001</v>
      </c>
      <c r="BN61">
        <v>0</v>
      </c>
      <c r="BO61" t="s">
        <v>132</v>
      </c>
      <c r="BP61">
        <v>1</v>
      </c>
      <c r="BQ61">
        <v>2</v>
      </c>
      <c r="BR61">
        <v>0</v>
      </c>
      <c r="BS61">
        <v>17.95</v>
      </c>
      <c r="BT61">
        <v>1</v>
      </c>
      <c r="BU61">
        <v>1</v>
      </c>
      <c r="BV61">
        <v>1</v>
      </c>
      <c r="BW61">
        <v>1</v>
      </c>
      <c r="BX61">
        <v>1</v>
      </c>
      <c r="BY61" t="s">
        <v>3</v>
      </c>
      <c r="BZ61">
        <v>118</v>
      </c>
      <c r="CA61">
        <v>63</v>
      </c>
      <c r="CE61">
        <v>0</v>
      </c>
      <c r="CF61">
        <v>0</v>
      </c>
      <c r="CG61">
        <v>0</v>
      </c>
      <c r="CM61">
        <v>0</v>
      </c>
      <c r="CN61" t="s">
        <v>3</v>
      </c>
      <c r="CO61">
        <v>0</v>
      </c>
      <c r="CP61">
        <f t="shared" si="115"/>
        <v>599</v>
      </c>
      <c r="CQ61">
        <f t="shared" si="116"/>
        <v>4771.4579999999996</v>
      </c>
      <c r="CR61">
        <f t="shared" si="117"/>
        <v>29.653600000000001</v>
      </c>
      <c r="CS61">
        <f t="shared" si="118"/>
        <v>0</v>
      </c>
      <c r="CT61">
        <f t="shared" si="119"/>
        <v>1071.0764999999999</v>
      </c>
      <c r="CU61">
        <f t="shared" si="120"/>
        <v>0</v>
      </c>
      <c r="CV61">
        <f t="shared" si="120"/>
        <v>7.82</v>
      </c>
      <c r="CW61">
        <f t="shared" si="120"/>
        <v>0</v>
      </c>
      <c r="CX61">
        <f t="shared" si="120"/>
        <v>0</v>
      </c>
      <c r="CY61">
        <f t="shared" si="121"/>
        <v>115.54</v>
      </c>
      <c r="CZ61">
        <f t="shared" si="122"/>
        <v>58.86</v>
      </c>
      <c r="DC61" t="s">
        <v>3</v>
      </c>
      <c r="DD61" t="s">
        <v>3</v>
      </c>
      <c r="DE61" t="s">
        <v>3</v>
      </c>
      <c r="DF61" t="s">
        <v>3</v>
      </c>
      <c r="DG61" t="s">
        <v>3</v>
      </c>
      <c r="DH61" t="s">
        <v>3</v>
      </c>
      <c r="DI61" t="s">
        <v>3</v>
      </c>
      <c r="DJ61" t="s">
        <v>3</v>
      </c>
      <c r="DK61" t="s">
        <v>3</v>
      </c>
      <c r="DL61" t="s">
        <v>3</v>
      </c>
      <c r="DM61" t="s">
        <v>3</v>
      </c>
      <c r="DN61">
        <v>0</v>
      </c>
      <c r="DO61">
        <v>0</v>
      </c>
      <c r="DP61">
        <v>1</v>
      </c>
      <c r="DQ61">
        <v>1</v>
      </c>
      <c r="DU61">
        <v>1013</v>
      </c>
      <c r="DV61" t="s">
        <v>134</v>
      </c>
      <c r="DW61" t="s">
        <v>134</v>
      </c>
      <c r="DX61">
        <v>1</v>
      </c>
      <c r="EE61">
        <v>48577723</v>
      </c>
      <c r="EF61">
        <v>2</v>
      </c>
      <c r="EG61" t="s">
        <v>12</v>
      </c>
      <c r="EH61">
        <v>0</v>
      </c>
      <c r="EI61" t="s">
        <v>3</v>
      </c>
      <c r="EJ61">
        <v>1</v>
      </c>
      <c r="EK61">
        <v>10001</v>
      </c>
      <c r="EL61" t="s">
        <v>100</v>
      </c>
      <c r="EM61" t="s">
        <v>101</v>
      </c>
      <c r="EO61" t="s">
        <v>3</v>
      </c>
      <c r="EQ61">
        <v>131072</v>
      </c>
      <c r="ER61">
        <v>516.04</v>
      </c>
      <c r="ES61">
        <v>452.7</v>
      </c>
      <c r="ET61">
        <v>3.67</v>
      </c>
      <c r="EU61">
        <v>0</v>
      </c>
      <c r="EV61">
        <v>59.67</v>
      </c>
      <c r="EW61">
        <v>7.82</v>
      </c>
      <c r="EX61">
        <v>0</v>
      </c>
      <c r="EY61">
        <v>0</v>
      </c>
      <c r="FQ61">
        <v>0</v>
      </c>
      <c r="FR61">
        <f t="shared" si="123"/>
        <v>0</v>
      </c>
      <c r="FS61">
        <v>0</v>
      </c>
      <c r="FT61" t="s">
        <v>22</v>
      </c>
      <c r="FU61" t="s">
        <v>23</v>
      </c>
      <c r="FX61">
        <v>106.2</v>
      </c>
      <c r="FY61">
        <v>53.55</v>
      </c>
      <c r="GA61" t="s">
        <v>3</v>
      </c>
      <c r="GD61">
        <v>1</v>
      </c>
      <c r="GF61">
        <v>224456371</v>
      </c>
      <c r="GG61">
        <v>2</v>
      </c>
      <c r="GH61">
        <v>0</v>
      </c>
      <c r="GI61">
        <v>2</v>
      </c>
      <c r="GJ61">
        <v>0</v>
      </c>
      <c r="GK61">
        <v>0</v>
      </c>
      <c r="GL61">
        <f t="shared" si="124"/>
        <v>0</v>
      </c>
      <c r="GM61">
        <f t="shared" si="125"/>
        <v>774</v>
      </c>
      <c r="GN61">
        <f t="shared" si="126"/>
        <v>774</v>
      </c>
      <c r="GO61">
        <f t="shared" si="127"/>
        <v>0</v>
      </c>
      <c r="GP61">
        <f t="shared" si="128"/>
        <v>0</v>
      </c>
      <c r="GR61">
        <v>0</v>
      </c>
      <c r="GS61">
        <v>0</v>
      </c>
      <c r="GT61">
        <v>0</v>
      </c>
      <c r="GU61" t="s">
        <v>3</v>
      </c>
      <c r="GV61">
        <f t="shared" si="129"/>
        <v>0</v>
      </c>
      <c r="GW61">
        <v>1</v>
      </c>
      <c r="GX61">
        <f t="shared" si="130"/>
        <v>0</v>
      </c>
      <c r="HA61">
        <v>0</v>
      </c>
      <c r="HB61">
        <v>0</v>
      </c>
      <c r="HC61">
        <f t="shared" si="131"/>
        <v>0</v>
      </c>
      <c r="IK61">
        <v>0</v>
      </c>
    </row>
    <row r="62" spans="1:245">
      <c r="A62">
        <v>17</v>
      </c>
      <c r="B62">
        <v>1</v>
      </c>
      <c r="C62">
        <f>ROW(SmtRes!A96)</f>
        <v>96</v>
      </c>
      <c r="D62">
        <f>ROW(EtalonRes!A101)</f>
        <v>101</v>
      </c>
      <c r="E62" t="s">
        <v>136</v>
      </c>
      <c r="F62" t="s">
        <v>137</v>
      </c>
      <c r="G62" t="s">
        <v>138</v>
      </c>
      <c r="H62" t="s">
        <v>139</v>
      </c>
      <c r="I62">
        <f>ROUND(((2.1*2+0.9)*0.5*2)/100,9)</f>
        <v>5.0999999999999997E-2</v>
      </c>
      <c r="J62">
        <v>0</v>
      </c>
      <c r="O62">
        <f t="shared" si="98"/>
        <v>3623</v>
      </c>
      <c r="P62">
        <f t="shared" si="99"/>
        <v>667</v>
      </c>
      <c r="Q62">
        <f t="shared" si="100"/>
        <v>17</v>
      </c>
      <c r="R62">
        <f t="shared" si="101"/>
        <v>13</v>
      </c>
      <c r="S62">
        <f t="shared" si="102"/>
        <v>2939</v>
      </c>
      <c r="T62">
        <f t="shared" si="103"/>
        <v>0</v>
      </c>
      <c r="U62">
        <f t="shared" si="104"/>
        <v>19.536059999999999</v>
      </c>
      <c r="V62">
        <f t="shared" si="105"/>
        <v>5.915999999999999E-2</v>
      </c>
      <c r="W62">
        <f t="shared" si="106"/>
        <v>0</v>
      </c>
      <c r="X62">
        <f t="shared" si="107"/>
        <v>2332</v>
      </c>
      <c r="Y62">
        <f t="shared" si="107"/>
        <v>1476</v>
      </c>
      <c r="AA62">
        <v>48583957</v>
      </c>
      <c r="AB62">
        <f t="shared" si="108"/>
        <v>5003.72</v>
      </c>
      <c r="AC62">
        <f t="shared" si="109"/>
        <v>1756.46</v>
      </c>
      <c r="AD62">
        <f t="shared" si="110"/>
        <v>37.22</v>
      </c>
      <c r="AE62">
        <f t="shared" si="111"/>
        <v>14.04</v>
      </c>
      <c r="AF62">
        <f t="shared" si="111"/>
        <v>3210.04</v>
      </c>
      <c r="AG62">
        <f t="shared" si="112"/>
        <v>0</v>
      </c>
      <c r="AH62">
        <f t="shared" si="113"/>
        <v>383.06</v>
      </c>
      <c r="AI62">
        <f t="shared" si="113"/>
        <v>1.1599999999999999</v>
      </c>
      <c r="AJ62">
        <f t="shared" si="114"/>
        <v>0</v>
      </c>
      <c r="AK62">
        <v>5003.72</v>
      </c>
      <c r="AL62">
        <v>1756.46</v>
      </c>
      <c r="AM62">
        <v>37.22</v>
      </c>
      <c r="AN62">
        <v>14.04</v>
      </c>
      <c r="AO62">
        <v>3210.04</v>
      </c>
      <c r="AP62">
        <v>0</v>
      </c>
      <c r="AQ62">
        <v>383.06</v>
      </c>
      <c r="AR62">
        <v>1.1599999999999999</v>
      </c>
      <c r="AS62">
        <v>0</v>
      </c>
      <c r="AT62">
        <v>79</v>
      </c>
      <c r="AU62">
        <v>50</v>
      </c>
      <c r="AV62">
        <v>1</v>
      </c>
      <c r="AW62">
        <v>1</v>
      </c>
      <c r="AZ62">
        <v>1</v>
      </c>
      <c r="BA62">
        <v>17.95</v>
      </c>
      <c r="BB62">
        <v>8.93</v>
      </c>
      <c r="BC62">
        <v>7.45</v>
      </c>
      <c r="BD62" t="s">
        <v>3</v>
      </c>
      <c r="BE62" t="s">
        <v>3</v>
      </c>
      <c r="BF62" t="s">
        <v>3</v>
      </c>
      <c r="BG62" t="s">
        <v>3</v>
      </c>
      <c r="BH62">
        <v>0</v>
      </c>
      <c r="BI62">
        <v>1</v>
      </c>
      <c r="BJ62" t="s">
        <v>140</v>
      </c>
      <c r="BM62">
        <v>61001</v>
      </c>
      <c r="BN62">
        <v>0</v>
      </c>
      <c r="BO62" t="s">
        <v>137</v>
      </c>
      <c r="BP62">
        <v>1</v>
      </c>
      <c r="BQ62">
        <v>6</v>
      </c>
      <c r="BR62">
        <v>0</v>
      </c>
      <c r="BS62">
        <v>17.95</v>
      </c>
      <c r="BT62">
        <v>1</v>
      </c>
      <c r="BU62">
        <v>1</v>
      </c>
      <c r="BV62">
        <v>1</v>
      </c>
      <c r="BW62">
        <v>1</v>
      </c>
      <c r="BX62">
        <v>1</v>
      </c>
      <c r="BY62" t="s">
        <v>3</v>
      </c>
      <c r="BZ62">
        <v>79</v>
      </c>
      <c r="CA62">
        <v>50</v>
      </c>
      <c r="CE62">
        <v>0</v>
      </c>
      <c r="CF62">
        <v>0</v>
      </c>
      <c r="CG62">
        <v>0</v>
      </c>
      <c r="CM62">
        <v>0</v>
      </c>
      <c r="CN62" t="s">
        <v>3</v>
      </c>
      <c r="CO62">
        <v>0</v>
      </c>
      <c r="CP62">
        <f t="shared" si="115"/>
        <v>3623</v>
      </c>
      <c r="CQ62">
        <f t="shared" si="116"/>
        <v>13085.627</v>
      </c>
      <c r="CR62">
        <f t="shared" si="117"/>
        <v>332.37459999999999</v>
      </c>
      <c r="CS62">
        <f t="shared" si="118"/>
        <v>252.01799999999997</v>
      </c>
      <c r="CT62">
        <f t="shared" si="119"/>
        <v>57620.217999999993</v>
      </c>
      <c r="CU62">
        <f t="shared" si="120"/>
        <v>0</v>
      </c>
      <c r="CV62">
        <f t="shared" si="120"/>
        <v>383.06</v>
      </c>
      <c r="CW62">
        <f t="shared" si="120"/>
        <v>1.1599999999999999</v>
      </c>
      <c r="CX62">
        <f t="shared" si="120"/>
        <v>0</v>
      </c>
      <c r="CY62">
        <f t="shared" si="121"/>
        <v>2332.08</v>
      </c>
      <c r="CZ62">
        <f t="shared" si="122"/>
        <v>1476</v>
      </c>
      <c r="DC62" t="s">
        <v>3</v>
      </c>
      <c r="DD62" t="s">
        <v>3</v>
      </c>
      <c r="DE62" t="s">
        <v>3</v>
      </c>
      <c r="DF62" t="s">
        <v>3</v>
      </c>
      <c r="DG62" t="s">
        <v>3</v>
      </c>
      <c r="DH62" t="s">
        <v>3</v>
      </c>
      <c r="DI62" t="s">
        <v>3</v>
      </c>
      <c r="DJ62" t="s">
        <v>3</v>
      </c>
      <c r="DK62" t="s">
        <v>3</v>
      </c>
      <c r="DL62" t="s">
        <v>3</v>
      </c>
      <c r="DM62" t="s">
        <v>3</v>
      </c>
      <c r="DN62">
        <v>0</v>
      </c>
      <c r="DO62">
        <v>0</v>
      </c>
      <c r="DP62">
        <v>1</v>
      </c>
      <c r="DQ62">
        <v>1</v>
      </c>
      <c r="DU62">
        <v>1013</v>
      </c>
      <c r="DV62" t="s">
        <v>139</v>
      </c>
      <c r="DW62" t="s">
        <v>139</v>
      </c>
      <c r="DX62">
        <v>1</v>
      </c>
      <c r="EE62">
        <v>48577806</v>
      </c>
      <c r="EF62">
        <v>6</v>
      </c>
      <c r="EG62" t="s">
        <v>34</v>
      </c>
      <c r="EH62">
        <v>0</v>
      </c>
      <c r="EI62" t="s">
        <v>3</v>
      </c>
      <c r="EJ62">
        <v>1</v>
      </c>
      <c r="EK62">
        <v>61001</v>
      </c>
      <c r="EL62" t="s">
        <v>141</v>
      </c>
      <c r="EM62" t="s">
        <v>142</v>
      </c>
      <c r="EO62" t="s">
        <v>3</v>
      </c>
      <c r="EQ62">
        <v>131072</v>
      </c>
      <c r="ER62">
        <v>5003.72</v>
      </c>
      <c r="ES62">
        <v>1756.46</v>
      </c>
      <c r="ET62">
        <v>37.22</v>
      </c>
      <c r="EU62">
        <v>14.04</v>
      </c>
      <c r="EV62">
        <v>3210.04</v>
      </c>
      <c r="EW62">
        <v>383.06</v>
      </c>
      <c r="EX62">
        <v>1.1599999999999999</v>
      </c>
      <c r="EY62">
        <v>0</v>
      </c>
      <c r="FQ62">
        <v>0</v>
      </c>
      <c r="FR62">
        <f t="shared" si="123"/>
        <v>0</v>
      </c>
      <c r="FS62">
        <v>0</v>
      </c>
      <c r="FX62">
        <v>79</v>
      </c>
      <c r="FY62">
        <v>50</v>
      </c>
      <c r="GA62" t="s">
        <v>3</v>
      </c>
      <c r="GD62">
        <v>1</v>
      </c>
      <c r="GF62">
        <v>726936689</v>
      </c>
      <c r="GG62">
        <v>2</v>
      </c>
      <c r="GH62">
        <v>0</v>
      </c>
      <c r="GI62">
        <v>2</v>
      </c>
      <c r="GJ62">
        <v>0</v>
      </c>
      <c r="GK62">
        <v>0</v>
      </c>
      <c r="GL62">
        <f t="shared" si="124"/>
        <v>0</v>
      </c>
      <c r="GM62">
        <f t="shared" si="125"/>
        <v>7431</v>
      </c>
      <c r="GN62">
        <f t="shared" si="126"/>
        <v>7431</v>
      </c>
      <c r="GO62">
        <f t="shared" si="127"/>
        <v>0</v>
      </c>
      <c r="GP62">
        <f t="shared" si="128"/>
        <v>0</v>
      </c>
      <c r="GR62">
        <v>0</v>
      </c>
      <c r="GS62">
        <v>0</v>
      </c>
      <c r="GT62">
        <v>0</v>
      </c>
      <c r="GU62" t="s">
        <v>3</v>
      </c>
      <c r="GV62">
        <f t="shared" si="129"/>
        <v>0</v>
      </c>
      <c r="GW62">
        <v>1</v>
      </c>
      <c r="GX62">
        <f t="shared" si="130"/>
        <v>0</v>
      </c>
      <c r="HA62">
        <v>0</v>
      </c>
      <c r="HB62">
        <v>0</v>
      </c>
      <c r="HC62">
        <f t="shared" si="131"/>
        <v>0</v>
      </c>
      <c r="IK62">
        <v>0</v>
      </c>
    </row>
    <row r="63" spans="1:245">
      <c r="A63">
        <v>18</v>
      </c>
      <c r="B63">
        <v>1</v>
      </c>
      <c r="C63">
        <v>96</v>
      </c>
      <c r="E63" t="s">
        <v>143</v>
      </c>
      <c r="F63" t="s">
        <v>38</v>
      </c>
      <c r="G63" t="s">
        <v>39</v>
      </c>
      <c r="H63" t="s">
        <v>40</v>
      </c>
      <c r="I63">
        <f>I62*J63</f>
        <v>0.41310000000000002</v>
      </c>
      <c r="J63">
        <v>8.1000000000000014</v>
      </c>
      <c r="O63">
        <f t="shared" si="98"/>
        <v>0</v>
      </c>
      <c r="P63">
        <f t="shared" si="99"/>
        <v>0</v>
      </c>
      <c r="Q63">
        <f t="shared" si="100"/>
        <v>0</v>
      </c>
      <c r="R63">
        <f t="shared" si="101"/>
        <v>0</v>
      </c>
      <c r="S63">
        <f t="shared" si="102"/>
        <v>0</v>
      </c>
      <c r="T63">
        <f t="shared" si="103"/>
        <v>0</v>
      </c>
      <c r="U63">
        <f t="shared" si="104"/>
        <v>0</v>
      </c>
      <c r="V63">
        <f t="shared" si="105"/>
        <v>0</v>
      </c>
      <c r="W63">
        <f t="shared" si="106"/>
        <v>0</v>
      </c>
      <c r="X63">
        <f t="shared" si="107"/>
        <v>0</v>
      </c>
      <c r="Y63">
        <f t="shared" si="107"/>
        <v>0</v>
      </c>
      <c r="AA63">
        <v>48583957</v>
      </c>
      <c r="AB63">
        <f t="shared" si="108"/>
        <v>0</v>
      </c>
      <c r="AC63">
        <f t="shared" si="109"/>
        <v>0</v>
      </c>
      <c r="AD63">
        <f t="shared" si="110"/>
        <v>0</v>
      </c>
      <c r="AE63">
        <f t="shared" si="111"/>
        <v>0</v>
      </c>
      <c r="AF63">
        <f t="shared" si="111"/>
        <v>0</v>
      </c>
      <c r="AG63">
        <f t="shared" si="112"/>
        <v>0</v>
      </c>
      <c r="AH63">
        <f t="shared" si="113"/>
        <v>0</v>
      </c>
      <c r="AI63">
        <f t="shared" si="113"/>
        <v>0</v>
      </c>
      <c r="AJ63">
        <f t="shared" si="114"/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79</v>
      </c>
      <c r="AU63">
        <v>50</v>
      </c>
      <c r="AV63">
        <v>1</v>
      </c>
      <c r="AW63">
        <v>1</v>
      </c>
      <c r="AZ63">
        <v>1</v>
      </c>
      <c r="BA63">
        <v>1</v>
      </c>
      <c r="BB63">
        <v>1</v>
      </c>
      <c r="BC63">
        <v>1</v>
      </c>
      <c r="BD63" t="s">
        <v>3</v>
      </c>
      <c r="BE63" t="s">
        <v>3</v>
      </c>
      <c r="BF63" t="s">
        <v>3</v>
      </c>
      <c r="BG63" t="s">
        <v>3</v>
      </c>
      <c r="BH63">
        <v>3</v>
      </c>
      <c r="BI63">
        <v>1</v>
      </c>
      <c r="BJ63" t="s">
        <v>41</v>
      </c>
      <c r="BM63">
        <v>61001</v>
      </c>
      <c r="BN63">
        <v>0</v>
      </c>
      <c r="BO63" t="s">
        <v>3</v>
      </c>
      <c r="BP63">
        <v>0</v>
      </c>
      <c r="BQ63">
        <v>6</v>
      </c>
      <c r="BR63">
        <v>0</v>
      </c>
      <c r="BS63">
        <v>1</v>
      </c>
      <c r="BT63">
        <v>1</v>
      </c>
      <c r="BU63">
        <v>1</v>
      </c>
      <c r="BV63">
        <v>1</v>
      </c>
      <c r="BW63">
        <v>1</v>
      </c>
      <c r="BX63">
        <v>1</v>
      </c>
      <c r="BY63" t="s">
        <v>3</v>
      </c>
      <c r="BZ63">
        <v>79</v>
      </c>
      <c r="CA63">
        <v>50</v>
      </c>
      <c r="CE63">
        <v>0</v>
      </c>
      <c r="CF63">
        <v>0</v>
      </c>
      <c r="CG63">
        <v>0</v>
      </c>
      <c r="CM63">
        <v>0</v>
      </c>
      <c r="CN63" t="s">
        <v>3</v>
      </c>
      <c r="CO63">
        <v>0</v>
      </c>
      <c r="CP63">
        <f t="shared" si="115"/>
        <v>0</v>
      </c>
      <c r="CQ63">
        <f t="shared" si="116"/>
        <v>0</v>
      </c>
      <c r="CR63">
        <f t="shared" si="117"/>
        <v>0</v>
      </c>
      <c r="CS63">
        <f t="shared" si="118"/>
        <v>0</v>
      </c>
      <c r="CT63">
        <f t="shared" si="119"/>
        <v>0</v>
      </c>
      <c r="CU63">
        <f t="shared" si="120"/>
        <v>0</v>
      </c>
      <c r="CV63">
        <f t="shared" si="120"/>
        <v>0</v>
      </c>
      <c r="CW63">
        <f t="shared" si="120"/>
        <v>0</v>
      </c>
      <c r="CX63">
        <f t="shared" si="120"/>
        <v>0</v>
      </c>
      <c r="CY63">
        <f t="shared" si="121"/>
        <v>0</v>
      </c>
      <c r="CZ63">
        <f t="shared" si="122"/>
        <v>0</v>
      </c>
      <c r="DC63" t="s">
        <v>3</v>
      </c>
      <c r="DD63" t="s">
        <v>3</v>
      </c>
      <c r="DE63" t="s">
        <v>3</v>
      </c>
      <c r="DF63" t="s">
        <v>3</v>
      </c>
      <c r="DG63" t="s">
        <v>3</v>
      </c>
      <c r="DH63" t="s">
        <v>3</v>
      </c>
      <c r="DI63" t="s">
        <v>3</v>
      </c>
      <c r="DJ63" t="s">
        <v>3</v>
      </c>
      <c r="DK63" t="s">
        <v>3</v>
      </c>
      <c r="DL63" t="s">
        <v>3</v>
      </c>
      <c r="DM63" t="s">
        <v>3</v>
      </c>
      <c r="DN63">
        <v>0</v>
      </c>
      <c r="DO63">
        <v>0</v>
      </c>
      <c r="DP63">
        <v>1</v>
      </c>
      <c r="DQ63">
        <v>1</v>
      </c>
      <c r="DU63">
        <v>1009</v>
      </c>
      <c r="DV63" t="s">
        <v>40</v>
      </c>
      <c r="DW63" t="s">
        <v>40</v>
      </c>
      <c r="DX63">
        <v>1000</v>
      </c>
      <c r="EE63">
        <v>48577806</v>
      </c>
      <c r="EF63">
        <v>6</v>
      </c>
      <c r="EG63" t="s">
        <v>34</v>
      </c>
      <c r="EH63">
        <v>0</v>
      </c>
      <c r="EI63" t="s">
        <v>3</v>
      </c>
      <c r="EJ63">
        <v>1</v>
      </c>
      <c r="EK63">
        <v>61001</v>
      </c>
      <c r="EL63" t="s">
        <v>141</v>
      </c>
      <c r="EM63" t="s">
        <v>142</v>
      </c>
      <c r="EO63" t="s">
        <v>3</v>
      </c>
      <c r="EQ63">
        <v>0</v>
      </c>
      <c r="ER63">
        <v>0</v>
      </c>
      <c r="ES63">
        <v>0</v>
      </c>
      <c r="ET63">
        <v>0</v>
      </c>
      <c r="EU63">
        <v>0</v>
      </c>
      <c r="EV63">
        <v>0</v>
      </c>
      <c r="EW63">
        <v>0</v>
      </c>
      <c r="EX63">
        <v>0</v>
      </c>
      <c r="FQ63">
        <v>0</v>
      </c>
      <c r="FR63">
        <f t="shared" si="123"/>
        <v>0</v>
      </c>
      <c r="FS63">
        <v>0</v>
      </c>
      <c r="FX63">
        <v>79</v>
      </c>
      <c r="FY63">
        <v>50</v>
      </c>
      <c r="GA63" t="s">
        <v>3</v>
      </c>
      <c r="GD63">
        <v>1</v>
      </c>
      <c r="GF63">
        <v>-150994421</v>
      </c>
      <c r="GG63">
        <v>2</v>
      </c>
      <c r="GH63">
        <v>0</v>
      </c>
      <c r="GI63">
        <v>0</v>
      </c>
      <c r="GJ63">
        <v>0</v>
      </c>
      <c r="GK63">
        <v>0</v>
      </c>
      <c r="GL63">
        <f t="shared" si="124"/>
        <v>0</v>
      </c>
      <c r="GM63">
        <f t="shared" si="125"/>
        <v>0</v>
      </c>
      <c r="GN63">
        <f t="shared" si="126"/>
        <v>0</v>
      </c>
      <c r="GO63">
        <f t="shared" si="127"/>
        <v>0</v>
      </c>
      <c r="GP63">
        <f t="shared" si="128"/>
        <v>0</v>
      </c>
      <c r="GR63">
        <v>0</v>
      </c>
      <c r="GS63">
        <v>0</v>
      </c>
      <c r="GT63">
        <v>0</v>
      </c>
      <c r="GU63" t="s">
        <v>3</v>
      </c>
      <c r="GV63">
        <f t="shared" si="129"/>
        <v>0</v>
      </c>
      <c r="GW63">
        <v>1</v>
      </c>
      <c r="GX63">
        <f t="shared" si="130"/>
        <v>0</v>
      </c>
      <c r="HA63">
        <v>0</v>
      </c>
      <c r="HB63">
        <v>0</v>
      </c>
      <c r="HC63">
        <f t="shared" si="131"/>
        <v>0</v>
      </c>
      <c r="IK63">
        <v>0</v>
      </c>
    </row>
    <row r="64" spans="1:245">
      <c r="A64">
        <v>17</v>
      </c>
      <c r="B64">
        <v>1</v>
      </c>
      <c r="C64">
        <f>ROW(SmtRes!A104)</f>
        <v>104</v>
      </c>
      <c r="D64">
        <f>ROW(EtalonRes!A109)</f>
        <v>109</v>
      </c>
      <c r="E64" t="s">
        <v>144</v>
      </c>
      <c r="F64" t="s">
        <v>145</v>
      </c>
      <c r="G64" t="s">
        <v>146</v>
      </c>
      <c r="H64" t="s">
        <v>147</v>
      </c>
      <c r="I64">
        <f>ROUND(5.1/100,9)</f>
        <v>5.0999999999999997E-2</v>
      </c>
      <c r="J64">
        <v>0</v>
      </c>
      <c r="O64">
        <f t="shared" si="98"/>
        <v>555</v>
      </c>
      <c r="P64">
        <f t="shared" si="99"/>
        <v>220</v>
      </c>
      <c r="Q64">
        <f t="shared" si="100"/>
        <v>6</v>
      </c>
      <c r="R64">
        <f t="shared" si="101"/>
        <v>0</v>
      </c>
      <c r="S64">
        <f t="shared" si="102"/>
        <v>329</v>
      </c>
      <c r="T64">
        <f t="shared" si="103"/>
        <v>0</v>
      </c>
      <c r="U64">
        <f t="shared" si="104"/>
        <v>2.1879</v>
      </c>
      <c r="V64">
        <f t="shared" si="105"/>
        <v>1.0199999999999999E-3</v>
      </c>
      <c r="W64">
        <f t="shared" si="106"/>
        <v>0</v>
      </c>
      <c r="X64">
        <f t="shared" si="107"/>
        <v>313</v>
      </c>
      <c r="Y64">
        <f t="shared" si="107"/>
        <v>155</v>
      </c>
      <c r="AA64">
        <v>48583957</v>
      </c>
      <c r="AB64">
        <f t="shared" si="108"/>
        <v>1629.52</v>
      </c>
      <c r="AC64">
        <f t="shared" si="109"/>
        <v>1255.6099999999999</v>
      </c>
      <c r="AD64">
        <f t="shared" si="110"/>
        <v>14.41</v>
      </c>
      <c r="AE64">
        <f t="shared" si="111"/>
        <v>0.24</v>
      </c>
      <c r="AF64">
        <f t="shared" si="111"/>
        <v>359.5</v>
      </c>
      <c r="AG64">
        <f t="shared" si="112"/>
        <v>0</v>
      </c>
      <c r="AH64">
        <f t="shared" si="113"/>
        <v>42.9</v>
      </c>
      <c r="AI64">
        <f t="shared" si="113"/>
        <v>0.02</v>
      </c>
      <c r="AJ64">
        <f t="shared" si="114"/>
        <v>0</v>
      </c>
      <c r="AK64">
        <v>1629.52</v>
      </c>
      <c r="AL64">
        <v>1255.6099999999999</v>
      </c>
      <c r="AM64">
        <v>14.41</v>
      </c>
      <c r="AN64">
        <v>0.24</v>
      </c>
      <c r="AO64">
        <v>359.5</v>
      </c>
      <c r="AP64">
        <v>0</v>
      </c>
      <c r="AQ64">
        <v>42.9</v>
      </c>
      <c r="AR64">
        <v>0.02</v>
      </c>
      <c r="AS64">
        <v>0</v>
      </c>
      <c r="AT64">
        <v>95</v>
      </c>
      <c r="AU64">
        <v>47</v>
      </c>
      <c r="AV64">
        <v>1</v>
      </c>
      <c r="AW64">
        <v>1</v>
      </c>
      <c r="AZ64">
        <v>1</v>
      </c>
      <c r="BA64">
        <v>17.95</v>
      </c>
      <c r="BB64">
        <v>8.11</v>
      </c>
      <c r="BC64">
        <v>3.44</v>
      </c>
      <c r="BD64" t="s">
        <v>3</v>
      </c>
      <c r="BE64" t="s">
        <v>3</v>
      </c>
      <c r="BF64" t="s">
        <v>3</v>
      </c>
      <c r="BG64" t="s">
        <v>3</v>
      </c>
      <c r="BH64">
        <v>0</v>
      </c>
      <c r="BI64">
        <v>1</v>
      </c>
      <c r="BJ64" t="s">
        <v>148</v>
      </c>
      <c r="BM64">
        <v>15001</v>
      </c>
      <c r="BN64">
        <v>0</v>
      </c>
      <c r="BO64" t="s">
        <v>145</v>
      </c>
      <c r="BP64">
        <v>1</v>
      </c>
      <c r="BQ64">
        <v>2</v>
      </c>
      <c r="BR64">
        <v>0</v>
      </c>
      <c r="BS64">
        <v>17.95</v>
      </c>
      <c r="BT64">
        <v>1</v>
      </c>
      <c r="BU64">
        <v>1</v>
      </c>
      <c r="BV64">
        <v>1</v>
      </c>
      <c r="BW64">
        <v>1</v>
      </c>
      <c r="BX64">
        <v>1</v>
      </c>
      <c r="BY64" t="s">
        <v>3</v>
      </c>
      <c r="BZ64">
        <v>105</v>
      </c>
      <c r="CA64">
        <v>55</v>
      </c>
      <c r="CE64">
        <v>0</v>
      </c>
      <c r="CF64">
        <v>0</v>
      </c>
      <c r="CG64">
        <v>0</v>
      </c>
      <c r="CM64">
        <v>0</v>
      </c>
      <c r="CN64" t="s">
        <v>3</v>
      </c>
      <c r="CO64">
        <v>0</v>
      </c>
      <c r="CP64">
        <f t="shared" si="115"/>
        <v>555</v>
      </c>
      <c r="CQ64">
        <f t="shared" si="116"/>
        <v>4319.2983999999997</v>
      </c>
      <c r="CR64">
        <f t="shared" si="117"/>
        <v>116.8651</v>
      </c>
      <c r="CS64">
        <f t="shared" si="118"/>
        <v>4.3079999999999998</v>
      </c>
      <c r="CT64">
        <f t="shared" si="119"/>
        <v>6453.0249999999996</v>
      </c>
      <c r="CU64">
        <f t="shared" si="120"/>
        <v>0</v>
      </c>
      <c r="CV64">
        <f t="shared" si="120"/>
        <v>42.9</v>
      </c>
      <c r="CW64">
        <f t="shared" si="120"/>
        <v>0.02</v>
      </c>
      <c r="CX64">
        <f t="shared" si="120"/>
        <v>0</v>
      </c>
      <c r="CY64">
        <f t="shared" si="121"/>
        <v>312.55</v>
      </c>
      <c r="CZ64">
        <f t="shared" si="122"/>
        <v>154.63</v>
      </c>
      <c r="DC64" t="s">
        <v>3</v>
      </c>
      <c r="DD64" t="s">
        <v>3</v>
      </c>
      <c r="DE64" t="s">
        <v>3</v>
      </c>
      <c r="DF64" t="s">
        <v>3</v>
      </c>
      <c r="DG64" t="s">
        <v>3</v>
      </c>
      <c r="DH64" t="s">
        <v>3</v>
      </c>
      <c r="DI64" t="s">
        <v>3</v>
      </c>
      <c r="DJ64" t="s">
        <v>3</v>
      </c>
      <c r="DK64" t="s">
        <v>3</v>
      </c>
      <c r="DL64" t="s">
        <v>3</v>
      </c>
      <c r="DM64" t="s">
        <v>3</v>
      </c>
      <c r="DN64">
        <v>0</v>
      </c>
      <c r="DO64">
        <v>0</v>
      </c>
      <c r="DP64">
        <v>1</v>
      </c>
      <c r="DQ64">
        <v>1</v>
      </c>
      <c r="DU64">
        <v>1005</v>
      </c>
      <c r="DV64" t="s">
        <v>147</v>
      </c>
      <c r="DW64" t="s">
        <v>147</v>
      </c>
      <c r="DX64">
        <v>100</v>
      </c>
      <c r="EE64">
        <v>48577749</v>
      </c>
      <c r="EF64">
        <v>2</v>
      </c>
      <c r="EG64" t="s">
        <v>12</v>
      </c>
      <c r="EH64">
        <v>0</v>
      </c>
      <c r="EI64" t="s">
        <v>3</v>
      </c>
      <c r="EJ64">
        <v>1</v>
      </c>
      <c r="EK64">
        <v>15001</v>
      </c>
      <c r="EL64" t="s">
        <v>149</v>
      </c>
      <c r="EM64" t="s">
        <v>150</v>
      </c>
      <c r="EO64" t="s">
        <v>3</v>
      </c>
      <c r="EQ64">
        <v>131072</v>
      </c>
      <c r="ER64">
        <v>1629.52</v>
      </c>
      <c r="ES64">
        <v>1255.6099999999999</v>
      </c>
      <c r="ET64">
        <v>14.41</v>
      </c>
      <c r="EU64">
        <v>0.24</v>
      </c>
      <c r="EV64">
        <v>359.5</v>
      </c>
      <c r="EW64">
        <v>42.9</v>
      </c>
      <c r="EX64">
        <v>0.02</v>
      </c>
      <c r="EY64">
        <v>0</v>
      </c>
      <c r="FQ64">
        <v>0</v>
      </c>
      <c r="FR64">
        <f t="shared" si="123"/>
        <v>0</v>
      </c>
      <c r="FS64">
        <v>0</v>
      </c>
      <c r="FT64" t="s">
        <v>22</v>
      </c>
      <c r="FU64" t="s">
        <v>23</v>
      </c>
      <c r="FX64">
        <v>94.5</v>
      </c>
      <c r="FY64">
        <v>46.75</v>
      </c>
      <c r="GA64" t="s">
        <v>3</v>
      </c>
      <c r="GD64">
        <v>1</v>
      </c>
      <c r="GF64">
        <v>1191270177</v>
      </c>
      <c r="GG64">
        <v>2</v>
      </c>
      <c r="GH64">
        <v>0</v>
      </c>
      <c r="GI64">
        <v>2</v>
      </c>
      <c r="GJ64">
        <v>0</v>
      </c>
      <c r="GK64">
        <v>0</v>
      </c>
      <c r="GL64">
        <f t="shared" si="124"/>
        <v>0</v>
      </c>
      <c r="GM64">
        <f t="shared" si="125"/>
        <v>1023</v>
      </c>
      <c r="GN64">
        <f t="shared" si="126"/>
        <v>1023</v>
      </c>
      <c r="GO64">
        <f t="shared" si="127"/>
        <v>0</v>
      </c>
      <c r="GP64">
        <f t="shared" si="128"/>
        <v>0</v>
      </c>
      <c r="GR64">
        <v>0</v>
      </c>
      <c r="GS64">
        <v>0</v>
      </c>
      <c r="GT64">
        <v>0</v>
      </c>
      <c r="GU64" t="s">
        <v>3</v>
      </c>
      <c r="GV64">
        <f t="shared" si="129"/>
        <v>0</v>
      </c>
      <c r="GW64">
        <v>1</v>
      </c>
      <c r="GX64">
        <f t="shared" si="130"/>
        <v>0</v>
      </c>
      <c r="HA64">
        <v>0</v>
      </c>
      <c r="HB64">
        <v>0</v>
      </c>
      <c r="HC64">
        <f t="shared" si="131"/>
        <v>0</v>
      </c>
      <c r="IK64">
        <v>0</v>
      </c>
    </row>
    <row r="65" spans="1:245">
      <c r="A65">
        <v>19</v>
      </c>
      <c r="B65">
        <v>1</v>
      </c>
      <c r="F65" t="s">
        <v>3</v>
      </c>
      <c r="G65" t="s">
        <v>65</v>
      </c>
      <c r="H65" t="s">
        <v>3</v>
      </c>
      <c r="AA65">
        <v>1</v>
      </c>
      <c r="IK65">
        <v>0</v>
      </c>
    </row>
    <row r="66" spans="1:245">
      <c r="A66">
        <v>17</v>
      </c>
      <c r="B66">
        <v>1</v>
      </c>
      <c r="C66">
        <f>ROW(SmtRes!A119)</f>
        <v>119</v>
      </c>
      <c r="D66">
        <f>ROW(EtalonRes!A126)</f>
        <v>126</v>
      </c>
      <c r="E66" t="s">
        <v>151</v>
      </c>
      <c r="F66" t="s">
        <v>118</v>
      </c>
      <c r="G66" t="s">
        <v>119</v>
      </c>
      <c r="H66" t="s">
        <v>120</v>
      </c>
      <c r="I66">
        <f>ROUND((2.1*0.9+2.1*0.7+2.2*0.7)/100,9)</f>
        <v>4.9000000000000002E-2</v>
      </c>
      <c r="J66">
        <v>0</v>
      </c>
      <c r="O66">
        <f t="shared" ref="O66:O78" si="132">ROUND(CP66,0)</f>
        <v>7779</v>
      </c>
      <c r="P66">
        <f t="shared" ref="P66:P78" si="133">ROUND(CQ66*I66,0)</f>
        <v>6533</v>
      </c>
      <c r="Q66">
        <f t="shared" ref="Q66:Q78" si="134">ROUND(CR66*I66,0)</f>
        <v>459</v>
      </c>
      <c r="R66">
        <f t="shared" ref="R66:R78" si="135">ROUND(CS66*I66,0)</f>
        <v>121</v>
      </c>
      <c r="S66">
        <f t="shared" ref="S66:S78" si="136">ROUND(CT66*I66,0)</f>
        <v>787</v>
      </c>
      <c r="T66">
        <f t="shared" ref="T66:T78" si="137">ROUND(CU66*I66,0)</f>
        <v>0</v>
      </c>
      <c r="U66">
        <f t="shared" ref="U66:U78" si="138">CV66*I66</f>
        <v>5.1097200000000003</v>
      </c>
      <c r="V66">
        <f t="shared" ref="V66:V78" si="139">CW66*I66</f>
        <v>0.55615000000000003</v>
      </c>
      <c r="W66">
        <f t="shared" ref="W66:W78" si="140">ROUND(CX66*I66,0)</f>
        <v>0</v>
      </c>
      <c r="X66">
        <f t="shared" ref="X66:X78" si="141">ROUND(CY66,0)</f>
        <v>962</v>
      </c>
      <c r="Y66">
        <f t="shared" ref="Y66:Y78" si="142">ROUND(CZ66,0)</f>
        <v>490</v>
      </c>
      <c r="AA66">
        <v>48583957</v>
      </c>
      <c r="AB66">
        <f t="shared" ref="AB66:AB78" si="143">ROUND((AC66+AD66+AF66),2)</f>
        <v>25859.68</v>
      </c>
      <c r="AC66">
        <f t="shared" ref="AC66:AC78" si="144">ROUND((ES66),2)</f>
        <v>23514.06</v>
      </c>
      <c r="AD66">
        <f t="shared" ref="AD66:AD78" si="145">ROUND((((ET66)-(EU66))+AE66),2)</f>
        <v>1450.9</v>
      </c>
      <c r="AE66">
        <f t="shared" ref="AE66:AE78" si="146">ROUND((EU66),2)</f>
        <v>137.34</v>
      </c>
      <c r="AF66">
        <f t="shared" ref="AF66:AF78" si="147">ROUND((EV66),2)</f>
        <v>894.72</v>
      </c>
      <c r="AG66">
        <f t="shared" ref="AG66:AG78" si="148">ROUND((AP66),2)</f>
        <v>0</v>
      </c>
      <c r="AH66">
        <f t="shared" ref="AH66:AH78" si="149">(EW66)</f>
        <v>104.28</v>
      </c>
      <c r="AI66">
        <f t="shared" ref="AI66:AI78" si="150">(EX66)</f>
        <v>11.35</v>
      </c>
      <c r="AJ66">
        <f t="shared" ref="AJ66:AJ78" si="151">(AS66)</f>
        <v>0</v>
      </c>
      <c r="AK66">
        <v>25859.68</v>
      </c>
      <c r="AL66">
        <v>23514.06</v>
      </c>
      <c r="AM66">
        <v>1450.9</v>
      </c>
      <c r="AN66">
        <v>137.34</v>
      </c>
      <c r="AO66">
        <v>894.72</v>
      </c>
      <c r="AP66">
        <v>0</v>
      </c>
      <c r="AQ66">
        <v>104.28</v>
      </c>
      <c r="AR66">
        <v>11.35</v>
      </c>
      <c r="AS66">
        <v>0</v>
      </c>
      <c r="AT66">
        <v>106</v>
      </c>
      <c r="AU66">
        <v>54</v>
      </c>
      <c r="AV66">
        <v>1</v>
      </c>
      <c r="AW66">
        <v>1</v>
      </c>
      <c r="AZ66">
        <v>1</v>
      </c>
      <c r="BA66">
        <v>17.95</v>
      </c>
      <c r="BB66">
        <v>6.46</v>
      </c>
      <c r="BC66">
        <v>5.67</v>
      </c>
      <c r="BD66" t="s">
        <v>3</v>
      </c>
      <c r="BE66" t="s">
        <v>3</v>
      </c>
      <c r="BF66" t="s">
        <v>3</v>
      </c>
      <c r="BG66" t="s">
        <v>3</v>
      </c>
      <c r="BH66">
        <v>0</v>
      </c>
      <c r="BI66">
        <v>1</v>
      </c>
      <c r="BJ66" t="s">
        <v>121</v>
      </c>
      <c r="BM66">
        <v>10001</v>
      </c>
      <c r="BN66">
        <v>0</v>
      </c>
      <c r="BO66" t="s">
        <v>118</v>
      </c>
      <c r="BP66">
        <v>1</v>
      </c>
      <c r="BQ66">
        <v>2</v>
      </c>
      <c r="BR66">
        <v>0</v>
      </c>
      <c r="BS66">
        <v>17.95</v>
      </c>
      <c r="BT66">
        <v>1</v>
      </c>
      <c r="BU66">
        <v>1</v>
      </c>
      <c r="BV66">
        <v>1</v>
      </c>
      <c r="BW66">
        <v>1</v>
      </c>
      <c r="BX66">
        <v>1</v>
      </c>
      <c r="BY66" t="s">
        <v>3</v>
      </c>
      <c r="BZ66">
        <v>118</v>
      </c>
      <c r="CA66">
        <v>63</v>
      </c>
      <c r="CE66">
        <v>0</v>
      </c>
      <c r="CF66">
        <v>0</v>
      </c>
      <c r="CG66">
        <v>0</v>
      </c>
      <c r="CM66">
        <v>0</v>
      </c>
      <c r="CN66" t="s">
        <v>3</v>
      </c>
      <c r="CO66">
        <v>0</v>
      </c>
      <c r="CP66">
        <f t="shared" ref="CP66:CP78" si="152">(P66+Q66+S66)</f>
        <v>7779</v>
      </c>
      <c r="CQ66">
        <f t="shared" ref="CQ66:CQ78" si="153">AC66*BC66</f>
        <v>133324.72020000001</v>
      </c>
      <c r="CR66">
        <f t="shared" ref="CR66:CR78" si="154">AD66*BB66</f>
        <v>9372.8140000000003</v>
      </c>
      <c r="CS66">
        <f t="shared" ref="CS66:CS78" si="155">AE66*BS66</f>
        <v>2465.2530000000002</v>
      </c>
      <c r="CT66">
        <f t="shared" ref="CT66:CT78" si="156">AF66*BA66</f>
        <v>16060.224</v>
      </c>
      <c r="CU66">
        <f t="shared" ref="CU66:CU78" si="157">AG66</f>
        <v>0</v>
      </c>
      <c r="CV66">
        <f t="shared" ref="CV66:CV78" si="158">AH66</f>
        <v>104.28</v>
      </c>
      <c r="CW66">
        <f t="shared" ref="CW66:CW78" si="159">AI66</f>
        <v>11.35</v>
      </c>
      <c r="CX66">
        <f t="shared" ref="CX66:CX78" si="160">AJ66</f>
        <v>0</v>
      </c>
      <c r="CY66">
        <f t="shared" ref="CY66:CY78" si="161">(((S66+R66)*AT66)/100)</f>
        <v>962.48</v>
      </c>
      <c r="CZ66">
        <f t="shared" ref="CZ66:CZ78" si="162">(((S66+R66)*AU66)/100)</f>
        <v>490.32</v>
      </c>
      <c r="DC66" t="s">
        <v>3</v>
      </c>
      <c r="DD66" t="s">
        <v>3</v>
      </c>
      <c r="DE66" t="s">
        <v>3</v>
      </c>
      <c r="DF66" t="s">
        <v>3</v>
      </c>
      <c r="DG66" t="s">
        <v>3</v>
      </c>
      <c r="DH66" t="s">
        <v>3</v>
      </c>
      <c r="DI66" t="s">
        <v>3</v>
      </c>
      <c r="DJ66" t="s">
        <v>3</v>
      </c>
      <c r="DK66" t="s">
        <v>3</v>
      </c>
      <c r="DL66" t="s">
        <v>3</v>
      </c>
      <c r="DM66" t="s">
        <v>3</v>
      </c>
      <c r="DN66">
        <v>0</v>
      </c>
      <c r="DO66">
        <v>0</v>
      </c>
      <c r="DP66">
        <v>1</v>
      </c>
      <c r="DQ66">
        <v>1</v>
      </c>
      <c r="DU66">
        <v>1013</v>
      </c>
      <c r="DV66" t="s">
        <v>120</v>
      </c>
      <c r="DW66" t="s">
        <v>120</v>
      </c>
      <c r="DX66">
        <v>1</v>
      </c>
      <c r="EE66">
        <v>48577723</v>
      </c>
      <c r="EF66">
        <v>2</v>
      </c>
      <c r="EG66" t="s">
        <v>12</v>
      </c>
      <c r="EH66">
        <v>0</v>
      </c>
      <c r="EI66" t="s">
        <v>3</v>
      </c>
      <c r="EJ66">
        <v>1</v>
      </c>
      <c r="EK66">
        <v>10001</v>
      </c>
      <c r="EL66" t="s">
        <v>100</v>
      </c>
      <c r="EM66" t="s">
        <v>101</v>
      </c>
      <c r="EO66" t="s">
        <v>3</v>
      </c>
      <c r="EQ66">
        <v>131072</v>
      </c>
      <c r="ER66">
        <v>25859.68</v>
      </c>
      <c r="ES66">
        <v>23514.06</v>
      </c>
      <c r="ET66">
        <v>1450.9</v>
      </c>
      <c r="EU66">
        <v>137.34</v>
      </c>
      <c r="EV66">
        <v>894.72</v>
      </c>
      <c r="EW66">
        <v>104.28</v>
      </c>
      <c r="EX66">
        <v>11.35</v>
      </c>
      <c r="EY66">
        <v>0</v>
      </c>
      <c r="FQ66">
        <v>0</v>
      </c>
      <c r="FR66">
        <f t="shared" ref="FR66:FR78" si="163">ROUND(IF(AND(BH66=3,BI66=3),P66,0),0)</f>
        <v>0</v>
      </c>
      <c r="FS66">
        <v>0</v>
      </c>
      <c r="FT66" t="s">
        <v>22</v>
      </c>
      <c r="FU66" t="s">
        <v>23</v>
      </c>
      <c r="FX66">
        <v>106.2</v>
      </c>
      <c r="FY66">
        <v>53.55</v>
      </c>
      <c r="GA66" t="s">
        <v>3</v>
      </c>
      <c r="GD66">
        <v>1</v>
      </c>
      <c r="GF66">
        <v>-1454448592</v>
      </c>
      <c r="GG66">
        <v>2</v>
      </c>
      <c r="GH66">
        <v>0</v>
      </c>
      <c r="GI66">
        <v>2</v>
      </c>
      <c r="GJ66">
        <v>0</v>
      </c>
      <c r="GK66">
        <v>0</v>
      </c>
      <c r="GL66">
        <f t="shared" ref="GL66:GL78" si="164">ROUND(IF(AND(BH66=3,BI66=3,FS66&lt;&gt;0),P66,0),0)</f>
        <v>0</v>
      </c>
      <c r="GM66">
        <f t="shared" ref="GM66:GM78" si="165">ROUND(O66+X66+Y66,0)+GX66</f>
        <v>9231</v>
      </c>
      <c r="GN66">
        <f t="shared" ref="GN66:GN78" si="166">IF(OR(BI66=0,BI66=1),ROUND(O66+X66+Y66,0),0)</f>
        <v>9231</v>
      </c>
      <c r="GO66">
        <f t="shared" ref="GO66:GO78" si="167">IF(BI66=2,ROUND(O66+X66+Y66,0),0)</f>
        <v>0</v>
      </c>
      <c r="GP66">
        <f t="shared" ref="GP66:GP78" si="168">IF(BI66=4,ROUND(O66+X66+Y66,0)+GX66,0)</f>
        <v>0</v>
      </c>
      <c r="GR66">
        <v>0</v>
      </c>
      <c r="GS66">
        <v>0</v>
      </c>
      <c r="GT66">
        <v>0</v>
      </c>
      <c r="GU66" t="s">
        <v>3</v>
      </c>
      <c r="GV66">
        <f t="shared" ref="GV66:GV78" si="169">ROUND((GT66),2)</f>
        <v>0</v>
      </c>
      <c r="GW66">
        <v>1</v>
      </c>
      <c r="GX66">
        <f t="shared" ref="GX66:GX78" si="170">ROUND(HC66*I66,0)</f>
        <v>0</v>
      </c>
      <c r="HA66">
        <v>0</v>
      </c>
      <c r="HB66">
        <v>0</v>
      </c>
      <c r="HC66">
        <f t="shared" ref="HC66:HC78" si="171">GV66*GW66</f>
        <v>0</v>
      </c>
      <c r="IK66">
        <v>0</v>
      </c>
    </row>
    <row r="67" spans="1:245">
      <c r="A67">
        <v>17</v>
      </c>
      <c r="B67">
        <v>1</v>
      </c>
      <c r="E67" t="s">
        <v>152</v>
      </c>
      <c r="F67" t="s">
        <v>123</v>
      </c>
      <c r="G67" t="s">
        <v>124</v>
      </c>
      <c r="H67" t="s">
        <v>105</v>
      </c>
      <c r="I67">
        <f>ROUND(I66*-100,9)</f>
        <v>-4.9000000000000004</v>
      </c>
      <c r="J67">
        <v>0</v>
      </c>
      <c r="O67">
        <f t="shared" si="132"/>
        <v>-5940</v>
      </c>
      <c r="P67">
        <f t="shared" si="133"/>
        <v>-5940</v>
      </c>
      <c r="Q67">
        <f t="shared" si="134"/>
        <v>0</v>
      </c>
      <c r="R67">
        <f t="shared" si="135"/>
        <v>0</v>
      </c>
      <c r="S67">
        <f t="shared" si="136"/>
        <v>0</v>
      </c>
      <c r="T67">
        <f t="shared" si="137"/>
        <v>0</v>
      </c>
      <c r="U67">
        <f t="shared" si="138"/>
        <v>0</v>
      </c>
      <c r="V67">
        <f t="shared" si="139"/>
        <v>0</v>
      </c>
      <c r="W67">
        <f t="shared" si="140"/>
        <v>0</v>
      </c>
      <c r="X67">
        <f t="shared" si="141"/>
        <v>0</v>
      </c>
      <c r="Y67">
        <f t="shared" si="142"/>
        <v>0</v>
      </c>
      <c r="AA67">
        <v>48583957</v>
      </c>
      <c r="AB67">
        <f t="shared" si="143"/>
        <v>208.29</v>
      </c>
      <c r="AC67">
        <f t="shared" si="144"/>
        <v>208.29</v>
      </c>
      <c r="AD67">
        <f t="shared" si="145"/>
        <v>0</v>
      </c>
      <c r="AE67">
        <f t="shared" si="146"/>
        <v>0</v>
      </c>
      <c r="AF67">
        <f t="shared" si="147"/>
        <v>0</v>
      </c>
      <c r="AG67">
        <f t="shared" si="148"/>
        <v>0</v>
      </c>
      <c r="AH67">
        <f t="shared" si="149"/>
        <v>0</v>
      </c>
      <c r="AI67">
        <f t="shared" si="150"/>
        <v>0</v>
      </c>
      <c r="AJ67">
        <f t="shared" si="151"/>
        <v>0</v>
      </c>
      <c r="AK67">
        <v>208.29</v>
      </c>
      <c r="AL67">
        <v>208.29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1</v>
      </c>
      <c r="AW67">
        <v>1</v>
      </c>
      <c r="AZ67">
        <v>1</v>
      </c>
      <c r="BA67">
        <v>1</v>
      </c>
      <c r="BB67">
        <v>1</v>
      </c>
      <c r="BC67">
        <v>5.82</v>
      </c>
      <c r="BD67" t="s">
        <v>3</v>
      </c>
      <c r="BE67" t="s">
        <v>3</v>
      </c>
      <c r="BF67" t="s">
        <v>3</v>
      </c>
      <c r="BG67" t="s">
        <v>3</v>
      </c>
      <c r="BH67">
        <v>3</v>
      </c>
      <c r="BI67">
        <v>1</v>
      </c>
      <c r="BJ67" t="s">
        <v>125</v>
      </c>
      <c r="BM67">
        <v>500001</v>
      </c>
      <c r="BN67">
        <v>0</v>
      </c>
      <c r="BO67" t="s">
        <v>123</v>
      </c>
      <c r="BP67">
        <v>1</v>
      </c>
      <c r="BQ67">
        <v>8</v>
      </c>
      <c r="BR67">
        <v>1</v>
      </c>
      <c r="BS67">
        <v>1</v>
      </c>
      <c r="BT67">
        <v>1</v>
      </c>
      <c r="BU67">
        <v>1</v>
      </c>
      <c r="BV67">
        <v>1</v>
      </c>
      <c r="BW67">
        <v>1</v>
      </c>
      <c r="BX67">
        <v>1</v>
      </c>
      <c r="BY67" t="s">
        <v>3</v>
      </c>
      <c r="BZ67">
        <v>0</v>
      </c>
      <c r="CA67">
        <v>0</v>
      </c>
      <c r="CE67">
        <v>0</v>
      </c>
      <c r="CF67">
        <v>0</v>
      </c>
      <c r="CG67">
        <v>0</v>
      </c>
      <c r="CM67">
        <v>0</v>
      </c>
      <c r="CN67" t="s">
        <v>3</v>
      </c>
      <c r="CO67">
        <v>0</v>
      </c>
      <c r="CP67">
        <f t="shared" si="152"/>
        <v>-5940</v>
      </c>
      <c r="CQ67">
        <f t="shared" si="153"/>
        <v>1212.2478000000001</v>
      </c>
      <c r="CR67">
        <f t="shared" si="154"/>
        <v>0</v>
      </c>
      <c r="CS67">
        <f t="shared" si="155"/>
        <v>0</v>
      </c>
      <c r="CT67">
        <f t="shared" si="156"/>
        <v>0</v>
      </c>
      <c r="CU67">
        <f t="shared" si="157"/>
        <v>0</v>
      </c>
      <c r="CV67">
        <f t="shared" si="158"/>
        <v>0</v>
      </c>
      <c r="CW67">
        <f t="shared" si="159"/>
        <v>0</v>
      </c>
      <c r="CX67">
        <f t="shared" si="160"/>
        <v>0</v>
      </c>
      <c r="CY67">
        <f t="shared" si="161"/>
        <v>0</v>
      </c>
      <c r="CZ67">
        <f t="shared" si="162"/>
        <v>0</v>
      </c>
      <c r="DC67" t="s">
        <v>3</v>
      </c>
      <c r="DD67" t="s">
        <v>3</v>
      </c>
      <c r="DE67" t="s">
        <v>3</v>
      </c>
      <c r="DF67" t="s">
        <v>3</v>
      </c>
      <c r="DG67" t="s">
        <v>3</v>
      </c>
      <c r="DH67" t="s">
        <v>3</v>
      </c>
      <c r="DI67" t="s">
        <v>3</v>
      </c>
      <c r="DJ67" t="s">
        <v>3</v>
      </c>
      <c r="DK67" t="s">
        <v>3</v>
      </c>
      <c r="DL67" t="s">
        <v>3</v>
      </c>
      <c r="DM67" t="s">
        <v>3</v>
      </c>
      <c r="DN67">
        <v>0</v>
      </c>
      <c r="DO67">
        <v>0</v>
      </c>
      <c r="DP67">
        <v>1</v>
      </c>
      <c r="DQ67">
        <v>1</v>
      </c>
      <c r="DU67">
        <v>1005</v>
      </c>
      <c r="DV67" t="s">
        <v>105</v>
      </c>
      <c r="DW67" t="s">
        <v>105</v>
      </c>
      <c r="DX67">
        <v>1</v>
      </c>
      <c r="EE67">
        <v>48577656</v>
      </c>
      <c r="EF67">
        <v>8</v>
      </c>
      <c r="EG67" t="s">
        <v>106</v>
      </c>
      <c r="EH67">
        <v>0</v>
      </c>
      <c r="EI67" t="s">
        <v>3</v>
      </c>
      <c r="EJ67">
        <v>1</v>
      </c>
      <c r="EK67">
        <v>500001</v>
      </c>
      <c r="EL67" t="s">
        <v>107</v>
      </c>
      <c r="EM67" t="s">
        <v>108</v>
      </c>
      <c r="EO67" t="s">
        <v>3</v>
      </c>
      <c r="EQ67">
        <v>163840</v>
      </c>
      <c r="ER67">
        <v>208.29</v>
      </c>
      <c r="ES67">
        <v>208.29</v>
      </c>
      <c r="ET67">
        <v>0</v>
      </c>
      <c r="EU67">
        <v>0</v>
      </c>
      <c r="EV67">
        <v>0</v>
      </c>
      <c r="EW67">
        <v>0</v>
      </c>
      <c r="EX67">
        <v>0</v>
      </c>
      <c r="EY67">
        <v>0</v>
      </c>
      <c r="FQ67">
        <v>0</v>
      </c>
      <c r="FR67">
        <f t="shared" si="163"/>
        <v>0</v>
      </c>
      <c r="FS67">
        <v>0</v>
      </c>
      <c r="FX67">
        <v>0</v>
      </c>
      <c r="FY67">
        <v>0</v>
      </c>
      <c r="GA67" t="s">
        <v>3</v>
      </c>
      <c r="GD67">
        <v>1</v>
      </c>
      <c r="GF67">
        <v>2099777272</v>
      </c>
      <c r="GG67">
        <v>2</v>
      </c>
      <c r="GH67">
        <v>0</v>
      </c>
      <c r="GI67">
        <v>2</v>
      </c>
      <c r="GJ67">
        <v>0</v>
      </c>
      <c r="GK67">
        <v>0</v>
      </c>
      <c r="GL67">
        <f t="shared" si="164"/>
        <v>0</v>
      </c>
      <c r="GM67">
        <f t="shared" si="165"/>
        <v>-5940</v>
      </c>
      <c r="GN67">
        <f t="shared" si="166"/>
        <v>-5940</v>
      </c>
      <c r="GO67">
        <f t="shared" si="167"/>
        <v>0</v>
      </c>
      <c r="GP67">
        <f t="shared" si="168"/>
        <v>0</v>
      </c>
      <c r="GR67">
        <v>0</v>
      </c>
      <c r="GS67">
        <v>0</v>
      </c>
      <c r="GT67">
        <v>0</v>
      </c>
      <c r="GU67" t="s">
        <v>3</v>
      </c>
      <c r="GV67">
        <f t="shared" si="169"/>
        <v>0</v>
      </c>
      <c r="GW67">
        <v>1</v>
      </c>
      <c r="GX67">
        <f t="shared" si="170"/>
        <v>0</v>
      </c>
      <c r="HA67">
        <v>0</v>
      </c>
      <c r="HB67">
        <v>0</v>
      </c>
      <c r="HC67">
        <f t="shared" si="171"/>
        <v>0</v>
      </c>
      <c r="IK67">
        <v>0</v>
      </c>
    </row>
    <row r="68" spans="1:245">
      <c r="A68">
        <v>17</v>
      </c>
      <c r="B68">
        <v>1</v>
      </c>
      <c r="E68" t="s">
        <v>153</v>
      </c>
      <c r="F68" t="s">
        <v>127</v>
      </c>
      <c r="G68" t="s">
        <v>128</v>
      </c>
      <c r="H68" t="s">
        <v>129</v>
      </c>
      <c r="I68">
        <v>1</v>
      </c>
      <c r="J68">
        <v>0</v>
      </c>
      <c r="O68">
        <f t="shared" si="132"/>
        <v>7916</v>
      </c>
      <c r="P68">
        <f t="shared" si="133"/>
        <v>7916</v>
      </c>
      <c r="Q68">
        <f t="shared" si="134"/>
        <v>0</v>
      </c>
      <c r="R68">
        <f t="shared" si="135"/>
        <v>0</v>
      </c>
      <c r="S68">
        <f t="shared" si="136"/>
        <v>0</v>
      </c>
      <c r="T68">
        <f t="shared" si="137"/>
        <v>0</v>
      </c>
      <c r="U68">
        <f t="shared" si="138"/>
        <v>0</v>
      </c>
      <c r="V68">
        <f t="shared" si="139"/>
        <v>0</v>
      </c>
      <c r="W68">
        <f t="shared" si="140"/>
        <v>0</v>
      </c>
      <c r="X68">
        <f t="shared" si="141"/>
        <v>0</v>
      </c>
      <c r="Y68">
        <f t="shared" si="142"/>
        <v>0</v>
      </c>
      <c r="AA68">
        <v>48583957</v>
      </c>
      <c r="AB68">
        <f t="shared" si="143"/>
        <v>1602.49</v>
      </c>
      <c r="AC68">
        <f t="shared" si="144"/>
        <v>1602.49</v>
      </c>
      <c r="AD68">
        <f t="shared" si="145"/>
        <v>0</v>
      </c>
      <c r="AE68">
        <f t="shared" si="146"/>
        <v>0</v>
      </c>
      <c r="AF68">
        <f t="shared" si="147"/>
        <v>0</v>
      </c>
      <c r="AG68">
        <f t="shared" si="148"/>
        <v>0</v>
      </c>
      <c r="AH68">
        <f t="shared" si="149"/>
        <v>0</v>
      </c>
      <c r="AI68">
        <f t="shared" si="150"/>
        <v>0</v>
      </c>
      <c r="AJ68">
        <f t="shared" si="151"/>
        <v>0</v>
      </c>
      <c r="AK68">
        <v>1602.49</v>
      </c>
      <c r="AL68">
        <v>1602.49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1</v>
      </c>
      <c r="AW68">
        <v>1</v>
      </c>
      <c r="AZ68">
        <v>1</v>
      </c>
      <c r="BA68">
        <v>1</v>
      </c>
      <c r="BB68">
        <v>1</v>
      </c>
      <c r="BC68">
        <v>4.9400000000000004</v>
      </c>
      <c r="BD68" t="s">
        <v>3</v>
      </c>
      <c r="BE68" t="s">
        <v>3</v>
      </c>
      <c r="BF68" t="s">
        <v>3</v>
      </c>
      <c r="BG68" t="s">
        <v>3</v>
      </c>
      <c r="BH68">
        <v>3</v>
      </c>
      <c r="BI68">
        <v>1</v>
      </c>
      <c r="BJ68" t="s">
        <v>130</v>
      </c>
      <c r="BM68">
        <v>500001</v>
      </c>
      <c r="BN68">
        <v>0</v>
      </c>
      <c r="BO68" t="s">
        <v>127</v>
      </c>
      <c r="BP68">
        <v>1</v>
      </c>
      <c r="BQ68">
        <v>8</v>
      </c>
      <c r="BR68">
        <v>0</v>
      </c>
      <c r="BS68">
        <v>1</v>
      </c>
      <c r="BT68">
        <v>1</v>
      </c>
      <c r="BU68">
        <v>1</v>
      </c>
      <c r="BV68">
        <v>1</v>
      </c>
      <c r="BW68">
        <v>1</v>
      </c>
      <c r="BX68">
        <v>1</v>
      </c>
      <c r="BY68" t="s">
        <v>3</v>
      </c>
      <c r="BZ68">
        <v>0</v>
      </c>
      <c r="CA68">
        <v>0</v>
      </c>
      <c r="CE68">
        <v>0</v>
      </c>
      <c r="CF68">
        <v>0</v>
      </c>
      <c r="CG68">
        <v>0</v>
      </c>
      <c r="CM68">
        <v>0</v>
      </c>
      <c r="CN68" t="s">
        <v>3</v>
      </c>
      <c r="CO68">
        <v>0</v>
      </c>
      <c r="CP68">
        <f t="shared" si="152"/>
        <v>7916</v>
      </c>
      <c r="CQ68">
        <f t="shared" si="153"/>
        <v>7916.3006000000005</v>
      </c>
      <c r="CR68">
        <f t="shared" si="154"/>
        <v>0</v>
      </c>
      <c r="CS68">
        <f t="shared" si="155"/>
        <v>0</v>
      </c>
      <c r="CT68">
        <f t="shared" si="156"/>
        <v>0</v>
      </c>
      <c r="CU68">
        <f t="shared" si="157"/>
        <v>0</v>
      </c>
      <c r="CV68">
        <f t="shared" si="158"/>
        <v>0</v>
      </c>
      <c r="CW68">
        <f t="shared" si="159"/>
        <v>0</v>
      </c>
      <c r="CX68">
        <f t="shared" si="160"/>
        <v>0</v>
      </c>
      <c r="CY68">
        <f t="shared" si="161"/>
        <v>0</v>
      </c>
      <c r="CZ68">
        <f t="shared" si="162"/>
        <v>0</v>
      </c>
      <c r="DC68" t="s">
        <v>3</v>
      </c>
      <c r="DD68" t="s">
        <v>3</v>
      </c>
      <c r="DE68" t="s">
        <v>3</v>
      </c>
      <c r="DF68" t="s">
        <v>3</v>
      </c>
      <c r="DG68" t="s">
        <v>3</v>
      </c>
      <c r="DH68" t="s">
        <v>3</v>
      </c>
      <c r="DI68" t="s">
        <v>3</v>
      </c>
      <c r="DJ68" t="s">
        <v>3</v>
      </c>
      <c r="DK68" t="s">
        <v>3</v>
      </c>
      <c r="DL68" t="s">
        <v>3</v>
      </c>
      <c r="DM68" t="s">
        <v>3</v>
      </c>
      <c r="DN68">
        <v>0</v>
      </c>
      <c r="DO68">
        <v>0</v>
      </c>
      <c r="DP68">
        <v>1</v>
      </c>
      <c r="DQ68">
        <v>1</v>
      </c>
      <c r="DU68">
        <v>1013</v>
      </c>
      <c r="DV68" t="s">
        <v>129</v>
      </c>
      <c r="DW68" t="s">
        <v>129</v>
      </c>
      <c r="DX68">
        <v>1</v>
      </c>
      <c r="EE68">
        <v>48577656</v>
      </c>
      <c r="EF68">
        <v>8</v>
      </c>
      <c r="EG68" t="s">
        <v>106</v>
      </c>
      <c r="EH68">
        <v>0</v>
      </c>
      <c r="EI68" t="s">
        <v>3</v>
      </c>
      <c r="EJ68">
        <v>1</v>
      </c>
      <c r="EK68">
        <v>500001</v>
      </c>
      <c r="EL68" t="s">
        <v>107</v>
      </c>
      <c r="EM68" t="s">
        <v>108</v>
      </c>
      <c r="EO68" t="s">
        <v>3</v>
      </c>
      <c r="EQ68">
        <v>131072</v>
      </c>
      <c r="ER68">
        <v>1602.49</v>
      </c>
      <c r="ES68">
        <v>1602.49</v>
      </c>
      <c r="ET68">
        <v>0</v>
      </c>
      <c r="EU68">
        <v>0</v>
      </c>
      <c r="EV68">
        <v>0</v>
      </c>
      <c r="EW68">
        <v>0</v>
      </c>
      <c r="EX68">
        <v>0</v>
      </c>
      <c r="EY68">
        <v>0</v>
      </c>
      <c r="FQ68">
        <v>0</v>
      </c>
      <c r="FR68">
        <f t="shared" si="163"/>
        <v>0</v>
      </c>
      <c r="FS68">
        <v>0</v>
      </c>
      <c r="FX68">
        <v>0</v>
      </c>
      <c r="FY68">
        <v>0</v>
      </c>
      <c r="GA68" t="s">
        <v>3</v>
      </c>
      <c r="GD68">
        <v>1</v>
      </c>
      <c r="GF68">
        <v>88639921</v>
      </c>
      <c r="GG68">
        <v>2</v>
      </c>
      <c r="GH68">
        <v>0</v>
      </c>
      <c r="GI68">
        <v>2</v>
      </c>
      <c r="GJ68">
        <v>0</v>
      </c>
      <c r="GK68">
        <v>0</v>
      </c>
      <c r="GL68">
        <f t="shared" si="164"/>
        <v>0</v>
      </c>
      <c r="GM68">
        <f t="shared" si="165"/>
        <v>7916</v>
      </c>
      <c r="GN68">
        <f t="shared" si="166"/>
        <v>7916</v>
      </c>
      <c r="GO68">
        <f t="shared" si="167"/>
        <v>0</v>
      </c>
      <c r="GP68">
        <f t="shared" si="168"/>
        <v>0</v>
      </c>
      <c r="GR68">
        <v>0</v>
      </c>
      <c r="GS68">
        <v>0</v>
      </c>
      <c r="GT68">
        <v>0</v>
      </c>
      <c r="GU68" t="s">
        <v>3</v>
      </c>
      <c r="GV68">
        <f t="shared" si="169"/>
        <v>0</v>
      </c>
      <c r="GW68">
        <v>1</v>
      </c>
      <c r="GX68">
        <f t="shared" si="170"/>
        <v>0</v>
      </c>
      <c r="HA68">
        <v>0</v>
      </c>
      <c r="HB68">
        <v>0</v>
      </c>
      <c r="HC68">
        <f t="shared" si="171"/>
        <v>0</v>
      </c>
      <c r="IK68">
        <v>0</v>
      </c>
    </row>
    <row r="69" spans="1:245">
      <c r="A69">
        <v>17</v>
      </c>
      <c r="B69">
        <v>1</v>
      </c>
      <c r="E69" t="s">
        <v>154</v>
      </c>
      <c r="F69" t="s">
        <v>155</v>
      </c>
      <c r="G69" t="s">
        <v>156</v>
      </c>
      <c r="H69" t="s">
        <v>129</v>
      </c>
      <c r="I69">
        <v>1</v>
      </c>
      <c r="J69">
        <v>0</v>
      </c>
      <c r="O69">
        <f t="shared" si="132"/>
        <v>7916</v>
      </c>
      <c r="P69">
        <f t="shared" si="133"/>
        <v>7916</v>
      </c>
      <c r="Q69">
        <f t="shared" si="134"/>
        <v>0</v>
      </c>
      <c r="R69">
        <f t="shared" si="135"/>
        <v>0</v>
      </c>
      <c r="S69">
        <f t="shared" si="136"/>
        <v>0</v>
      </c>
      <c r="T69">
        <f t="shared" si="137"/>
        <v>0</v>
      </c>
      <c r="U69">
        <f t="shared" si="138"/>
        <v>0</v>
      </c>
      <c r="V69">
        <f t="shared" si="139"/>
        <v>0</v>
      </c>
      <c r="W69">
        <f t="shared" si="140"/>
        <v>0</v>
      </c>
      <c r="X69">
        <f t="shared" si="141"/>
        <v>0</v>
      </c>
      <c r="Y69">
        <f t="shared" si="142"/>
        <v>0</v>
      </c>
      <c r="AA69">
        <v>48583957</v>
      </c>
      <c r="AB69">
        <f t="shared" si="143"/>
        <v>1602.49</v>
      </c>
      <c r="AC69">
        <f t="shared" si="144"/>
        <v>1602.49</v>
      </c>
      <c r="AD69">
        <f t="shared" si="145"/>
        <v>0</v>
      </c>
      <c r="AE69">
        <f t="shared" si="146"/>
        <v>0</v>
      </c>
      <c r="AF69">
        <f t="shared" si="147"/>
        <v>0</v>
      </c>
      <c r="AG69">
        <f t="shared" si="148"/>
        <v>0</v>
      </c>
      <c r="AH69">
        <f t="shared" si="149"/>
        <v>0</v>
      </c>
      <c r="AI69">
        <f t="shared" si="150"/>
        <v>0</v>
      </c>
      <c r="AJ69">
        <f t="shared" si="151"/>
        <v>0</v>
      </c>
      <c r="AK69">
        <v>1602.49</v>
      </c>
      <c r="AL69">
        <v>1602.49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1</v>
      </c>
      <c r="AW69">
        <v>1</v>
      </c>
      <c r="AZ69">
        <v>1</v>
      </c>
      <c r="BA69">
        <v>1</v>
      </c>
      <c r="BB69">
        <v>1</v>
      </c>
      <c r="BC69">
        <v>4.9400000000000004</v>
      </c>
      <c r="BD69" t="s">
        <v>3</v>
      </c>
      <c r="BE69" t="s">
        <v>3</v>
      </c>
      <c r="BF69" t="s">
        <v>3</v>
      </c>
      <c r="BG69" t="s">
        <v>3</v>
      </c>
      <c r="BH69">
        <v>3</v>
      </c>
      <c r="BI69">
        <v>1</v>
      </c>
      <c r="BJ69" t="s">
        <v>157</v>
      </c>
      <c r="BM69">
        <v>500001</v>
      </c>
      <c r="BN69">
        <v>0</v>
      </c>
      <c r="BO69" t="s">
        <v>155</v>
      </c>
      <c r="BP69">
        <v>1</v>
      </c>
      <c r="BQ69">
        <v>8</v>
      </c>
      <c r="BR69">
        <v>0</v>
      </c>
      <c r="BS69">
        <v>1</v>
      </c>
      <c r="BT69">
        <v>1</v>
      </c>
      <c r="BU69">
        <v>1</v>
      </c>
      <c r="BV69">
        <v>1</v>
      </c>
      <c r="BW69">
        <v>1</v>
      </c>
      <c r="BX69">
        <v>1</v>
      </c>
      <c r="BY69" t="s">
        <v>3</v>
      </c>
      <c r="BZ69">
        <v>0</v>
      </c>
      <c r="CA69">
        <v>0</v>
      </c>
      <c r="CE69">
        <v>0</v>
      </c>
      <c r="CF69">
        <v>0</v>
      </c>
      <c r="CG69">
        <v>0</v>
      </c>
      <c r="CM69">
        <v>0</v>
      </c>
      <c r="CN69" t="s">
        <v>3</v>
      </c>
      <c r="CO69">
        <v>0</v>
      </c>
      <c r="CP69">
        <f t="shared" si="152"/>
        <v>7916</v>
      </c>
      <c r="CQ69">
        <f t="shared" si="153"/>
        <v>7916.3006000000005</v>
      </c>
      <c r="CR69">
        <f t="shared" si="154"/>
        <v>0</v>
      </c>
      <c r="CS69">
        <f t="shared" si="155"/>
        <v>0</v>
      </c>
      <c r="CT69">
        <f t="shared" si="156"/>
        <v>0</v>
      </c>
      <c r="CU69">
        <f t="shared" si="157"/>
        <v>0</v>
      </c>
      <c r="CV69">
        <f t="shared" si="158"/>
        <v>0</v>
      </c>
      <c r="CW69">
        <f t="shared" si="159"/>
        <v>0</v>
      </c>
      <c r="CX69">
        <f t="shared" si="160"/>
        <v>0</v>
      </c>
      <c r="CY69">
        <f t="shared" si="161"/>
        <v>0</v>
      </c>
      <c r="CZ69">
        <f t="shared" si="162"/>
        <v>0</v>
      </c>
      <c r="DC69" t="s">
        <v>3</v>
      </c>
      <c r="DD69" t="s">
        <v>3</v>
      </c>
      <c r="DE69" t="s">
        <v>3</v>
      </c>
      <c r="DF69" t="s">
        <v>3</v>
      </c>
      <c r="DG69" t="s">
        <v>3</v>
      </c>
      <c r="DH69" t="s">
        <v>3</v>
      </c>
      <c r="DI69" t="s">
        <v>3</v>
      </c>
      <c r="DJ69" t="s">
        <v>3</v>
      </c>
      <c r="DK69" t="s">
        <v>3</v>
      </c>
      <c r="DL69" t="s">
        <v>3</v>
      </c>
      <c r="DM69" t="s">
        <v>3</v>
      </c>
      <c r="DN69">
        <v>0</v>
      </c>
      <c r="DO69">
        <v>0</v>
      </c>
      <c r="DP69">
        <v>1</v>
      </c>
      <c r="DQ69">
        <v>1</v>
      </c>
      <c r="DU69">
        <v>1013</v>
      </c>
      <c r="DV69" t="s">
        <v>129</v>
      </c>
      <c r="DW69" t="s">
        <v>129</v>
      </c>
      <c r="DX69">
        <v>1</v>
      </c>
      <c r="EE69">
        <v>48577656</v>
      </c>
      <c r="EF69">
        <v>8</v>
      </c>
      <c r="EG69" t="s">
        <v>106</v>
      </c>
      <c r="EH69">
        <v>0</v>
      </c>
      <c r="EI69" t="s">
        <v>3</v>
      </c>
      <c r="EJ69">
        <v>1</v>
      </c>
      <c r="EK69">
        <v>500001</v>
      </c>
      <c r="EL69" t="s">
        <v>107</v>
      </c>
      <c r="EM69" t="s">
        <v>108</v>
      </c>
      <c r="EO69" t="s">
        <v>3</v>
      </c>
      <c r="EQ69">
        <v>131072</v>
      </c>
      <c r="ER69">
        <v>1602.49</v>
      </c>
      <c r="ES69">
        <v>1602.49</v>
      </c>
      <c r="ET69">
        <v>0</v>
      </c>
      <c r="EU69">
        <v>0</v>
      </c>
      <c r="EV69">
        <v>0</v>
      </c>
      <c r="EW69">
        <v>0</v>
      </c>
      <c r="EX69">
        <v>0</v>
      </c>
      <c r="EY69">
        <v>0</v>
      </c>
      <c r="FQ69">
        <v>0</v>
      </c>
      <c r="FR69">
        <f t="shared" si="163"/>
        <v>0</v>
      </c>
      <c r="FS69">
        <v>0</v>
      </c>
      <c r="FX69">
        <v>0</v>
      </c>
      <c r="FY69">
        <v>0</v>
      </c>
      <c r="GA69" t="s">
        <v>3</v>
      </c>
      <c r="GD69">
        <v>1</v>
      </c>
      <c r="GF69">
        <v>739933648</v>
      </c>
      <c r="GG69">
        <v>2</v>
      </c>
      <c r="GH69">
        <v>0</v>
      </c>
      <c r="GI69">
        <v>2</v>
      </c>
      <c r="GJ69">
        <v>0</v>
      </c>
      <c r="GK69">
        <v>0</v>
      </c>
      <c r="GL69">
        <f t="shared" si="164"/>
        <v>0</v>
      </c>
      <c r="GM69">
        <f t="shared" si="165"/>
        <v>7916</v>
      </c>
      <c r="GN69">
        <f t="shared" si="166"/>
        <v>7916</v>
      </c>
      <c r="GO69">
        <f t="shared" si="167"/>
        <v>0</v>
      </c>
      <c r="GP69">
        <f t="shared" si="168"/>
        <v>0</v>
      </c>
      <c r="GR69">
        <v>0</v>
      </c>
      <c r="GS69">
        <v>0</v>
      </c>
      <c r="GT69">
        <v>0</v>
      </c>
      <c r="GU69" t="s">
        <v>3</v>
      </c>
      <c r="GV69">
        <f t="shared" si="169"/>
        <v>0</v>
      </c>
      <c r="GW69">
        <v>1</v>
      </c>
      <c r="GX69">
        <f t="shared" si="170"/>
        <v>0</v>
      </c>
      <c r="HA69">
        <v>0</v>
      </c>
      <c r="HB69">
        <v>0</v>
      </c>
      <c r="HC69">
        <f t="shared" si="171"/>
        <v>0</v>
      </c>
      <c r="IK69">
        <v>0</v>
      </c>
    </row>
    <row r="70" spans="1:245">
      <c r="A70">
        <v>17</v>
      </c>
      <c r="B70">
        <v>1</v>
      </c>
      <c r="E70" t="s">
        <v>158</v>
      </c>
      <c r="F70" t="s">
        <v>155</v>
      </c>
      <c r="G70" t="s">
        <v>159</v>
      </c>
      <c r="H70" t="s">
        <v>129</v>
      </c>
      <c r="I70">
        <v>1</v>
      </c>
      <c r="J70">
        <v>0</v>
      </c>
      <c r="O70">
        <f t="shared" si="132"/>
        <v>7916</v>
      </c>
      <c r="P70">
        <f t="shared" si="133"/>
        <v>7916</v>
      </c>
      <c r="Q70">
        <f t="shared" si="134"/>
        <v>0</v>
      </c>
      <c r="R70">
        <f t="shared" si="135"/>
        <v>0</v>
      </c>
      <c r="S70">
        <f t="shared" si="136"/>
        <v>0</v>
      </c>
      <c r="T70">
        <f t="shared" si="137"/>
        <v>0</v>
      </c>
      <c r="U70">
        <f t="shared" si="138"/>
        <v>0</v>
      </c>
      <c r="V70">
        <f t="shared" si="139"/>
        <v>0</v>
      </c>
      <c r="W70">
        <f t="shared" si="140"/>
        <v>0</v>
      </c>
      <c r="X70">
        <f t="shared" si="141"/>
        <v>0</v>
      </c>
      <c r="Y70">
        <f t="shared" si="142"/>
        <v>0</v>
      </c>
      <c r="AA70">
        <v>48583957</v>
      </c>
      <c r="AB70">
        <f t="shared" si="143"/>
        <v>1602.49</v>
      </c>
      <c r="AC70">
        <f t="shared" si="144"/>
        <v>1602.49</v>
      </c>
      <c r="AD70">
        <f t="shared" si="145"/>
        <v>0</v>
      </c>
      <c r="AE70">
        <f t="shared" si="146"/>
        <v>0</v>
      </c>
      <c r="AF70">
        <f t="shared" si="147"/>
        <v>0</v>
      </c>
      <c r="AG70">
        <f t="shared" si="148"/>
        <v>0</v>
      </c>
      <c r="AH70">
        <f t="shared" si="149"/>
        <v>0</v>
      </c>
      <c r="AI70">
        <f t="shared" si="150"/>
        <v>0</v>
      </c>
      <c r="AJ70">
        <f t="shared" si="151"/>
        <v>0</v>
      </c>
      <c r="AK70">
        <v>1602.49</v>
      </c>
      <c r="AL70">
        <v>1602.49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1</v>
      </c>
      <c r="AW70">
        <v>1</v>
      </c>
      <c r="AZ70">
        <v>1</v>
      </c>
      <c r="BA70">
        <v>1</v>
      </c>
      <c r="BB70">
        <v>1</v>
      </c>
      <c r="BC70">
        <v>4.9400000000000004</v>
      </c>
      <c r="BD70" t="s">
        <v>3</v>
      </c>
      <c r="BE70" t="s">
        <v>3</v>
      </c>
      <c r="BF70" t="s">
        <v>3</v>
      </c>
      <c r="BG70" t="s">
        <v>3</v>
      </c>
      <c r="BH70">
        <v>3</v>
      </c>
      <c r="BI70">
        <v>1</v>
      </c>
      <c r="BJ70" t="s">
        <v>157</v>
      </c>
      <c r="BM70">
        <v>500001</v>
      </c>
      <c r="BN70">
        <v>0</v>
      </c>
      <c r="BO70" t="s">
        <v>155</v>
      </c>
      <c r="BP70">
        <v>1</v>
      </c>
      <c r="BQ70">
        <v>8</v>
      </c>
      <c r="BR70">
        <v>0</v>
      </c>
      <c r="BS70">
        <v>1</v>
      </c>
      <c r="BT70">
        <v>1</v>
      </c>
      <c r="BU70">
        <v>1</v>
      </c>
      <c r="BV70">
        <v>1</v>
      </c>
      <c r="BW70">
        <v>1</v>
      </c>
      <c r="BX70">
        <v>1</v>
      </c>
      <c r="BY70" t="s">
        <v>3</v>
      </c>
      <c r="BZ70">
        <v>0</v>
      </c>
      <c r="CA70">
        <v>0</v>
      </c>
      <c r="CE70">
        <v>0</v>
      </c>
      <c r="CF70">
        <v>0</v>
      </c>
      <c r="CG70">
        <v>0</v>
      </c>
      <c r="CM70">
        <v>0</v>
      </c>
      <c r="CN70" t="s">
        <v>3</v>
      </c>
      <c r="CO70">
        <v>0</v>
      </c>
      <c r="CP70">
        <f t="shared" si="152"/>
        <v>7916</v>
      </c>
      <c r="CQ70">
        <f t="shared" si="153"/>
        <v>7916.3006000000005</v>
      </c>
      <c r="CR70">
        <f t="shared" si="154"/>
        <v>0</v>
      </c>
      <c r="CS70">
        <f t="shared" si="155"/>
        <v>0</v>
      </c>
      <c r="CT70">
        <f t="shared" si="156"/>
        <v>0</v>
      </c>
      <c r="CU70">
        <f t="shared" si="157"/>
        <v>0</v>
      </c>
      <c r="CV70">
        <f t="shared" si="158"/>
        <v>0</v>
      </c>
      <c r="CW70">
        <f t="shared" si="159"/>
        <v>0</v>
      </c>
      <c r="CX70">
        <f t="shared" si="160"/>
        <v>0</v>
      </c>
      <c r="CY70">
        <f t="shared" si="161"/>
        <v>0</v>
      </c>
      <c r="CZ70">
        <f t="shared" si="162"/>
        <v>0</v>
      </c>
      <c r="DC70" t="s">
        <v>3</v>
      </c>
      <c r="DD70" t="s">
        <v>3</v>
      </c>
      <c r="DE70" t="s">
        <v>3</v>
      </c>
      <c r="DF70" t="s">
        <v>3</v>
      </c>
      <c r="DG70" t="s">
        <v>3</v>
      </c>
      <c r="DH70" t="s">
        <v>3</v>
      </c>
      <c r="DI70" t="s">
        <v>3</v>
      </c>
      <c r="DJ70" t="s">
        <v>3</v>
      </c>
      <c r="DK70" t="s">
        <v>3</v>
      </c>
      <c r="DL70" t="s">
        <v>3</v>
      </c>
      <c r="DM70" t="s">
        <v>3</v>
      </c>
      <c r="DN70">
        <v>0</v>
      </c>
      <c r="DO70">
        <v>0</v>
      </c>
      <c r="DP70">
        <v>1</v>
      </c>
      <c r="DQ70">
        <v>1</v>
      </c>
      <c r="DU70">
        <v>1013</v>
      </c>
      <c r="DV70" t="s">
        <v>129</v>
      </c>
      <c r="DW70" t="s">
        <v>129</v>
      </c>
      <c r="DX70">
        <v>1</v>
      </c>
      <c r="EE70">
        <v>48577656</v>
      </c>
      <c r="EF70">
        <v>8</v>
      </c>
      <c r="EG70" t="s">
        <v>106</v>
      </c>
      <c r="EH70">
        <v>0</v>
      </c>
      <c r="EI70" t="s">
        <v>3</v>
      </c>
      <c r="EJ70">
        <v>1</v>
      </c>
      <c r="EK70">
        <v>500001</v>
      </c>
      <c r="EL70" t="s">
        <v>107</v>
      </c>
      <c r="EM70" t="s">
        <v>108</v>
      </c>
      <c r="EO70" t="s">
        <v>3</v>
      </c>
      <c r="EQ70">
        <v>131072</v>
      </c>
      <c r="ER70">
        <v>1602.49</v>
      </c>
      <c r="ES70">
        <v>1602.49</v>
      </c>
      <c r="ET70">
        <v>0</v>
      </c>
      <c r="EU70">
        <v>0</v>
      </c>
      <c r="EV70">
        <v>0</v>
      </c>
      <c r="EW70">
        <v>0</v>
      </c>
      <c r="EX70">
        <v>0</v>
      </c>
      <c r="EY70">
        <v>0</v>
      </c>
      <c r="FQ70">
        <v>0</v>
      </c>
      <c r="FR70">
        <f t="shared" si="163"/>
        <v>0</v>
      </c>
      <c r="FS70">
        <v>0</v>
      </c>
      <c r="FX70">
        <v>0</v>
      </c>
      <c r="FY70">
        <v>0</v>
      </c>
      <c r="GA70" t="s">
        <v>3</v>
      </c>
      <c r="GD70">
        <v>1</v>
      </c>
      <c r="GF70">
        <v>1606319096</v>
      </c>
      <c r="GG70">
        <v>2</v>
      </c>
      <c r="GH70">
        <v>0</v>
      </c>
      <c r="GI70">
        <v>2</v>
      </c>
      <c r="GJ70">
        <v>0</v>
      </c>
      <c r="GK70">
        <v>0</v>
      </c>
      <c r="GL70">
        <f t="shared" si="164"/>
        <v>0</v>
      </c>
      <c r="GM70">
        <f t="shared" si="165"/>
        <v>7916</v>
      </c>
      <c r="GN70">
        <f t="shared" si="166"/>
        <v>7916</v>
      </c>
      <c r="GO70">
        <f t="shared" si="167"/>
        <v>0</v>
      </c>
      <c r="GP70">
        <f t="shared" si="168"/>
        <v>0</v>
      </c>
      <c r="GR70">
        <v>0</v>
      </c>
      <c r="GS70">
        <v>0</v>
      </c>
      <c r="GT70">
        <v>0</v>
      </c>
      <c r="GU70" t="s">
        <v>3</v>
      </c>
      <c r="GV70">
        <f t="shared" si="169"/>
        <v>0</v>
      </c>
      <c r="GW70">
        <v>1</v>
      </c>
      <c r="GX70">
        <f t="shared" si="170"/>
        <v>0</v>
      </c>
      <c r="HA70">
        <v>0</v>
      </c>
      <c r="HB70">
        <v>0</v>
      </c>
      <c r="HC70">
        <f t="shared" si="171"/>
        <v>0</v>
      </c>
      <c r="IK70">
        <v>0</v>
      </c>
    </row>
    <row r="71" spans="1:245">
      <c r="A71">
        <v>17</v>
      </c>
      <c r="B71">
        <v>1</v>
      </c>
      <c r="C71">
        <f>ROW(SmtRes!A126)</f>
        <v>126</v>
      </c>
      <c r="D71">
        <f>ROW(EtalonRes!A134)</f>
        <v>134</v>
      </c>
      <c r="E71" t="s">
        <v>160</v>
      </c>
      <c r="F71" t="s">
        <v>161</v>
      </c>
      <c r="G71" t="s">
        <v>162</v>
      </c>
      <c r="H71" t="s">
        <v>163</v>
      </c>
      <c r="I71">
        <v>1</v>
      </c>
      <c r="J71">
        <v>0</v>
      </c>
      <c r="O71">
        <f t="shared" si="132"/>
        <v>201</v>
      </c>
      <c r="P71">
        <f t="shared" si="133"/>
        <v>3</v>
      </c>
      <c r="Q71">
        <f t="shared" si="134"/>
        <v>13</v>
      </c>
      <c r="R71">
        <f t="shared" si="135"/>
        <v>0</v>
      </c>
      <c r="S71">
        <f t="shared" si="136"/>
        <v>185</v>
      </c>
      <c r="T71">
        <f t="shared" si="137"/>
        <v>0</v>
      </c>
      <c r="U71">
        <f t="shared" si="138"/>
        <v>1.1100000000000001</v>
      </c>
      <c r="V71">
        <f t="shared" si="139"/>
        <v>0</v>
      </c>
      <c r="W71">
        <f t="shared" si="140"/>
        <v>0</v>
      </c>
      <c r="X71">
        <f t="shared" si="141"/>
        <v>150</v>
      </c>
      <c r="Y71">
        <f t="shared" si="142"/>
        <v>133</v>
      </c>
      <c r="AA71">
        <v>48583957</v>
      </c>
      <c r="AB71">
        <f t="shared" si="143"/>
        <v>13.57</v>
      </c>
      <c r="AC71">
        <f t="shared" si="144"/>
        <v>0.68</v>
      </c>
      <c r="AD71">
        <f t="shared" si="145"/>
        <v>2.6</v>
      </c>
      <c r="AE71">
        <f t="shared" si="146"/>
        <v>0</v>
      </c>
      <c r="AF71">
        <f t="shared" si="147"/>
        <v>10.29</v>
      </c>
      <c r="AG71">
        <f t="shared" si="148"/>
        <v>0</v>
      </c>
      <c r="AH71">
        <f t="shared" si="149"/>
        <v>1.1100000000000001</v>
      </c>
      <c r="AI71">
        <f t="shared" si="150"/>
        <v>0</v>
      </c>
      <c r="AJ71">
        <f t="shared" si="151"/>
        <v>0</v>
      </c>
      <c r="AK71">
        <v>13.57</v>
      </c>
      <c r="AL71">
        <v>0.68</v>
      </c>
      <c r="AM71">
        <v>2.6</v>
      </c>
      <c r="AN71">
        <v>0</v>
      </c>
      <c r="AO71">
        <v>10.29</v>
      </c>
      <c r="AP71">
        <v>0</v>
      </c>
      <c r="AQ71">
        <v>1.1100000000000001</v>
      </c>
      <c r="AR71">
        <v>0</v>
      </c>
      <c r="AS71">
        <v>0</v>
      </c>
      <c r="AT71">
        <v>81</v>
      </c>
      <c r="AU71">
        <v>72</v>
      </c>
      <c r="AV71">
        <v>1</v>
      </c>
      <c r="AW71">
        <v>1</v>
      </c>
      <c r="AZ71">
        <v>1</v>
      </c>
      <c r="BA71">
        <v>17.95</v>
      </c>
      <c r="BB71">
        <v>5.03</v>
      </c>
      <c r="BC71">
        <v>5.13</v>
      </c>
      <c r="BD71" t="s">
        <v>3</v>
      </c>
      <c r="BE71" t="s">
        <v>3</v>
      </c>
      <c r="BF71" t="s">
        <v>3</v>
      </c>
      <c r="BG71" t="s">
        <v>3</v>
      </c>
      <c r="BH71">
        <v>0</v>
      </c>
      <c r="BI71">
        <v>1</v>
      </c>
      <c r="BJ71" t="s">
        <v>164</v>
      </c>
      <c r="BM71">
        <v>9001</v>
      </c>
      <c r="BN71">
        <v>0</v>
      </c>
      <c r="BO71" t="s">
        <v>161</v>
      </c>
      <c r="BP71">
        <v>1</v>
      </c>
      <c r="BQ71">
        <v>2</v>
      </c>
      <c r="BR71">
        <v>0</v>
      </c>
      <c r="BS71">
        <v>17.95</v>
      </c>
      <c r="BT71">
        <v>1</v>
      </c>
      <c r="BU71">
        <v>1</v>
      </c>
      <c r="BV71">
        <v>1</v>
      </c>
      <c r="BW71">
        <v>1</v>
      </c>
      <c r="BX71">
        <v>1</v>
      </c>
      <c r="BY71" t="s">
        <v>3</v>
      </c>
      <c r="BZ71">
        <v>90</v>
      </c>
      <c r="CA71">
        <v>85</v>
      </c>
      <c r="CE71">
        <v>0</v>
      </c>
      <c r="CF71">
        <v>0</v>
      </c>
      <c r="CG71">
        <v>0</v>
      </c>
      <c r="CM71">
        <v>0</v>
      </c>
      <c r="CN71" t="s">
        <v>3</v>
      </c>
      <c r="CO71">
        <v>0</v>
      </c>
      <c r="CP71">
        <f t="shared" si="152"/>
        <v>201</v>
      </c>
      <c r="CQ71">
        <f t="shared" si="153"/>
        <v>3.4884000000000004</v>
      </c>
      <c r="CR71">
        <f t="shared" si="154"/>
        <v>13.078000000000001</v>
      </c>
      <c r="CS71">
        <f t="shared" si="155"/>
        <v>0</v>
      </c>
      <c r="CT71">
        <f t="shared" si="156"/>
        <v>184.70549999999997</v>
      </c>
      <c r="CU71">
        <f t="shared" si="157"/>
        <v>0</v>
      </c>
      <c r="CV71">
        <f t="shared" si="158"/>
        <v>1.1100000000000001</v>
      </c>
      <c r="CW71">
        <f t="shared" si="159"/>
        <v>0</v>
      </c>
      <c r="CX71">
        <f t="shared" si="160"/>
        <v>0</v>
      </c>
      <c r="CY71">
        <f t="shared" si="161"/>
        <v>149.85</v>
      </c>
      <c r="CZ71">
        <f t="shared" si="162"/>
        <v>133.19999999999999</v>
      </c>
      <c r="DC71" t="s">
        <v>3</v>
      </c>
      <c r="DD71" t="s">
        <v>3</v>
      </c>
      <c r="DE71" t="s">
        <v>3</v>
      </c>
      <c r="DF71" t="s">
        <v>3</v>
      </c>
      <c r="DG71" t="s">
        <v>3</v>
      </c>
      <c r="DH71" t="s">
        <v>3</v>
      </c>
      <c r="DI71" t="s">
        <v>3</v>
      </c>
      <c r="DJ71" t="s">
        <v>3</v>
      </c>
      <c r="DK71" t="s">
        <v>3</v>
      </c>
      <c r="DL71" t="s">
        <v>3</v>
      </c>
      <c r="DM71" t="s">
        <v>3</v>
      </c>
      <c r="DN71">
        <v>0</v>
      </c>
      <c r="DO71">
        <v>0</v>
      </c>
      <c r="DP71">
        <v>1</v>
      </c>
      <c r="DQ71">
        <v>1</v>
      </c>
      <c r="DU71">
        <v>1013</v>
      </c>
      <c r="DV71" t="s">
        <v>163</v>
      </c>
      <c r="DW71" t="s">
        <v>163</v>
      </c>
      <c r="DX71">
        <v>1</v>
      </c>
      <c r="EE71">
        <v>48577722</v>
      </c>
      <c r="EF71">
        <v>2</v>
      </c>
      <c r="EG71" t="s">
        <v>12</v>
      </c>
      <c r="EH71">
        <v>0</v>
      </c>
      <c r="EI71" t="s">
        <v>3</v>
      </c>
      <c r="EJ71">
        <v>1</v>
      </c>
      <c r="EK71">
        <v>9001</v>
      </c>
      <c r="EL71" t="s">
        <v>165</v>
      </c>
      <c r="EM71" t="s">
        <v>166</v>
      </c>
      <c r="EO71" t="s">
        <v>3</v>
      </c>
      <c r="EQ71">
        <v>131072</v>
      </c>
      <c r="ER71">
        <v>13.57</v>
      </c>
      <c r="ES71">
        <v>0.68</v>
      </c>
      <c r="ET71">
        <v>2.6</v>
      </c>
      <c r="EU71">
        <v>0</v>
      </c>
      <c r="EV71">
        <v>10.29</v>
      </c>
      <c r="EW71">
        <v>1.1100000000000001</v>
      </c>
      <c r="EX71">
        <v>0</v>
      </c>
      <c r="EY71">
        <v>0</v>
      </c>
      <c r="FQ71">
        <v>0</v>
      </c>
      <c r="FR71">
        <f t="shared" si="163"/>
        <v>0</v>
      </c>
      <c r="FS71">
        <v>0</v>
      </c>
      <c r="FT71" t="s">
        <v>22</v>
      </c>
      <c r="FU71" t="s">
        <v>23</v>
      </c>
      <c r="FX71">
        <v>81</v>
      </c>
      <c r="FY71">
        <v>72.25</v>
      </c>
      <c r="GA71" t="s">
        <v>3</v>
      </c>
      <c r="GD71">
        <v>1</v>
      </c>
      <c r="GF71">
        <v>1514953915</v>
      </c>
      <c r="GG71">
        <v>2</v>
      </c>
      <c r="GH71">
        <v>0</v>
      </c>
      <c r="GI71">
        <v>2</v>
      </c>
      <c r="GJ71">
        <v>0</v>
      </c>
      <c r="GK71">
        <v>0</v>
      </c>
      <c r="GL71">
        <f t="shared" si="164"/>
        <v>0</v>
      </c>
      <c r="GM71">
        <f t="shared" si="165"/>
        <v>484</v>
      </c>
      <c r="GN71">
        <f t="shared" si="166"/>
        <v>484</v>
      </c>
      <c r="GO71">
        <f t="shared" si="167"/>
        <v>0</v>
      </c>
      <c r="GP71">
        <f t="shared" si="168"/>
        <v>0</v>
      </c>
      <c r="GR71">
        <v>0</v>
      </c>
      <c r="GS71">
        <v>0</v>
      </c>
      <c r="GT71">
        <v>0</v>
      </c>
      <c r="GU71" t="s">
        <v>3</v>
      </c>
      <c r="GV71">
        <f t="shared" si="169"/>
        <v>0</v>
      </c>
      <c r="GW71">
        <v>1</v>
      </c>
      <c r="GX71">
        <f t="shared" si="170"/>
        <v>0</v>
      </c>
      <c r="HA71">
        <v>0</v>
      </c>
      <c r="HB71">
        <v>0</v>
      </c>
      <c r="HC71">
        <f t="shared" si="171"/>
        <v>0</v>
      </c>
      <c r="IK71">
        <v>0</v>
      </c>
    </row>
    <row r="72" spans="1:245">
      <c r="A72">
        <v>17</v>
      </c>
      <c r="B72">
        <v>1</v>
      </c>
      <c r="E72" t="s">
        <v>167</v>
      </c>
      <c r="F72" t="s">
        <v>168</v>
      </c>
      <c r="G72" t="s">
        <v>169</v>
      </c>
      <c r="H72" t="s">
        <v>170</v>
      </c>
      <c r="I72">
        <v>1</v>
      </c>
      <c r="J72">
        <v>0</v>
      </c>
      <c r="O72">
        <f t="shared" si="132"/>
        <v>973</v>
      </c>
      <c r="P72">
        <f t="shared" si="133"/>
        <v>973</v>
      </c>
      <c r="Q72">
        <f t="shared" si="134"/>
        <v>0</v>
      </c>
      <c r="R72">
        <f t="shared" si="135"/>
        <v>0</v>
      </c>
      <c r="S72">
        <f t="shared" si="136"/>
        <v>0</v>
      </c>
      <c r="T72">
        <f t="shared" si="137"/>
        <v>0</v>
      </c>
      <c r="U72">
        <f t="shared" si="138"/>
        <v>0</v>
      </c>
      <c r="V72">
        <f t="shared" si="139"/>
        <v>0</v>
      </c>
      <c r="W72">
        <f t="shared" si="140"/>
        <v>0</v>
      </c>
      <c r="X72">
        <f t="shared" si="141"/>
        <v>0</v>
      </c>
      <c r="Y72">
        <f t="shared" si="142"/>
        <v>0</v>
      </c>
      <c r="AA72">
        <v>48583957</v>
      </c>
      <c r="AB72">
        <f t="shared" si="143"/>
        <v>276.3</v>
      </c>
      <c r="AC72">
        <f t="shared" si="144"/>
        <v>276.3</v>
      </c>
      <c r="AD72">
        <f t="shared" si="145"/>
        <v>0</v>
      </c>
      <c r="AE72">
        <f t="shared" si="146"/>
        <v>0</v>
      </c>
      <c r="AF72">
        <f t="shared" si="147"/>
        <v>0</v>
      </c>
      <c r="AG72">
        <f t="shared" si="148"/>
        <v>0</v>
      </c>
      <c r="AH72">
        <f t="shared" si="149"/>
        <v>0</v>
      </c>
      <c r="AI72">
        <f t="shared" si="150"/>
        <v>0</v>
      </c>
      <c r="AJ72">
        <f t="shared" si="151"/>
        <v>0</v>
      </c>
      <c r="AK72">
        <v>276.3</v>
      </c>
      <c r="AL72">
        <v>276.3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1</v>
      </c>
      <c r="AW72">
        <v>1</v>
      </c>
      <c r="AZ72">
        <v>1</v>
      </c>
      <c r="BA72">
        <v>1</v>
      </c>
      <c r="BB72">
        <v>1</v>
      </c>
      <c r="BC72">
        <v>3.52</v>
      </c>
      <c r="BD72" t="s">
        <v>3</v>
      </c>
      <c r="BE72" t="s">
        <v>3</v>
      </c>
      <c r="BF72" t="s">
        <v>3</v>
      </c>
      <c r="BG72" t="s">
        <v>3</v>
      </c>
      <c r="BH72">
        <v>3</v>
      </c>
      <c r="BI72">
        <v>1</v>
      </c>
      <c r="BJ72" t="s">
        <v>171</v>
      </c>
      <c r="BM72">
        <v>500001</v>
      </c>
      <c r="BN72">
        <v>0</v>
      </c>
      <c r="BO72" t="s">
        <v>168</v>
      </c>
      <c r="BP72">
        <v>1</v>
      </c>
      <c r="BQ72">
        <v>8</v>
      </c>
      <c r="BR72">
        <v>0</v>
      </c>
      <c r="BS72">
        <v>1</v>
      </c>
      <c r="BT72">
        <v>1</v>
      </c>
      <c r="BU72">
        <v>1</v>
      </c>
      <c r="BV72">
        <v>1</v>
      </c>
      <c r="BW72">
        <v>1</v>
      </c>
      <c r="BX72">
        <v>1</v>
      </c>
      <c r="BY72" t="s">
        <v>3</v>
      </c>
      <c r="BZ72">
        <v>0</v>
      </c>
      <c r="CA72">
        <v>0</v>
      </c>
      <c r="CE72">
        <v>0</v>
      </c>
      <c r="CF72">
        <v>0</v>
      </c>
      <c r="CG72">
        <v>0</v>
      </c>
      <c r="CM72">
        <v>0</v>
      </c>
      <c r="CN72" t="s">
        <v>3</v>
      </c>
      <c r="CO72">
        <v>0</v>
      </c>
      <c r="CP72">
        <f t="shared" si="152"/>
        <v>973</v>
      </c>
      <c r="CQ72">
        <f t="shared" si="153"/>
        <v>972.57600000000002</v>
      </c>
      <c r="CR72">
        <f t="shared" si="154"/>
        <v>0</v>
      </c>
      <c r="CS72">
        <f t="shared" si="155"/>
        <v>0</v>
      </c>
      <c r="CT72">
        <f t="shared" si="156"/>
        <v>0</v>
      </c>
      <c r="CU72">
        <f t="shared" si="157"/>
        <v>0</v>
      </c>
      <c r="CV72">
        <f t="shared" si="158"/>
        <v>0</v>
      </c>
      <c r="CW72">
        <f t="shared" si="159"/>
        <v>0</v>
      </c>
      <c r="CX72">
        <f t="shared" si="160"/>
        <v>0</v>
      </c>
      <c r="CY72">
        <f t="shared" si="161"/>
        <v>0</v>
      </c>
      <c r="CZ72">
        <f t="shared" si="162"/>
        <v>0</v>
      </c>
      <c r="DC72" t="s">
        <v>3</v>
      </c>
      <c r="DD72" t="s">
        <v>3</v>
      </c>
      <c r="DE72" t="s">
        <v>3</v>
      </c>
      <c r="DF72" t="s">
        <v>3</v>
      </c>
      <c r="DG72" t="s">
        <v>3</v>
      </c>
      <c r="DH72" t="s">
        <v>3</v>
      </c>
      <c r="DI72" t="s">
        <v>3</v>
      </c>
      <c r="DJ72" t="s">
        <v>3</v>
      </c>
      <c r="DK72" t="s">
        <v>3</v>
      </c>
      <c r="DL72" t="s">
        <v>3</v>
      </c>
      <c r="DM72" t="s">
        <v>3</v>
      </c>
      <c r="DN72">
        <v>0</v>
      </c>
      <c r="DO72">
        <v>0</v>
      </c>
      <c r="DP72">
        <v>1</v>
      </c>
      <c r="DQ72">
        <v>1</v>
      </c>
      <c r="DU72">
        <v>1010</v>
      </c>
      <c r="DV72" t="s">
        <v>170</v>
      </c>
      <c r="DW72" t="s">
        <v>170</v>
      </c>
      <c r="DX72">
        <v>1</v>
      </c>
      <c r="EE72">
        <v>48577656</v>
      </c>
      <c r="EF72">
        <v>8</v>
      </c>
      <c r="EG72" t="s">
        <v>106</v>
      </c>
      <c r="EH72">
        <v>0</v>
      </c>
      <c r="EI72" t="s">
        <v>3</v>
      </c>
      <c r="EJ72">
        <v>1</v>
      </c>
      <c r="EK72">
        <v>500001</v>
      </c>
      <c r="EL72" t="s">
        <v>107</v>
      </c>
      <c r="EM72" t="s">
        <v>108</v>
      </c>
      <c r="EO72" t="s">
        <v>3</v>
      </c>
      <c r="EQ72">
        <v>131072</v>
      </c>
      <c r="ER72">
        <v>276.3</v>
      </c>
      <c r="ES72">
        <v>276.3</v>
      </c>
      <c r="ET72">
        <v>0</v>
      </c>
      <c r="EU72">
        <v>0</v>
      </c>
      <c r="EV72">
        <v>0</v>
      </c>
      <c r="EW72">
        <v>0</v>
      </c>
      <c r="EX72">
        <v>0</v>
      </c>
      <c r="EY72">
        <v>0</v>
      </c>
      <c r="FQ72">
        <v>0</v>
      </c>
      <c r="FR72">
        <f t="shared" si="163"/>
        <v>0</v>
      </c>
      <c r="FS72">
        <v>0</v>
      </c>
      <c r="FX72">
        <v>0</v>
      </c>
      <c r="FY72">
        <v>0</v>
      </c>
      <c r="GA72" t="s">
        <v>3</v>
      </c>
      <c r="GD72">
        <v>1</v>
      </c>
      <c r="GF72">
        <v>1152008879</v>
      </c>
      <c r="GG72">
        <v>2</v>
      </c>
      <c r="GH72">
        <v>0</v>
      </c>
      <c r="GI72">
        <v>2</v>
      </c>
      <c r="GJ72">
        <v>0</v>
      </c>
      <c r="GK72">
        <v>0</v>
      </c>
      <c r="GL72">
        <f t="shared" si="164"/>
        <v>0</v>
      </c>
      <c r="GM72">
        <f t="shared" si="165"/>
        <v>973</v>
      </c>
      <c r="GN72">
        <f t="shared" si="166"/>
        <v>973</v>
      </c>
      <c r="GO72">
        <f t="shared" si="167"/>
        <v>0</v>
      </c>
      <c r="GP72">
        <f t="shared" si="168"/>
        <v>0</v>
      </c>
      <c r="GR72">
        <v>0</v>
      </c>
      <c r="GS72">
        <v>0</v>
      </c>
      <c r="GT72">
        <v>0</v>
      </c>
      <c r="GU72" t="s">
        <v>3</v>
      </c>
      <c r="GV72">
        <f t="shared" si="169"/>
        <v>0</v>
      </c>
      <c r="GW72">
        <v>1</v>
      </c>
      <c r="GX72">
        <f t="shared" si="170"/>
        <v>0</v>
      </c>
      <c r="HA72">
        <v>0</v>
      </c>
      <c r="HB72">
        <v>0</v>
      </c>
      <c r="HC72">
        <f t="shared" si="171"/>
        <v>0</v>
      </c>
      <c r="IK72">
        <v>0</v>
      </c>
    </row>
    <row r="73" spans="1:245">
      <c r="A73">
        <v>17</v>
      </c>
      <c r="B73">
        <v>1</v>
      </c>
      <c r="C73">
        <f>ROW(SmtRes!A130)</f>
        <v>130</v>
      </c>
      <c r="D73">
        <f>ROW(EtalonRes!A138)</f>
        <v>138</v>
      </c>
      <c r="E73" t="s">
        <v>172</v>
      </c>
      <c r="F73" t="s">
        <v>132</v>
      </c>
      <c r="G73" t="s">
        <v>133</v>
      </c>
      <c r="H73" t="s">
        <v>134</v>
      </c>
      <c r="I73">
        <f>ROUND(((2.1*2+0.9)*2+(2.1*2+0.7)+(2.2*2+0.7))/100,9)</f>
        <v>0.20200000000000001</v>
      </c>
      <c r="J73">
        <v>0</v>
      </c>
      <c r="O73">
        <f t="shared" si="132"/>
        <v>1186</v>
      </c>
      <c r="P73">
        <f t="shared" si="133"/>
        <v>964</v>
      </c>
      <c r="Q73">
        <f t="shared" si="134"/>
        <v>6</v>
      </c>
      <c r="R73">
        <f t="shared" si="135"/>
        <v>0</v>
      </c>
      <c r="S73">
        <f t="shared" si="136"/>
        <v>216</v>
      </c>
      <c r="T73">
        <f t="shared" si="137"/>
        <v>0</v>
      </c>
      <c r="U73">
        <f t="shared" si="138"/>
        <v>1.5796400000000002</v>
      </c>
      <c r="V73">
        <f t="shared" si="139"/>
        <v>0</v>
      </c>
      <c r="W73">
        <f t="shared" si="140"/>
        <v>0</v>
      </c>
      <c r="X73">
        <f t="shared" si="141"/>
        <v>229</v>
      </c>
      <c r="Y73">
        <f t="shared" si="142"/>
        <v>117</v>
      </c>
      <c r="AA73">
        <v>48583957</v>
      </c>
      <c r="AB73">
        <f t="shared" si="143"/>
        <v>516.04</v>
      </c>
      <c r="AC73">
        <f t="shared" si="144"/>
        <v>452.7</v>
      </c>
      <c r="AD73">
        <f t="shared" si="145"/>
        <v>3.67</v>
      </c>
      <c r="AE73">
        <f t="shared" si="146"/>
        <v>0</v>
      </c>
      <c r="AF73">
        <f t="shared" si="147"/>
        <v>59.67</v>
      </c>
      <c r="AG73">
        <f t="shared" si="148"/>
        <v>0</v>
      </c>
      <c r="AH73">
        <f t="shared" si="149"/>
        <v>7.82</v>
      </c>
      <c r="AI73">
        <f t="shared" si="150"/>
        <v>0</v>
      </c>
      <c r="AJ73">
        <f t="shared" si="151"/>
        <v>0</v>
      </c>
      <c r="AK73">
        <v>516.04</v>
      </c>
      <c r="AL73">
        <v>452.7</v>
      </c>
      <c r="AM73">
        <v>3.67</v>
      </c>
      <c r="AN73">
        <v>0</v>
      </c>
      <c r="AO73">
        <v>59.67</v>
      </c>
      <c r="AP73">
        <v>0</v>
      </c>
      <c r="AQ73">
        <v>7.82</v>
      </c>
      <c r="AR73">
        <v>0</v>
      </c>
      <c r="AS73">
        <v>0</v>
      </c>
      <c r="AT73">
        <v>106</v>
      </c>
      <c r="AU73">
        <v>54</v>
      </c>
      <c r="AV73">
        <v>1</v>
      </c>
      <c r="AW73">
        <v>1</v>
      </c>
      <c r="AZ73">
        <v>1</v>
      </c>
      <c r="BA73">
        <v>17.95</v>
      </c>
      <c r="BB73">
        <v>8.08</v>
      </c>
      <c r="BC73">
        <v>10.54</v>
      </c>
      <c r="BD73" t="s">
        <v>3</v>
      </c>
      <c r="BE73" t="s">
        <v>3</v>
      </c>
      <c r="BF73" t="s">
        <v>3</v>
      </c>
      <c r="BG73" t="s">
        <v>3</v>
      </c>
      <c r="BH73">
        <v>0</v>
      </c>
      <c r="BI73">
        <v>1</v>
      </c>
      <c r="BJ73" t="s">
        <v>135</v>
      </c>
      <c r="BM73">
        <v>10001</v>
      </c>
      <c r="BN73">
        <v>0</v>
      </c>
      <c r="BO73" t="s">
        <v>132</v>
      </c>
      <c r="BP73">
        <v>1</v>
      </c>
      <c r="BQ73">
        <v>2</v>
      </c>
      <c r="BR73">
        <v>0</v>
      </c>
      <c r="BS73">
        <v>17.95</v>
      </c>
      <c r="BT73">
        <v>1</v>
      </c>
      <c r="BU73">
        <v>1</v>
      </c>
      <c r="BV73">
        <v>1</v>
      </c>
      <c r="BW73">
        <v>1</v>
      </c>
      <c r="BX73">
        <v>1</v>
      </c>
      <c r="BY73" t="s">
        <v>3</v>
      </c>
      <c r="BZ73">
        <v>118</v>
      </c>
      <c r="CA73">
        <v>63</v>
      </c>
      <c r="CE73">
        <v>0</v>
      </c>
      <c r="CF73">
        <v>0</v>
      </c>
      <c r="CG73">
        <v>0</v>
      </c>
      <c r="CM73">
        <v>0</v>
      </c>
      <c r="CN73" t="s">
        <v>3</v>
      </c>
      <c r="CO73">
        <v>0</v>
      </c>
      <c r="CP73">
        <f t="shared" si="152"/>
        <v>1186</v>
      </c>
      <c r="CQ73">
        <f t="shared" si="153"/>
        <v>4771.4579999999996</v>
      </c>
      <c r="CR73">
        <f t="shared" si="154"/>
        <v>29.653600000000001</v>
      </c>
      <c r="CS73">
        <f t="shared" si="155"/>
        <v>0</v>
      </c>
      <c r="CT73">
        <f t="shared" si="156"/>
        <v>1071.0764999999999</v>
      </c>
      <c r="CU73">
        <f t="shared" si="157"/>
        <v>0</v>
      </c>
      <c r="CV73">
        <f t="shared" si="158"/>
        <v>7.82</v>
      </c>
      <c r="CW73">
        <f t="shared" si="159"/>
        <v>0</v>
      </c>
      <c r="CX73">
        <f t="shared" si="160"/>
        <v>0</v>
      </c>
      <c r="CY73">
        <f t="shared" si="161"/>
        <v>228.96</v>
      </c>
      <c r="CZ73">
        <f t="shared" si="162"/>
        <v>116.64</v>
      </c>
      <c r="DC73" t="s">
        <v>3</v>
      </c>
      <c r="DD73" t="s">
        <v>3</v>
      </c>
      <c r="DE73" t="s">
        <v>3</v>
      </c>
      <c r="DF73" t="s">
        <v>3</v>
      </c>
      <c r="DG73" t="s">
        <v>3</v>
      </c>
      <c r="DH73" t="s">
        <v>3</v>
      </c>
      <c r="DI73" t="s">
        <v>3</v>
      </c>
      <c r="DJ73" t="s">
        <v>3</v>
      </c>
      <c r="DK73" t="s">
        <v>3</v>
      </c>
      <c r="DL73" t="s">
        <v>3</v>
      </c>
      <c r="DM73" t="s">
        <v>3</v>
      </c>
      <c r="DN73">
        <v>0</v>
      </c>
      <c r="DO73">
        <v>0</v>
      </c>
      <c r="DP73">
        <v>1</v>
      </c>
      <c r="DQ73">
        <v>1</v>
      </c>
      <c r="DU73">
        <v>1013</v>
      </c>
      <c r="DV73" t="s">
        <v>134</v>
      </c>
      <c r="DW73" t="s">
        <v>134</v>
      </c>
      <c r="DX73">
        <v>1</v>
      </c>
      <c r="EE73">
        <v>48577723</v>
      </c>
      <c r="EF73">
        <v>2</v>
      </c>
      <c r="EG73" t="s">
        <v>12</v>
      </c>
      <c r="EH73">
        <v>0</v>
      </c>
      <c r="EI73" t="s">
        <v>3</v>
      </c>
      <c r="EJ73">
        <v>1</v>
      </c>
      <c r="EK73">
        <v>10001</v>
      </c>
      <c r="EL73" t="s">
        <v>100</v>
      </c>
      <c r="EM73" t="s">
        <v>101</v>
      </c>
      <c r="EO73" t="s">
        <v>3</v>
      </c>
      <c r="EQ73">
        <v>131072</v>
      </c>
      <c r="ER73">
        <v>516.04</v>
      </c>
      <c r="ES73">
        <v>452.7</v>
      </c>
      <c r="ET73">
        <v>3.67</v>
      </c>
      <c r="EU73">
        <v>0</v>
      </c>
      <c r="EV73">
        <v>59.67</v>
      </c>
      <c r="EW73">
        <v>7.82</v>
      </c>
      <c r="EX73">
        <v>0</v>
      </c>
      <c r="EY73">
        <v>0</v>
      </c>
      <c r="FQ73">
        <v>0</v>
      </c>
      <c r="FR73">
        <f t="shared" si="163"/>
        <v>0</v>
      </c>
      <c r="FS73">
        <v>0</v>
      </c>
      <c r="FT73" t="s">
        <v>22</v>
      </c>
      <c r="FU73" t="s">
        <v>23</v>
      </c>
      <c r="FX73">
        <v>106.2</v>
      </c>
      <c r="FY73">
        <v>53.55</v>
      </c>
      <c r="GA73" t="s">
        <v>3</v>
      </c>
      <c r="GD73">
        <v>1</v>
      </c>
      <c r="GF73">
        <v>224456371</v>
      </c>
      <c r="GG73">
        <v>2</v>
      </c>
      <c r="GH73">
        <v>0</v>
      </c>
      <c r="GI73">
        <v>2</v>
      </c>
      <c r="GJ73">
        <v>0</v>
      </c>
      <c r="GK73">
        <v>0</v>
      </c>
      <c r="GL73">
        <f t="shared" si="164"/>
        <v>0</v>
      </c>
      <c r="GM73">
        <f t="shared" si="165"/>
        <v>1532</v>
      </c>
      <c r="GN73">
        <f t="shared" si="166"/>
        <v>1532</v>
      </c>
      <c r="GO73">
        <f t="shared" si="167"/>
        <v>0</v>
      </c>
      <c r="GP73">
        <f t="shared" si="168"/>
        <v>0</v>
      </c>
      <c r="GR73">
        <v>0</v>
      </c>
      <c r="GS73">
        <v>0</v>
      </c>
      <c r="GT73">
        <v>0</v>
      </c>
      <c r="GU73" t="s">
        <v>3</v>
      </c>
      <c r="GV73">
        <f t="shared" si="169"/>
        <v>0</v>
      </c>
      <c r="GW73">
        <v>1</v>
      </c>
      <c r="GX73">
        <f t="shared" si="170"/>
        <v>0</v>
      </c>
      <c r="HA73">
        <v>0</v>
      </c>
      <c r="HB73">
        <v>0</v>
      </c>
      <c r="HC73">
        <f t="shared" si="171"/>
        <v>0</v>
      </c>
      <c r="IK73">
        <v>0</v>
      </c>
    </row>
    <row r="74" spans="1:245">
      <c r="A74">
        <v>17</v>
      </c>
      <c r="B74">
        <v>1</v>
      </c>
      <c r="C74">
        <f>ROW(SmtRes!A136)</f>
        <v>136</v>
      </c>
      <c r="D74">
        <f>ROW(EtalonRes!A144)</f>
        <v>144</v>
      </c>
      <c r="E74" t="s">
        <v>173</v>
      </c>
      <c r="F74" t="s">
        <v>137</v>
      </c>
      <c r="G74" t="s">
        <v>138</v>
      </c>
      <c r="H74" t="s">
        <v>139</v>
      </c>
      <c r="I74">
        <f>ROUND(((2.2*2+0.7+2.1*2+0.7)*0.5)/100,9)</f>
        <v>0.05</v>
      </c>
      <c r="J74">
        <v>0</v>
      </c>
      <c r="O74">
        <f t="shared" si="132"/>
        <v>3552</v>
      </c>
      <c r="P74">
        <f t="shared" si="133"/>
        <v>654</v>
      </c>
      <c r="Q74">
        <f t="shared" si="134"/>
        <v>17</v>
      </c>
      <c r="R74">
        <f t="shared" si="135"/>
        <v>13</v>
      </c>
      <c r="S74">
        <f t="shared" si="136"/>
        <v>2881</v>
      </c>
      <c r="T74">
        <f t="shared" si="137"/>
        <v>0</v>
      </c>
      <c r="U74">
        <f t="shared" si="138"/>
        <v>19.153000000000002</v>
      </c>
      <c r="V74">
        <f t="shared" si="139"/>
        <v>5.7999999999999996E-2</v>
      </c>
      <c r="W74">
        <f t="shared" si="140"/>
        <v>0</v>
      </c>
      <c r="X74">
        <f t="shared" si="141"/>
        <v>2286</v>
      </c>
      <c r="Y74">
        <f t="shared" si="142"/>
        <v>1447</v>
      </c>
      <c r="AA74">
        <v>48583957</v>
      </c>
      <c r="AB74">
        <f t="shared" si="143"/>
        <v>5003.72</v>
      </c>
      <c r="AC74">
        <f t="shared" si="144"/>
        <v>1756.46</v>
      </c>
      <c r="AD74">
        <f t="shared" si="145"/>
        <v>37.22</v>
      </c>
      <c r="AE74">
        <f t="shared" si="146"/>
        <v>14.04</v>
      </c>
      <c r="AF74">
        <f t="shared" si="147"/>
        <v>3210.04</v>
      </c>
      <c r="AG74">
        <f t="shared" si="148"/>
        <v>0</v>
      </c>
      <c r="AH74">
        <f t="shared" si="149"/>
        <v>383.06</v>
      </c>
      <c r="AI74">
        <f t="shared" si="150"/>
        <v>1.1599999999999999</v>
      </c>
      <c r="AJ74">
        <f t="shared" si="151"/>
        <v>0</v>
      </c>
      <c r="AK74">
        <v>5003.72</v>
      </c>
      <c r="AL74">
        <v>1756.46</v>
      </c>
      <c r="AM74">
        <v>37.22</v>
      </c>
      <c r="AN74">
        <v>14.04</v>
      </c>
      <c r="AO74">
        <v>3210.04</v>
      </c>
      <c r="AP74">
        <v>0</v>
      </c>
      <c r="AQ74">
        <v>383.06</v>
      </c>
      <c r="AR74">
        <v>1.1599999999999999</v>
      </c>
      <c r="AS74">
        <v>0</v>
      </c>
      <c r="AT74">
        <v>79</v>
      </c>
      <c r="AU74">
        <v>50</v>
      </c>
      <c r="AV74">
        <v>1</v>
      </c>
      <c r="AW74">
        <v>1</v>
      </c>
      <c r="AZ74">
        <v>1</v>
      </c>
      <c r="BA74">
        <v>17.95</v>
      </c>
      <c r="BB74">
        <v>8.93</v>
      </c>
      <c r="BC74">
        <v>7.45</v>
      </c>
      <c r="BD74" t="s">
        <v>3</v>
      </c>
      <c r="BE74" t="s">
        <v>3</v>
      </c>
      <c r="BF74" t="s">
        <v>3</v>
      </c>
      <c r="BG74" t="s">
        <v>3</v>
      </c>
      <c r="BH74">
        <v>0</v>
      </c>
      <c r="BI74">
        <v>1</v>
      </c>
      <c r="BJ74" t="s">
        <v>140</v>
      </c>
      <c r="BM74">
        <v>61001</v>
      </c>
      <c r="BN74">
        <v>0</v>
      </c>
      <c r="BO74" t="s">
        <v>137</v>
      </c>
      <c r="BP74">
        <v>1</v>
      </c>
      <c r="BQ74">
        <v>6</v>
      </c>
      <c r="BR74">
        <v>0</v>
      </c>
      <c r="BS74">
        <v>17.95</v>
      </c>
      <c r="BT74">
        <v>1</v>
      </c>
      <c r="BU74">
        <v>1</v>
      </c>
      <c r="BV74">
        <v>1</v>
      </c>
      <c r="BW74">
        <v>1</v>
      </c>
      <c r="BX74">
        <v>1</v>
      </c>
      <c r="BY74" t="s">
        <v>3</v>
      </c>
      <c r="BZ74">
        <v>79</v>
      </c>
      <c r="CA74">
        <v>50</v>
      </c>
      <c r="CE74">
        <v>0</v>
      </c>
      <c r="CF74">
        <v>0</v>
      </c>
      <c r="CG74">
        <v>0</v>
      </c>
      <c r="CM74">
        <v>0</v>
      </c>
      <c r="CN74" t="s">
        <v>3</v>
      </c>
      <c r="CO74">
        <v>0</v>
      </c>
      <c r="CP74">
        <f t="shared" si="152"/>
        <v>3552</v>
      </c>
      <c r="CQ74">
        <f t="shared" si="153"/>
        <v>13085.627</v>
      </c>
      <c r="CR74">
        <f t="shared" si="154"/>
        <v>332.37459999999999</v>
      </c>
      <c r="CS74">
        <f t="shared" si="155"/>
        <v>252.01799999999997</v>
      </c>
      <c r="CT74">
        <f t="shared" si="156"/>
        <v>57620.217999999993</v>
      </c>
      <c r="CU74">
        <f t="shared" si="157"/>
        <v>0</v>
      </c>
      <c r="CV74">
        <f t="shared" si="158"/>
        <v>383.06</v>
      </c>
      <c r="CW74">
        <f t="shared" si="159"/>
        <v>1.1599999999999999</v>
      </c>
      <c r="CX74">
        <f t="shared" si="160"/>
        <v>0</v>
      </c>
      <c r="CY74">
        <f t="shared" si="161"/>
        <v>2286.2600000000002</v>
      </c>
      <c r="CZ74">
        <f t="shared" si="162"/>
        <v>1447</v>
      </c>
      <c r="DC74" t="s">
        <v>3</v>
      </c>
      <c r="DD74" t="s">
        <v>3</v>
      </c>
      <c r="DE74" t="s">
        <v>3</v>
      </c>
      <c r="DF74" t="s">
        <v>3</v>
      </c>
      <c r="DG74" t="s">
        <v>3</v>
      </c>
      <c r="DH74" t="s">
        <v>3</v>
      </c>
      <c r="DI74" t="s">
        <v>3</v>
      </c>
      <c r="DJ74" t="s">
        <v>3</v>
      </c>
      <c r="DK74" t="s">
        <v>3</v>
      </c>
      <c r="DL74" t="s">
        <v>3</v>
      </c>
      <c r="DM74" t="s">
        <v>3</v>
      </c>
      <c r="DN74">
        <v>0</v>
      </c>
      <c r="DO74">
        <v>0</v>
      </c>
      <c r="DP74">
        <v>1</v>
      </c>
      <c r="DQ74">
        <v>1</v>
      </c>
      <c r="DU74">
        <v>1013</v>
      </c>
      <c r="DV74" t="s">
        <v>139</v>
      </c>
      <c r="DW74" t="s">
        <v>139</v>
      </c>
      <c r="DX74">
        <v>1</v>
      </c>
      <c r="EE74">
        <v>48577806</v>
      </c>
      <c r="EF74">
        <v>6</v>
      </c>
      <c r="EG74" t="s">
        <v>34</v>
      </c>
      <c r="EH74">
        <v>0</v>
      </c>
      <c r="EI74" t="s">
        <v>3</v>
      </c>
      <c r="EJ74">
        <v>1</v>
      </c>
      <c r="EK74">
        <v>61001</v>
      </c>
      <c r="EL74" t="s">
        <v>141</v>
      </c>
      <c r="EM74" t="s">
        <v>142</v>
      </c>
      <c r="EO74" t="s">
        <v>3</v>
      </c>
      <c r="EQ74">
        <v>131072</v>
      </c>
      <c r="ER74">
        <v>5003.72</v>
      </c>
      <c r="ES74">
        <v>1756.46</v>
      </c>
      <c r="ET74">
        <v>37.22</v>
      </c>
      <c r="EU74">
        <v>14.04</v>
      </c>
      <c r="EV74">
        <v>3210.04</v>
      </c>
      <c r="EW74">
        <v>383.06</v>
      </c>
      <c r="EX74">
        <v>1.1599999999999999</v>
      </c>
      <c r="EY74">
        <v>0</v>
      </c>
      <c r="FQ74">
        <v>0</v>
      </c>
      <c r="FR74">
        <f t="shared" si="163"/>
        <v>0</v>
      </c>
      <c r="FS74">
        <v>0</v>
      </c>
      <c r="FX74">
        <v>79</v>
      </c>
      <c r="FY74">
        <v>50</v>
      </c>
      <c r="GA74" t="s">
        <v>3</v>
      </c>
      <c r="GD74">
        <v>1</v>
      </c>
      <c r="GF74">
        <v>726936689</v>
      </c>
      <c r="GG74">
        <v>2</v>
      </c>
      <c r="GH74">
        <v>0</v>
      </c>
      <c r="GI74">
        <v>2</v>
      </c>
      <c r="GJ74">
        <v>0</v>
      </c>
      <c r="GK74">
        <v>0</v>
      </c>
      <c r="GL74">
        <f t="shared" si="164"/>
        <v>0</v>
      </c>
      <c r="GM74">
        <f t="shared" si="165"/>
        <v>7285</v>
      </c>
      <c r="GN74">
        <f t="shared" si="166"/>
        <v>7285</v>
      </c>
      <c r="GO74">
        <f t="shared" si="167"/>
        <v>0</v>
      </c>
      <c r="GP74">
        <f t="shared" si="168"/>
        <v>0</v>
      </c>
      <c r="GR74">
        <v>0</v>
      </c>
      <c r="GS74">
        <v>0</v>
      </c>
      <c r="GT74">
        <v>0</v>
      </c>
      <c r="GU74" t="s">
        <v>3</v>
      </c>
      <c r="GV74">
        <f t="shared" si="169"/>
        <v>0</v>
      </c>
      <c r="GW74">
        <v>1</v>
      </c>
      <c r="GX74">
        <f t="shared" si="170"/>
        <v>0</v>
      </c>
      <c r="HA74">
        <v>0</v>
      </c>
      <c r="HB74">
        <v>0</v>
      </c>
      <c r="HC74">
        <f t="shared" si="171"/>
        <v>0</v>
      </c>
      <c r="IK74">
        <v>0</v>
      </c>
    </row>
    <row r="75" spans="1:245">
      <c r="A75">
        <v>18</v>
      </c>
      <c r="B75">
        <v>1</v>
      </c>
      <c r="C75">
        <v>136</v>
      </c>
      <c r="E75" t="s">
        <v>174</v>
      </c>
      <c r="F75" t="s">
        <v>38</v>
      </c>
      <c r="G75" t="s">
        <v>39</v>
      </c>
      <c r="H75" t="s">
        <v>40</v>
      </c>
      <c r="I75">
        <f>I74*J75</f>
        <v>0.40500000000000003</v>
      </c>
      <c r="J75">
        <v>8.1</v>
      </c>
      <c r="O75">
        <f t="shared" si="132"/>
        <v>0</v>
      </c>
      <c r="P75">
        <f t="shared" si="133"/>
        <v>0</v>
      </c>
      <c r="Q75">
        <f t="shared" si="134"/>
        <v>0</v>
      </c>
      <c r="R75">
        <f t="shared" si="135"/>
        <v>0</v>
      </c>
      <c r="S75">
        <f t="shared" si="136"/>
        <v>0</v>
      </c>
      <c r="T75">
        <f t="shared" si="137"/>
        <v>0</v>
      </c>
      <c r="U75">
        <f t="shared" si="138"/>
        <v>0</v>
      </c>
      <c r="V75">
        <f t="shared" si="139"/>
        <v>0</v>
      </c>
      <c r="W75">
        <f t="shared" si="140"/>
        <v>0</v>
      </c>
      <c r="X75">
        <f t="shared" si="141"/>
        <v>0</v>
      </c>
      <c r="Y75">
        <f t="shared" si="142"/>
        <v>0</v>
      </c>
      <c r="AA75">
        <v>48583957</v>
      </c>
      <c r="AB75">
        <f t="shared" si="143"/>
        <v>0</v>
      </c>
      <c r="AC75">
        <f t="shared" si="144"/>
        <v>0</v>
      </c>
      <c r="AD75">
        <f t="shared" si="145"/>
        <v>0</v>
      </c>
      <c r="AE75">
        <f t="shared" si="146"/>
        <v>0</v>
      </c>
      <c r="AF75">
        <f t="shared" si="147"/>
        <v>0</v>
      </c>
      <c r="AG75">
        <f t="shared" si="148"/>
        <v>0</v>
      </c>
      <c r="AH75">
        <f t="shared" si="149"/>
        <v>0</v>
      </c>
      <c r="AI75">
        <f t="shared" si="150"/>
        <v>0</v>
      </c>
      <c r="AJ75">
        <f t="shared" si="151"/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79</v>
      </c>
      <c r="AU75">
        <v>50</v>
      </c>
      <c r="AV75">
        <v>1</v>
      </c>
      <c r="AW75">
        <v>1</v>
      </c>
      <c r="AZ75">
        <v>1</v>
      </c>
      <c r="BA75">
        <v>1</v>
      </c>
      <c r="BB75">
        <v>1</v>
      </c>
      <c r="BC75">
        <v>1</v>
      </c>
      <c r="BD75" t="s">
        <v>3</v>
      </c>
      <c r="BE75" t="s">
        <v>3</v>
      </c>
      <c r="BF75" t="s">
        <v>3</v>
      </c>
      <c r="BG75" t="s">
        <v>3</v>
      </c>
      <c r="BH75">
        <v>3</v>
      </c>
      <c r="BI75">
        <v>1</v>
      </c>
      <c r="BJ75" t="s">
        <v>41</v>
      </c>
      <c r="BM75">
        <v>61001</v>
      </c>
      <c r="BN75">
        <v>0</v>
      </c>
      <c r="BO75" t="s">
        <v>3</v>
      </c>
      <c r="BP75">
        <v>0</v>
      </c>
      <c r="BQ75">
        <v>6</v>
      </c>
      <c r="BR75">
        <v>0</v>
      </c>
      <c r="BS75">
        <v>1</v>
      </c>
      <c r="BT75">
        <v>1</v>
      </c>
      <c r="BU75">
        <v>1</v>
      </c>
      <c r="BV75">
        <v>1</v>
      </c>
      <c r="BW75">
        <v>1</v>
      </c>
      <c r="BX75">
        <v>1</v>
      </c>
      <c r="BY75" t="s">
        <v>3</v>
      </c>
      <c r="BZ75">
        <v>79</v>
      </c>
      <c r="CA75">
        <v>50</v>
      </c>
      <c r="CE75">
        <v>0</v>
      </c>
      <c r="CF75">
        <v>0</v>
      </c>
      <c r="CG75">
        <v>0</v>
      </c>
      <c r="CM75">
        <v>0</v>
      </c>
      <c r="CN75" t="s">
        <v>3</v>
      </c>
      <c r="CO75">
        <v>0</v>
      </c>
      <c r="CP75">
        <f t="shared" si="152"/>
        <v>0</v>
      </c>
      <c r="CQ75">
        <f t="shared" si="153"/>
        <v>0</v>
      </c>
      <c r="CR75">
        <f t="shared" si="154"/>
        <v>0</v>
      </c>
      <c r="CS75">
        <f t="shared" si="155"/>
        <v>0</v>
      </c>
      <c r="CT75">
        <f t="shared" si="156"/>
        <v>0</v>
      </c>
      <c r="CU75">
        <f t="shared" si="157"/>
        <v>0</v>
      </c>
      <c r="CV75">
        <f t="shared" si="158"/>
        <v>0</v>
      </c>
      <c r="CW75">
        <f t="shared" si="159"/>
        <v>0</v>
      </c>
      <c r="CX75">
        <f t="shared" si="160"/>
        <v>0</v>
      </c>
      <c r="CY75">
        <f t="shared" si="161"/>
        <v>0</v>
      </c>
      <c r="CZ75">
        <f t="shared" si="162"/>
        <v>0</v>
      </c>
      <c r="DC75" t="s">
        <v>3</v>
      </c>
      <c r="DD75" t="s">
        <v>3</v>
      </c>
      <c r="DE75" t="s">
        <v>3</v>
      </c>
      <c r="DF75" t="s">
        <v>3</v>
      </c>
      <c r="DG75" t="s">
        <v>3</v>
      </c>
      <c r="DH75" t="s">
        <v>3</v>
      </c>
      <c r="DI75" t="s">
        <v>3</v>
      </c>
      <c r="DJ75" t="s">
        <v>3</v>
      </c>
      <c r="DK75" t="s">
        <v>3</v>
      </c>
      <c r="DL75" t="s">
        <v>3</v>
      </c>
      <c r="DM75" t="s">
        <v>3</v>
      </c>
      <c r="DN75">
        <v>0</v>
      </c>
      <c r="DO75">
        <v>0</v>
      </c>
      <c r="DP75">
        <v>1</v>
      </c>
      <c r="DQ75">
        <v>1</v>
      </c>
      <c r="DU75">
        <v>1009</v>
      </c>
      <c r="DV75" t="s">
        <v>40</v>
      </c>
      <c r="DW75" t="s">
        <v>40</v>
      </c>
      <c r="DX75">
        <v>1000</v>
      </c>
      <c r="EE75">
        <v>48577806</v>
      </c>
      <c r="EF75">
        <v>6</v>
      </c>
      <c r="EG75" t="s">
        <v>34</v>
      </c>
      <c r="EH75">
        <v>0</v>
      </c>
      <c r="EI75" t="s">
        <v>3</v>
      </c>
      <c r="EJ75">
        <v>1</v>
      </c>
      <c r="EK75">
        <v>61001</v>
      </c>
      <c r="EL75" t="s">
        <v>141</v>
      </c>
      <c r="EM75" t="s">
        <v>142</v>
      </c>
      <c r="EO75" t="s">
        <v>3</v>
      </c>
      <c r="EQ75">
        <v>0</v>
      </c>
      <c r="ER75">
        <v>0</v>
      </c>
      <c r="ES75">
        <v>0</v>
      </c>
      <c r="ET75">
        <v>0</v>
      </c>
      <c r="EU75">
        <v>0</v>
      </c>
      <c r="EV75">
        <v>0</v>
      </c>
      <c r="EW75">
        <v>0</v>
      </c>
      <c r="EX75">
        <v>0</v>
      </c>
      <c r="FQ75">
        <v>0</v>
      </c>
      <c r="FR75">
        <f t="shared" si="163"/>
        <v>0</v>
      </c>
      <c r="FS75">
        <v>0</v>
      </c>
      <c r="FX75">
        <v>79</v>
      </c>
      <c r="FY75">
        <v>50</v>
      </c>
      <c r="GA75" t="s">
        <v>3</v>
      </c>
      <c r="GD75">
        <v>1</v>
      </c>
      <c r="GF75">
        <v>-150994421</v>
      </c>
      <c r="GG75">
        <v>2</v>
      </c>
      <c r="GH75">
        <v>0</v>
      </c>
      <c r="GI75">
        <v>0</v>
      </c>
      <c r="GJ75">
        <v>0</v>
      </c>
      <c r="GK75">
        <v>0</v>
      </c>
      <c r="GL75">
        <f t="shared" si="164"/>
        <v>0</v>
      </c>
      <c r="GM75">
        <f t="shared" si="165"/>
        <v>0</v>
      </c>
      <c r="GN75">
        <f t="shared" si="166"/>
        <v>0</v>
      </c>
      <c r="GO75">
        <f t="shared" si="167"/>
        <v>0</v>
      </c>
      <c r="GP75">
        <f t="shared" si="168"/>
        <v>0</v>
      </c>
      <c r="GR75">
        <v>0</v>
      </c>
      <c r="GS75">
        <v>0</v>
      </c>
      <c r="GT75">
        <v>0</v>
      </c>
      <c r="GU75" t="s">
        <v>3</v>
      </c>
      <c r="GV75">
        <f t="shared" si="169"/>
        <v>0</v>
      </c>
      <c r="GW75">
        <v>1</v>
      </c>
      <c r="GX75">
        <f t="shared" si="170"/>
        <v>0</v>
      </c>
      <c r="HA75">
        <v>0</v>
      </c>
      <c r="HB75">
        <v>0</v>
      </c>
      <c r="HC75">
        <f t="shared" si="171"/>
        <v>0</v>
      </c>
      <c r="IK75">
        <v>0</v>
      </c>
    </row>
    <row r="76" spans="1:245">
      <c r="A76">
        <v>17</v>
      </c>
      <c r="B76">
        <v>1</v>
      </c>
      <c r="C76">
        <f>ROW(SmtRes!A144)</f>
        <v>144</v>
      </c>
      <c r="D76">
        <f>ROW(EtalonRes!A152)</f>
        <v>152</v>
      </c>
      <c r="E76" t="s">
        <v>175</v>
      </c>
      <c r="F76" t="s">
        <v>145</v>
      </c>
      <c r="G76" t="s">
        <v>146</v>
      </c>
      <c r="H76" t="s">
        <v>147</v>
      </c>
      <c r="I76">
        <f>ROUND(I74,9)</f>
        <v>0.05</v>
      </c>
      <c r="J76">
        <v>0</v>
      </c>
      <c r="O76">
        <f t="shared" si="132"/>
        <v>545</v>
      </c>
      <c r="P76">
        <f t="shared" si="133"/>
        <v>216</v>
      </c>
      <c r="Q76">
        <f t="shared" si="134"/>
        <v>6</v>
      </c>
      <c r="R76">
        <f t="shared" si="135"/>
        <v>0</v>
      </c>
      <c r="S76">
        <f t="shared" si="136"/>
        <v>323</v>
      </c>
      <c r="T76">
        <f t="shared" si="137"/>
        <v>0</v>
      </c>
      <c r="U76">
        <f t="shared" si="138"/>
        <v>2.145</v>
      </c>
      <c r="V76">
        <f t="shared" si="139"/>
        <v>1E-3</v>
      </c>
      <c r="W76">
        <f t="shared" si="140"/>
        <v>0</v>
      </c>
      <c r="X76">
        <f t="shared" si="141"/>
        <v>307</v>
      </c>
      <c r="Y76">
        <f t="shared" si="142"/>
        <v>152</v>
      </c>
      <c r="AA76">
        <v>48583957</v>
      </c>
      <c r="AB76">
        <f t="shared" si="143"/>
        <v>1629.52</v>
      </c>
      <c r="AC76">
        <f t="shared" si="144"/>
        <v>1255.6099999999999</v>
      </c>
      <c r="AD76">
        <f t="shared" si="145"/>
        <v>14.41</v>
      </c>
      <c r="AE76">
        <f t="shared" si="146"/>
        <v>0.24</v>
      </c>
      <c r="AF76">
        <f t="shared" si="147"/>
        <v>359.5</v>
      </c>
      <c r="AG76">
        <f t="shared" si="148"/>
        <v>0</v>
      </c>
      <c r="AH76">
        <f t="shared" si="149"/>
        <v>42.9</v>
      </c>
      <c r="AI76">
        <f t="shared" si="150"/>
        <v>0.02</v>
      </c>
      <c r="AJ76">
        <f t="shared" si="151"/>
        <v>0</v>
      </c>
      <c r="AK76">
        <v>1629.52</v>
      </c>
      <c r="AL76">
        <v>1255.6099999999999</v>
      </c>
      <c r="AM76">
        <v>14.41</v>
      </c>
      <c r="AN76">
        <v>0.24</v>
      </c>
      <c r="AO76">
        <v>359.5</v>
      </c>
      <c r="AP76">
        <v>0</v>
      </c>
      <c r="AQ76">
        <v>42.9</v>
      </c>
      <c r="AR76">
        <v>0.02</v>
      </c>
      <c r="AS76">
        <v>0</v>
      </c>
      <c r="AT76">
        <v>95</v>
      </c>
      <c r="AU76">
        <v>47</v>
      </c>
      <c r="AV76">
        <v>1</v>
      </c>
      <c r="AW76">
        <v>1</v>
      </c>
      <c r="AZ76">
        <v>1</v>
      </c>
      <c r="BA76">
        <v>17.95</v>
      </c>
      <c r="BB76">
        <v>8.11</v>
      </c>
      <c r="BC76">
        <v>3.44</v>
      </c>
      <c r="BD76" t="s">
        <v>3</v>
      </c>
      <c r="BE76" t="s">
        <v>3</v>
      </c>
      <c r="BF76" t="s">
        <v>3</v>
      </c>
      <c r="BG76" t="s">
        <v>3</v>
      </c>
      <c r="BH76">
        <v>0</v>
      </c>
      <c r="BI76">
        <v>1</v>
      </c>
      <c r="BJ76" t="s">
        <v>148</v>
      </c>
      <c r="BM76">
        <v>15001</v>
      </c>
      <c r="BN76">
        <v>0</v>
      </c>
      <c r="BO76" t="s">
        <v>145</v>
      </c>
      <c r="BP76">
        <v>1</v>
      </c>
      <c r="BQ76">
        <v>2</v>
      </c>
      <c r="BR76">
        <v>0</v>
      </c>
      <c r="BS76">
        <v>17.95</v>
      </c>
      <c r="BT76">
        <v>1</v>
      </c>
      <c r="BU76">
        <v>1</v>
      </c>
      <c r="BV76">
        <v>1</v>
      </c>
      <c r="BW76">
        <v>1</v>
      </c>
      <c r="BX76">
        <v>1</v>
      </c>
      <c r="BY76" t="s">
        <v>3</v>
      </c>
      <c r="BZ76">
        <v>105</v>
      </c>
      <c r="CA76">
        <v>55</v>
      </c>
      <c r="CE76">
        <v>0</v>
      </c>
      <c r="CF76">
        <v>0</v>
      </c>
      <c r="CG76">
        <v>0</v>
      </c>
      <c r="CM76">
        <v>0</v>
      </c>
      <c r="CN76" t="s">
        <v>3</v>
      </c>
      <c r="CO76">
        <v>0</v>
      </c>
      <c r="CP76">
        <f t="shared" si="152"/>
        <v>545</v>
      </c>
      <c r="CQ76">
        <f t="shared" si="153"/>
        <v>4319.2983999999997</v>
      </c>
      <c r="CR76">
        <f t="shared" si="154"/>
        <v>116.8651</v>
      </c>
      <c r="CS76">
        <f t="shared" si="155"/>
        <v>4.3079999999999998</v>
      </c>
      <c r="CT76">
        <f t="shared" si="156"/>
        <v>6453.0249999999996</v>
      </c>
      <c r="CU76">
        <f t="shared" si="157"/>
        <v>0</v>
      </c>
      <c r="CV76">
        <f t="shared" si="158"/>
        <v>42.9</v>
      </c>
      <c r="CW76">
        <f t="shared" si="159"/>
        <v>0.02</v>
      </c>
      <c r="CX76">
        <f t="shared" si="160"/>
        <v>0</v>
      </c>
      <c r="CY76">
        <f t="shared" si="161"/>
        <v>306.85000000000002</v>
      </c>
      <c r="CZ76">
        <f t="shared" si="162"/>
        <v>151.81</v>
      </c>
      <c r="DC76" t="s">
        <v>3</v>
      </c>
      <c r="DD76" t="s">
        <v>3</v>
      </c>
      <c r="DE76" t="s">
        <v>3</v>
      </c>
      <c r="DF76" t="s">
        <v>3</v>
      </c>
      <c r="DG76" t="s">
        <v>3</v>
      </c>
      <c r="DH76" t="s">
        <v>3</v>
      </c>
      <c r="DI76" t="s">
        <v>3</v>
      </c>
      <c r="DJ76" t="s">
        <v>3</v>
      </c>
      <c r="DK76" t="s">
        <v>3</v>
      </c>
      <c r="DL76" t="s">
        <v>3</v>
      </c>
      <c r="DM76" t="s">
        <v>3</v>
      </c>
      <c r="DN76">
        <v>0</v>
      </c>
      <c r="DO76">
        <v>0</v>
      </c>
      <c r="DP76">
        <v>1</v>
      </c>
      <c r="DQ76">
        <v>1</v>
      </c>
      <c r="DU76">
        <v>1005</v>
      </c>
      <c r="DV76" t="s">
        <v>147</v>
      </c>
      <c r="DW76" t="s">
        <v>147</v>
      </c>
      <c r="DX76">
        <v>100</v>
      </c>
      <c r="EE76">
        <v>48577749</v>
      </c>
      <c r="EF76">
        <v>2</v>
      </c>
      <c r="EG76" t="s">
        <v>12</v>
      </c>
      <c r="EH76">
        <v>0</v>
      </c>
      <c r="EI76" t="s">
        <v>3</v>
      </c>
      <c r="EJ76">
        <v>1</v>
      </c>
      <c r="EK76">
        <v>15001</v>
      </c>
      <c r="EL76" t="s">
        <v>149</v>
      </c>
      <c r="EM76" t="s">
        <v>150</v>
      </c>
      <c r="EO76" t="s">
        <v>3</v>
      </c>
      <c r="EQ76">
        <v>131072</v>
      </c>
      <c r="ER76">
        <v>1629.52</v>
      </c>
      <c r="ES76">
        <v>1255.6099999999999</v>
      </c>
      <c r="ET76">
        <v>14.41</v>
      </c>
      <c r="EU76">
        <v>0.24</v>
      </c>
      <c r="EV76">
        <v>359.5</v>
      </c>
      <c r="EW76">
        <v>42.9</v>
      </c>
      <c r="EX76">
        <v>0.02</v>
      </c>
      <c r="EY76">
        <v>0</v>
      </c>
      <c r="FQ76">
        <v>0</v>
      </c>
      <c r="FR76">
        <f t="shared" si="163"/>
        <v>0</v>
      </c>
      <c r="FS76">
        <v>0</v>
      </c>
      <c r="FT76" t="s">
        <v>22</v>
      </c>
      <c r="FU76" t="s">
        <v>23</v>
      </c>
      <c r="FX76">
        <v>94.5</v>
      </c>
      <c r="FY76">
        <v>46.75</v>
      </c>
      <c r="GA76" t="s">
        <v>3</v>
      </c>
      <c r="GD76">
        <v>1</v>
      </c>
      <c r="GF76">
        <v>1191270177</v>
      </c>
      <c r="GG76">
        <v>2</v>
      </c>
      <c r="GH76">
        <v>0</v>
      </c>
      <c r="GI76">
        <v>2</v>
      </c>
      <c r="GJ76">
        <v>0</v>
      </c>
      <c r="GK76">
        <v>0</v>
      </c>
      <c r="GL76">
        <f t="shared" si="164"/>
        <v>0</v>
      </c>
      <c r="GM76">
        <f t="shared" si="165"/>
        <v>1004</v>
      </c>
      <c r="GN76">
        <f t="shared" si="166"/>
        <v>1004</v>
      </c>
      <c r="GO76">
        <f t="shared" si="167"/>
        <v>0</v>
      </c>
      <c r="GP76">
        <f t="shared" si="168"/>
        <v>0</v>
      </c>
      <c r="GR76">
        <v>0</v>
      </c>
      <c r="GS76">
        <v>0</v>
      </c>
      <c r="GT76">
        <v>0</v>
      </c>
      <c r="GU76" t="s">
        <v>3</v>
      </c>
      <c r="GV76">
        <f t="shared" si="169"/>
        <v>0</v>
      </c>
      <c r="GW76">
        <v>1</v>
      </c>
      <c r="GX76">
        <f t="shared" si="170"/>
        <v>0</v>
      </c>
      <c r="HA76">
        <v>0</v>
      </c>
      <c r="HB76">
        <v>0</v>
      </c>
      <c r="HC76">
        <f t="shared" si="171"/>
        <v>0</v>
      </c>
      <c r="IK76">
        <v>0</v>
      </c>
    </row>
    <row r="77" spans="1:245">
      <c r="A77">
        <v>17</v>
      </c>
      <c r="B77">
        <v>1</v>
      </c>
      <c r="C77">
        <f>ROW(SmtRes!A152)</f>
        <v>152</v>
      </c>
      <c r="D77">
        <f>ROW(EtalonRes!A161)</f>
        <v>161</v>
      </c>
      <c r="E77" t="s">
        <v>176</v>
      </c>
      <c r="F77" t="s">
        <v>177</v>
      </c>
      <c r="G77" t="s">
        <v>178</v>
      </c>
      <c r="H77" t="s">
        <v>179</v>
      </c>
      <c r="I77">
        <f>ROUND(2.1*0.91,9)</f>
        <v>1.911</v>
      </c>
      <c r="J77">
        <v>0</v>
      </c>
      <c r="O77">
        <f t="shared" si="132"/>
        <v>1397</v>
      </c>
      <c r="P77">
        <f t="shared" si="133"/>
        <v>620</v>
      </c>
      <c r="Q77">
        <f t="shared" si="134"/>
        <v>100</v>
      </c>
      <c r="R77">
        <f t="shared" si="135"/>
        <v>0</v>
      </c>
      <c r="S77">
        <f t="shared" si="136"/>
        <v>677</v>
      </c>
      <c r="T77">
        <f t="shared" si="137"/>
        <v>0</v>
      </c>
      <c r="U77">
        <f t="shared" si="138"/>
        <v>3.9557699999999998</v>
      </c>
      <c r="V77">
        <f t="shared" si="139"/>
        <v>0</v>
      </c>
      <c r="W77">
        <f t="shared" si="140"/>
        <v>0</v>
      </c>
      <c r="X77">
        <f t="shared" si="141"/>
        <v>548</v>
      </c>
      <c r="Y77">
        <f t="shared" si="142"/>
        <v>487</v>
      </c>
      <c r="AA77">
        <v>48583957</v>
      </c>
      <c r="AB77">
        <f t="shared" si="143"/>
        <v>90.43</v>
      </c>
      <c r="AC77">
        <f t="shared" si="144"/>
        <v>61.06</v>
      </c>
      <c r="AD77">
        <f t="shared" si="145"/>
        <v>9.6199999999999992</v>
      </c>
      <c r="AE77">
        <f t="shared" si="146"/>
        <v>0</v>
      </c>
      <c r="AF77">
        <f t="shared" si="147"/>
        <v>19.75</v>
      </c>
      <c r="AG77">
        <f t="shared" si="148"/>
        <v>0</v>
      </c>
      <c r="AH77">
        <f t="shared" si="149"/>
        <v>2.0699999999999998</v>
      </c>
      <c r="AI77">
        <f t="shared" si="150"/>
        <v>0</v>
      </c>
      <c r="AJ77">
        <f t="shared" si="151"/>
        <v>0</v>
      </c>
      <c r="AK77">
        <v>90.43</v>
      </c>
      <c r="AL77">
        <v>61.06</v>
      </c>
      <c r="AM77">
        <v>9.6199999999999992</v>
      </c>
      <c r="AN77">
        <v>0</v>
      </c>
      <c r="AO77">
        <v>19.75</v>
      </c>
      <c r="AP77">
        <v>0</v>
      </c>
      <c r="AQ77">
        <v>2.0699999999999998</v>
      </c>
      <c r="AR77">
        <v>0</v>
      </c>
      <c r="AS77">
        <v>0</v>
      </c>
      <c r="AT77">
        <v>81</v>
      </c>
      <c r="AU77">
        <v>72</v>
      </c>
      <c r="AV77">
        <v>1</v>
      </c>
      <c r="AW77">
        <v>1</v>
      </c>
      <c r="AZ77">
        <v>1</v>
      </c>
      <c r="BA77">
        <v>17.95</v>
      </c>
      <c r="BB77">
        <v>5.46</v>
      </c>
      <c r="BC77">
        <v>5.31</v>
      </c>
      <c r="BD77" t="s">
        <v>3</v>
      </c>
      <c r="BE77" t="s">
        <v>3</v>
      </c>
      <c r="BF77" t="s">
        <v>3</v>
      </c>
      <c r="BG77" t="s">
        <v>3</v>
      </c>
      <c r="BH77">
        <v>0</v>
      </c>
      <c r="BI77">
        <v>1</v>
      </c>
      <c r="BJ77" t="s">
        <v>180</v>
      </c>
      <c r="BM77">
        <v>9001</v>
      </c>
      <c r="BN77">
        <v>0</v>
      </c>
      <c r="BO77" t="s">
        <v>177</v>
      </c>
      <c r="BP77">
        <v>1</v>
      </c>
      <c r="BQ77">
        <v>2</v>
      </c>
      <c r="BR77">
        <v>0</v>
      </c>
      <c r="BS77">
        <v>17.95</v>
      </c>
      <c r="BT77">
        <v>1</v>
      </c>
      <c r="BU77">
        <v>1</v>
      </c>
      <c r="BV77">
        <v>1</v>
      </c>
      <c r="BW77">
        <v>1</v>
      </c>
      <c r="BX77">
        <v>1</v>
      </c>
      <c r="BY77" t="s">
        <v>3</v>
      </c>
      <c r="BZ77">
        <v>90</v>
      </c>
      <c r="CA77">
        <v>85</v>
      </c>
      <c r="CE77">
        <v>0</v>
      </c>
      <c r="CF77">
        <v>0</v>
      </c>
      <c r="CG77">
        <v>0</v>
      </c>
      <c r="CM77">
        <v>0</v>
      </c>
      <c r="CN77" t="s">
        <v>3</v>
      </c>
      <c r="CO77">
        <v>0</v>
      </c>
      <c r="CP77">
        <f t="shared" si="152"/>
        <v>1397</v>
      </c>
      <c r="CQ77">
        <f t="shared" si="153"/>
        <v>324.22859999999997</v>
      </c>
      <c r="CR77">
        <f t="shared" si="154"/>
        <v>52.525199999999998</v>
      </c>
      <c r="CS77">
        <f t="shared" si="155"/>
        <v>0</v>
      </c>
      <c r="CT77">
        <f t="shared" si="156"/>
        <v>354.51249999999999</v>
      </c>
      <c r="CU77">
        <f t="shared" si="157"/>
        <v>0</v>
      </c>
      <c r="CV77">
        <f t="shared" si="158"/>
        <v>2.0699999999999998</v>
      </c>
      <c r="CW77">
        <f t="shared" si="159"/>
        <v>0</v>
      </c>
      <c r="CX77">
        <f t="shared" si="160"/>
        <v>0</v>
      </c>
      <c r="CY77">
        <f t="shared" si="161"/>
        <v>548.37</v>
      </c>
      <c r="CZ77">
        <f t="shared" si="162"/>
        <v>487.44</v>
      </c>
      <c r="DC77" t="s">
        <v>3</v>
      </c>
      <c r="DD77" t="s">
        <v>3</v>
      </c>
      <c r="DE77" t="s">
        <v>3</v>
      </c>
      <c r="DF77" t="s">
        <v>3</v>
      </c>
      <c r="DG77" t="s">
        <v>3</v>
      </c>
      <c r="DH77" t="s">
        <v>3</v>
      </c>
      <c r="DI77" t="s">
        <v>3</v>
      </c>
      <c r="DJ77" t="s">
        <v>3</v>
      </c>
      <c r="DK77" t="s">
        <v>3</v>
      </c>
      <c r="DL77" t="s">
        <v>3</v>
      </c>
      <c r="DM77" t="s">
        <v>3</v>
      </c>
      <c r="DN77">
        <v>0</v>
      </c>
      <c r="DO77">
        <v>0</v>
      </c>
      <c r="DP77">
        <v>1</v>
      </c>
      <c r="DQ77">
        <v>1</v>
      </c>
      <c r="DU77">
        <v>1013</v>
      </c>
      <c r="DV77" t="s">
        <v>179</v>
      </c>
      <c r="DW77" t="s">
        <v>179</v>
      </c>
      <c r="DX77">
        <v>1</v>
      </c>
      <c r="EE77">
        <v>48577722</v>
      </c>
      <c r="EF77">
        <v>2</v>
      </c>
      <c r="EG77" t="s">
        <v>12</v>
      </c>
      <c r="EH77">
        <v>0</v>
      </c>
      <c r="EI77" t="s">
        <v>3</v>
      </c>
      <c r="EJ77">
        <v>1</v>
      </c>
      <c r="EK77">
        <v>9001</v>
      </c>
      <c r="EL77" t="s">
        <v>165</v>
      </c>
      <c r="EM77" t="s">
        <v>166</v>
      </c>
      <c r="EO77" t="s">
        <v>3</v>
      </c>
      <c r="EQ77">
        <v>131072</v>
      </c>
      <c r="ER77">
        <v>90.43</v>
      </c>
      <c r="ES77">
        <v>61.06</v>
      </c>
      <c r="ET77">
        <v>9.6199999999999992</v>
      </c>
      <c r="EU77">
        <v>0</v>
      </c>
      <c r="EV77">
        <v>19.75</v>
      </c>
      <c r="EW77">
        <v>2.0699999999999998</v>
      </c>
      <c r="EX77">
        <v>0</v>
      </c>
      <c r="EY77">
        <v>0</v>
      </c>
      <c r="FQ77">
        <v>0</v>
      </c>
      <c r="FR77">
        <f t="shared" si="163"/>
        <v>0</v>
      </c>
      <c r="FS77">
        <v>0</v>
      </c>
      <c r="FT77" t="s">
        <v>22</v>
      </c>
      <c r="FU77" t="s">
        <v>23</v>
      </c>
      <c r="FX77">
        <v>81</v>
      </c>
      <c r="FY77">
        <v>72.25</v>
      </c>
      <c r="GA77" t="s">
        <v>3</v>
      </c>
      <c r="GD77">
        <v>1</v>
      </c>
      <c r="GF77">
        <v>510236543</v>
      </c>
      <c r="GG77">
        <v>2</v>
      </c>
      <c r="GH77">
        <v>0</v>
      </c>
      <c r="GI77">
        <v>2</v>
      </c>
      <c r="GJ77">
        <v>0</v>
      </c>
      <c r="GK77">
        <v>0</v>
      </c>
      <c r="GL77">
        <f t="shared" si="164"/>
        <v>0</v>
      </c>
      <c r="GM77">
        <f t="shared" si="165"/>
        <v>2432</v>
      </c>
      <c r="GN77">
        <f t="shared" si="166"/>
        <v>2432</v>
      </c>
      <c r="GO77">
        <f t="shared" si="167"/>
        <v>0</v>
      </c>
      <c r="GP77">
        <f t="shared" si="168"/>
        <v>0</v>
      </c>
      <c r="GR77">
        <v>0</v>
      </c>
      <c r="GS77">
        <v>0</v>
      </c>
      <c r="GT77">
        <v>0</v>
      </c>
      <c r="GU77" t="s">
        <v>3</v>
      </c>
      <c r="GV77">
        <f t="shared" si="169"/>
        <v>0</v>
      </c>
      <c r="GW77">
        <v>1</v>
      </c>
      <c r="GX77">
        <f t="shared" si="170"/>
        <v>0</v>
      </c>
      <c r="HA77">
        <v>0</v>
      </c>
      <c r="HB77">
        <v>0</v>
      </c>
      <c r="HC77">
        <f t="shared" si="171"/>
        <v>0</v>
      </c>
      <c r="IK77">
        <v>0</v>
      </c>
    </row>
    <row r="78" spans="1:245">
      <c r="A78">
        <v>17</v>
      </c>
      <c r="B78">
        <v>1</v>
      </c>
      <c r="E78" t="s">
        <v>181</v>
      </c>
      <c r="F78" t="s">
        <v>182</v>
      </c>
      <c r="G78" t="s">
        <v>183</v>
      </c>
      <c r="H78" t="s">
        <v>170</v>
      </c>
      <c r="I78">
        <v>1</v>
      </c>
      <c r="J78">
        <v>0</v>
      </c>
      <c r="O78">
        <f t="shared" si="132"/>
        <v>10524</v>
      </c>
      <c r="P78">
        <f t="shared" si="133"/>
        <v>10524</v>
      </c>
      <c r="Q78">
        <f t="shared" si="134"/>
        <v>0</v>
      </c>
      <c r="R78">
        <f t="shared" si="135"/>
        <v>0</v>
      </c>
      <c r="S78">
        <f t="shared" si="136"/>
        <v>0</v>
      </c>
      <c r="T78">
        <f t="shared" si="137"/>
        <v>0</v>
      </c>
      <c r="U78">
        <f t="shared" si="138"/>
        <v>0</v>
      </c>
      <c r="V78">
        <f t="shared" si="139"/>
        <v>0</v>
      </c>
      <c r="W78">
        <f t="shared" si="140"/>
        <v>0</v>
      </c>
      <c r="X78">
        <f t="shared" si="141"/>
        <v>0</v>
      </c>
      <c r="Y78">
        <f t="shared" si="142"/>
        <v>0</v>
      </c>
      <c r="AA78">
        <v>48583957</v>
      </c>
      <c r="AB78">
        <f t="shared" si="143"/>
        <v>2719.46</v>
      </c>
      <c r="AC78">
        <f t="shared" si="144"/>
        <v>2719.46</v>
      </c>
      <c r="AD78">
        <f t="shared" si="145"/>
        <v>0</v>
      </c>
      <c r="AE78">
        <f t="shared" si="146"/>
        <v>0</v>
      </c>
      <c r="AF78">
        <f t="shared" si="147"/>
        <v>0</v>
      </c>
      <c r="AG78">
        <f t="shared" si="148"/>
        <v>0</v>
      </c>
      <c r="AH78">
        <f t="shared" si="149"/>
        <v>0</v>
      </c>
      <c r="AI78">
        <f t="shared" si="150"/>
        <v>0</v>
      </c>
      <c r="AJ78">
        <f t="shared" si="151"/>
        <v>0</v>
      </c>
      <c r="AK78">
        <v>2719.46</v>
      </c>
      <c r="AL78">
        <v>2719.46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1</v>
      </c>
      <c r="AW78">
        <v>1</v>
      </c>
      <c r="AZ78">
        <v>1</v>
      </c>
      <c r="BA78">
        <v>1</v>
      </c>
      <c r="BB78">
        <v>1</v>
      </c>
      <c r="BC78">
        <v>3.87</v>
      </c>
      <c r="BD78" t="s">
        <v>3</v>
      </c>
      <c r="BE78" t="s">
        <v>3</v>
      </c>
      <c r="BF78" t="s">
        <v>3</v>
      </c>
      <c r="BG78" t="s">
        <v>3</v>
      </c>
      <c r="BH78">
        <v>3</v>
      </c>
      <c r="BI78">
        <v>1</v>
      </c>
      <c r="BJ78" t="s">
        <v>184</v>
      </c>
      <c r="BM78">
        <v>500001</v>
      </c>
      <c r="BN78">
        <v>0</v>
      </c>
      <c r="BO78" t="s">
        <v>182</v>
      </c>
      <c r="BP78">
        <v>1</v>
      </c>
      <c r="BQ78">
        <v>8</v>
      </c>
      <c r="BR78">
        <v>0</v>
      </c>
      <c r="BS78">
        <v>1</v>
      </c>
      <c r="BT78">
        <v>1</v>
      </c>
      <c r="BU78">
        <v>1</v>
      </c>
      <c r="BV78">
        <v>1</v>
      </c>
      <c r="BW78">
        <v>1</v>
      </c>
      <c r="BX78">
        <v>1</v>
      </c>
      <c r="BY78" t="s">
        <v>3</v>
      </c>
      <c r="BZ78">
        <v>0</v>
      </c>
      <c r="CA78">
        <v>0</v>
      </c>
      <c r="CE78">
        <v>0</v>
      </c>
      <c r="CF78">
        <v>0</v>
      </c>
      <c r="CG78">
        <v>0</v>
      </c>
      <c r="CM78">
        <v>0</v>
      </c>
      <c r="CN78" t="s">
        <v>3</v>
      </c>
      <c r="CO78">
        <v>0</v>
      </c>
      <c r="CP78">
        <f t="shared" si="152"/>
        <v>10524</v>
      </c>
      <c r="CQ78">
        <f t="shared" si="153"/>
        <v>10524.3102</v>
      </c>
      <c r="CR78">
        <f t="shared" si="154"/>
        <v>0</v>
      </c>
      <c r="CS78">
        <f t="shared" si="155"/>
        <v>0</v>
      </c>
      <c r="CT78">
        <f t="shared" si="156"/>
        <v>0</v>
      </c>
      <c r="CU78">
        <f t="shared" si="157"/>
        <v>0</v>
      </c>
      <c r="CV78">
        <f t="shared" si="158"/>
        <v>0</v>
      </c>
      <c r="CW78">
        <f t="shared" si="159"/>
        <v>0</v>
      </c>
      <c r="CX78">
        <f t="shared" si="160"/>
        <v>0</v>
      </c>
      <c r="CY78">
        <f t="shared" si="161"/>
        <v>0</v>
      </c>
      <c r="CZ78">
        <f t="shared" si="162"/>
        <v>0</v>
      </c>
      <c r="DC78" t="s">
        <v>3</v>
      </c>
      <c r="DD78" t="s">
        <v>3</v>
      </c>
      <c r="DE78" t="s">
        <v>3</v>
      </c>
      <c r="DF78" t="s">
        <v>3</v>
      </c>
      <c r="DG78" t="s">
        <v>3</v>
      </c>
      <c r="DH78" t="s">
        <v>3</v>
      </c>
      <c r="DI78" t="s">
        <v>3</v>
      </c>
      <c r="DJ78" t="s">
        <v>3</v>
      </c>
      <c r="DK78" t="s">
        <v>3</v>
      </c>
      <c r="DL78" t="s">
        <v>3</v>
      </c>
      <c r="DM78" t="s">
        <v>3</v>
      </c>
      <c r="DN78">
        <v>0</v>
      </c>
      <c r="DO78">
        <v>0</v>
      </c>
      <c r="DP78">
        <v>1</v>
      </c>
      <c r="DQ78">
        <v>1</v>
      </c>
      <c r="DU78">
        <v>1010</v>
      </c>
      <c r="DV78" t="s">
        <v>170</v>
      </c>
      <c r="DW78" t="s">
        <v>170</v>
      </c>
      <c r="DX78">
        <v>1</v>
      </c>
      <c r="EE78">
        <v>48577656</v>
      </c>
      <c r="EF78">
        <v>8</v>
      </c>
      <c r="EG78" t="s">
        <v>106</v>
      </c>
      <c r="EH78">
        <v>0</v>
      </c>
      <c r="EI78" t="s">
        <v>3</v>
      </c>
      <c r="EJ78">
        <v>1</v>
      </c>
      <c r="EK78">
        <v>500001</v>
      </c>
      <c r="EL78" t="s">
        <v>107</v>
      </c>
      <c r="EM78" t="s">
        <v>108</v>
      </c>
      <c r="EO78" t="s">
        <v>3</v>
      </c>
      <c r="EQ78">
        <v>131072</v>
      </c>
      <c r="ER78">
        <v>2719.46</v>
      </c>
      <c r="ES78">
        <v>2719.46</v>
      </c>
      <c r="ET78">
        <v>0</v>
      </c>
      <c r="EU78">
        <v>0</v>
      </c>
      <c r="EV78">
        <v>0</v>
      </c>
      <c r="EW78">
        <v>0</v>
      </c>
      <c r="EX78">
        <v>0</v>
      </c>
      <c r="EY78">
        <v>0</v>
      </c>
      <c r="FQ78">
        <v>0</v>
      </c>
      <c r="FR78">
        <f t="shared" si="163"/>
        <v>0</v>
      </c>
      <c r="FS78">
        <v>0</v>
      </c>
      <c r="FX78">
        <v>0</v>
      </c>
      <c r="FY78">
        <v>0</v>
      </c>
      <c r="GA78" t="s">
        <v>3</v>
      </c>
      <c r="GD78">
        <v>1</v>
      </c>
      <c r="GF78">
        <v>-35598097</v>
      </c>
      <c r="GG78">
        <v>2</v>
      </c>
      <c r="GH78">
        <v>0</v>
      </c>
      <c r="GI78">
        <v>2</v>
      </c>
      <c r="GJ78">
        <v>0</v>
      </c>
      <c r="GK78">
        <v>0</v>
      </c>
      <c r="GL78">
        <f t="shared" si="164"/>
        <v>0</v>
      </c>
      <c r="GM78">
        <f t="shared" si="165"/>
        <v>10524</v>
      </c>
      <c r="GN78">
        <f t="shared" si="166"/>
        <v>10524</v>
      </c>
      <c r="GO78">
        <f t="shared" si="167"/>
        <v>0</v>
      </c>
      <c r="GP78">
        <f t="shared" si="168"/>
        <v>0</v>
      </c>
      <c r="GR78">
        <v>0</v>
      </c>
      <c r="GS78">
        <v>0</v>
      </c>
      <c r="GT78">
        <v>0</v>
      </c>
      <c r="GU78" t="s">
        <v>3</v>
      </c>
      <c r="GV78">
        <f t="shared" si="169"/>
        <v>0</v>
      </c>
      <c r="GW78">
        <v>1</v>
      </c>
      <c r="GX78">
        <f t="shared" si="170"/>
        <v>0</v>
      </c>
      <c r="HA78">
        <v>0</v>
      </c>
      <c r="HB78">
        <v>0</v>
      </c>
      <c r="HC78">
        <f t="shared" si="171"/>
        <v>0</v>
      </c>
      <c r="IK78">
        <v>0</v>
      </c>
    </row>
    <row r="79" spans="1:245">
      <c r="A79">
        <v>19</v>
      </c>
      <c r="B79">
        <v>1</v>
      </c>
      <c r="F79" t="s">
        <v>3</v>
      </c>
      <c r="G79" t="s">
        <v>71</v>
      </c>
      <c r="H79" t="s">
        <v>3</v>
      </c>
      <c r="AA79">
        <v>1</v>
      </c>
      <c r="IK79">
        <v>0</v>
      </c>
    </row>
    <row r="80" spans="1:245">
      <c r="A80">
        <v>19</v>
      </c>
      <c r="B80">
        <v>1</v>
      </c>
      <c r="F80" t="s">
        <v>3</v>
      </c>
      <c r="G80" t="s">
        <v>14</v>
      </c>
      <c r="H80" t="s">
        <v>3</v>
      </c>
      <c r="AA80">
        <v>1</v>
      </c>
      <c r="IK80">
        <v>0</v>
      </c>
    </row>
    <row r="81" spans="1:245">
      <c r="A81">
        <v>19</v>
      </c>
      <c r="B81">
        <v>1</v>
      </c>
      <c r="F81" t="s">
        <v>3</v>
      </c>
      <c r="G81" t="s">
        <v>185</v>
      </c>
      <c r="H81" t="s">
        <v>3</v>
      </c>
      <c r="AA81">
        <v>1</v>
      </c>
      <c r="IK81">
        <v>0</v>
      </c>
    </row>
    <row r="82" spans="1:245">
      <c r="A82">
        <v>17</v>
      </c>
      <c r="B82">
        <v>1</v>
      </c>
      <c r="C82">
        <f>ROW(SmtRes!A158)</f>
        <v>158</v>
      </c>
      <c r="D82">
        <f>ROW(EtalonRes!A167)</f>
        <v>167</v>
      </c>
      <c r="E82" t="s">
        <v>186</v>
      </c>
      <c r="F82" t="s">
        <v>187</v>
      </c>
      <c r="G82" t="s">
        <v>188</v>
      </c>
      <c r="H82" t="s">
        <v>189</v>
      </c>
      <c r="I82">
        <f>ROUND(34.1/100,9)</f>
        <v>0.34100000000000003</v>
      </c>
      <c r="J82">
        <v>0</v>
      </c>
      <c r="O82">
        <f>ROUND(CP82,0)</f>
        <v>4203</v>
      </c>
      <c r="P82">
        <f>ROUND(CQ82*I82,0)</f>
        <v>2273</v>
      </c>
      <c r="Q82">
        <f>ROUND(CR82*I82,0)</f>
        <v>133</v>
      </c>
      <c r="R82">
        <f>ROUND(CS82*I82,0)</f>
        <v>94</v>
      </c>
      <c r="S82">
        <f>ROUND(CT82*I82,0)</f>
        <v>1797</v>
      </c>
      <c r="T82">
        <f>ROUND(CU82*I82,0)</f>
        <v>0</v>
      </c>
      <c r="U82">
        <f>CV82*I82</f>
        <v>13.472910000000001</v>
      </c>
      <c r="V82">
        <f>CW82*I82</f>
        <v>0.43307000000000001</v>
      </c>
      <c r="W82">
        <f>ROUND(CX82*I82,0)</f>
        <v>0</v>
      </c>
      <c r="X82">
        <f>ROUND(CY82,0)</f>
        <v>2099</v>
      </c>
      <c r="Y82">
        <f>ROUND(CZ82,0)</f>
        <v>1210</v>
      </c>
      <c r="AA82">
        <v>48583957</v>
      </c>
      <c r="AB82">
        <f>ROUND((AC82+AD82+AF82),2)</f>
        <v>1311.85</v>
      </c>
      <c r="AC82">
        <f>ROUND((ES82),2)</f>
        <v>971.55</v>
      </c>
      <c r="AD82">
        <f>ROUND((((ET82)-(EU82))+AE82),2)</f>
        <v>46.74</v>
      </c>
      <c r="AE82">
        <f>ROUND((EU82),2)</f>
        <v>15.37</v>
      </c>
      <c r="AF82">
        <f>ROUND((EV82),2)</f>
        <v>293.56</v>
      </c>
      <c r="AG82">
        <f>ROUND((AP82),2)</f>
        <v>0</v>
      </c>
      <c r="AH82">
        <f>(EW82)</f>
        <v>39.51</v>
      </c>
      <c r="AI82">
        <f>(EX82)</f>
        <v>1.27</v>
      </c>
      <c r="AJ82">
        <f>(AS82)</f>
        <v>0</v>
      </c>
      <c r="AK82">
        <v>1311.85</v>
      </c>
      <c r="AL82">
        <v>971.55</v>
      </c>
      <c r="AM82">
        <v>46.74</v>
      </c>
      <c r="AN82">
        <v>15.37</v>
      </c>
      <c r="AO82">
        <v>293.56</v>
      </c>
      <c r="AP82">
        <v>0</v>
      </c>
      <c r="AQ82">
        <v>39.51</v>
      </c>
      <c r="AR82">
        <v>1.27</v>
      </c>
      <c r="AS82">
        <v>0</v>
      </c>
      <c r="AT82">
        <v>111</v>
      </c>
      <c r="AU82">
        <v>64</v>
      </c>
      <c r="AV82">
        <v>1</v>
      </c>
      <c r="AW82">
        <v>1</v>
      </c>
      <c r="AZ82">
        <v>1</v>
      </c>
      <c r="BA82">
        <v>17.95</v>
      </c>
      <c r="BB82">
        <v>8.32</v>
      </c>
      <c r="BC82">
        <v>6.86</v>
      </c>
      <c r="BD82" t="s">
        <v>3</v>
      </c>
      <c r="BE82" t="s">
        <v>3</v>
      </c>
      <c r="BF82" t="s">
        <v>3</v>
      </c>
      <c r="BG82" t="s">
        <v>3</v>
      </c>
      <c r="BH82">
        <v>0</v>
      </c>
      <c r="BI82">
        <v>1</v>
      </c>
      <c r="BJ82" t="s">
        <v>190</v>
      </c>
      <c r="BM82">
        <v>11001</v>
      </c>
      <c r="BN82">
        <v>0</v>
      </c>
      <c r="BO82" t="s">
        <v>187</v>
      </c>
      <c r="BP82">
        <v>1</v>
      </c>
      <c r="BQ82">
        <v>2</v>
      </c>
      <c r="BR82">
        <v>0</v>
      </c>
      <c r="BS82">
        <v>17.95</v>
      </c>
      <c r="BT82">
        <v>1</v>
      </c>
      <c r="BU82">
        <v>1</v>
      </c>
      <c r="BV82">
        <v>1</v>
      </c>
      <c r="BW82">
        <v>1</v>
      </c>
      <c r="BX82">
        <v>1</v>
      </c>
      <c r="BY82" t="s">
        <v>3</v>
      </c>
      <c r="BZ82">
        <v>123</v>
      </c>
      <c r="CA82">
        <v>75</v>
      </c>
      <c r="CE82">
        <v>0</v>
      </c>
      <c r="CF82">
        <v>0</v>
      </c>
      <c r="CG82">
        <v>0</v>
      </c>
      <c r="CM82">
        <v>0</v>
      </c>
      <c r="CN82" t="s">
        <v>3</v>
      </c>
      <c r="CO82">
        <v>0</v>
      </c>
      <c r="CP82">
        <f>(P82+Q82+S82)</f>
        <v>4203</v>
      </c>
      <c r="CQ82">
        <f>AC82*BC82</f>
        <v>6664.8329999999996</v>
      </c>
      <c r="CR82">
        <f>AD82*BB82</f>
        <v>388.8768</v>
      </c>
      <c r="CS82">
        <f>AE82*BS82</f>
        <v>275.89149999999995</v>
      </c>
      <c r="CT82">
        <f>AF82*BA82</f>
        <v>5269.402</v>
      </c>
      <c r="CU82">
        <f t="shared" ref="CU82:CX83" si="172">AG82</f>
        <v>0</v>
      </c>
      <c r="CV82">
        <f t="shared" si="172"/>
        <v>39.51</v>
      </c>
      <c r="CW82">
        <f t="shared" si="172"/>
        <v>1.27</v>
      </c>
      <c r="CX82">
        <f t="shared" si="172"/>
        <v>0</v>
      </c>
      <c r="CY82">
        <f>(((S82+R82)*AT82)/100)</f>
        <v>2099.0100000000002</v>
      </c>
      <c r="CZ82">
        <f>(((S82+R82)*AU82)/100)</f>
        <v>1210.24</v>
      </c>
      <c r="DC82" t="s">
        <v>3</v>
      </c>
      <c r="DD82" t="s">
        <v>3</v>
      </c>
      <c r="DE82" t="s">
        <v>3</v>
      </c>
      <c r="DF82" t="s">
        <v>3</v>
      </c>
      <c r="DG82" t="s">
        <v>3</v>
      </c>
      <c r="DH82" t="s">
        <v>3</v>
      </c>
      <c r="DI82" t="s">
        <v>3</v>
      </c>
      <c r="DJ82" t="s">
        <v>3</v>
      </c>
      <c r="DK82" t="s">
        <v>3</v>
      </c>
      <c r="DL82" t="s">
        <v>3</v>
      </c>
      <c r="DM82" t="s">
        <v>3</v>
      </c>
      <c r="DN82">
        <v>0</v>
      </c>
      <c r="DO82">
        <v>0</v>
      </c>
      <c r="DP82">
        <v>1</v>
      </c>
      <c r="DQ82">
        <v>1</v>
      </c>
      <c r="DU82">
        <v>1013</v>
      </c>
      <c r="DV82" t="s">
        <v>189</v>
      </c>
      <c r="DW82" t="s">
        <v>189</v>
      </c>
      <c r="DX82">
        <v>1</v>
      </c>
      <c r="EE82">
        <v>48577724</v>
      </c>
      <c r="EF82">
        <v>2</v>
      </c>
      <c r="EG82" t="s">
        <v>12</v>
      </c>
      <c r="EH82">
        <v>0</v>
      </c>
      <c r="EI82" t="s">
        <v>3</v>
      </c>
      <c r="EJ82">
        <v>1</v>
      </c>
      <c r="EK82">
        <v>11001</v>
      </c>
      <c r="EL82" t="s">
        <v>71</v>
      </c>
      <c r="EM82" t="s">
        <v>191</v>
      </c>
      <c r="EO82" t="s">
        <v>3</v>
      </c>
      <c r="EQ82">
        <v>131072</v>
      </c>
      <c r="ER82">
        <v>1311.85</v>
      </c>
      <c r="ES82">
        <v>971.55</v>
      </c>
      <c r="ET82">
        <v>46.74</v>
      </c>
      <c r="EU82">
        <v>15.37</v>
      </c>
      <c r="EV82">
        <v>293.56</v>
      </c>
      <c r="EW82">
        <v>39.51</v>
      </c>
      <c r="EX82">
        <v>1.27</v>
      </c>
      <c r="EY82">
        <v>0</v>
      </c>
      <c r="FQ82">
        <v>0</v>
      </c>
      <c r="FR82">
        <f>ROUND(IF(AND(BH82=3,BI82=3),P82,0),0)</f>
        <v>0</v>
      </c>
      <c r="FS82">
        <v>0</v>
      </c>
      <c r="FT82" t="s">
        <v>22</v>
      </c>
      <c r="FU82" t="s">
        <v>23</v>
      </c>
      <c r="FX82">
        <v>110.7</v>
      </c>
      <c r="FY82">
        <v>63.75</v>
      </c>
      <c r="GA82" t="s">
        <v>3</v>
      </c>
      <c r="GD82">
        <v>1</v>
      </c>
      <c r="GF82">
        <v>1962614681</v>
      </c>
      <c r="GG82">
        <v>2</v>
      </c>
      <c r="GH82">
        <v>0</v>
      </c>
      <c r="GI82">
        <v>2</v>
      </c>
      <c r="GJ82">
        <v>0</v>
      </c>
      <c r="GK82">
        <v>0</v>
      </c>
      <c r="GL82">
        <f>ROUND(IF(AND(BH82=3,BI82=3,FS82&lt;&gt;0),P82,0),0)</f>
        <v>0</v>
      </c>
      <c r="GM82">
        <f>ROUND(O82+X82+Y82,0)+GX82</f>
        <v>7512</v>
      </c>
      <c r="GN82">
        <f>IF(OR(BI82=0,BI82=1),ROUND(O82+X82+Y82,0),0)</f>
        <v>7512</v>
      </c>
      <c r="GO82">
        <f>IF(BI82=2,ROUND(O82+X82+Y82,0),0)</f>
        <v>0</v>
      </c>
      <c r="GP82">
        <f>IF(BI82=4,ROUND(O82+X82+Y82,0)+GX82,0)</f>
        <v>0</v>
      </c>
      <c r="GR82">
        <v>0</v>
      </c>
      <c r="GS82">
        <v>0</v>
      </c>
      <c r="GT82">
        <v>0</v>
      </c>
      <c r="GU82" t="s">
        <v>3</v>
      </c>
      <c r="GV82">
        <f>ROUND((GT82),2)</f>
        <v>0</v>
      </c>
      <c r="GW82">
        <v>1</v>
      </c>
      <c r="GX82">
        <f>ROUND(HC82*I82,0)</f>
        <v>0</v>
      </c>
      <c r="HA82">
        <v>0</v>
      </c>
      <c r="HB82">
        <v>0</v>
      </c>
      <c r="HC82">
        <f>GV82*GW82</f>
        <v>0</v>
      </c>
      <c r="IK82">
        <v>0</v>
      </c>
    </row>
    <row r="83" spans="1:245">
      <c r="A83">
        <v>17</v>
      </c>
      <c r="B83">
        <v>1</v>
      </c>
      <c r="C83">
        <f>ROW(SmtRes!A169)</f>
        <v>169</v>
      </c>
      <c r="D83">
        <f>ROW(EtalonRes!A178)</f>
        <v>178</v>
      </c>
      <c r="E83" t="s">
        <v>192</v>
      </c>
      <c r="F83" t="s">
        <v>193</v>
      </c>
      <c r="G83" t="s">
        <v>194</v>
      </c>
      <c r="H83" t="s">
        <v>27</v>
      </c>
      <c r="I83">
        <f>ROUND(34.1/100,9)</f>
        <v>0.34100000000000003</v>
      </c>
      <c r="J83">
        <v>0</v>
      </c>
      <c r="O83">
        <f>ROUND(CP83,0)</f>
        <v>17970</v>
      </c>
      <c r="P83">
        <f>ROUND(CQ83*I83,0)</f>
        <v>11514</v>
      </c>
      <c r="Q83">
        <f>ROUND(CR83*I83,0)</f>
        <v>466</v>
      </c>
      <c r="R83">
        <f>ROUND(CS83*I83,0)</f>
        <v>276</v>
      </c>
      <c r="S83">
        <f>ROUND(CT83*I83,0)</f>
        <v>5990</v>
      </c>
      <c r="T83">
        <f>ROUND(CU83*I83,0)</f>
        <v>0</v>
      </c>
      <c r="U83">
        <f>CV83*I83</f>
        <v>40.844980000000007</v>
      </c>
      <c r="V83">
        <f>CW83*I83</f>
        <v>1.43902</v>
      </c>
      <c r="W83">
        <f>ROUND(CX83*I83,0)</f>
        <v>0</v>
      </c>
      <c r="X83">
        <f>ROUND(CY83,0)</f>
        <v>6955</v>
      </c>
      <c r="Y83">
        <f>ROUND(CZ83,0)</f>
        <v>4010</v>
      </c>
      <c r="AA83">
        <v>48583957</v>
      </c>
      <c r="AB83">
        <f>ROUND((AC83+AD83+AF83),2)</f>
        <v>9653.7800000000007</v>
      </c>
      <c r="AC83">
        <f>ROUND((ES83),2)</f>
        <v>8526.61</v>
      </c>
      <c r="AD83">
        <f>ROUND((((ET83)-(EU83))+AE83),2)</f>
        <v>148.57</v>
      </c>
      <c r="AE83">
        <f>ROUND((EU83),2)</f>
        <v>45.11</v>
      </c>
      <c r="AF83">
        <f>ROUND((EV83),2)</f>
        <v>978.6</v>
      </c>
      <c r="AG83">
        <f>ROUND((AP83),2)</f>
        <v>0</v>
      </c>
      <c r="AH83">
        <f>(EW83)</f>
        <v>119.78</v>
      </c>
      <c r="AI83">
        <f>(EX83)</f>
        <v>4.22</v>
      </c>
      <c r="AJ83">
        <f>(AS83)</f>
        <v>0</v>
      </c>
      <c r="AK83">
        <v>9653.7800000000007</v>
      </c>
      <c r="AL83">
        <v>8526.61</v>
      </c>
      <c r="AM83">
        <v>148.57</v>
      </c>
      <c r="AN83">
        <v>45.11</v>
      </c>
      <c r="AO83">
        <v>978.6</v>
      </c>
      <c r="AP83">
        <v>0</v>
      </c>
      <c r="AQ83">
        <v>119.78</v>
      </c>
      <c r="AR83">
        <v>4.22</v>
      </c>
      <c r="AS83">
        <v>0</v>
      </c>
      <c r="AT83">
        <v>111</v>
      </c>
      <c r="AU83">
        <v>64</v>
      </c>
      <c r="AV83">
        <v>1</v>
      </c>
      <c r="AW83">
        <v>1</v>
      </c>
      <c r="AZ83">
        <v>1</v>
      </c>
      <c r="BA83">
        <v>17.95</v>
      </c>
      <c r="BB83">
        <v>9.1999999999999993</v>
      </c>
      <c r="BC83">
        <v>3.96</v>
      </c>
      <c r="BD83" t="s">
        <v>3</v>
      </c>
      <c r="BE83" t="s">
        <v>3</v>
      </c>
      <c r="BF83" t="s">
        <v>3</v>
      </c>
      <c r="BG83" t="s">
        <v>3</v>
      </c>
      <c r="BH83">
        <v>0</v>
      </c>
      <c r="BI83">
        <v>1</v>
      </c>
      <c r="BJ83" t="s">
        <v>195</v>
      </c>
      <c r="BM83">
        <v>11001</v>
      </c>
      <c r="BN83">
        <v>0</v>
      </c>
      <c r="BO83" t="s">
        <v>193</v>
      </c>
      <c r="BP83">
        <v>1</v>
      </c>
      <c r="BQ83">
        <v>2</v>
      </c>
      <c r="BR83">
        <v>0</v>
      </c>
      <c r="BS83">
        <v>17.95</v>
      </c>
      <c r="BT83">
        <v>1</v>
      </c>
      <c r="BU83">
        <v>1</v>
      </c>
      <c r="BV83">
        <v>1</v>
      </c>
      <c r="BW83">
        <v>1</v>
      </c>
      <c r="BX83">
        <v>1</v>
      </c>
      <c r="BY83" t="s">
        <v>3</v>
      </c>
      <c r="BZ83">
        <v>123</v>
      </c>
      <c r="CA83">
        <v>75</v>
      </c>
      <c r="CE83">
        <v>0</v>
      </c>
      <c r="CF83">
        <v>0</v>
      </c>
      <c r="CG83">
        <v>0</v>
      </c>
      <c r="CM83">
        <v>0</v>
      </c>
      <c r="CN83" t="s">
        <v>3</v>
      </c>
      <c r="CO83">
        <v>0</v>
      </c>
      <c r="CP83">
        <f>(P83+Q83+S83)</f>
        <v>17970</v>
      </c>
      <c r="CQ83">
        <f>AC83*BC83</f>
        <v>33765.375599999999</v>
      </c>
      <c r="CR83">
        <f>AD83*BB83</f>
        <v>1366.8439999999998</v>
      </c>
      <c r="CS83">
        <f>AE83*BS83</f>
        <v>809.72449999999992</v>
      </c>
      <c r="CT83">
        <f>AF83*BA83</f>
        <v>17565.87</v>
      </c>
      <c r="CU83">
        <f t="shared" si="172"/>
        <v>0</v>
      </c>
      <c r="CV83">
        <f t="shared" si="172"/>
        <v>119.78</v>
      </c>
      <c r="CW83">
        <f t="shared" si="172"/>
        <v>4.22</v>
      </c>
      <c r="CX83">
        <f t="shared" si="172"/>
        <v>0</v>
      </c>
      <c r="CY83">
        <f>(((S83+R83)*AT83)/100)</f>
        <v>6955.26</v>
      </c>
      <c r="CZ83">
        <f>(((S83+R83)*AU83)/100)</f>
        <v>4010.24</v>
      </c>
      <c r="DC83" t="s">
        <v>3</v>
      </c>
      <c r="DD83" t="s">
        <v>3</v>
      </c>
      <c r="DE83" t="s">
        <v>3</v>
      </c>
      <c r="DF83" t="s">
        <v>3</v>
      </c>
      <c r="DG83" t="s">
        <v>3</v>
      </c>
      <c r="DH83" t="s">
        <v>3</v>
      </c>
      <c r="DI83" t="s">
        <v>3</v>
      </c>
      <c r="DJ83" t="s">
        <v>3</v>
      </c>
      <c r="DK83" t="s">
        <v>3</v>
      </c>
      <c r="DL83" t="s">
        <v>3</v>
      </c>
      <c r="DM83" t="s">
        <v>3</v>
      </c>
      <c r="DN83">
        <v>0</v>
      </c>
      <c r="DO83">
        <v>0</v>
      </c>
      <c r="DP83">
        <v>1</v>
      </c>
      <c r="DQ83">
        <v>1</v>
      </c>
      <c r="DU83">
        <v>1013</v>
      </c>
      <c r="DV83" t="s">
        <v>27</v>
      </c>
      <c r="DW83" t="s">
        <v>27</v>
      </c>
      <c r="DX83">
        <v>1</v>
      </c>
      <c r="EE83">
        <v>48577724</v>
      </c>
      <c r="EF83">
        <v>2</v>
      </c>
      <c r="EG83" t="s">
        <v>12</v>
      </c>
      <c r="EH83">
        <v>0</v>
      </c>
      <c r="EI83" t="s">
        <v>3</v>
      </c>
      <c r="EJ83">
        <v>1</v>
      </c>
      <c r="EK83">
        <v>11001</v>
      </c>
      <c r="EL83" t="s">
        <v>71</v>
      </c>
      <c r="EM83" t="s">
        <v>191</v>
      </c>
      <c r="EO83" t="s">
        <v>3</v>
      </c>
      <c r="EQ83">
        <v>131072</v>
      </c>
      <c r="ER83">
        <v>9653.7800000000007</v>
      </c>
      <c r="ES83">
        <v>8526.61</v>
      </c>
      <c r="ET83">
        <v>148.57</v>
      </c>
      <c r="EU83">
        <v>45.11</v>
      </c>
      <c r="EV83">
        <v>978.6</v>
      </c>
      <c r="EW83">
        <v>119.78</v>
      </c>
      <c r="EX83">
        <v>4.22</v>
      </c>
      <c r="EY83">
        <v>0</v>
      </c>
      <c r="FQ83">
        <v>0</v>
      </c>
      <c r="FR83">
        <f>ROUND(IF(AND(BH83=3,BI83=3),P83,0),0)</f>
        <v>0</v>
      </c>
      <c r="FS83">
        <v>0</v>
      </c>
      <c r="FT83" t="s">
        <v>22</v>
      </c>
      <c r="FU83" t="s">
        <v>23</v>
      </c>
      <c r="FX83">
        <v>110.7</v>
      </c>
      <c r="FY83">
        <v>63.75</v>
      </c>
      <c r="GA83" t="s">
        <v>3</v>
      </c>
      <c r="GD83">
        <v>1</v>
      </c>
      <c r="GF83">
        <v>-510434726</v>
      </c>
      <c r="GG83">
        <v>2</v>
      </c>
      <c r="GH83">
        <v>0</v>
      </c>
      <c r="GI83">
        <v>2</v>
      </c>
      <c r="GJ83">
        <v>0</v>
      </c>
      <c r="GK83">
        <v>0</v>
      </c>
      <c r="GL83">
        <f>ROUND(IF(AND(BH83=3,BI83=3,FS83&lt;&gt;0),P83,0),0)</f>
        <v>0</v>
      </c>
      <c r="GM83">
        <f>ROUND(O83+X83+Y83,0)+GX83</f>
        <v>28935</v>
      </c>
      <c r="GN83">
        <f>IF(OR(BI83=0,BI83=1),ROUND(O83+X83+Y83,0),0)</f>
        <v>28935</v>
      </c>
      <c r="GO83">
        <f>IF(BI83=2,ROUND(O83+X83+Y83,0),0)</f>
        <v>0</v>
      </c>
      <c r="GP83">
        <f>IF(BI83=4,ROUND(O83+X83+Y83,0)+GX83,0)</f>
        <v>0</v>
      </c>
      <c r="GR83">
        <v>0</v>
      </c>
      <c r="GS83">
        <v>0</v>
      </c>
      <c r="GT83">
        <v>0</v>
      </c>
      <c r="GU83" t="s">
        <v>3</v>
      </c>
      <c r="GV83">
        <f>ROUND((GT83),2)</f>
        <v>0</v>
      </c>
      <c r="GW83">
        <v>1</v>
      </c>
      <c r="GX83">
        <f>ROUND(HC83*I83,0)</f>
        <v>0</v>
      </c>
      <c r="HA83">
        <v>0</v>
      </c>
      <c r="HB83">
        <v>0</v>
      </c>
      <c r="HC83">
        <f>GV83*GW83</f>
        <v>0</v>
      </c>
      <c r="IK83">
        <v>0</v>
      </c>
    </row>
    <row r="84" spans="1:245">
      <c r="A84">
        <v>19</v>
      </c>
      <c r="B84">
        <v>1</v>
      </c>
      <c r="F84" t="s">
        <v>3</v>
      </c>
      <c r="G84" t="s">
        <v>65</v>
      </c>
      <c r="H84" t="s">
        <v>3</v>
      </c>
      <c r="AA84">
        <v>1</v>
      </c>
      <c r="IK84">
        <v>0</v>
      </c>
    </row>
    <row r="85" spans="1:245">
      <c r="A85">
        <v>19</v>
      </c>
      <c r="B85">
        <v>1</v>
      </c>
      <c r="F85" t="s">
        <v>3</v>
      </c>
      <c r="G85" t="s">
        <v>196</v>
      </c>
      <c r="H85" t="s">
        <v>3</v>
      </c>
      <c r="AA85">
        <v>1</v>
      </c>
      <c r="IK85">
        <v>0</v>
      </c>
    </row>
    <row r="86" spans="1:245">
      <c r="A86">
        <v>17</v>
      </c>
      <c r="B86">
        <v>1</v>
      </c>
      <c r="C86">
        <f>ROW(SmtRes!A175)</f>
        <v>175</v>
      </c>
      <c r="D86">
        <f>ROW(EtalonRes!A184)</f>
        <v>184</v>
      </c>
      <c r="E86" t="s">
        <v>197</v>
      </c>
      <c r="F86" t="s">
        <v>187</v>
      </c>
      <c r="G86" t="s">
        <v>188</v>
      </c>
      <c r="H86" t="s">
        <v>189</v>
      </c>
      <c r="I86">
        <f>ROUND(72.3/100,9)</f>
        <v>0.72299999999999998</v>
      </c>
      <c r="J86">
        <v>0</v>
      </c>
      <c r="O86">
        <f>ROUND(CP86,0)</f>
        <v>8910</v>
      </c>
      <c r="P86">
        <f>ROUND(CQ86*I86,0)</f>
        <v>4819</v>
      </c>
      <c r="Q86">
        <f>ROUND(CR86*I86,0)</f>
        <v>281</v>
      </c>
      <c r="R86">
        <f>ROUND(CS86*I86,0)</f>
        <v>199</v>
      </c>
      <c r="S86">
        <f>ROUND(CT86*I86,0)</f>
        <v>3810</v>
      </c>
      <c r="T86">
        <f>ROUND(CU86*I86,0)</f>
        <v>0</v>
      </c>
      <c r="U86">
        <f>CV86*I86</f>
        <v>28.565729999999999</v>
      </c>
      <c r="V86">
        <f>CW86*I86</f>
        <v>0.91820999999999997</v>
      </c>
      <c r="W86">
        <f>ROUND(CX86*I86,0)</f>
        <v>0</v>
      </c>
      <c r="X86">
        <f t="shared" ref="X86:Y88" si="173">ROUND(CY86,0)</f>
        <v>4450</v>
      </c>
      <c r="Y86">
        <f t="shared" si="173"/>
        <v>2566</v>
      </c>
      <c r="AA86">
        <v>48583957</v>
      </c>
      <c r="AB86">
        <f>ROUND((AC86+AD86+AF86),2)</f>
        <v>1311.85</v>
      </c>
      <c r="AC86">
        <f>ROUND((ES86),2)</f>
        <v>971.55</v>
      </c>
      <c r="AD86">
        <f>ROUND((((ET86)-(EU86))+AE86),2)</f>
        <v>46.74</v>
      </c>
      <c r="AE86">
        <f t="shared" ref="AE86:AF88" si="174">ROUND((EU86),2)</f>
        <v>15.37</v>
      </c>
      <c r="AF86">
        <f t="shared" si="174"/>
        <v>293.56</v>
      </c>
      <c r="AG86">
        <f>ROUND((AP86),2)</f>
        <v>0</v>
      </c>
      <c r="AH86">
        <f t="shared" ref="AH86:AI88" si="175">(EW86)</f>
        <v>39.51</v>
      </c>
      <c r="AI86">
        <f t="shared" si="175"/>
        <v>1.27</v>
      </c>
      <c r="AJ86">
        <f>(AS86)</f>
        <v>0</v>
      </c>
      <c r="AK86">
        <v>1311.85</v>
      </c>
      <c r="AL86">
        <v>971.55</v>
      </c>
      <c r="AM86">
        <v>46.74</v>
      </c>
      <c r="AN86">
        <v>15.37</v>
      </c>
      <c r="AO86">
        <v>293.56</v>
      </c>
      <c r="AP86">
        <v>0</v>
      </c>
      <c r="AQ86">
        <v>39.51</v>
      </c>
      <c r="AR86">
        <v>1.27</v>
      </c>
      <c r="AS86">
        <v>0</v>
      </c>
      <c r="AT86">
        <v>111</v>
      </c>
      <c r="AU86">
        <v>64</v>
      </c>
      <c r="AV86">
        <v>1</v>
      </c>
      <c r="AW86">
        <v>1</v>
      </c>
      <c r="AZ86">
        <v>1</v>
      </c>
      <c r="BA86">
        <v>17.95</v>
      </c>
      <c r="BB86">
        <v>8.32</v>
      </c>
      <c r="BC86">
        <v>6.86</v>
      </c>
      <c r="BD86" t="s">
        <v>3</v>
      </c>
      <c r="BE86" t="s">
        <v>3</v>
      </c>
      <c r="BF86" t="s">
        <v>3</v>
      </c>
      <c r="BG86" t="s">
        <v>3</v>
      </c>
      <c r="BH86">
        <v>0</v>
      </c>
      <c r="BI86">
        <v>1</v>
      </c>
      <c r="BJ86" t="s">
        <v>190</v>
      </c>
      <c r="BM86">
        <v>11001</v>
      </c>
      <c r="BN86">
        <v>0</v>
      </c>
      <c r="BO86" t="s">
        <v>187</v>
      </c>
      <c r="BP86">
        <v>1</v>
      </c>
      <c r="BQ86">
        <v>2</v>
      </c>
      <c r="BR86">
        <v>0</v>
      </c>
      <c r="BS86">
        <v>17.95</v>
      </c>
      <c r="BT86">
        <v>1</v>
      </c>
      <c r="BU86">
        <v>1</v>
      </c>
      <c r="BV86">
        <v>1</v>
      </c>
      <c r="BW86">
        <v>1</v>
      </c>
      <c r="BX86">
        <v>1</v>
      </c>
      <c r="BY86" t="s">
        <v>3</v>
      </c>
      <c r="BZ86">
        <v>123</v>
      </c>
      <c r="CA86">
        <v>75</v>
      </c>
      <c r="CE86">
        <v>0</v>
      </c>
      <c r="CF86">
        <v>0</v>
      </c>
      <c r="CG86">
        <v>0</v>
      </c>
      <c r="CM86">
        <v>0</v>
      </c>
      <c r="CN86" t="s">
        <v>3</v>
      </c>
      <c r="CO86">
        <v>0</v>
      </c>
      <c r="CP86">
        <f>(P86+Q86+S86)</f>
        <v>8910</v>
      </c>
      <c r="CQ86">
        <f>AC86*BC86</f>
        <v>6664.8329999999996</v>
      </c>
      <c r="CR86">
        <f>AD86*BB86</f>
        <v>388.8768</v>
      </c>
      <c r="CS86">
        <f>AE86*BS86</f>
        <v>275.89149999999995</v>
      </c>
      <c r="CT86">
        <f>AF86*BA86</f>
        <v>5269.402</v>
      </c>
      <c r="CU86">
        <f t="shared" ref="CU86:CX88" si="176">AG86</f>
        <v>0</v>
      </c>
      <c r="CV86">
        <f t="shared" si="176"/>
        <v>39.51</v>
      </c>
      <c r="CW86">
        <f t="shared" si="176"/>
        <v>1.27</v>
      </c>
      <c r="CX86">
        <f t="shared" si="176"/>
        <v>0</v>
      </c>
      <c r="CY86">
        <f>(((S86+R86)*AT86)/100)</f>
        <v>4449.99</v>
      </c>
      <c r="CZ86">
        <f>(((S86+R86)*AU86)/100)</f>
        <v>2565.7600000000002</v>
      </c>
      <c r="DC86" t="s">
        <v>3</v>
      </c>
      <c r="DD86" t="s">
        <v>3</v>
      </c>
      <c r="DE86" t="s">
        <v>3</v>
      </c>
      <c r="DF86" t="s">
        <v>3</v>
      </c>
      <c r="DG86" t="s">
        <v>3</v>
      </c>
      <c r="DH86" t="s">
        <v>3</v>
      </c>
      <c r="DI86" t="s">
        <v>3</v>
      </c>
      <c r="DJ86" t="s">
        <v>3</v>
      </c>
      <c r="DK86" t="s">
        <v>3</v>
      </c>
      <c r="DL86" t="s">
        <v>3</v>
      </c>
      <c r="DM86" t="s">
        <v>3</v>
      </c>
      <c r="DN86">
        <v>0</v>
      </c>
      <c r="DO86">
        <v>0</v>
      </c>
      <c r="DP86">
        <v>1</v>
      </c>
      <c r="DQ86">
        <v>1</v>
      </c>
      <c r="DU86">
        <v>1013</v>
      </c>
      <c r="DV86" t="s">
        <v>189</v>
      </c>
      <c r="DW86" t="s">
        <v>189</v>
      </c>
      <c r="DX86">
        <v>1</v>
      </c>
      <c r="EE86">
        <v>48577724</v>
      </c>
      <c r="EF86">
        <v>2</v>
      </c>
      <c r="EG86" t="s">
        <v>12</v>
      </c>
      <c r="EH86">
        <v>0</v>
      </c>
      <c r="EI86" t="s">
        <v>3</v>
      </c>
      <c r="EJ86">
        <v>1</v>
      </c>
      <c r="EK86">
        <v>11001</v>
      </c>
      <c r="EL86" t="s">
        <v>71</v>
      </c>
      <c r="EM86" t="s">
        <v>191</v>
      </c>
      <c r="EO86" t="s">
        <v>3</v>
      </c>
      <c r="EQ86">
        <v>131072</v>
      </c>
      <c r="ER86">
        <v>1311.85</v>
      </c>
      <c r="ES86">
        <v>971.55</v>
      </c>
      <c r="ET86">
        <v>46.74</v>
      </c>
      <c r="EU86">
        <v>15.37</v>
      </c>
      <c r="EV86">
        <v>293.56</v>
      </c>
      <c r="EW86">
        <v>39.51</v>
      </c>
      <c r="EX86">
        <v>1.27</v>
      </c>
      <c r="EY86">
        <v>0</v>
      </c>
      <c r="FQ86">
        <v>0</v>
      </c>
      <c r="FR86">
        <f>ROUND(IF(AND(BH86=3,BI86=3),P86,0),0)</f>
        <v>0</v>
      </c>
      <c r="FS86">
        <v>0</v>
      </c>
      <c r="FT86" t="s">
        <v>22</v>
      </c>
      <c r="FU86" t="s">
        <v>23</v>
      </c>
      <c r="FX86">
        <v>110.7</v>
      </c>
      <c r="FY86">
        <v>63.75</v>
      </c>
      <c r="GA86" t="s">
        <v>3</v>
      </c>
      <c r="GD86">
        <v>1</v>
      </c>
      <c r="GF86">
        <v>1962614681</v>
      </c>
      <c r="GG86">
        <v>2</v>
      </c>
      <c r="GH86">
        <v>0</v>
      </c>
      <c r="GI86">
        <v>2</v>
      </c>
      <c r="GJ86">
        <v>0</v>
      </c>
      <c r="GK86">
        <v>0</v>
      </c>
      <c r="GL86">
        <f>ROUND(IF(AND(BH86=3,BI86=3,FS86&lt;&gt;0),P86,0),0)</f>
        <v>0</v>
      </c>
      <c r="GM86">
        <f>ROUND(O86+X86+Y86,0)+GX86</f>
        <v>15926</v>
      </c>
      <c r="GN86">
        <f>IF(OR(BI86=0,BI86=1),ROUND(O86+X86+Y86,0),0)</f>
        <v>15926</v>
      </c>
      <c r="GO86">
        <f>IF(BI86=2,ROUND(O86+X86+Y86,0),0)</f>
        <v>0</v>
      </c>
      <c r="GP86">
        <f>IF(BI86=4,ROUND(O86+X86+Y86,0)+GX86,0)</f>
        <v>0</v>
      </c>
      <c r="GR86">
        <v>0</v>
      </c>
      <c r="GS86">
        <v>0</v>
      </c>
      <c r="GT86">
        <v>0</v>
      </c>
      <c r="GU86" t="s">
        <v>3</v>
      </c>
      <c r="GV86">
        <f>ROUND((GT86),2)</f>
        <v>0</v>
      </c>
      <c r="GW86">
        <v>1</v>
      </c>
      <c r="GX86">
        <f>ROUND(HC86*I86,0)</f>
        <v>0</v>
      </c>
      <c r="HA86">
        <v>0</v>
      </c>
      <c r="HB86">
        <v>0</v>
      </c>
      <c r="HC86">
        <f>GV86*GW86</f>
        <v>0</v>
      </c>
      <c r="IK86">
        <v>0</v>
      </c>
    </row>
    <row r="87" spans="1:245">
      <c r="A87">
        <v>17</v>
      </c>
      <c r="B87">
        <v>1</v>
      </c>
      <c r="C87">
        <f>ROW(SmtRes!A186)</f>
        <v>186</v>
      </c>
      <c r="D87">
        <f>ROW(EtalonRes!A197)</f>
        <v>197</v>
      </c>
      <c r="E87" t="s">
        <v>198</v>
      </c>
      <c r="F87" t="s">
        <v>199</v>
      </c>
      <c r="G87" t="s">
        <v>200</v>
      </c>
      <c r="H87" t="s">
        <v>27</v>
      </c>
      <c r="I87">
        <f>ROUND(72.3/100,9)</f>
        <v>0.72299999999999998</v>
      </c>
      <c r="J87">
        <v>0</v>
      </c>
      <c r="O87">
        <f>ROUND(CP87,0)</f>
        <v>71577</v>
      </c>
      <c r="P87">
        <f>ROUND(CQ87*I87,0)</f>
        <v>38424</v>
      </c>
      <c r="Q87">
        <f>ROUND(CR87*I87,0)</f>
        <v>239</v>
      </c>
      <c r="R87">
        <f>ROUND(CS87*I87,0)</f>
        <v>202</v>
      </c>
      <c r="S87">
        <f>ROUND(CT87*I87,0)</f>
        <v>32914</v>
      </c>
      <c r="T87">
        <f>ROUND(CU87*I87,0)</f>
        <v>0</v>
      </c>
      <c r="U87">
        <f>CV87*I87</f>
        <v>224.43366</v>
      </c>
      <c r="V87">
        <f>CW87*I87</f>
        <v>1.24356</v>
      </c>
      <c r="W87">
        <f>ROUND(CX87*I87,0)</f>
        <v>0</v>
      </c>
      <c r="X87">
        <f t="shared" si="173"/>
        <v>36759</v>
      </c>
      <c r="Y87">
        <f t="shared" si="173"/>
        <v>21194</v>
      </c>
      <c r="AA87">
        <v>48583957</v>
      </c>
      <c r="AB87">
        <f>ROUND((AC87+AD87+AF87),2)</f>
        <v>21676.95</v>
      </c>
      <c r="AC87">
        <f>ROUND((ES87),2)</f>
        <v>19117.169999999998</v>
      </c>
      <c r="AD87">
        <f>ROUND((((ET87)-(EU87))+AE87),2)</f>
        <v>23.65</v>
      </c>
      <c r="AE87">
        <f t="shared" si="174"/>
        <v>15.55</v>
      </c>
      <c r="AF87">
        <f t="shared" si="174"/>
        <v>2536.13</v>
      </c>
      <c r="AG87">
        <f>ROUND((AP87),2)</f>
        <v>0</v>
      </c>
      <c r="AH87">
        <f t="shared" si="175"/>
        <v>310.42</v>
      </c>
      <c r="AI87">
        <f t="shared" si="175"/>
        <v>1.72</v>
      </c>
      <c r="AJ87">
        <f>(AS87)</f>
        <v>0</v>
      </c>
      <c r="AK87">
        <v>21676.95</v>
      </c>
      <c r="AL87">
        <v>19117.169999999998</v>
      </c>
      <c r="AM87">
        <v>23.65</v>
      </c>
      <c r="AN87">
        <v>15.55</v>
      </c>
      <c r="AO87">
        <v>2536.13</v>
      </c>
      <c r="AP87">
        <v>0</v>
      </c>
      <c r="AQ87">
        <v>310.42</v>
      </c>
      <c r="AR87">
        <v>1.72</v>
      </c>
      <c r="AS87">
        <v>0</v>
      </c>
      <c r="AT87">
        <v>111</v>
      </c>
      <c r="AU87">
        <v>64</v>
      </c>
      <c r="AV87">
        <v>1</v>
      </c>
      <c r="AW87">
        <v>1</v>
      </c>
      <c r="AZ87">
        <v>1</v>
      </c>
      <c r="BA87">
        <v>17.95</v>
      </c>
      <c r="BB87">
        <v>13.97</v>
      </c>
      <c r="BC87">
        <v>2.78</v>
      </c>
      <c r="BD87" t="s">
        <v>3</v>
      </c>
      <c r="BE87" t="s">
        <v>3</v>
      </c>
      <c r="BF87" t="s">
        <v>3</v>
      </c>
      <c r="BG87" t="s">
        <v>3</v>
      </c>
      <c r="BH87">
        <v>0</v>
      </c>
      <c r="BI87">
        <v>1</v>
      </c>
      <c r="BJ87" t="s">
        <v>201</v>
      </c>
      <c r="BM87">
        <v>11001</v>
      </c>
      <c r="BN87">
        <v>0</v>
      </c>
      <c r="BO87" t="s">
        <v>199</v>
      </c>
      <c r="BP87">
        <v>1</v>
      </c>
      <c r="BQ87">
        <v>2</v>
      </c>
      <c r="BR87">
        <v>0</v>
      </c>
      <c r="BS87">
        <v>17.95</v>
      </c>
      <c r="BT87">
        <v>1</v>
      </c>
      <c r="BU87">
        <v>1</v>
      </c>
      <c r="BV87">
        <v>1</v>
      </c>
      <c r="BW87">
        <v>1</v>
      </c>
      <c r="BX87">
        <v>1</v>
      </c>
      <c r="BY87" t="s">
        <v>3</v>
      </c>
      <c r="BZ87">
        <v>123</v>
      </c>
      <c r="CA87">
        <v>75</v>
      </c>
      <c r="CE87">
        <v>0</v>
      </c>
      <c r="CF87">
        <v>0</v>
      </c>
      <c r="CG87">
        <v>0</v>
      </c>
      <c r="CM87">
        <v>0</v>
      </c>
      <c r="CN87" t="s">
        <v>3</v>
      </c>
      <c r="CO87">
        <v>0</v>
      </c>
      <c r="CP87">
        <f>(P87+Q87+S87)</f>
        <v>71577</v>
      </c>
      <c r="CQ87">
        <f>AC87*BC87</f>
        <v>53145.732599999988</v>
      </c>
      <c r="CR87">
        <f>AD87*BB87</f>
        <v>330.39049999999997</v>
      </c>
      <c r="CS87">
        <f>AE87*BS87</f>
        <v>279.1225</v>
      </c>
      <c r="CT87">
        <f>AF87*BA87</f>
        <v>45523.533499999998</v>
      </c>
      <c r="CU87">
        <f t="shared" si="176"/>
        <v>0</v>
      </c>
      <c r="CV87">
        <f t="shared" si="176"/>
        <v>310.42</v>
      </c>
      <c r="CW87">
        <f t="shared" si="176"/>
        <v>1.72</v>
      </c>
      <c r="CX87">
        <f t="shared" si="176"/>
        <v>0</v>
      </c>
      <c r="CY87">
        <f>(((S87+R87)*AT87)/100)</f>
        <v>36758.76</v>
      </c>
      <c r="CZ87">
        <f>(((S87+R87)*AU87)/100)</f>
        <v>21194.240000000002</v>
      </c>
      <c r="DC87" t="s">
        <v>3</v>
      </c>
      <c r="DD87" t="s">
        <v>3</v>
      </c>
      <c r="DE87" t="s">
        <v>3</v>
      </c>
      <c r="DF87" t="s">
        <v>3</v>
      </c>
      <c r="DG87" t="s">
        <v>3</v>
      </c>
      <c r="DH87" t="s">
        <v>3</v>
      </c>
      <c r="DI87" t="s">
        <v>3</v>
      </c>
      <c r="DJ87" t="s">
        <v>3</v>
      </c>
      <c r="DK87" t="s">
        <v>3</v>
      </c>
      <c r="DL87" t="s">
        <v>3</v>
      </c>
      <c r="DM87" t="s">
        <v>3</v>
      </c>
      <c r="DN87">
        <v>0</v>
      </c>
      <c r="DO87">
        <v>0</v>
      </c>
      <c r="DP87">
        <v>1</v>
      </c>
      <c r="DQ87">
        <v>1</v>
      </c>
      <c r="DU87">
        <v>1013</v>
      </c>
      <c r="DV87" t="s">
        <v>27</v>
      </c>
      <c r="DW87" t="s">
        <v>27</v>
      </c>
      <c r="DX87">
        <v>1</v>
      </c>
      <c r="EE87">
        <v>48577724</v>
      </c>
      <c r="EF87">
        <v>2</v>
      </c>
      <c r="EG87" t="s">
        <v>12</v>
      </c>
      <c r="EH87">
        <v>0</v>
      </c>
      <c r="EI87" t="s">
        <v>3</v>
      </c>
      <c r="EJ87">
        <v>1</v>
      </c>
      <c r="EK87">
        <v>11001</v>
      </c>
      <c r="EL87" t="s">
        <v>71</v>
      </c>
      <c r="EM87" t="s">
        <v>191</v>
      </c>
      <c r="EO87" t="s">
        <v>3</v>
      </c>
      <c r="EQ87">
        <v>131072</v>
      </c>
      <c r="ER87">
        <v>21676.95</v>
      </c>
      <c r="ES87">
        <v>19117.169999999998</v>
      </c>
      <c r="ET87">
        <v>23.65</v>
      </c>
      <c r="EU87">
        <v>15.55</v>
      </c>
      <c r="EV87">
        <v>2536.13</v>
      </c>
      <c r="EW87">
        <v>310.42</v>
      </c>
      <c r="EX87">
        <v>1.72</v>
      </c>
      <c r="EY87">
        <v>0</v>
      </c>
      <c r="FQ87">
        <v>0</v>
      </c>
      <c r="FR87">
        <f>ROUND(IF(AND(BH87=3,BI87=3),P87,0),0)</f>
        <v>0</v>
      </c>
      <c r="FS87">
        <v>0</v>
      </c>
      <c r="FT87" t="s">
        <v>22</v>
      </c>
      <c r="FU87" t="s">
        <v>23</v>
      </c>
      <c r="FX87">
        <v>110.7</v>
      </c>
      <c r="FY87">
        <v>63.75</v>
      </c>
      <c r="GA87" t="s">
        <v>3</v>
      </c>
      <c r="GD87">
        <v>1</v>
      </c>
      <c r="GF87">
        <v>1269866070</v>
      </c>
      <c r="GG87">
        <v>2</v>
      </c>
      <c r="GH87">
        <v>0</v>
      </c>
      <c r="GI87">
        <v>2</v>
      </c>
      <c r="GJ87">
        <v>0</v>
      </c>
      <c r="GK87">
        <v>0</v>
      </c>
      <c r="GL87">
        <f>ROUND(IF(AND(BH87=3,BI87=3,FS87&lt;&gt;0),P87,0),0)</f>
        <v>0</v>
      </c>
      <c r="GM87">
        <f>ROUND(O87+X87+Y87,0)+GX87</f>
        <v>129530</v>
      </c>
      <c r="GN87">
        <f>IF(OR(BI87=0,BI87=1),ROUND(O87+X87+Y87,0),0)</f>
        <v>129530</v>
      </c>
      <c r="GO87">
        <f>IF(BI87=2,ROUND(O87+X87+Y87,0),0)</f>
        <v>0</v>
      </c>
      <c r="GP87">
        <f>IF(BI87=4,ROUND(O87+X87+Y87,0)+GX87,0)</f>
        <v>0</v>
      </c>
      <c r="GR87">
        <v>0</v>
      </c>
      <c r="GS87">
        <v>0</v>
      </c>
      <c r="GT87">
        <v>0</v>
      </c>
      <c r="GU87" t="s">
        <v>3</v>
      </c>
      <c r="GV87">
        <f>ROUND((GT87),2)</f>
        <v>0</v>
      </c>
      <c r="GW87">
        <v>1</v>
      </c>
      <c r="GX87">
        <f>ROUND(HC87*I87,0)</f>
        <v>0</v>
      </c>
      <c r="HA87">
        <v>0</v>
      </c>
      <c r="HB87">
        <v>0</v>
      </c>
      <c r="HC87">
        <f>GV87*GW87</f>
        <v>0</v>
      </c>
      <c r="IK87">
        <v>0</v>
      </c>
    </row>
    <row r="88" spans="1:245">
      <c r="A88">
        <v>17</v>
      </c>
      <c r="B88">
        <v>1</v>
      </c>
      <c r="C88">
        <f>ROW(SmtRes!A190)</f>
        <v>190</v>
      </c>
      <c r="D88">
        <f>ROW(EtalonRes!A201)</f>
        <v>201</v>
      </c>
      <c r="E88" t="s">
        <v>202</v>
      </c>
      <c r="F88" t="s">
        <v>203</v>
      </c>
      <c r="G88" t="s">
        <v>204</v>
      </c>
      <c r="H88" t="s">
        <v>69</v>
      </c>
      <c r="I88">
        <f>ROUND(109.7/100,9)</f>
        <v>1.097</v>
      </c>
      <c r="J88">
        <v>0</v>
      </c>
      <c r="O88">
        <f>ROUND(CP88,0)</f>
        <v>15049</v>
      </c>
      <c r="P88">
        <f>ROUND(CQ88*I88,0)</f>
        <v>10869</v>
      </c>
      <c r="Q88">
        <f>ROUND(CR88*I88,0)</f>
        <v>49</v>
      </c>
      <c r="R88">
        <f>ROUND(CS88*I88,0)</f>
        <v>0</v>
      </c>
      <c r="S88">
        <f>ROUND(CT88*I88,0)</f>
        <v>4131</v>
      </c>
      <c r="T88">
        <f>ROUND(CU88*I88,0)</f>
        <v>0</v>
      </c>
      <c r="U88">
        <f>CV88*I88</f>
        <v>25.889200000000002</v>
      </c>
      <c r="V88">
        <f>CW88*I88</f>
        <v>0</v>
      </c>
      <c r="W88">
        <f>ROUND(CX88*I88,0)</f>
        <v>0</v>
      </c>
      <c r="X88">
        <f t="shared" si="173"/>
        <v>4585</v>
      </c>
      <c r="Y88">
        <f t="shared" si="173"/>
        <v>2644</v>
      </c>
      <c r="AA88">
        <v>48583957</v>
      </c>
      <c r="AB88">
        <f>ROUND((AC88+AD88+AF88),2)</f>
        <v>2692.36</v>
      </c>
      <c r="AC88">
        <f>ROUND((ES88),2)</f>
        <v>2477.0500000000002</v>
      </c>
      <c r="AD88">
        <f>ROUND((((ET88)-(EU88))+AE88),2)</f>
        <v>5.51</v>
      </c>
      <c r="AE88">
        <f t="shared" si="174"/>
        <v>0</v>
      </c>
      <c r="AF88">
        <f t="shared" si="174"/>
        <v>209.8</v>
      </c>
      <c r="AG88">
        <f>ROUND((AP88),2)</f>
        <v>0</v>
      </c>
      <c r="AH88">
        <f t="shared" si="175"/>
        <v>23.6</v>
      </c>
      <c r="AI88">
        <f t="shared" si="175"/>
        <v>0</v>
      </c>
      <c r="AJ88">
        <f>(AS88)</f>
        <v>0</v>
      </c>
      <c r="AK88">
        <v>2692.36</v>
      </c>
      <c r="AL88">
        <v>2477.0500000000002</v>
      </c>
      <c r="AM88">
        <v>5.51</v>
      </c>
      <c r="AN88">
        <v>0</v>
      </c>
      <c r="AO88">
        <v>209.8</v>
      </c>
      <c r="AP88">
        <v>0</v>
      </c>
      <c r="AQ88">
        <v>23.6</v>
      </c>
      <c r="AR88">
        <v>0</v>
      </c>
      <c r="AS88">
        <v>0</v>
      </c>
      <c r="AT88">
        <v>111</v>
      </c>
      <c r="AU88">
        <v>64</v>
      </c>
      <c r="AV88">
        <v>1</v>
      </c>
      <c r="AW88">
        <v>1</v>
      </c>
      <c r="AZ88">
        <v>1</v>
      </c>
      <c r="BA88">
        <v>17.95</v>
      </c>
      <c r="BB88">
        <v>8.07</v>
      </c>
      <c r="BC88">
        <v>4</v>
      </c>
      <c r="BD88" t="s">
        <v>3</v>
      </c>
      <c r="BE88" t="s">
        <v>3</v>
      </c>
      <c r="BF88" t="s">
        <v>3</v>
      </c>
      <c r="BG88" t="s">
        <v>3</v>
      </c>
      <c r="BH88">
        <v>0</v>
      </c>
      <c r="BI88">
        <v>1</v>
      </c>
      <c r="BJ88" t="s">
        <v>205</v>
      </c>
      <c r="BM88">
        <v>11001</v>
      </c>
      <c r="BN88">
        <v>0</v>
      </c>
      <c r="BO88" t="s">
        <v>203</v>
      </c>
      <c r="BP88">
        <v>1</v>
      </c>
      <c r="BQ88">
        <v>2</v>
      </c>
      <c r="BR88">
        <v>0</v>
      </c>
      <c r="BS88">
        <v>17.95</v>
      </c>
      <c r="BT88">
        <v>1</v>
      </c>
      <c r="BU88">
        <v>1</v>
      </c>
      <c r="BV88">
        <v>1</v>
      </c>
      <c r="BW88">
        <v>1</v>
      </c>
      <c r="BX88">
        <v>1</v>
      </c>
      <c r="BY88" t="s">
        <v>3</v>
      </c>
      <c r="BZ88">
        <v>123</v>
      </c>
      <c r="CA88">
        <v>75</v>
      </c>
      <c r="CE88">
        <v>0</v>
      </c>
      <c r="CF88">
        <v>0</v>
      </c>
      <c r="CG88">
        <v>0</v>
      </c>
      <c r="CM88">
        <v>0</v>
      </c>
      <c r="CN88" t="s">
        <v>3</v>
      </c>
      <c r="CO88">
        <v>0</v>
      </c>
      <c r="CP88">
        <f>(P88+Q88+S88)</f>
        <v>15049</v>
      </c>
      <c r="CQ88">
        <f>AC88*BC88</f>
        <v>9908.2000000000007</v>
      </c>
      <c r="CR88">
        <f>AD88*BB88</f>
        <v>44.465699999999998</v>
      </c>
      <c r="CS88">
        <f>AE88*BS88</f>
        <v>0</v>
      </c>
      <c r="CT88">
        <f>AF88*BA88</f>
        <v>3765.91</v>
      </c>
      <c r="CU88">
        <f t="shared" si="176"/>
        <v>0</v>
      </c>
      <c r="CV88">
        <f t="shared" si="176"/>
        <v>23.6</v>
      </c>
      <c r="CW88">
        <f t="shared" si="176"/>
        <v>0</v>
      </c>
      <c r="CX88">
        <f t="shared" si="176"/>
        <v>0</v>
      </c>
      <c r="CY88">
        <f>(((S88+R88)*AT88)/100)</f>
        <v>4585.41</v>
      </c>
      <c r="CZ88">
        <f>(((S88+R88)*AU88)/100)</f>
        <v>2643.84</v>
      </c>
      <c r="DC88" t="s">
        <v>3</v>
      </c>
      <c r="DD88" t="s">
        <v>3</v>
      </c>
      <c r="DE88" t="s">
        <v>3</v>
      </c>
      <c r="DF88" t="s">
        <v>3</v>
      </c>
      <c r="DG88" t="s">
        <v>3</v>
      </c>
      <c r="DH88" t="s">
        <v>3</v>
      </c>
      <c r="DI88" t="s">
        <v>3</v>
      </c>
      <c r="DJ88" t="s">
        <v>3</v>
      </c>
      <c r="DK88" t="s">
        <v>3</v>
      </c>
      <c r="DL88" t="s">
        <v>3</v>
      </c>
      <c r="DM88" t="s">
        <v>3</v>
      </c>
      <c r="DN88">
        <v>0</v>
      </c>
      <c r="DO88">
        <v>0</v>
      </c>
      <c r="DP88">
        <v>1</v>
      </c>
      <c r="DQ88">
        <v>1</v>
      </c>
      <c r="DU88">
        <v>1013</v>
      </c>
      <c r="DV88" t="s">
        <v>69</v>
      </c>
      <c r="DW88" t="s">
        <v>69</v>
      </c>
      <c r="DX88">
        <v>1</v>
      </c>
      <c r="EE88">
        <v>48577724</v>
      </c>
      <c r="EF88">
        <v>2</v>
      </c>
      <c r="EG88" t="s">
        <v>12</v>
      </c>
      <c r="EH88">
        <v>0</v>
      </c>
      <c r="EI88" t="s">
        <v>3</v>
      </c>
      <c r="EJ88">
        <v>1</v>
      </c>
      <c r="EK88">
        <v>11001</v>
      </c>
      <c r="EL88" t="s">
        <v>71</v>
      </c>
      <c r="EM88" t="s">
        <v>191</v>
      </c>
      <c r="EO88" t="s">
        <v>3</v>
      </c>
      <c r="EQ88">
        <v>131072</v>
      </c>
      <c r="ER88">
        <v>2692.36</v>
      </c>
      <c r="ES88">
        <v>2477.0500000000002</v>
      </c>
      <c r="ET88">
        <v>5.51</v>
      </c>
      <c r="EU88">
        <v>0</v>
      </c>
      <c r="EV88">
        <v>209.8</v>
      </c>
      <c r="EW88">
        <v>23.6</v>
      </c>
      <c r="EX88">
        <v>0</v>
      </c>
      <c r="EY88">
        <v>0</v>
      </c>
      <c r="FQ88">
        <v>0</v>
      </c>
      <c r="FR88">
        <f>ROUND(IF(AND(BH88=3,BI88=3),P88,0),0)</f>
        <v>0</v>
      </c>
      <c r="FS88">
        <v>0</v>
      </c>
      <c r="FT88" t="s">
        <v>22</v>
      </c>
      <c r="FU88" t="s">
        <v>23</v>
      </c>
      <c r="FX88">
        <v>110.7</v>
      </c>
      <c r="FY88">
        <v>63.75</v>
      </c>
      <c r="GA88" t="s">
        <v>3</v>
      </c>
      <c r="GD88">
        <v>1</v>
      </c>
      <c r="GF88">
        <v>1046353296</v>
      </c>
      <c r="GG88">
        <v>2</v>
      </c>
      <c r="GH88">
        <v>0</v>
      </c>
      <c r="GI88">
        <v>2</v>
      </c>
      <c r="GJ88">
        <v>0</v>
      </c>
      <c r="GK88">
        <v>0</v>
      </c>
      <c r="GL88">
        <f>ROUND(IF(AND(BH88=3,BI88=3,FS88&lt;&gt;0),P88,0),0)</f>
        <v>0</v>
      </c>
      <c r="GM88">
        <f>ROUND(O88+X88+Y88,0)+GX88</f>
        <v>22278</v>
      </c>
      <c r="GN88">
        <f>IF(OR(BI88=0,BI88=1),ROUND(O88+X88+Y88,0),0)</f>
        <v>22278</v>
      </c>
      <c r="GO88">
        <f>IF(BI88=2,ROUND(O88+X88+Y88,0),0)</f>
        <v>0</v>
      </c>
      <c r="GP88">
        <f>IF(BI88=4,ROUND(O88+X88+Y88,0)+GX88,0)</f>
        <v>0</v>
      </c>
      <c r="GR88">
        <v>0</v>
      </c>
      <c r="GS88">
        <v>0</v>
      </c>
      <c r="GT88">
        <v>0</v>
      </c>
      <c r="GU88" t="s">
        <v>3</v>
      </c>
      <c r="GV88">
        <f>ROUND((GT88),2)</f>
        <v>0</v>
      </c>
      <c r="GW88">
        <v>1</v>
      </c>
      <c r="GX88">
        <f>ROUND(HC88*I88,0)</f>
        <v>0</v>
      </c>
      <c r="HA88">
        <v>0</v>
      </c>
      <c r="HB88">
        <v>0</v>
      </c>
      <c r="HC88">
        <f>GV88*GW88</f>
        <v>0</v>
      </c>
      <c r="IK88">
        <v>0</v>
      </c>
    </row>
    <row r="89" spans="1:245">
      <c r="A89">
        <v>19</v>
      </c>
      <c r="B89">
        <v>1</v>
      </c>
      <c r="F89" t="s">
        <v>3</v>
      </c>
      <c r="G89" t="s">
        <v>206</v>
      </c>
      <c r="H89" t="s">
        <v>3</v>
      </c>
      <c r="AA89">
        <v>1</v>
      </c>
      <c r="IK89">
        <v>0</v>
      </c>
    </row>
    <row r="90" spans="1:245">
      <c r="A90">
        <v>17</v>
      </c>
      <c r="B90">
        <v>1</v>
      </c>
      <c r="C90">
        <f>ROW(SmtRes!A196)</f>
        <v>196</v>
      </c>
      <c r="D90">
        <f>ROW(EtalonRes!A207)</f>
        <v>207</v>
      </c>
      <c r="E90" t="s">
        <v>207</v>
      </c>
      <c r="F90" t="s">
        <v>187</v>
      </c>
      <c r="G90" t="s">
        <v>188</v>
      </c>
      <c r="H90" t="s">
        <v>189</v>
      </c>
      <c r="I90">
        <f>ROUND(2.3/100,9)</f>
        <v>2.3E-2</v>
      </c>
      <c r="J90">
        <v>0</v>
      </c>
      <c r="O90">
        <f>ROUND(CP90,0)</f>
        <v>283</v>
      </c>
      <c r="P90">
        <f>ROUND(CQ90*I90,0)</f>
        <v>153</v>
      </c>
      <c r="Q90">
        <f>ROUND(CR90*I90,0)</f>
        <v>9</v>
      </c>
      <c r="R90">
        <f>ROUND(CS90*I90,0)</f>
        <v>6</v>
      </c>
      <c r="S90">
        <f>ROUND(CT90*I90,0)</f>
        <v>121</v>
      </c>
      <c r="T90">
        <f>ROUND(CU90*I90,0)</f>
        <v>0</v>
      </c>
      <c r="U90">
        <f>CV90*I90</f>
        <v>0.90872999999999993</v>
      </c>
      <c r="V90">
        <f>CW90*I90</f>
        <v>2.921E-2</v>
      </c>
      <c r="W90">
        <f>ROUND(CX90*I90,0)</f>
        <v>0</v>
      </c>
      <c r="X90">
        <f>ROUND(CY90,0)</f>
        <v>141</v>
      </c>
      <c r="Y90">
        <f>ROUND(CZ90,0)</f>
        <v>81</v>
      </c>
      <c r="AA90">
        <v>48583957</v>
      </c>
      <c r="AB90">
        <f>ROUND((AC90+AD90+AF90),2)</f>
        <v>1311.85</v>
      </c>
      <c r="AC90">
        <f>ROUND((ES90),2)</f>
        <v>971.55</v>
      </c>
      <c r="AD90">
        <f>ROUND((((ET90)-(EU90))+AE90),2)</f>
        <v>46.74</v>
      </c>
      <c r="AE90">
        <f>ROUND((EU90),2)</f>
        <v>15.37</v>
      </c>
      <c r="AF90">
        <f>ROUND((EV90),2)</f>
        <v>293.56</v>
      </c>
      <c r="AG90">
        <f>ROUND((AP90),2)</f>
        <v>0</v>
      </c>
      <c r="AH90">
        <f>(EW90)</f>
        <v>39.51</v>
      </c>
      <c r="AI90">
        <f>(EX90)</f>
        <v>1.27</v>
      </c>
      <c r="AJ90">
        <f>(AS90)</f>
        <v>0</v>
      </c>
      <c r="AK90">
        <v>1311.85</v>
      </c>
      <c r="AL90">
        <v>971.55</v>
      </c>
      <c r="AM90">
        <v>46.74</v>
      </c>
      <c r="AN90">
        <v>15.37</v>
      </c>
      <c r="AO90">
        <v>293.56</v>
      </c>
      <c r="AP90">
        <v>0</v>
      </c>
      <c r="AQ90">
        <v>39.51</v>
      </c>
      <c r="AR90">
        <v>1.27</v>
      </c>
      <c r="AS90">
        <v>0</v>
      </c>
      <c r="AT90">
        <v>111</v>
      </c>
      <c r="AU90">
        <v>64</v>
      </c>
      <c r="AV90">
        <v>1</v>
      </c>
      <c r="AW90">
        <v>1</v>
      </c>
      <c r="AZ90">
        <v>1</v>
      </c>
      <c r="BA90">
        <v>17.95</v>
      </c>
      <c r="BB90">
        <v>8.32</v>
      </c>
      <c r="BC90">
        <v>6.86</v>
      </c>
      <c r="BD90" t="s">
        <v>3</v>
      </c>
      <c r="BE90" t="s">
        <v>3</v>
      </c>
      <c r="BF90" t="s">
        <v>3</v>
      </c>
      <c r="BG90" t="s">
        <v>3</v>
      </c>
      <c r="BH90">
        <v>0</v>
      </c>
      <c r="BI90">
        <v>1</v>
      </c>
      <c r="BJ90" t="s">
        <v>190</v>
      </c>
      <c r="BM90">
        <v>11001</v>
      </c>
      <c r="BN90">
        <v>0</v>
      </c>
      <c r="BO90" t="s">
        <v>187</v>
      </c>
      <c r="BP90">
        <v>1</v>
      </c>
      <c r="BQ90">
        <v>2</v>
      </c>
      <c r="BR90">
        <v>0</v>
      </c>
      <c r="BS90">
        <v>17.95</v>
      </c>
      <c r="BT90">
        <v>1</v>
      </c>
      <c r="BU90">
        <v>1</v>
      </c>
      <c r="BV90">
        <v>1</v>
      </c>
      <c r="BW90">
        <v>1</v>
      </c>
      <c r="BX90">
        <v>1</v>
      </c>
      <c r="BY90" t="s">
        <v>3</v>
      </c>
      <c r="BZ90">
        <v>123</v>
      </c>
      <c r="CA90">
        <v>75</v>
      </c>
      <c r="CE90">
        <v>0</v>
      </c>
      <c r="CF90">
        <v>0</v>
      </c>
      <c r="CG90">
        <v>0</v>
      </c>
      <c r="CM90">
        <v>0</v>
      </c>
      <c r="CN90" t="s">
        <v>3</v>
      </c>
      <c r="CO90">
        <v>0</v>
      </c>
      <c r="CP90">
        <f>(P90+Q90+S90)</f>
        <v>283</v>
      </c>
      <c r="CQ90">
        <f>AC90*BC90</f>
        <v>6664.8329999999996</v>
      </c>
      <c r="CR90">
        <f>AD90*BB90</f>
        <v>388.8768</v>
      </c>
      <c r="CS90">
        <f>AE90*BS90</f>
        <v>275.89149999999995</v>
      </c>
      <c r="CT90">
        <f>AF90*BA90</f>
        <v>5269.402</v>
      </c>
      <c r="CU90">
        <f t="shared" ref="CU90:CX91" si="177">AG90</f>
        <v>0</v>
      </c>
      <c r="CV90">
        <f t="shared" si="177"/>
        <v>39.51</v>
      </c>
      <c r="CW90">
        <f t="shared" si="177"/>
        <v>1.27</v>
      </c>
      <c r="CX90">
        <f t="shared" si="177"/>
        <v>0</v>
      </c>
      <c r="CY90">
        <f>(((S90+R90)*AT90)/100)</f>
        <v>140.97</v>
      </c>
      <c r="CZ90">
        <f>(((S90+R90)*AU90)/100)</f>
        <v>81.28</v>
      </c>
      <c r="DC90" t="s">
        <v>3</v>
      </c>
      <c r="DD90" t="s">
        <v>3</v>
      </c>
      <c r="DE90" t="s">
        <v>3</v>
      </c>
      <c r="DF90" t="s">
        <v>3</v>
      </c>
      <c r="DG90" t="s">
        <v>3</v>
      </c>
      <c r="DH90" t="s">
        <v>3</v>
      </c>
      <c r="DI90" t="s">
        <v>3</v>
      </c>
      <c r="DJ90" t="s">
        <v>3</v>
      </c>
      <c r="DK90" t="s">
        <v>3</v>
      </c>
      <c r="DL90" t="s">
        <v>3</v>
      </c>
      <c r="DM90" t="s">
        <v>3</v>
      </c>
      <c r="DN90">
        <v>0</v>
      </c>
      <c r="DO90">
        <v>0</v>
      </c>
      <c r="DP90">
        <v>1</v>
      </c>
      <c r="DQ90">
        <v>1</v>
      </c>
      <c r="DU90">
        <v>1013</v>
      </c>
      <c r="DV90" t="s">
        <v>189</v>
      </c>
      <c r="DW90" t="s">
        <v>189</v>
      </c>
      <c r="DX90">
        <v>1</v>
      </c>
      <c r="EE90">
        <v>48577724</v>
      </c>
      <c r="EF90">
        <v>2</v>
      </c>
      <c r="EG90" t="s">
        <v>12</v>
      </c>
      <c r="EH90">
        <v>0</v>
      </c>
      <c r="EI90" t="s">
        <v>3</v>
      </c>
      <c r="EJ90">
        <v>1</v>
      </c>
      <c r="EK90">
        <v>11001</v>
      </c>
      <c r="EL90" t="s">
        <v>71</v>
      </c>
      <c r="EM90" t="s">
        <v>191</v>
      </c>
      <c r="EO90" t="s">
        <v>3</v>
      </c>
      <c r="EQ90">
        <v>131072</v>
      </c>
      <c r="ER90">
        <v>1311.85</v>
      </c>
      <c r="ES90">
        <v>971.55</v>
      </c>
      <c r="ET90">
        <v>46.74</v>
      </c>
      <c r="EU90">
        <v>15.37</v>
      </c>
      <c r="EV90">
        <v>293.56</v>
      </c>
      <c r="EW90">
        <v>39.51</v>
      </c>
      <c r="EX90">
        <v>1.27</v>
      </c>
      <c r="EY90">
        <v>0</v>
      </c>
      <c r="FQ90">
        <v>0</v>
      </c>
      <c r="FR90">
        <f>ROUND(IF(AND(BH90=3,BI90=3),P90,0),0)</f>
        <v>0</v>
      </c>
      <c r="FS90">
        <v>0</v>
      </c>
      <c r="FT90" t="s">
        <v>22</v>
      </c>
      <c r="FU90" t="s">
        <v>23</v>
      </c>
      <c r="FX90">
        <v>110.7</v>
      </c>
      <c r="FY90">
        <v>63.75</v>
      </c>
      <c r="GA90" t="s">
        <v>3</v>
      </c>
      <c r="GD90">
        <v>1</v>
      </c>
      <c r="GF90">
        <v>1962614681</v>
      </c>
      <c r="GG90">
        <v>2</v>
      </c>
      <c r="GH90">
        <v>0</v>
      </c>
      <c r="GI90">
        <v>2</v>
      </c>
      <c r="GJ90">
        <v>0</v>
      </c>
      <c r="GK90">
        <v>0</v>
      </c>
      <c r="GL90">
        <f>ROUND(IF(AND(BH90=3,BI90=3,FS90&lt;&gt;0),P90,0),0)</f>
        <v>0</v>
      </c>
      <c r="GM90">
        <f>ROUND(O90+X90+Y90,0)+GX90</f>
        <v>505</v>
      </c>
      <c r="GN90">
        <f>IF(OR(BI90=0,BI90=1),ROUND(O90+X90+Y90,0),0)</f>
        <v>505</v>
      </c>
      <c r="GO90">
        <f>IF(BI90=2,ROUND(O90+X90+Y90,0),0)</f>
        <v>0</v>
      </c>
      <c r="GP90">
        <f>IF(BI90=4,ROUND(O90+X90+Y90,0)+GX90,0)</f>
        <v>0</v>
      </c>
      <c r="GR90">
        <v>0</v>
      </c>
      <c r="GS90">
        <v>0</v>
      </c>
      <c r="GT90">
        <v>0</v>
      </c>
      <c r="GU90" t="s">
        <v>3</v>
      </c>
      <c r="GV90">
        <f>ROUND((GT90),2)</f>
        <v>0</v>
      </c>
      <c r="GW90">
        <v>1</v>
      </c>
      <c r="GX90">
        <f>ROUND(HC90*I90,0)</f>
        <v>0</v>
      </c>
      <c r="HA90">
        <v>0</v>
      </c>
      <c r="HB90">
        <v>0</v>
      </c>
      <c r="HC90">
        <f>GV90*GW90</f>
        <v>0</v>
      </c>
      <c r="IK90">
        <v>0</v>
      </c>
    </row>
    <row r="91" spans="1:245">
      <c r="A91">
        <v>17</v>
      </c>
      <c r="B91">
        <v>1</v>
      </c>
      <c r="C91">
        <f>ROW(SmtRes!A207)</f>
        <v>207</v>
      </c>
      <c r="D91">
        <f>ROW(EtalonRes!A218)</f>
        <v>218</v>
      </c>
      <c r="E91" t="s">
        <v>208</v>
      </c>
      <c r="F91" t="s">
        <v>193</v>
      </c>
      <c r="G91" t="s">
        <v>194</v>
      </c>
      <c r="H91" t="s">
        <v>27</v>
      </c>
      <c r="I91">
        <f>ROUND(2.3/100,9)</f>
        <v>2.3E-2</v>
      </c>
      <c r="J91">
        <v>0</v>
      </c>
      <c r="O91">
        <f>ROUND(CP91,0)</f>
        <v>1212</v>
      </c>
      <c r="P91">
        <f>ROUND(CQ91*I91,0)</f>
        <v>777</v>
      </c>
      <c r="Q91">
        <f>ROUND(CR91*I91,0)</f>
        <v>31</v>
      </c>
      <c r="R91">
        <f>ROUND(CS91*I91,0)</f>
        <v>19</v>
      </c>
      <c r="S91">
        <f>ROUND(CT91*I91,0)</f>
        <v>404</v>
      </c>
      <c r="T91">
        <f>ROUND(CU91*I91,0)</f>
        <v>0</v>
      </c>
      <c r="U91">
        <f>CV91*I91</f>
        <v>2.7549399999999999</v>
      </c>
      <c r="V91">
        <f>CW91*I91</f>
        <v>9.7059999999999994E-2</v>
      </c>
      <c r="W91">
        <f>ROUND(CX91*I91,0)</f>
        <v>0</v>
      </c>
      <c r="X91">
        <f>ROUND(CY91,0)</f>
        <v>470</v>
      </c>
      <c r="Y91">
        <f>ROUND(CZ91,0)</f>
        <v>271</v>
      </c>
      <c r="AA91">
        <v>48583957</v>
      </c>
      <c r="AB91">
        <f>ROUND((AC91+AD91+AF91),2)</f>
        <v>9653.7800000000007</v>
      </c>
      <c r="AC91">
        <f>ROUND((ES91),2)</f>
        <v>8526.61</v>
      </c>
      <c r="AD91">
        <f>ROUND((((ET91)-(EU91))+AE91),2)</f>
        <v>148.57</v>
      </c>
      <c r="AE91">
        <f>ROUND((EU91),2)</f>
        <v>45.11</v>
      </c>
      <c r="AF91">
        <f>ROUND((EV91),2)</f>
        <v>978.6</v>
      </c>
      <c r="AG91">
        <f>ROUND((AP91),2)</f>
        <v>0</v>
      </c>
      <c r="AH91">
        <f>(EW91)</f>
        <v>119.78</v>
      </c>
      <c r="AI91">
        <f>(EX91)</f>
        <v>4.22</v>
      </c>
      <c r="AJ91">
        <f>(AS91)</f>
        <v>0</v>
      </c>
      <c r="AK91">
        <v>9653.7800000000007</v>
      </c>
      <c r="AL91">
        <v>8526.61</v>
      </c>
      <c r="AM91">
        <v>148.57</v>
      </c>
      <c r="AN91">
        <v>45.11</v>
      </c>
      <c r="AO91">
        <v>978.6</v>
      </c>
      <c r="AP91">
        <v>0</v>
      </c>
      <c r="AQ91">
        <v>119.78</v>
      </c>
      <c r="AR91">
        <v>4.22</v>
      </c>
      <c r="AS91">
        <v>0</v>
      </c>
      <c r="AT91">
        <v>111</v>
      </c>
      <c r="AU91">
        <v>64</v>
      </c>
      <c r="AV91">
        <v>1</v>
      </c>
      <c r="AW91">
        <v>1</v>
      </c>
      <c r="AZ91">
        <v>1</v>
      </c>
      <c r="BA91">
        <v>17.95</v>
      </c>
      <c r="BB91">
        <v>9.1999999999999993</v>
      </c>
      <c r="BC91">
        <v>3.96</v>
      </c>
      <c r="BD91" t="s">
        <v>3</v>
      </c>
      <c r="BE91" t="s">
        <v>3</v>
      </c>
      <c r="BF91" t="s">
        <v>3</v>
      </c>
      <c r="BG91" t="s">
        <v>3</v>
      </c>
      <c r="BH91">
        <v>0</v>
      </c>
      <c r="BI91">
        <v>1</v>
      </c>
      <c r="BJ91" t="s">
        <v>195</v>
      </c>
      <c r="BM91">
        <v>11001</v>
      </c>
      <c r="BN91">
        <v>0</v>
      </c>
      <c r="BO91" t="s">
        <v>193</v>
      </c>
      <c r="BP91">
        <v>1</v>
      </c>
      <c r="BQ91">
        <v>2</v>
      </c>
      <c r="BR91">
        <v>0</v>
      </c>
      <c r="BS91">
        <v>17.95</v>
      </c>
      <c r="BT91">
        <v>1</v>
      </c>
      <c r="BU91">
        <v>1</v>
      </c>
      <c r="BV91">
        <v>1</v>
      </c>
      <c r="BW91">
        <v>1</v>
      </c>
      <c r="BX91">
        <v>1</v>
      </c>
      <c r="BY91" t="s">
        <v>3</v>
      </c>
      <c r="BZ91">
        <v>123</v>
      </c>
      <c r="CA91">
        <v>75</v>
      </c>
      <c r="CE91">
        <v>0</v>
      </c>
      <c r="CF91">
        <v>0</v>
      </c>
      <c r="CG91">
        <v>0</v>
      </c>
      <c r="CM91">
        <v>0</v>
      </c>
      <c r="CN91" t="s">
        <v>3</v>
      </c>
      <c r="CO91">
        <v>0</v>
      </c>
      <c r="CP91">
        <f>(P91+Q91+S91)</f>
        <v>1212</v>
      </c>
      <c r="CQ91">
        <f>AC91*BC91</f>
        <v>33765.375599999999</v>
      </c>
      <c r="CR91">
        <f>AD91*BB91</f>
        <v>1366.8439999999998</v>
      </c>
      <c r="CS91">
        <f>AE91*BS91</f>
        <v>809.72449999999992</v>
      </c>
      <c r="CT91">
        <f>AF91*BA91</f>
        <v>17565.87</v>
      </c>
      <c r="CU91">
        <f t="shared" si="177"/>
        <v>0</v>
      </c>
      <c r="CV91">
        <f t="shared" si="177"/>
        <v>119.78</v>
      </c>
      <c r="CW91">
        <f t="shared" si="177"/>
        <v>4.22</v>
      </c>
      <c r="CX91">
        <f t="shared" si="177"/>
        <v>0</v>
      </c>
      <c r="CY91">
        <f>(((S91+R91)*AT91)/100)</f>
        <v>469.53</v>
      </c>
      <c r="CZ91">
        <f>(((S91+R91)*AU91)/100)</f>
        <v>270.72000000000003</v>
      </c>
      <c r="DC91" t="s">
        <v>3</v>
      </c>
      <c r="DD91" t="s">
        <v>3</v>
      </c>
      <c r="DE91" t="s">
        <v>3</v>
      </c>
      <c r="DF91" t="s">
        <v>3</v>
      </c>
      <c r="DG91" t="s">
        <v>3</v>
      </c>
      <c r="DH91" t="s">
        <v>3</v>
      </c>
      <c r="DI91" t="s">
        <v>3</v>
      </c>
      <c r="DJ91" t="s">
        <v>3</v>
      </c>
      <c r="DK91" t="s">
        <v>3</v>
      </c>
      <c r="DL91" t="s">
        <v>3</v>
      </c>
      <c r="DM91" t="s">
        <v>3</v>
      </c>
      <c r="DN91">
        <v>0</v>
      </c>
      <c r="DO91">
        <v>0</v>
      </c>
      <c r="DP91">
        <v>1</v>
      </c>
      <c r="DQ91">
        <v>1</v>
      </c>
      <c r="DU91">
        <v>1013</v>
      </c>
      <c r="DV91" t="s">
        <v>27</v>
      </c>
      <c r="DW91" t="s">
        <v>27</v>
      </c>
      <c r="DX91">
        <v>1</v>
      </c>
      <c r="EE91">
        <v>48577724</v>
      </c>
      <c r="EF91">
        <v>2</v>
      </c>
      <c r="EG91" t="s">
        <v>12</v>
      </c>
      <c r="EH91">
        <v>0</v>
      </c>
      <c r="EI91" t="s">
        <v>3</v>
      </c>
      <c r="EJ91">
        <v>1</v>
      </c>
      <c r="EK91">
        <v>11001</v>
      </c>
      <c r="EL91" t="s">
        <v>71</v>
      </c>
      <c r="EM91" t="s">
        <v>191</v>
      </c>
      <c r="EO91" t="s">
        <v>3</v>
      </c>
      <c r="EQ91">
        <v>131072</v>
      </c>
      <c r="ER91">
        <v>9653.7800000000007</v>
      </c>
      <c r="ES91">
        <v>8526.61</v>
      </c>
      <c r="ET91">
        <v>148.57</v>
      </c>
      <c r="EU91">
        <v>45.11</v>
      </c>
      <c r="EV91">
        <v>978.6</v>
      </c>
      <c r="EW91">
        <v>119.78</v>
      </c>
      <c r="EX91">
        <v>4.22</v>
      </c>
      <c r="EY91">
        <v>0</v>
      </c>
      <c r="FQ91">
        <v>0</v>
      </c>
      <c r="FR91">
        <f>ROUND(IF(AND(BH91=3,BI91=3),P91,0),0)</f>
        <v>0</v>
      </c>
      <c r="FS91">
        <v>0</v>
      </c>
      <c r="FT91" t="s">
        <v>22</v>
      </c>
      <c r="FU91" t="s">
        <v>23</v>
      </c>
      <c r="FX91">
        <v>110.7</v>
      </c>
      <c r="FY91">
        <v>63.75</v>
      </c>
      <c r="GA91" t="s">
        <v>3</v>
      </c>
      <c r="GD91">
        <v>1</v>
      </c>
      <c r="GF91">
        <v>-510434726</v>
      </c>
      <c r="GG91">
        <v>2</v>
      </c>
      <c r="GH91">
        <v>0</v>
      </c>
      <c r="GI91">
        <v>2</v>
      </c>
      <c r="GJ91">
        <v>0</v>
      </c>
      <c r="GK91">
        <v>0</v>
      </c>
      <c r="GL91">
        <f>ROUND(IF(AND(BH91=3,BI91=3,FS91&lt;&gt;0),P91,0),0)</f>
        <v>0</v>
      </c>
      <c r="GM91">
        <f>ROUND(O91+X91+Y91,0)+GX91</f>
        <v>1953</v>
      </c>
      <c r="GN91">
        <f>IF(OR(BI91=0,BI91=1),ROUND(O91+X91+Y91,0),0)</f>
        <v>1953</v>
      </c>
      <c r="GO91">
        <f>IF(BI91=2,ROUND(O91+X91+Y91,0),0)</f>
        <v>0</v>
      </c>
      <c r="GP91">
        <f>IF(BI91=4,ROUND(O91+X91+Y91,0)+GX91,0)</f>
        <v>0</v>
      </c>
      <c r="GR91">
        <v>0</v>
      </c>
      <c r="GS91">
        <v>0</v>
      </c>
      <c r="GT91">
        <v>0</v>
      </c>
      <c r="GU91" t="s">
        <v>3</v>
      </c>
      <c r="GV91">
        <f>ROUND((GT91),2)</f>
        <v>0</v>
      </c>
      <c r="GW91">
        <v>1</v>
      </c>
      <c r="GX91">
        <f>ROUND(HC91*I91,0)</f>
        <v>0</v>
      </c>
      <c r="HA91">
        <v>0</v>
      </c>
      <c r="HB91">
        <v>0</v>
      </c>
      <c r="HC91">
        <f>GV91*GW91</f>
        <v>0</v>
      </c>
      <c r="IK91">
        <v>0</v>
      </c>
    </row>
    <row r="92" spans="1:245">
      <c r="A92">
        <v>19</v>
      </c>
      <c r="B92">
        <v>1</v>
      </c>
      <c r="F92" t="s">
        <v>3</v>
      </c>
      <c r="G92" t="s">
        <v>90</v>
      </c>
      <c r="H92" t="s">
        <v>3</v>
      </c>
      <c r="AA92">
        <v>1</v>
      </c>
      <c r="IK92">
        <v>0</v>
      </c>
    </row>
    <row r="93" spans="1:245">
      <c r="A93">
        <v>19</v>
      </c>
      <c r="B93">
        <v>1</v>
      </c>
      <c r="F93" t="s">
        <v>3</v>
      </c>
      <c r="G93" t="s">
        <v>209</v>
      </c>
      <c r="H93" t="s">
        <v>3</v>
      </c>
      <c r="AA93">
        <v>1</v>
      </c>
      <c r="IK93">
        <v>0</v>
      </c>
    </row>
    <row r="94" spans="1:245">
      <c r="A94">
        <v>17</v>
      </c>
      <c r="B94">
        <v>1</v>
      </c>
      <c r="C94">
        <f>ROW(SmtRes!A214)</f>
        <v>214</v>
      </c>
      <c r="D94">
        <f>ROW(EtalonRes!A226)</f>
        <v>226</v>
      </c>
      <c r="E94" t="s">
        <v>210</v>
      </c>
      <c r="F94" t="s">
        <v>211</v>
      </c>
      <c r="G94" t="s">
        <v>212</v>
      </c>
      <c r="H94" t="s">
        <v>213</v>
      </c>
      <c r="I94">
        <f>ROUND(198.7/100,9)</f>
        <v>1.9870000000000001</v>
      </c>
      <c r="J94">
        <v>0</v>
      </c>
      <c r="O94">
        <f t="shared" ref="O94:O102" si="178">ROUND(CP94,0)</f>
        <v>5261</v>
      </c>
      <c r="P94">
        <f t="shared" ref="P94:P102" si="179">ROUND(CQ94*I94,0)</f>
        <v>48</v>
      </c>
      <c r="Q94">
        <f t="shared" ref="Q94:Q102" si="180">ROUND(CR94*I94,0)</f>
        <v>1120</v>
      </c>
      <c r="R94">
        <f t="shared" ref="R94:R102" si="181">ROUND(CS94*I94,0)</f>
        <v>52</v>
      </c>
      <c r="S94">
        <f t="shared" ref="S94:S102" si="182">ROUND(CT94*I94,0)</f>
        <v>4093</v>
      </c>
      <c r="T94">
        <f t="shared" ref="T94:T102" si="183">ROUND(CU94*I94,0)</f>
        <v>0</v>
      </c>
      <c r="U94">
        <f t="shared" ref="U94:U102" si="184">CV94*I94</f>
        <v>25.652170000000002</v>
      </c>
      <c r="V94">
        <f t="shared" ref="V94:V102" si="185">CW94*I94</f>
        <v>0.27818000000000004</v>
      </c>
      <c r="W94">
        <f t="shared" ref="W94:W102" si="186">ROUND(CX94*I94,0)</f>
        <v>0</v>
      </c>
      <c r="X94">
        <f t="shared" ref="X94:X102" si="187">ROUND(CY94,0)</f>
        <v>3731</v>
      </c>
      <c r="Y94">
        <f t="shared" ref="Y94:Y102" si="188">ROUND(CZ94,0)</f>
        <v>2487</v>
      </c>
      <c r="AA94">
        <v>48583957</v>
      </c>
      <c r="AB94">
        <f t="shared" ref="AB94:AB102" si="189">ROUND((AC94+AD94+AF94),2)</f>
        <v>241.31</v>
      </c>
      <c r="AC94">
        <f t="shared" ref="AC94:AC102" si="190">ROUND((ES94),2)</f>
        <v>1.84</v>
      </c>
      <c r="AD94">
        <f t="shared" ref="AD94:AD102" si="191">ROUND((((ET94)-(EU94))+AE94),2)</f>
        <v>124.7</v>
      </c>
      <c r="AE94">
        <f t="shared" ref="AE94:AE102" si="192">ROUND((EU94),2)</f>
        <v>1.45</v>
      </c>
      <c r="AF94">
        <f t="shared" ref="AF94:AF102" si="193">ROUND((EV94),2)</f>
        <v>114.77</v>
      </c>
      <c r="AG94">
        <f t="shared" ref="AG94:AG102" si="194">ROUND((AP94),2)</f>
        <v>0</v>
      </c>
      <c r="AH94">
        <f t="shared" ref="AH94:AH102" si="195">(EW94)</f>
        <v>12.91</v>
      </c>
      <c r="AI94">
        <f t="shared" ref="AI94:AI102" si="196">(EX94)</f>
        <v>0.14000000000000001</v>
      </c>
      <c r="AJ94">
        <f t="shared" ref="AJ94:AJ102" si="197">(AS94)</f>
        <v>0</v>
      </c>
      <c r="AK94">
        <v>241.31</v>
      </c>
      <c r="AL94">
        <v>1.84</v>
      </c>
      <c r="AM94">
        <v>124.7</v>
      </c>
      <c r="AN94">
        <v>1.45</v>
      </c>
      <c r="AO94">
        <v>114.77</v>
      </c>
      <c r="AP94">
        <v>0</v>
      </c>
      <c r="AQ94">
        <v>12.91</v>
      </c>
      <c r="AR94">
        <v>0.14000000000000001</v>
      </c>
      <c r="AS94">
        <v>0</v>
      </c>
      <c r="AT94">
        <v>90</v>
      </c>
      <c r="AU94">
        <v>60</v>
      </c>
      <c r="AV94">
        <v>1</v>
      </c>
      <c r="AW94">
        <v>1</v>
      </c>
      <c r="AZ94">
        <v>1</v>
      </c>
      <c r="BA94">
        <v>17.95</v>
      </c>
      <c r="BB94">
        <v>4.5199999999999996</v>
      </c>
      <c r="BC94">
        <v>13.23</v>
      </c>
      <c r="BD94" t="s">
        <v>3</v>
      </c>
      <c r="BE94" t="s">
        <v>3</v>
      </c>
      <c r="BF94" t="s">
        <v>3</v>
      </c>
      <c r="BG94" t="s">
        <v>3</v>
      </c>
      <c r="BH94">
        <v>0</v>
      </c>
      <c r="BI94">
        <v>1</v>
      </c>
      <c r="BJ94" t="s">
        <v>214</v>
      </c>
      <c r="BM94">
        <v>26001</v>
      </c>
      <c r="BN94">
        <v>0</v>
      </c>
      <c r="BO94" t="s">
        <v>211</v>
      </c>
      <c r="BP94">
        <v>1</v>
      </c>
      <c r="BQ94">
        <v>2</v>
      </c>
      <c r="BR94">
        <v>0</v>
      </c>
      <c r="BS94">
        <v>17.95</v>
      </c>
      <c r="BT94">
        <v>1</v>
      </c>
      <c r="BU94">
        <v>1</v>
      </c>
      <c r="BV94">
        <v>1</v>
      </c>
      <c r="BW94">
        <v>1</v>
      </c>
      <c r="BX94">
        <v>1</v>
      </c>
      <c r="BY94" t="s">
        <v>3</v>
      </c>
      <c r="BZ94">
        <v>100</v>
      </c>
      <c r="CA94">
        <v>70</v>
      </c>
      <c r="CE94">
        <v>0</v>
      </c>
      <c r="CF94">
        <v>0</v>
      </c>
      <c r="CG94">
        <v>0</v>
      </c>
      <c r="CM94">
        <v>0</v>
      </c>
      <c r="CN94" t="s">
        <v>3</v>
      </c>
      <c r="CO94">
        <v>0</v>
      </c>
      <c r="CP94">
        <f t="shared" ref="CP94:CP102" si="198">(P94+Q94+S94)</f>
        <v>5261</v>
      </c>
      <c r="CQ94">
        <f t="shared" ref="CQ94:CQ102" si="199">AC94*BC94</f>
        <v>24.343200000000003</v>
      </c>
      <c r="CR94">
        <f t="shared" ref="CR94:CR102" si="200">AD94*BB94</f>
        <v>563.64400000000001</v>
      </c>
      <c r="CS94">
        <f t="shared" ref="CS94:CS102" si="201">AE94*BS94</f>
        <v>26.0275</v>
      </c>
      <c r="CT94">
        <f t="shared" ref="CT94:CT102" si="202">AF94*BA94</f>
        <v>2060.1214999999997</v>
      </c>
      <c r="CU94">
        <f t="shared" ref="CU94:CU102" si="203">AG94</f>
        <v>0</v>
      </c>
      <c r="CV94">
        <f t="shared" ref="CV94:CV102" si="204">AH94</f>
        <v>12.91</v>
      </c>
      <c r="CW94">
        <f t="shared" ref="CW94:CW102" si="205">AI94</f>
        <v>0.14000000000000001</v>
      </c>
      <c r="CX94">
        <f t="shared" ref="CX94:CX102" si="206">AJ94</f>
        <v>0</v>
      </c>
      <c r="CY94">
        <f t="shared" ref="CY94:CY102" si="207">(((S94+R94)*AT94)/100)</f>
        <v>3730.5</v>
      </c>
      <c r="CZ94">
        <f t="shared" ref="CZ94:CZ102" si="208">(((S94+R94)*AU94)/100)</f>
        <v>2487</v>
      </c>
      <c r="DC94" t="s">
        <v>3</v>
      </c>
      <c r="DD94" t="s">
        <v>3</v>
      </c>
      <c r="DE94" t="s">
        <v>3</v>
      </c>
      <c r="DF94" t="s">
        <v>3</v>
      </c>
      <c r="DG94" t="s">
        <v>3</v>
      </c>
      <c r="DH94" t="s">
        <v>3</v>
      </c>
      <c r="DI94" t="s">
        <v>3</v>
      </c>
      <c r="DJ94" t="s">
        <v>3</v>
      </c>
      <c r="DK94" t="s">
        <v>3</v>
      </c>
      <c r="DL94" t="s">
        <v>3</v>
      </c>
      <c r="DM94" t="s">
        <v>3</v>
      </c>
      <c r="DN94">
        <v>0</v>
      </c>
      <c r="DO94">
        <v>0</v>
      </c>
      <c r="DP94">
        <v>1</v>
      </c>
      <c r="DQ94">
        <v>1</v>
      </c>
      <c r="DU94">
        <v>1013</v>
      </c>
      <c r="DV94" t="s">
        <v>213</v>
      </c>
      <c r="DW94" t="s">
        <v>213</v>
      </c>
      <c r="DX94">
        <v>1</v>
      </c>
      <c r="EE94">
        <v>48577763</v>
      </c>
      <c r="EF94">
        <v>2</v>
      </c>
      <c r="EG94" t="s">
        <v>12</v>
      </c>
      <c r="EH94">
        <v>0</v>
      </c>
      <c r="EI94" t="s">
        <v>3</v>
      </c>
      <c r="EJ94">
        <v>1</v>
      </c>
      <c r="EK94">
        <v>26001</v>
      </c>
      <c r="EL94" t="s">
        <v>215</v>
      </c>
      <c r="EM94" t="s">
        <v>216</v>
      </c>
      <c r="EO94" t="s">
        <v>3</v>
      </c>
      <c r="EQ94">
        <v>131072</v>
      </c>
      <c r="ER94">
        <v>241.31</v>
      </c>
      <c r="ES94">
        <v>1.84</v>
      </c>
      <c r="ET94">
        <v>124.7</v>
      </c>
      <c r="EU94">
        <v>1.45</v>
      </c>
      <c r="EV94">
        <v>114.77</v>
      </c>
      <c r="EW94">
        <v>12.91</v>
      </c>
      <c r="EX94">
        <v>0.14000000000000001</v>
      </c>
      <c r="EY94">
        <v>0</v>
      </c>
      <c r="FQ94">
        <v>0</v>
      </c>
      <c r="FR94">
        <f t="shared" ref="FR94:FR102" si="209">ROUND(IF(AND(BH94=3,BI94=3),P94,0),0)</f>
        <v>0</v>
      </c>
      <c r="FS94">
        <v>0</v>
      </c>
      <c r="FT94" t="s">
        <v>22</v>
      </c>
      <c r="FU94" t="s">
        <v>23</v>
      </c>
      <c r="FX94">
        <v>90</v>
      </c>
      <c r="FY94">
        <v>59.5</v>
      </c>
      <c r="GA94" t="s">
        <v>3</v>
      </c>
      <c r="GD94">
        <v>1</v>
      </c>
      <c r="GF94">
        <v>-1937117170</v>
      </c>
      <c r="GG94">
        <v>2</v>
      </c>
      <c r="GH94">
        <v>0</v>
      </c>
      <c r="GI94">
        <v>2</v>
      </c>
      <c r="GJ94">
        <v>0</v>
      </c>
      <c r="GK94">
        <v>0</v>
      </c>
      <c r="GL94">
        <f t="shared" ref="GL94:GL102" si="210">ROUND(IF(AND(BH94=3,BI94=3,FS94&lt;&gt;0),P94,0),0)</f>
        <v>0</v>
      </c>
      <c r="GM94">
        <f t="shared" ref="GM94:GM102" si="211">ROUND(O94+X94+Y94,0)+GX94</f>
        <v>11479</v>
      </c>
      <c r="GN94">
        <f t="shared" ref="GN94:GN102" si="212">IF(OR(BI94=0,BI94=1),ROUND(O94+X94+Y94,0),0)</f>
        <v>11479</v>
      </c>
      <c r="GO94">
        <f t="shared" ref="GO94:GO102" si="213">IF(BI94=2,ROUND(O94+X94+Y94,0),0)</f>
        <v>0</v>
      </c>
      <c r="GP94">
        <f t="shared" ref="GP94:GP102" si="214">IF(BI94=4,ROUND(O94+X94+Y94,0)+GX94,0)</f>
        <v>0</v>
      </c>
      <c r="GR94">
        <v>0</v>
      </c>
      <c r="GS94">
        <v>0</v>
      </c>
      <c r="GT94">
        <v>0</v>
      </c>
      <c r="GU94" t="s">
        <v>3</v>
      </c>
      <c r="GV94">
        <f t="shared" ref="GV94:GV102" si="215">ROUND((GT94),2)</f>
        <v>0</v>
      </c>
      <c r="GW94">
        <v>1</v>
      </c>
      <c r="GX94">
        <f t="shared" ref="GX94:GX102" si="216">ROUND(HC94*I94,0)</f>
        <v>0</v>
      </c>
      <c r="HA94">
        <v>0</v>
      </c>
      <c r="HB94">
        <v>0</v>
      </c>
      <c r="HC94">
        <f t="shared" ref="HC94:HC102" si="217">GV94*GW94</f>
        <v>0</v>
      </c>
      <c r="IK94">
        <v>0</v>
      </c>
    </row>
    <row r="95" spans="1:245">
      <c r="A95">
        <v>17</v>
      </c>
      <c r="B95">
        <v>1</v>
      </c>
      <c r="E95" t="s">
        <v>217</v>
      </c>
      <c r="F95" t="s">
        <v>218</v>
      </c>
      <c r="G95" t="s">
        <v>219</v>
      </c>
      <c r="H95" t="s">
        <v>220</v>
      </c>
      <c r="I95">
        <f>ROUND(I94*32.2,9)</f>
        <v>63.981400000000001</v>
      </c>
      <c r="J95">
        <v>0</v>
      </c>
      <c r="O95">
        <f t="shared" si="178"/>
        <v>15140</v>
      </c>
      <c r="P95">
        <f t="shared" si="179"/>
        <v>15140</v>
      </c>
      <c r="Q95">
        <f t="shared" si="180"/>
        <v>0</v>
      </c>
      <c r="R95">
        <f t="shared" si="181"/>
        <v>0</v>
      </c>
      <c r="S95">
        <f t="shared" si="182"/>
        <v>0</v>
      </c>
      <c r="T95">
        <f t="shared" si="183"/>
        <v>0</v>
      </c>
      <c r="U95">
        <f t="shared" si="184"/>
        <v>0</v>
      </c>
      <c r="V95">
        <f t="shared" si="185"/>
        <v>0</v>
      </c>
      <c r="W95">
        <f t="shared" si="186"/>
        <v>0</v>
      </c>
      <c r="X95">
        <f t="shared" si="187"/>
        <v>0</v>
      </c>
      <c r="Y95">
        <f t="shared" si="188"/>
        <v>0</v>
      </c>
      <c r="AA95">
        <v>48583957</v>
      </c>
      <c r="AB95">
        <f t="shared" si="189"/>
        <v>18.809999999999999</v>
      </c>
      <c r="AC95">
        <f t="shared" si="190"/>
        <v>18.809999999999999</v>
      </c>
      <c r="AD95">
        <f t="shared" si="191"/>
        <v>0</v>
      </c>
      <c r="AE95">
        <f t="shared" si="192"/>
        <v>0</v>
      </c>
      <c r="AF95">
        <f t="shared" si="193"/>
        <v>0</v>
      </c>
      <c r="AG95">
        <f t="shared" si="194"/>
        <v>0</v>
      </c>
      <c r="AH95">
        <f t="shared" si="195"/>
        <v>0</v>
      </c>
      <c r="AI95">
        <f t="shared" si="196"/>
        <v>0</v>
      </c>
      <c r="AJ95">
        <f t="shared" si="197"/>
        <v>0</v>
      </c>
      <c r="AK95">
        <v>18.809999999999999</v>
      </c>
      <c r="AL95">
        <v>18.809999999999999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1</v>
      </c>
      <c r="AW95">
        <v>1</v>
      </c>
      <c r="AZ95">
        <v>1</v>
      </c>
      <c r="BA95">
        <v>1</v>
      </c>
      <c r="BB95">
        <v>1</v>
      </c>
      <c r="BC95">
        <v>12.58</v>
      </c>
      <c r="BD95" t="s">
        <v>3</v>
      </c>
      <c r="BE95" t="s">
        <v>3</v>
      </c>
      <c r="BF95" t="s">
        <v>3</v>
      </c>
      <c r="BG95" t="s">
        <v>3</v>
      </c>
      <c r="BH95">
        <v>3</v>
      </c>
      <c r="BI95">
        <v>1</v>
      </c>
      <c r="BJ95" t="s">
        <v>221</v>
      </c>
      <c r="BM95">
        <v>500001</v>
      </c>
      <c r="BN95">
        <v>0</v>
      </c>
      <c r="BO95" t="s">
        <v>218</v>
      </c>
      <c r="BP95">
        <v>1</v>
      </c>
      <c r="BQ95">
        <v>8</v>
      </c>
      <c r="BR95">
        <v>0</v>
      </c>
      <c r="BS95">
        <v>1</v>
      </c>
      <c r="BT95">
        <v>1</v>
      </c>
      <c r="BU95">
        <v>1</v>
      </c>
      <c r="BV95">
        <v>1</v>
      </c>
      <c r="BW95">
        <v>1</v>
      </c>
      <c r="BX95">
        <v>1</v>
      </c>
      <c r="BY95" t="s">
        <v>3</v>
      </c>
      <c r="BZ95">
        <v>0</v>
      </c>
      <c r="CA95">
        <v>0</v>
      </c>
      <c r="CE95">
        <v>0</v>
      </c>
      <c r="CF95">
        <v>0</v>
      </c>
      <c r="CG95">
        <v>0</v>
      </c>
      <c r="CM95">
        <v>0</v>
      </c>
      <c r="CN95" t="s">
        <v>3</v>
      </c>
      <c r="CO95">
        <v>0</v>
      </c>
      <c r="CP95">
        <f t="shared" si="198"/>
        <v>15140</v>
      </c>
      <c r="CQ95">
        <f t="shared" si="199"/>
        <v>236.62979999999999</v>
      </c>
      <c r="CR95">
        <f t="shared" si="200"/>
        <v>0</v>
      </c>
      <c r="CS95">
        <f t="shared" si="201"/>
        <v>0</v>
      </c>
      <c r="CT95">
        <f t="shared" si="202"/>
        <v>0</v>
      </c>
      <c r="CU95">
        <f t="shared" si="203"/>
        <v>0</v>
      </c>
      <c r="CV95">
        <f t="shared" si="204"/>
        <v>0</v>
      </c>
      <c r="CW95">
        <f t="shared" si="205"/>
        <v>0</v>
      </c>
      <c r="CX95">
        <f t="shared" si="206"/>
        <v>0</v>
      </c>
      <c r="CY95">
        <f t="shared" si="207"/>
        <v>0</v>
      </c>
      <c r="CZ95">
        <f t="shared" si="208"/>
        <v>0</v>
      </c>
      <c r="DC95" t="s">
        <v>3</v>
      </c>
      <c r="DD95" t="s">
        <v>3</v>
      </c>
      <c r="DE95" t="s">
        <v>3</v>
      </c>
      <c r="DF95" t="s">
        <v>3</v>
      </c>
      <c r="DG95" t="s">
        <v>3</v>
      </c>
      <c r="DH95" t="s">
        <v>3</v>
      </c>
      <c r="DI95" t="s">
        <v>3</v>
      </c>
      <c r="DJ95" t="s">
        <v>3</v>
      </c>
      <c r="DK95" t="s">
        <v>3</v>
      </c>
      <c r="DL95" t="s">
        <v>3</v>
      </c>
      <c r="DM95" t="s">
        <v>3</v>
      </c>
      <c r="DN95">
        <v>0</v>
      </c>
      <c r="DO95">
        <v>0</v>
      </c>
      <c r="DP95">
        <v>1</v>
      </c>
      <c r="DQ95">
        <v>1</v>
      </c>
      <c r="DU95">
        <v>1009</v>
      </c>
      <c r="DV95" t="s">
        <v>220</v>
      </c>
      <c r="DW95" t="s">
        <v>220</v>
      </c>
      <c r="DX95">
        <v>1</v>
      </c>
      <c r="EE95">
        <v>48577656</v>
      </c>
      <c r="EF95">
        <v>8</v>
      </c>
      <c r="EG95" t="s">
        <v>106</v>
      </c>
      <c r="EH95">
        <v>0</v>
      </c>
      <c r="EI95" t="s">
        <v>3</v>
      </c>
      <c r="EJ95">
        <v>1</v>
      </c>
      <c r="EK95">
        <v>500001</v>
      </c>
      <c r="EL95" t="s">
        <v>107</v>
      </c>
      <c r="EM95" t="s">
        <v>108</v>
      </c>
      <c r="EO95" t="s">
        <v>3</v>
      </c>
      <c r="EQ95">
        <v>131072</v>
      </c>
      <c r="ER95">
        <v>18.809999999999999</v>
      </c>
      <c r="ES95">
        <v>18.809999999999999</v>
      </c>
      <c r="ET95">
        <v>0</v>
      </c>
      <c r="EU95">
        <v>0</v>
      </c>
      <c r="EV95">
        <v>0</v>
      </c>
      <c r="EW95">
        <v>0</v>
      </c>
      <c r="EX95">
        <v>0</v>
      </c>
      <c r="EY95">
        <v>0</v>
      </c>
      <c r="FQ95">
        <v>0</v>
      </c>
      <c r="FR95">
        <f t="shared" si="209"/>
        <v>0</v>
      </c>
      <c r="FS95">
        <v>0</v>
      </c>
      <c r="FX95">
        <v>0</v>
      </c>
      <c r="FY95">
        <v>0</v>
      </c>
      <c r="GA95" t="s">
        <v>3</v>
      </c>
      <c r="GD95">
        <v>1</v>
      </c>
      <c r="GF95">
        <v>335467523</v>
      </c>
      <c r="GG95">
        <v>2</v>
      </c>
      <c r="GH95">
        <v>0</v>
      </c>
      <c r="GI95">
        <v>2</v>
      </c>
      <c r="GJ95">
        <v>0</v>
      </c>
      <c r="GK95">
        <v>0</v>
      </c>
      <c r="GL95">
        <f t="shared" si="210"/>
        <v>0</v>
      </c>
      <c r="GM95">
        <f t="shared" si="211"/>
        <v>15140</v>
      </c>
      <c r="GN95">
        <f t="shared" si="212"/>
        <v>15140</v>
      </c>
      <c r="GO95">
        <f t="shared" si="213"/>
        <v>0</v>
      </c>
      <c r="GP95">
        <f t="shared" si="214"/>
        <v>0</v>
      </c>
      <c r="GR95">
        <v>0</v>
      </c>
      <c r="GS95">
        <v>0</v>
      </c>
      <c r="GT95">
        <v>0</v>
      </c>
      <c r="GU95" t="s">
        <v>3</v>
      </c>
      <c r="GV95">
        <f t="shared" si="215"/>
        <v>0</v>
      </c>
      <c r="GW95">
        <v>1</v>
      </c>
      <c r="GX95">
        <f t="shared" si="216"/>
        <v>0</v>
      </c>
      <c r="HA95">
        <v>0</v>
      </c>
      <c r="HB95">
        <v>0</v>
      </c>
      <c r="HC95">
        <f t="shared" si="217"/>
        <v>0</v>
      </c>
      <c r="IK95">
        <v>0</v>
      </c>
    </row>
    <row r="96" spans="1:245">
      <c r="A96">
        <v>17</v>
      </c>
      <c r="B96">
        <v>1</v>
      </c>
      <c r="C96">
        <f>ROW(SmtRes!A222)</f>
        <v>222</v>
      </c>
      <c r="D96">
        <f>ROW(EtalonRes!A234)</f>
        <v>234</v>
      </c>
      <c r="E96" t="s">
        <v>222</v>
      </c>
      <c r="F96" t="s">
        <v>223</v>
      </c>
      <c r="G96" t="s">
        <v>224</v>
      </c>
      <c r="H96" t="s">
        <v>27</v>
      </c>
      <c r="I96">
        <f>ROUND(337.1/100,9)</f>
        <v>3.371</v>
      </c>
      <c r="J96">
        <v>0</v>
      </c>
      <c r="O96">
        <f t="shared" si="178"/>
        <v>211799</v>
      </c>
      <c r="P96">
        <f t="shared" si="179"/>
        <v>173801</v>
      </c>
      <c r="Q96">
        <f t="shared" si="180"/>
        <v>4703</v>
      </c>
      <c r="R96">
        <f t="shared" si="181"/>
        <v>732</v>
      </c>
      <c r="S96">
        <f t="shared" si="182"/>
        <v>33295</v>
      </c>
      <c r="T96">
        <f t="shared" si="183"/>
        <v>0</v>
      </c>
      <c r="U96">
        <f t="shared" si="184"/>
        <v>232.73384000000001</v>
      </c>
      <c r="V96">
        <f t="shared" si="185"/>
        <v>3.371</v>
      </c>
      <c r="W96">
        <f t="shared" si="186"/>
        <v>0</v>
      </c>
      <c r="X96">
        <f t="shared" si="187"/>
        <v>37770</v>
      </c>
      <c r="Y96">
        <f t="shared" si="188"/>
        <v>21777</v>
      </c>
      <c r="AA96">
        <v>48583957</v>
      </c>
      <c r="AB96">
        <f t="shared" si="189"/>
        <v>16112</v>
      </c>
      <c r="AC96">
        <f t="shared" si="190"/>
        <v>15390.36</v>
      </c>
      <c r="AD96">
        <f t="shared" si="191"/>
        <v>171.39</v>
      </c>
      <c r="AE96">
        <f t="shared" si="192"/>
        <v>12.1</v>
      </c>
      <c r="AF96">
        <f t="shared" si="193"/>
        <v>550.25</v>
      </c>
      <c r="AG96">
        <f t="shared" si="194"/>
        <v>0</v>
      </c>
      <c r="AH96">
        <f t="shared" si="195"/>
        <v>69.040000000000006</v>
      </c>
      <c r="AI96">
        <f t="shared" si="196"/>
        <v>1</v>
      </c>
      <c r="AJ96">
        <f t="shared" si="197"/>
        <v>0</v>
      </c>
      <c r="AK96">
        <v>16112</v>
      </c>
      <c r="AL96">
        <v>15390.36</v>
      </c>
      <c r="AM96">
        <v>171.39</v>
      </c>
      <c r="AN96">
        <v>12.1</v>
      </c>
      <c r="AO96">
        <v>550.25</v>
      </c>
      <c r="AP96">
        <v>0</v>
      </c>
      <c r="AQ96">
        <v>69.040000000000006</v>
      </c>
      <c r="AR96">
        <v>1</v>
      </c>
      <c r="AS96">
        <v>0</v>
      </c>
      <c r="AT96">
        <v>111</v>
      </c>
      <c r="AU96">
        <v>64</v>
      </c>
      <c r="AV96">
        <v>1</v>
      </c>
      <c r="AW96">
        <v>1</v>
      </c>
      <c r="AZ96">
        <v>1</v>
      </c>
      <c r="BA96">
        <v>17.95</v>
      </c>
      <c r="BB96">
        <v>8.14</v>
      </c>
      <c r="BC96">
        <v>3.35</v>
      </c>
      <c r="BD96" t="s">
        <v>3</v>
      </c>
      <c r="BE96" t="s">
        <v>3</v>
      </c>
      <c r="BF96" t="s">
        <v>3</v>
      </c>
      <c r="BG96" t="s">
        <v>3</v>
      </c>
      <c r="BH96">
        <v>0</v>
      </c>
      <c r="BI96">
        <v>1</v>
      </c>
      <c r="BJ96" t="s">
        <v>225</v>
      </c>
      <c r="BM96">
        <v>11001</v>
      </c>
      <c r="BN96">
        <v>0</v>
      </c>
      <c r="BO96" t="s">
        <v>223</v>
      </c>
      <c r="BP96">
        <v>1</v>
      </c>
      <c r="BQ96">
        <v>2</v>
      </c>
      <c r="BR96">
        <v>0</v>
      </c>
      <c r="BS96">
        <v>17.95</v>
      </c>
      <c r="BT96">
        <v>1</v>
      </c>
      <c r="BU96">
        <v>1</v>
      </c>
      <c r="BV96">
        <v>1</v>
      </c>
      <c r="BW96">
        <v>1</v>
      </c>
      <c r="BX96">
        <v>1</v>
      </c>
      <c r="BY96" t="s">
        <v>3</v>
      </c>
      <c r="BZ96">
        <v>123</v>
      </c>
      <c r="CA96">
        <v>75</v>
      </c>
      <c r="CE96">
        <v>0</v>
      </c>
      <c r="CF96">
        <v>0</v>
      </c>
      <c r="CG96">
        <v>0</v>
      </c>
      <c r="CM96">
        <v>0</v>
      </c>
      <c r="CN96" t="s">
        <v>3</v>
      </c>
      <c r="CO96">
        <v>0</v>
      </c>
      <c r="CP96">
        <f t="shared" si="198"/>
        <v>211799</v>
      </c>
      <c r="CQ96">
        <f t="shared" si="199"/>
        <v>51557.706000000006</v>
      </c>
      <c r="CR96">
        <f t="shared" si="200"/>
        <v>1395.1145999999999</v>
      </c>
      <c r="CS96">
        <f t="shared" si="201"/>
        <v>217.19499999999999</v>
      </c>
      <c r="CT96">
        <f t="shared" si="202"/>
        <v>9876.9874999999993</v>
      </c>
      <c r="CU96">
        <f t="shared" si="203"/>
        <v>0</v>
      </c>
      <c r="CV96">
        <f t="shared" si="204"/>
        <v>69.040000000000006</v>
      </c>
      <c r="CW96">
        <f t="shared" si="205"/>
        <v>1</v>
      </c>
      <c r="CX96">
        <f t="shared" si="206"/>
        <v>0</v>
      </c>
      <c r="CY96">
        <f t="shared" si="207"/>
        <v>37769.97</v>
      </c>
      <c r="CZ96">
        <f t="shared" si="208"/>
        <v>21777.279999999999</v>
      </c>
      <c r="DC96" t="s">
        <v>3</v>
      </c>
      <c r="DD96" t="s">
        <v>3</v>
      </c>
      <c r="DE96" t="s">
        <v>3</v>
      </c>
      <c r="DF96" t="s">
        <v>3</v>
      </c>
      <c r="DG96" t="s">
        <v>3</v>
      </c>
      <c r="DH96" t="s">
        <v>3</v>
      </c>
      <c r="DI96" t="s">
        <v>3</v>
      </c>
      <c r="DJ96" t="s">
        <v>3</v>
      </c>
      <c r="DK96" t="s">
        <v>3</v>
      </c>
      <c r="DL96" t="s">
        <v>3</v>
      </c>
      <c r="DM96" t="s">
        <v>3</v>
      </c>
      <c r="DN96">
        <v>0</v>
      </c>
      <c r="DO96">
        <v>0</v>
      </c>
      <c r="DP96">
        <v>1</v>
      </c>
      <c r="DQ96">
        <v>1</v>
      </c>
      <c r="DU96">
        <v>1013</v>
      </c>
      <c r="DV96" t="s">
        <v>27</v>
      </c>
      <c r="DW96" t="s">
        <v>27</v>
      </c>
      <c r="DX96">
        <v>1</v>
      </c>
      <c r="EE96">
        <v>48577724</v>
      </c>
      <c r="EF96">
        <v>2</v>
      </c>
      <c r="EG96" t="s">
        <v>12</v>
      </c>
      <c r="EH96">
        <v>0</v>
      </c>
      <c r="EI96" t="s">
        <v>3</v>
      </c>
      <c r="EJ96">
        <v>1</v>
      </c>
      <c r="EK96">
        <v>11001</v>
      </c>
      <c r="EL96" t="s">
        <v>71</v>
      </c>
      <c r="EM96" t="s">
        <v>191</v>
      </c>
      <c r="EO96" t="s">
        <v>3</v>
      </c>
      <c r="EQ96">
        <v>131072</v>
      </c>
      <c r="ER96">
        <v>16112</v>
      </c>
      <c r="ES96">
        <v>15390.36</v>
      </c>
      <c r="ET96">
        <v>171.39</v>
      </c>
      <c r="EU96">
        <v>12.1</v>
      </c>
      <c r="EV96">
        <v>550.25</v>
      </c>
      <c r="EW96">
        <v>69.040000000000006</v>
      </c>
      <c r="EX96">
        <v>1</v>
      </c>
      <c r="EY96">
        <v>0</v>
      </c>
      <c r="FQ96">
        <v>0</v>
      </c>
      <c r="FR96">
        <f t="shared" si="209"/>
        <v>0</v>
      </c>
      <c r="FS96">
        <v>0</v>
      </c>
      <c r="FT96" t="s">
        <v>22</v>
      </c>
      <c r="FU96" t="s">
        <v>23</v>
      </c>
      <c r="FX96">
        <v>110.7</v>
      </c>
      <c r="FY96">
        <v>63.75</v>
      </c>
      <c r="GA96" t="s">
        <v>3</v>
      </c>
      <c r="GD96">
        <v>1</v>
      </c>
      <c r="GF96">
        <v>-1480368803</v>
      </c>
      <c r="GG96">
        <v>2</v>
      </c>
      <c r="GH96">
        <v>0</v>
      </c>
      <c r="GI96">
        <v>2</v>
      </c>
      <c r="GJ96">
        <v>0</v>
      </c>
      <c r="GK96">
        <v>0</v>
      </c>
      <c r="GL96">
        <f t="shared" si="210"/>
        <v>0</v>
      </c>
      <c r="GM96">
        <f t="shared" si="211"/>
        <v>271346</v>
      </c>
      <c r="GN96">
        <f t="shared" si="212"/>
        <v>271346</v>
      </c>
      <c r="GO96">
        <f t="shared" si="213"/>
        <v>0</v>
      </c>
      <c r="GP96">
        <f t="shared" si="214"/>
        <v>0</v>
      </c>
      <c r="GR96">
        <v>0</v>
      </c>
      <c r="GS96">
        <v>0</v>
      </c>
      <c r="GT96">
        <v>0</v>
      </c>
      <c r="GU96" t="s">
        <v>3</v>
      </c>
      <c r="GV96">
        <f t="shared" si="215"/>
        <v>0</v>
      </c>
      <c r="GW96">
        <v>1</v>
      </c>
      <c r="GX96">
        <f t="shared" si="216"/>
        <v>0</v>
      </c>
      <c r="HA96">
        <v>0</v>
      </c>
      <c r="HB96">
        <v>0</v>
      </c>
      <c r="HC96">
        <f t="shared" si="217"/>
        <v>0</v>
      </c>
      <c r="IK96">
        <v>0</v>
      </c>
    </row>
    <row r="97" spans="1:245">
      <c r="A97">
        <v>17</v>
      </c>
      <c r="B97">
        <v>1</v>
      </c>
      <c r="C97">
        <f>ROW(SmtRes!A229)</f>
        <v>229</v>
      </c>
      <c r="D97">
        <f>ROW(EtalonRes!A242)</f>
        <v>242</v>
      </c>
      <c r="E97" t="s">
        <v>226</v>
      </c>
      <c r="F97" t="s">
        <v>211</v>
      </c>
      <c r="G97" t="s">
        <v>212</v>
      </c>
      <c r="H97" t="s">
        <v>213</v>
      </c>
      <c r="I97">
        <f>ROUND(337.1/100,9)</f>
        <v>3.371</v>
      </c>
      <c r="J97">
        <v>0</v>
      </c>
      <c r="O97">
        <f t="shared" si="178"/>
        <v>8927</v>
      </c>
      <c r="P97">
        <f t="shared" si="179"/>
        <v>82</v>
      </c>
      <c r="Q97">
        <f t="shared" si="180"/>
        <v>1900</v>
      </c>
      <c r="R97">
        <f t="shared" si="181"/>
        <v>88</v>
      </c>
      <c r="S97">
        <f t="shared" si="182"/>
        <v>6945</v>
      </c>
      <c r="T97">
        <f t="shared" si="183"/>
        <v>0</v>
      </c>
      <c r="U97">
        <f t="shared" si="184"/>
        <v>43.51961</v>
      </c>
      <c r="V97">
        <f t="shared" si="185"/>
        <v>0.47194000000000003</v>
      </c>
      <c r="W97">
        <f t="shared" si="186"/>
        <v>0</v>
      </c>
      <c r="X97">
        <f t="shared" si="187"/>
        <v>6330</v>
      </c>
      <c r="Y97">
        <f t="shared" si="188"/>
        <v>4220</v>
      </c>
      <c r="AA97">
        <v>48583957</v>
      </c>
      <c r="AB97">
        <f t="shared" si="189"/>
        <v>241.31</v>
      </c>
      <c r="AC97">
        <f t="shared" si="190"/>
        <v>1.84</v>
      </c>
      <c r="AD97">
        <f t="shared" si="191"/>
        <v>124.7</v>
      </c>
      <c r="AE97">
        <f t="shared" si="192"/>
        <v>1.45</v>
      </c>
      <c r="AF97">
        <f t="shared" si="193"/>
        <v>114.77</v>
      </c>
      <c r="AG97">
        <f t="shared" si="194"/>
        <v>0</v>
      </c>
      <c r="AH97">
        <f t="shared" si="195"/>
        <v>12.91</v>
      </c>
      <c r="AI97">
        <f t="shared" si="196"/>
        <v>0.14000000000000001</v>
      </c>
      <c r="AJ97">
        <f t="shared" si="197"/>
        <v>0</v>
      </c>
      <c r="AK97">
        <v>241.31</v>
      </c>
      <c r="AL97">
        <v>1.84</v>
      </c>
      <c r="AM97">
        <v>124.7</v>
      </c>
      <c r="AN97">
        <v>1.45</v>
      </c>
      <c r="AO97">
        <v>114.77</v>
      </c>
      <c r="AP97">
        <v>0</v>
      </c>
      <c r="AQ97">
        <v>12.91</v>
      </c>
      <c r="AR97">
        <v>0.14000000000000001</v>
      </c>
      <c r="AS97">
        <v>0</v>
      </c>
      <c r="AT97">
        <v>90</v>
      </c>
      <c r="AU97">
        <v>60</v>
      </c>
      <c r="AV97">
        <v>1</v>
      </c>
      <c r="AW97">
        <v>1</v>
      </c>
      <c r="AZ97">
        <v>1</v>
      </c>
      <c r="BA97">
        <v>17.95</v>
      </c>
      <c r="BB97">
        <v>4.5199999999999996</v>
      </c>
      <c r="BC97">
        <v>13.23</v>
      </c>
      <c r="BD97" t="s">
        <v>3</v>
      </c>
      <c r="BE97" t="s">
        <v>3</v>
      </c>
      <c r="BF97" t="s">
        <v>3</v>
      </c>
      <c r="BG97" t="s">
        <v>3</v>
      </c>
      <c r="BH97">
        <v>0</v>
      </c>
      <c r="BI97">
        <v>1</v>
      </c>
      <c r="BJ97" t="s">
        <v>214</v>
      </c>
      <c r="BM97">
        <v>26001</v>
      </c>
      <c r="BN97">
        <v>0</v>
      </c>
      <c r="BO97" t="s">
        <v>211</v>
      </c>
      <c r="BP97">
        <v>1</v>
      </c>
      <c r="BQ97">
        <v>2</v>
      </c>
      <c r="BR97">
        <v>0</v>
      </c>
      <c r="BS97">
        <v>17.95</v>
      </c>
      <c r="BT97">
        <v>1</v>
      </c>
      <c r="BU97">
        <v>1</v>
      </c>
      <c r="BV97">
        <v>1</v>
      </c>
      <c r="BW97">
        <v>1</v>
      </c>
      <c r="BX97">
        <v>1</v>
      </c>
      <c r="BY97" t="s">
        <v>3</v>
      </c>
      <c r="BZ97">
        <v>100</v>
      </c>
      <c r="CA97">
        <v>70</v>
      </c>
      <c r="CE97">
        <v>0</v>
      </c>
      <c r="CF97">
        <v>0</v>
      </c>
      <c r="CG97">
        <v>0</v>
      </c>
      <c r="CM97">
        <v>0</v>
      </c>
      <c r="CN97" t="s">
        <v>3</v>
      </c>
      <c r="CO97">
        <v>0</v>
      </c>
      <c r="CP97">
        <f t="shared" si="198"/>
        <v>8927</v>
      </c>
      <c r="CQ97">
        <f t="shared" si="199"/>
        <v>24.343200000000003</v>
      </c>
      <c r="CR97">
        <f t="shared" si="200"/>
        <v>563.64400000000001</v>
      </c>
      <c r="CS97">
        <f t="shared" si="201"/>
        <v>26.0275</v>
      </c>
      <c r="CT97">
        <f t="shared" si="202"/>
        <v>2060.1214999999997</v>
      </c>
      <c r="CU97">
        <f t="shared" si="203"/>
        <v>0</v>
      </c>
      <c r="CV97">
        <f t="shared" si="204"/>
        <v>12.91</v>
      </c>
      <c r="CW97">
        <f t="shared" si="205"/>
        <v>0.14000000000000001</v>
      </c>
      <c r="CX97">
        <f t="shared" si="206"/>
        <v>0</v>
      </c>
      <c r="CY97">
        <f t="shared" si="207"/>
        <v>6329.7</v>
      </c>
      <c r="CZ97">
        <f t="shared" si="208"/>
        <v>4219.8</v>
      </c>
      <c r="DC97" t="s">
        <v>3</v>
      </c>
      <c r="DD97" t="s">
        <v>3</v>
      </c>
      <c r="DE97" t="s">
        <v>3</v>
      </c>
      <c r="DF97" t="s">
        <v>3</v>
      </c>
      <c r="DG97" t="s">
        <v>3</v>
      </c>
      <c r="DH97" t="s">
        <v>3</v>
      </c>
      <c r="DI97" t="s">
        <v>3</v>
      </c>
      <c r="DJ97" t="s">
        <v>3</v>
      </c>
      <c r="DK97" t="s">
        <v>3</v>
      </c>
      <c r="DL97" t="s">
        <v>3</v>
      </c>
      <c r="DM97" t="s">
        <v>3</v>
      </c>
      <c r="DN97">
        <v>0</v>
      </c>
      <c r="DO97">
        <v>0</v>
      </c>
      <c r="DP97">
        <v>1</v>
      </c>
      <c r="DQ97">
        <v>1</v>
      </c>
      <c r="DU97">
        <v>1013</v>
      </c>
      <c r="DV97" t="s">
        <v>213</v>
      </c>
      <c r="DW97" t="s">
        <v>213</v>
      </c>
      <c r="DX97">
        <v>1</v>
      </c>
      <c r="EE97">
        <v>48577763</v>
      </c>
      <c r="EF97">
        <v>2</v>
      </c>
      <c r="EG97" t="s">
        <v>12</v>
      </c>
      <c r="EH97">
        <v>0</v>
      </c>
      <c r="EI97" t="s">
        <v>3</v>
      </c>
      <c r="EJ97">
        <v>1</v>
      </c>
      <c r="EK97">
        <v>26001</v>
      </c>
      <c r="EL97" t="s">
        <v>215</v>
      </c>
      <c r="EM97" t="s">
        <v>216</v>
      </c>
      <c r="EO97" t="s">
        <v>3</v>
      </c>
      <c r="EQ97">
        <v>131072</v>
      </c>
      <c r="ER97">
        <v>241.31</v>
      </c>
      <c r="ES97">
        <v>1.84</v>
      </c>
      <c r="ET97">
        <v>124.7</v>
      </c>
      <c r="EU97">
        <v>1.45</v>
      </c>
      <c r="EV97">
        <v>114.77</v>
      </c>
      <c r="EW97">
        <v>12.91</v>
      </c>
      <c r="EX97">
        <v>0.14000000000000001</v>
      </c>
      <c r="EY97">
        <v>0</v>
      </c>
      <c r="FQ97">
        <v>0</v>
      </c>
      <c r="FR97">
        <f t="shared" si="209"/>
        <v>0</v>
      </c>
      <c r="FS97">
        <v>0</v>
      </c>
      <c r="FT97" t="s">
        <v>22</v>
      </c>
      <c r="FU97" t="s">
        <v>23</v>
      </c>
      <c r="FX97">
        <v>90</v>
      </c>
      <c r="FY97">
        <v>59.5</v>
      </c>
      <c r="GA97" t="s">
        <v>3</v>
      </c>
      <c r="GD97">
        <v>1</v>
      </c>
      <c r="GF97">
        <v>-1937117170</v>
      </c>
      <c r="GG97">
        <v>2</v>
      </c>
      <c r="GH97">
        <v>0</v>
      </c>
      <c r="GI97">
        <v>2</v>
      </c>
      <c r="GJ97">
        <v>0</v>
      </c>
      <c r="GK97">
        <v>0</v>
      </c>
      <c r="GL97">
        <f t="shared" si="210"/>
        <v>0</v>
      </c>
      <c r="GM97">
        <f t="shared" si="211"/>
        <v>19477</v>
      </c>
      <c r="GN97">
        <f t="shared" si="212"/>
        <v>19477</v>
      </c>
      <c r="GO97">
        <f t="shared" si="213"/>
        <v>0</v>
      </c>
      <c r="GP97">
        <f t="shared" si="214"/>
        <v>0</v>
      </c>
      <c r="GR97">
        <v>0</v>
      </c>
      <c r="GS97">
        <v>0</v>
      </c>
      <c r="GT97">
        <v>0</v>
      </c>
      <c r="GU97" t="s">
        <v>3</v>
      </c>
      <c r="GV97">
        <f t="shared" si="215"/>
        <v>0</v>
      </c>
      <c r="GW97">
        <v>1</v>
      </c>
      <c r="GX97">
        <f t="shared" si="216"/>
        <v>0</v>
      </c>
      <c r="HA97">
        <v>0</v>
      </c>
      <c r="HB97">
        <v>0</v>
      </c>
      <c r="HC97">
        <f t="shared" si="217"/>
        <v>0</v>
      </c>
      <c r="IK97">
        <v>0</v>
      </c>
    </row>
    <row r="98" spans="1:245">
      <c r="A98">
        <v>17</v>
      </c>
      <c r="B98">
        <v>1</v>
      </c>
      <c r="E98" t="s">
        <v>227</v>
      </c>
      <c r="F98" t="s">
        <v>218</v>
      </c>
      <c r="G98" t="s">
        <v>219</v>
      </c>
      <c r="H98" t="s">
        <v>220</v>
      </c>
      <c r="I98">
        <f>ROUND(I97*32.2,9)</f>
        <v>108.5462</v>
      </c>
      <c r="J98">
        <v>0</v>
      </c>
      <c r="O98">
        <f t="shared" si="178"/>
        <v>25685</v>
      </c>
      <c r="P98">
        <f t="shared" si="179"/>
        <v>25685</v>
      </c>
      <c r="Q98">
        <f t="shared" si="180"/>
        <v>0</v>
      </c>
      <c r="R98">
        <f t="shared" si="181"/>
        <v>0</v>
      </c>
      <c r="S98">
        <f t="shared" si="182"/>
        <v>0</v>
      </c>
      <c r="T98">
        <f t="shared" si="183"/>
        <v>0</v>
      </c>
      <c r="U98">
        <f t="shared" si="184"/>
        <v>0</v>
      </c>
      <c r="V98">
        <f t="shared" si="185"/>
        <v>0</v>
      </c>
      <c r="W98">
        <f t="shared" si="186"/>
        <v>0</v>
      </c>
      <c r="X98">
        <f t="shared" si="187"/>
        <v>0</v>
      </c>
      <c r="Y98">
        <f t="shared" si="188"/>
        <v>0</v>
      </c>
      <c r="AA98">
        <v>48583957</v>
      </c>
      <c r="AB98">
        <f t="shared" si="189"/>
        <v>18.809999999999999</v>
      </c>
      <c r="AC98">
        <f t="shared" si="190"/>
        <v>18.809999999999999</v>
      </c>
      <c r="AD98">
        <f t="shared" si="191"/>
        <v>0</v>
      </c>
      <c r="AE98">
        <f t="shared" si="192"/>
        <v>0</v>
      </c>
      <c r="AF98">
        <f t="shared" si="193"/>
        <v>0</v>
      </c>
      <c r="AG98">
        <f t="shared" si="194"/>
        <v>0</v>
      </c>
      <c r="AH98">
        <f t="shared" si="195"/>
        <v>0</v>
      </c>
      <c r="AI98">
        <f t="shared" si="196"/>
        <v>0</v>
      </c>
      <c r="AJ98">
        <f t="shared" si="197"/>
        <v>0</v>
      </c>
      <c r="AK98">
        <v>18.809999999999999</v>
      </c>
      <c r="AL98">
        <v>18.809999999999999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1</v>
      </c>
      <c r="AW98">
        <v>1</v>
      </c>
      <c r="AZ98">
        <v>1</v>
      </c>
      <c r="BA98">
        <v>1</v>
      </c>
      <c r="BB98">
        <v>1</v>
      </c>
      <c r="BC98">
        <v>12.58</v>
      </c>
      <c r="BD98" t="s">
        <v>3</v>
      </c>
      <c r="BE98" t="s">
        <v>3</v>
      </c>
      <c r="BF98" t="s">
        <v>3</v>
      </c>
      <c r="BG98" t="s">
        <v>3</v>
      </c>
      <c r="BH98">
        <v>3</v>
      </c>
      <c r="BI98">
        <v>1</v>
      </c>
      <c r="BJ98" t="s">
        <v>221</v>
      </c>
      <c r="BM98">
        <v>500001</v>
      </c>
      <c r="BN98">
        <v>0</v>
      </c>
      <c r="BO98" t="s">
        <v>218</v>
      </c>
      <c r="BP98">
        <v>1</v>
      </c>
      <c r="BQ98">
        <v>8</v>
      </c>
      <c r="BR98">
        <v>0</v>
      </c>
      <c r="BS98">
        <v>1</v>
      </c>
      <c r="BT98">
        <v>1</v>
      </c>
      <c r="BU98">
        <v>1</v>
      </c>
      <c r="BV98">
        <v>1</v>
      </c>
      <c r="BW98">
        <v>1</v>
      </c>
      <c r="BX98">
        <v>1</v>
      </c>
      <c r="BY98" t="s">
        <v>3</v>
      </c>
      <c r="BZ98">
        <v>0</v>
      </c>
      <c r="CA98">
        <v>0</v>
      </c>
      <c r="CE98">
        <v>0</v>
      </c>
      <c r="CF98">
        <v>0</v>
      </c>
      <c r="CG98">
        <v>0</v>
      </c>
      <c r="CM98">
        <v>0</v>
      </c>
      <c r="CN98" t="s">
        <v>3</v>
      </c>
      <c r="CO98">
        <v>0</v>
      </c>
      <c r="CP98">
        <f t="shared" si="198"/>
        <v>25685</v>
      </c>
      <c r="CQ98">
        <f t="shared" si="199"/>
        <v>236.62979999999999</v>
      </c>
      <c r="CR98">
        <f t="shared" si="200"/>
        <v>0</v>
      </c>
      <c r="CS98">
        <f t="shared" si="201"/>
        <v>0</v>
      </c>
      <c r="CT98">
        <f t="shared" si="202"/>
        <v>0</v>
      </c>
      <c r="CU98">
        <f t="shared" si="203"/>
        <v>0</v>
      </c>
      <c r="CV98">
        <f t="shared" si="204"/>
        <v>0</v>
      </c>
      <c r="CW98">
        <f t="shared" si="205"/>
        <v>0</v>
      </c>
      <c r="CX98">
        <f t="shared" si="206"/>
        <v>0</v>
      </c>
      <c r="CY98">
        <f t="shared" si="207"/>
        <v>0</v>
      </c>
      <c r="CZ98">
        <f t="shared" si="208"/>
        <v>0</v>
      </c>
      <c r="DC98" t="s">
        <v>3</v>
      </c>
      <c r="DD98" t="s">
        <v>3</v>
      </c>
      <c r="DE98" t="s">
        <v>3</v>
      </c>
      <c r="DF98" t="s">
        <v>3</v>
      </c>
      <c r="DG98" t="s">
        <v>3</v>
      </c>
      <c r="DH98" t="s">
        <v>3</v>
      </c>
      <c r="DI98" t="s">
        <v>3</v>
      </c>
      <c r="DJ98" t="s">
        <v>3</v>
      </c>
      <c r="DK98" t="s">
        <v>3</v>
      </c>
      <c r="DL98" t="s">
        <v>3</v>
      </c>
      <c r="DM98" t="s">
        <v>3</v>
      </c>
      <c r="DN98">
        <v>0</v>
      </c>
      <c r="DO98">
        <v>0</v>
      </c>
      <c r="DP98">
        <v>1</v>
      </c>
      <c r="DQ98">
        <v>1</v>
      </c>
      <c r="DU98">
        <v>1009</v>
      </c>
      <c r="DV98" t="s">
        <v>220</v>
      </c>
      <c r="DW98" t="s">
        <v>220</v>
      </c>
      <c r="DX98">
        <v>1</v>
      </c>
      <c r="EE98">
        <v>48577656</v>
      </c>
      <c r="EF98">
        <v>8</v>
      </c>
      <c r="EG98" t="s">
        <v>106</v>
      </c>
      <c r="EH98">
        <v>0</v>
      </c>
      <c r="EI98" t="s">
        <v>3</v>
      </c>
      <c r="EJ98">
        <v>1</v>
      </c>
      <c r="EK98">
        <v>500001</v>
      </c>
      <c r="EL98" t="s">
        <v>107</v>
      </c>
      <c r="EM98" t="s">
        <v>108</v>
      </c>
      <c r="EO98" t="s">
        <v>3</v>
      </c>
      <c r="EQ98">
        <v>131072</v>
      </c>
      <c r="ER98">
        <v>18.809999999999999</v>
      </c>
      <c r="ES98">
        <v>18.809999999999999</v>
      </c>
      <c r="ET98">
        <v>0</v>
      </c>
      <c r="EU98">
        <v>0</v>
      </c>
      <c r="EV98">
        <v>0</v>
      </c>
      <c r="EW98">
        <v>0</v>
      </c>
      <c r="EX98">
        <v>0</v>
      </c>
      <c r="EY98">
        <v>0</v>
      </c>
      <c r="FQ98">
        <v>0</v>
      </c>
      <c r="FR98">
        <f t="shared" si="209"/>
        <v>0</v>
      </c>
      <c r="FS98">
        <v>0</v>
      </c>
      <c r="FX98">
        <v>0</v>
      </c>
      <c r="FY98">
        <v>0</v>
      </c>
      <c r="GA98" t="s">
        <v>3</v>
      </c>
      <c r="GD98">
        <v>1</v>
      </c>
      <c r="GF98">
        <v>335467523</v>
      </c>
      <c r="GG98">
        <v>2</v>
      </c>
      <c r="GH98">
        <v>0</v>
      </c>
      <c r="GI98">
        <v>2</v>
      </c>
      <c r="GJ98">
        <v>0</v>
      </c>
      <c r="GK98">
        <v>0</v>
      </c>
      <c r="GL98">
        <f t="shared" si="210"/>
        <v>0</v>
      </c>
      <c r="GM98">
        <f t="shared" si="211"/>
        <v>25685</v>
      </c>
      <c r="GN98">
        <f t="shared" si="212"/>
        <v>25685</v>
      </c>
      <c r="GO98">
        <f t="shared" si="213"/>
        <v>0</v>
      </c>
      <c r="GP98">
        <f t="shared" si="214"/>
        <v>0</v>
      </c>
      <c r="GR98">
        <v>0</v>
      </c>
      <c r="GS98">
        <v>0</v>
      </c>
      <c r="GT98">
        <v>0</v>
      </c>
      <c r="GU98" t="s">
        <v>3</v>
      </c>
      <c r="GV98">
        <f t="shared" si="215"/>
        <v>0</v>
      </c>
      <c r="GW98">
        <v>1</v>
      </c>
      <c r="GX98">
        <f t="shared" si="216"/>
        <v>0</v>
      </c>
      <c r="HA98">
        <v>0</v>
      </c>
      <c r="HB98">
        <v>0</v>
      </c>
      <c r="HC98">
        <f t="shared" si="217"/>
        <v>0</v>
      </c>
      <c r="IK98">
        <v>0</v>
      </c>
    </row>
    <row r="99" spans="1:245">
      <c r="A99">
        <v>17</v>
      </c>
      <c r="B99">
        <v>1</v>
      </c>
      <c r="C99">
        <f>ROW(SmtRes!A235)</f>
        <v>235</v>
      </c>
      <c r="D99">
        <f>ROW(EtalonRes!A249)</f>
        <v>249</v>
      </c>
      <c r="E99" t="s">
        <v>228</v>
      </c>
      <c r="F99" t="s">
        <v>229</v>
      </c>
      <c r="G99" t="s">
        <v>230</v>
      </c>
      <c r="H99" t="s">
        <v>27</v>
      </c>
      <c r="I99">
        <f>ROUND(337.1/100,9)</f>
        <v>3.371</v>
      </c>
      <c r="J99">
        <v>0</v>
      </c>
      <c r="O99">
        <f t="shared" si="178"/>
        <v>138978</v>
      </c>
      <c r="P99">
        <f t="shared" si="179"/>
        <v>117457</v>
      </c>
      <c r="Q99">
        <f t="shared" si="180"/>
        <v>1586</v>
      </c>
      <c r="R99">
        <f t="shared" si="181"/>
        <v>257</v>
      </c>
      <c r="S99">
        <f t="shared" si="182"/>
        <v>19935</v>
      </c>
      <c r="T99">
        <f t="shared" si="183"/>
        <v>0</v>
      </c>
      <c r="U99">
        <f t="shared" si="184"/>
        <v>142.93039999999999</v>
      </c>
      <c r="V99">
        <f t="shared" si="185"/>
        <v>1.1798499999999998</v>
      </c>
      <c r="W99">
        <f t="shared" si="186"/>
        <v>0</v>
      </c>
      <c r="X99">
        <f t="shared" si="187"/>
        <v>22413</v>
      </c>
      <c r="Y99">
        <f t="shared" si="188"/>
        <v>12923</v>
      </c>
      <c r="AA99">
        <v>48583957</v>
      </c>
      <c r="AB99">
        <f t="shared" si="189"/>
        <v>7847.67</v>
      </c>
      <c r="AC99">
        <f t="shared" si="190"/>
        <v>7461.11</v>
      </c>
      <c r="AD99">
        <f t="shared" si="191"/>
        <v>57.11</v>
      </c>
      <c r="AE99">
        <f t="shared" si="192"/>
        <v>4.24</v>
      </c>
      <c r="AF99">
        <f t="shared" si="193"/>
        <v>329.45</v>
      </c>
      <c r="AG99">
        <f t="shared" si="194"/>
        <v>0</v>
      </c>
      <c r="AH99">
        <f t="shared" si="195"/>
        <v>42.4</v>
      </c>
      <c r="AI99">
        <f t="shared" si="196"/>
        <v>0.35</v>
      </c>
      <c r="AJ99">
        <f t="shared" si="197"/>
        <v>0</v>
      </c>
      <c r="AK99">
        <v>7847.67</v>
      </c>
      <c r="AL99">
        <v>7461.11</v>
      </c>
      <c r="AM99">
        <v>57.11</v>
      </c>
      <c r="AN99">
        <v>4.24</v>
      </c>
      <c r="AO99">
        <v>329.45</v>
      </c>
      <c r="AP99">
        <v>0</v>
      </c>
      <c r="AQ99">
        <v>42.4</v>
      </c>
      <c r="AR99">
        <v>0.35</v>
      </c>
      <c r="AS99">
        <v>0</v>
      </c>
      <c r="AT99">
        <v>111</v>
      </c>
      <c r="AU99">
        <v>64</v>
      </c>
      <c r="AV99">
        <v>1</v>
      </c>
      <c r="AW99">
        <v>1</v>
      </c>
      <c r="AZ99">
        <v>1</v>
      </c>
      <c r="BA99">
        <v>17.95</v>
      </c>
      <c r="BB99">
        <v>8.24</v>
      </c>
      <c r="BC99">
        <v>4.67</v>
      </c>
      <c r="BD99" t="s">
        <v>3</v>
      </c>
      <c r="BE99" t="s">
        <v>3</v>
      </c>
      <c r="BF99" t="s">
        <v>3</v>
      </c>
      <c r="BG99" t="s">
        <v>3</v>
      </c>
      <c r="BH99">
        <v>0</v>
      </c>
      <c r="BI99">
        <v>1</v>
      </c>
      <c r="BJ99" t="s">
        <v>231</v>
      </c>
      <c r="BM99">
        <v>11001</v>
      </c>
      <c r="BN99">
        <v>0</v>
      </c>
      <c r="BO99" t="s">
        <v>229</v>
      </c>
      <c r="BP99">
        <v>1</v>
      </c>
      <c r="BQ99">
        <v>2</v>
      </c>
      <c r="BR99">
        <v>0</v>
      </c>
      <c r="BS99">
        <v>17.95</v>
      </c>
      <c r="BT99">
        <v>1</v>
      </c>
      <c r="BU99">
        <v>1</v>
      </c>
      <c r="BV99">
        <v>1</v>
      </c>
      <c r="BW99">
        <v>1</v>
      </c>
      <c r="BX99">
        <v>1</v>
      </c>
      <c r="BY99" t="s">
        <v>3</v>
      </c>
      <c r="BZ99">
        <v>123</v>
      </c>
      <c r="CA99">
        <v>75</v>
      </c>
      <c r="CE99">
        <v>0</v>
      </c>
      <c r="CF99">
        <v>0</v>
      </c>
      <c r="CG99">
        <v>0</v>
      </c>
      <c r="CM99">
        <v>0</v>
      </c>
      <c r="CN99" t="s">
        <v>3</v>
      </c>
      <c r="CO99">
        <v>0</v>
      </c>
      <c r="CP99">
        <f t="shared" si="198"/>
        <v>138978</v>
      </c>
      <c r="CQ99">
        <f t="shared" si="199"/>
        <v>34843.383699999998</v>
      </c>
      <c r="CR99">
        <f t="shared" si="200"/>
        <v>470.58640000000003</v>
      </c>
      <c r="CS99">
        <f t="shared" si="201"/>
        <v>76.108000000000004</v>
      </c>
      <c r="CT99">
        <f t="shared" si="202"/>
        <v>5913.6274999999996</v>
      </c>
      <c r="CU99">
        <f t="shared" si="203"/>
        <v>0</v>
      </c>
      <c r="CV99">
        <f t="shared" si="204"/>
        <v>42.4</v>
      </c>
      <c r="CW99">
        <f t="shared" si="205"/>
        <v>0.35</v>
      </c>
      <c r="CX99">
        <f t="shared" si="206"/>
        <v>0</v>
      </c>
      <c r="CY99">
        <f t="shared" si="207"/>
        <v>22413.119999999999</v>
      </c>
      <c r="CZ99">
        <f t="shared" si="208"/>
        <v>12922.88</v>
      </c>
      <c r="DC99" t="s">
        <v>3</v>
      </c>
      <c r="DD99" t="s">
        <v>3</v>
      </c>
      <c r="DE99" t="s">
        <v>3</v>
      </c>
      <c r="DF99" t="s">
        <v>3</v>
      </c>
      <c r="DG99" t="s">
        <v>3</v>
      </c>
      <c r="DH99" t="s">
        <v>3</v>
      </c>
      <c r="DI99" t="s">
        <v>3</v>
      </c>
      <c r="DJ99" t="s">
        <v>3</v>
      </c>
      <c r="DK99" t="s">
        <v>3</v>
      </c>
      <c r="DL99" t="s">
        <v>3</v>
      </c>
      <c r="DM99" t="s">
        <v>3</v>
      </c>
      <c r="DN99">
        <v>0</v>
      </c>
      <c r="DO99">
        <v>0</v>
      </c>
      <c r="DP99">
        <v>1</v>
      </c>
      <c r="DQ99">
        <v>1</v>
      </c>
      <c r="DU99">
        <v>1013</v>
      </c>
      <c r="DV99" t="s">
        <v>27</v>
      </c>
      <c r="DW99" t="s">
        <v>27</v>
      </c>
      <c r="DX99">
        <v>1</v>
      </c>
      <c r="EE99">
        <v>48577724</v>
      </c>
      <c r="EF99">
        <v>2</v>
      </c>
      <c r="EG99" t="s">
        <v>12</v>
      </c>
      <c r="EH99">
        <v>0</v>
      </c>
      <c r="EI99" t="s">
        <v>3</v>
      </c>
      <c r="EJ99">
        <v>1</v>
      </c>
      <c r="EK99">
        <v>11001</v>
      </c>
      <c r="EL99" t="s">
        <v>71</v>
      </c>
      <c r="EM99" t="s">
        <v>191</v>
      </c>
      <c r="EO99" t="s">
        <v>3</v>
      </c>
      <c r="EQ99">
        <v>131072</v>
      </c>
      <c r="ER99">
        <v>7847.67</v>
      </c>
      <c r="ES99">
        <v>7461.11</v>
      </c>
      <c r="ET99">
        <v>57.11</v>
      </c>
      <c r="EU99">
        <v>4.24</v>
      </c>
      <c r="EV99">
        <v>329.45</v>
      </c>
      <c r="EW99">
        <v>42.4</v>
      </c>
      <c r="EX99">
        <v>0.35</v>
      </c>
      <c r="EY99">
        <v>0</v>
      </c>
      <c r="FQ99">
        <v>0</v>
      </c>
      <c r="FR99">
        <f t="shared" si="209"/>
        <v>0</v>
      </c>
      <c r="FS99">
        <v>0</v>
      </c>
      <c r="FT99" t="s">
        <v>22</v>
      </c>
      <c r="FU99" t="s">
        <v>23</v>
      </c>
      <c r="FX99">
        <v>110.7</v>
      </c>
      <c r="FY99">
        <v>63.75</v>
      </c>
      <c r="GA99" t="s">
        <v>3</v>
      </c>
      <c r="GD99">
        <v>1</v>
      </c>
      <c r="GF99">
        <v>1333235183</v>
      </c>
      <c r="GG99">
        <v>2</v>
      </c>
      <c r="GH99">
        <v>0</v>
      </c>
      <c r="GI99">
        <v>2</v>
      </c>
      <c r="GJ99">
        <v>0</v>
      </c>
      <c r="GK99">
        <v>0</v>
      </c>
      <c r="GL99">
        <f t="shared" si="210"/>
        <v>0</v>
      </c>
      <c r="GM99">
        <f t="shared" si="211"/>
        <v>174314</v>
      </c>
      <c r="GN99">
        <f t="shared" si="212"/>
        <v>174314</v>
      </c>
      <c r="GO99">
        <f t="shared" si="213"/>
        <v>0</v>
      </c>
      <c r="GP99">
        <f t="shared" si="214"/>
        <v>0</v>
      </c>
      <c r="GR99">
        <v>0</v>
      </c>
      <c r="GS99">
        <v>0</v>
      </c>
      <c r="GT99">
        <v>0</v>
      </c>
      <c r="GU99" t="s">
        <v>3</v>
      </c>
      <c r="GV99">
        <f t="shared" si="215"/>
        <v>0</v>
      </c>
      <c r="GW99">
        <v>1</v>
      </c>
      <c r="GX99">
        <f t="shared" si="216"/>
        <v>0</v>
      </c>
      <c r="HA99">
        <v>0</v>
      </c>
      <c r="HB99">
        <v>0</v>
      </c>
      <c r="HC99">
        <f t="shared" si="217"/>
        <v>0</v>
      </c>
      <c r="IK99">
        <v>0</v>
      </c>
    </row>
    <row r="100" spans="1:245">
      <c r="A100">
        <v>17</v>
      </c>
      <c r="B100">
        <v>1</v>
      </c>
      <c r="E100" t="s">
        <v>232</v>
      </c>
      <c r="F100" t="s">
        <v>233</v>
      </c>
      <c r="G100" t="s">
        <v>234</v>
      </c>
      <c r="H100" t="s">
        <v>105</v>
      </c>
      <c r="I100">
        <f>ROUND(I99*-102,9)</f>
        <v>-343.84199999999998</v>
      </c>
      <c r="J100">
        <v>0</v>
      </c>
      <c r="O100">
        <f t="shared" si="178"/>
        <v>-109478</v>
      </c>
      <c r="P100">
        <f t="shared" si="179"/>
        <v>-109478</v>
      </c>
      <c r="Q100">
        <f t="shared" si="180"/>
        <v>0</v>
      </c>
      <c r="R100">
        <f t="shared" si="181"/>
        <v>0</v>
      </c>
      <c r="S100">
        <f t="shared" si="182"/>
        <v>0</v>
      </c>
      <c r="T100">
        <f t="shared" si="183"/>
        <v>0</v>
      </c>
      <c r="U100">
        <f t="shared" si="184"/>
        <v>0</v>
      </c>
      <c r="V100">
        <f t="shared" si="185"/>
        <v>0</v>
      </c>
      <c r="W100">
        <f t="shared" si="186"/>
        <v>0</v>
      </c>
      <c r="X100">
        <f t="shared" si="187"/>
        <v>0</v>
      </c>
      <c r="Y100">
        <f t="shared" si="188"/>
        <v>0</v>
      </c>
      <c r="AA100">
        <v>48583957</v>
      </c>
      <c r="AB100">
        <f t="shared" si="189"/>
        <v>67.599999999999994</v>
      </c>
      <c r="AC100">
        <f t="shared" si="190"/>
        <v>67.599999999999994</v>
      </c>
      <c r="AD100">
        <f t="shared" si="191"/>
        <v>0</v>
      </c>
      <c r="AE100">
        <f t="shared" si="192"/>
        <v>0</v>
      </c>
      <c r="AF100">
        <f t="shared" si="193"/>
        <v>0</v>
      </c>
      <c r="AG100">
        <f t="shared" si="194"/>
        <v>0</v>
      </c>
      <c r="AH100">
        <f t="shared" si="195"/>
        <v>0</v>
      </c>
      <c r="AI100">
        <f t="shared" si="196"/>
        <v>0</v>
      </c>
      <c r="AJ100">
        <f t="shared" si="197"/>
        <v>0</v>
      </c>
      <c r="AK100">
        <v>67.599999999999994</v>
      </c>
      <c r="AL100">
        <v>67.599999999999994</v>
      </c>
      <c r="AM100">
        <v>0</v>
      </c>
      <c r="AN100">
        <v>0</v>
      </c>
      <c r="AO100">
        <v>0</v>
      </c>
      <c r="AP100">
        <v>0</v>
      </c>
      <c r="AQ100">
        <v>0</v>
      </c>
      <c r="AR100">
        <v>0</v>
      </c>
      <c r="AS100">
        <v>0</v>
      </c>
      <c r="AT100">
        <v>0</v>
      </c>
      <c r="AU100">
        <v>0</v>
      </c>
      <c r="AV100">
        <v>1</v>
      </c>
      <c r="AW100">
        <v>1</v>
      </c>
      <c r="AZ100">
        <v>1</v>
      </c>
      <c r="BA100">
        <v>1</v>
      </c>
      <c r="BB100">
        <v>1</v>
      </c>
      <c r="BC100">
        <v>4.71</v>
      </c>
      <c r="BD100" t="s">
        <v>3</v>
      </c>
      <c r="BE100" t="s">
        <v>3</v>
      </c>
      <c r="BF100" t="s">
        <v>3</v>
      </c>
      <c r="BG100" t="s">
        <v>3</v>
      </c>
      <c r="BH100">
        <v>3</v>
      </c>
      <c r="BI100">
        <v>1</v>
      </c>
      <c r="BJ100" t="s">
        <v>235</v>
      </c>
      <c r="BM100">
        <v>500001</v>
      </c>
      <c r="BN100">
        <v>0</v>
      </c>
      <c r="BO100" t="s">
        <v>233</v>
      </c>
      <c r="BP100">
        <v>1</v>
      </c>
      <c r="BQ100">
        <v>8</v>
      </c>
      <c r="BR100">
        <v>1</v>
      </c>
      <c r="BS100">
        <v>1</v>
      </c>
      <c r="BT100">
        <v>1</v>
      </c>
      <c r="BU100">
        <v>1</v>
      </c>
      <c r="BV100">
        <v>1</v>
      </c>
      <c r="BW100">
        <v>1</v>
      </c>
      <c r="BX100">
        <v>1</v>
      </c>
      <c r="BY100" t="s">
        <v>3</v>
      </c>
      <c r="BZ100">
        <v>0</v>
      </c>
      <c r="CA100">
        <v>0</v>
      </c>
      <c r="CE100">
        <v>0</v>
      </c>
      <c r="CF100">
        <v>0</v>
      </c>
      <c r="CG100">
        <v>0</v>
      </c>
      <c r="CM100">
        <v>0</v>
      </c>
      <c r="CN100" t="s">
        <v>3</v>
      </c>
      <c r="CO100">
        <v>0</v>
      </c>
      <c r="CP100">
        <f t="shared" si="198"/>
        <v>-109478</v>
      </c>
      <c r="CQ100">
        <f t="shared" si="199"/>
        <v>318.39599999999996</v>
      </c>
      <c r="CR100">
        <f t="shared" si="200"/>
        <v>0</v>
      </c>
      <c r="CS100">
        <f t="shared" si="201"/>
        <v>0</v>
      </c>
      <c r="CT100">
        <f t="shared" si="202"/>
        <v>0</v>
      </c>
      <c r="CU100">
        <f t="shared" si="203"/>
        <v>0</v>
      </c>
      <c r="CV100">
        <f t="shared" si="204"/>
        <v>0</v>
      </c>
      <c r="CW100">
        <f t="shared" si="205"/>
        <v>0</v>
      </c>
      <c r="CX100">
        <f t="shared" si="206"/>
        <v>0</v>
      </c>
      <c r="CY100">
        <f t="shared" si="207"/>
        <v>0</v>
      </c>
      <c r="CZ100">
        <f t="shared" si="208"/>
        <v>0</v>
      </c>
      <c r="DC100" t="s">
        <v>3</v>
      </c>
      <c r="DD100" t="s">
        <v>3</v>
      </c>
      <c r="DE100" t="s">
        <v>3</v>
      </c>
      <c r="DF100" t="s">
        <v>3</v>
      </c>
      <c r="DG100" t="s">
        <v>3</v>
      </c>
      <c r="DH100" t="s">
        <v>3</v>
      </c>
      <c r="DI100" t="s">
        <v>3</v>
      </c>
      <c r="DJ100" t="s">
        <v>3</v>
      </c>
      <c r="DK100" t="s">
        <v>3</v>
      </c>
      <c r="DL100" t="s">
        <v>3</v>
      </c>
      <c r="DM100" t="s">
        <v>3</v>
      </c>
      <c r="DN100">
        <v>0</v>
      </c>
      <c r="DO100">
        <v>0</v>
      </c>
      <c r="DP100">
        <v>1</v>
      </c>
      <c r="DQ100">
        <v>1</v>
      </c>
      <c r="DU100">
        <v>1005</v>
      </c>
      <c r="DV100" t="s">
        <v>105</v>
      </c>
      <c r="DW100" t="s">
        <v>105</v>
      </c>
      <c r="DX100">
        <v>1</v>
      </c>
      <c r="EE100">
        <v>48577656</v>
      </c>
      <c r="EF100">
        <v>8</v>
      </c>
      <c r="EG100" t="s">
        <v>106</v>
      </c>
      <c r="EH100">
        <v>0</v>
      </c>
      <c r="EI100" t="s">
        <v>3</v>
      </c>
      <c r="EJ100">
        <v>1</v>
      </c>
      <c r="EK100">
        <v>500001</v>
      </c>
      <c r="EL100" t="s">
        <v>107</v>
      </c>
      <c r="EM100" t="s">
        <v>108</v>
      </c>
      <c r="EO100" t="s">
        <v>3</v>
      </c>
      <c r="EQ100">
        <v>163840</v>
      </c>
      <c r="ER100">
        <v>67.599999999999994</v>
      </c>
      <c r="ES100">
        <v>67.599999999999994</v>
      </c>
      <c r="ET100">
        <v>0</v>
      </c>
      <c r="EU100">
        <v>0</v>
      </c>
      <c r="EV100">
        <v>0</v>
      </c>
      <c r="EW100">
        <v>0</v>
      </c>
      <c r="EX100">
        <v>0</v>
      </c>
      <c r="EY100">
        <v>0</v>
      </c>
      <c r="FQ100">
        <v>0</v>
      </c>
      <c r="FR100">
        <f t="shared" si="209"/>
        <v>0</v>
      </c>
      <c r="FS100">
        <v>0</v>
      </c>
      <c r="FX100">
        <v>0</v>
      </c>
      <c r="FY100">
        <v>0</v>
      </c>
      <c r="GA100" t="s">
        <v>3</v>
      </c>
      <c r="GD100">
        <v>1</v>
      </c>
      <c r="GF100">
        <v>58464248</v>
      </c>
      <c r="GG100">
        <v>2</v>
      </c>
      <c r="GH100">
        <v>0</v>
      </c>
      <c r="GI100">
        <v>2</v>
      </c>
      <c r="GJ100">
        <v>0</v>
      </c>
      <c r="GK100">
        <v>0</v>
      </c>
      <c r="GL100">
        <f t="shared" si="210"/>
        <v>0</v>
      </c>
      <c r="GM100">
        <f t="shared" si="211"/>
        <v>-109478</v>
      </c>
      <c r="GN100">
        <f t="shared" si="212"/>
        <v>-109478</v>
      </c>
      <c r="GO100">
        <f t="shared" si="213"/>
        <v>0</v>
      </c>
      <c r="GP100">
        <f t="shared" si="214"/>
        <v>0</v>
      </c>
      <c r="GR100">
        <v>0</v>
      </c>
      <c r="GS100">
        <v>0</v>
      </c>
      <c r="GT100">
        <v>0</v>
      </c>
      <c r="GU100" t="s">
        <v>3</v>
      </c>
      <c r="GV100">
        <f t="shared" si="215"/>
        <v>0</v>
      </c>
      <c r="GW100">
        <v>1</v>
      </c>
      <c r="GX100">
        <f t="shared" si="216"/>
        <v>0</v>
      </c>
      <c r="HA100">
        <v>0</v>
      </c>
      <c r="HB100">
        <v>0</v>
      </c>
      <c r="HC100">
        <f t="shared" si="217"/>
        <v>0</v>
      </c>
      <c r="IK100">
        <v>0</v>
      </c>
    </row>
    <row r="101" spans="1:245">
      <c r="A101">
        <v>17</v>
      </c>
      <c r="B101">
        <v>1</v>
      </c>
      <c r="E101" t="s">
        <v>236</v>
      </c>
      <c r="F101" t="s">
        <v>237</v>
      </c>
      <c r="G101" t="s">
        <v>238</v>
      </c>
      <c r="H101" t="s">
        <v>105</v>
      </c>
      <c r="I101">
        <v>343.84199999999998</v>
      </c>
      <c r="J101">
        <v>0</v>
      </c>
      <c r="O101">
        <f t="shared" si="178"/>
        <v>285667</v>
      </c>
      <c r="P101">
        <f t="shared" si="179"/>
        <v>285667</v>
      </c>
      <c r="Q101">
        <f t="shared" si="180"/>
        <v>0</v>
      </c>
      <c r="R101">
        <f t="shared" si="181"/>
        <v>0</v>
      </c>
      <c r="S101">
        <f t="shared" si="182"/>
        <v>0</v>
      </c>
      <c r="T101">
        <f t="shared" si="183"/>
        <v>0</v>
      </c>
      <c r="U101">
        <f t="shared" si="184"/>
        <v>0</v>
      </c>
      <c r="V101">
        <f t="shared" si="185"/>
        <v>0</v>
      </c>
      <c r="W101">
        <f t="shared" si="186"/>
        <v>0</v>
      </c>
      <c r="X101">
        <f t="shared" si="187"/>
        <v>0</v>
      </c>
      <c r="Y101">
        <f t="shared" si="188"/>
        <v>0</v>
      </c>
      <c r="AA101">
        <v>48583957</v>
      </c>
      <c r="AB101">
        <f t="shared" si="189"/>
        <v>186.28</v>
      </c>
      <c r="AC101">
        <f t="shared" si="190"/>
        <v>186.28</v>
      </c>
      <c r="AD101">
        <f t="shared" si="191"/>
        <v>0</v>
      </c>
      <c r="AE101">
        <f t="shared" si="192"/>
        <v>0</v>
      </c>
      <c r="AF101">
        <f t="shared" si="193"/>
        <v>0</v>
      </c>
      <c r="AG101">
        <f t="shared" si="194"/>
        <v>0</v>
      </c>
      <c r="AH101">
        <f t="shared" si="195"/>
        <v>0</v>
      </c>
      <c r="AI101">
        <f t="shared" si="196"/>
        <v>0</v>
      </c>
      <c r="AJ101">
        <f t="shared" si="197"/>
        <v>0</v>
      </c>
      <c r="AK101">
        <v>186.28</v>
      </c>
      <c r="AL101">
        <v>186.28</v>
      </c>
      <c r="AM101">
        <v>0</v>
      </c>
      <c r="AN101">
        <v>0</v>
      </c>
      <c r="AO101">
        <v>0</v>
      </c>
      <c r="AP101">
        <v>0</v>
      </c>
      <c r="AQ101">
        <v>0</v>
      </c>
      <c r="AR101">
        <v>0</v>
      </c>
      <c r="AS101">
        <v>0</v>
      </c>
      <c r="AT101">
        <v>0</v>
      </c>
      <c r="AU101">
        <v>0</v>
      </c>
      <c r="AV101">
        <v>1</v>
      </c>
      <c r="AW101">
        <v>1</v>
      </c>
      <c r="AZ101">
        <v>1</v>
      </c>
      <c r="BA101">
        <v>1</v>
      </c>
      <c r="BB101">
        <v>1</v>
      </c>
      <c r="BC101">
        <v>4.46</v>
      </c>
      <c r="BD101" t="s">
        <v>3</v>
      </c>
      <c r="BE101" t="s">
        <v>3</v>
      </c>
      <c r="BF101" t="s">
        <v>3</v>
      </c>
      <c r="BG101" t="s">
        <v>3</v>
      </c>
      <c r="BH101">
        <v>3</v>
      </c>
      <c r="BI101">
        <v>1</v>
      </c>
      <c r="BJ101" t="s">
        <v>239</v>
      </c>
      <c r="BM101">
        <v>500001</v>
      </c>
      <c r="BN101">
        <v>0</v>
      </c>
      <c r="BO101" t="s">
        <v>237</v>
      </c>
      <c r="BP101">
        <v>1</v>
      </c>
      <c r="BQ101">
        <v>8</v>
      </c>
      <c r="BR101">
        <v>0</v>
      </c>
      <c r="BS101">
        <v>1</v>
      </c>
      <c r="BT101">
        <v>1</v>
      </c>
      <c r="BU101">
        <v>1</v>
      </c>
      <c r="BV101">
        <v>1</v>
      </c>
      <c r="BW101">
        <v>1</v>
      </c>
      <c r="BX101">
        <v>1</v>
      </c>
      <c r="BY101" t="s">
        <v>3</v>
      </c>
      <c r="BZ101">
        <v>0</v>
      </c>
      <c r="CA101">
        <v>0</v>
      </c>
      <c r="CE101">
        <v>0</v>
      </c>
      <c r="CF101">
        <v>0</v>
      </c>
      <c r="CG101">
        <v>0</v>
      </c>
      <c r="CM101">
        <v>0</v>
      </c>
      <c r="CN101" t="s">
        <v>3</v>
      </c>
      <c r="CO101">
        <v>0</v>
      </c>
      <c r="CP101">
        <f t="shared" si="198"/>
        <v>285667</v>
      </c>
      <c r="CQ101">
        <f t="shared" si="199"/>
        <v>830.80880000000002</v>
      </c>
      <c r="CR101">
        <f t="shared" si="200"/>
        <v>0</v>
      </c>
      <c r="CS101">
        <f t="shared" si="201"/>
        <v>0</v>
      </c>
      <c r="CT101">
        <f t="shared" si="202"/>
        <v>0</v>
      </c>
      <c r="CU101">
        <f t="shared" si="203"/>
        <v>0</v>
      </c>
      <c r="CV101">
        <f t="shared" si="204"/>
        <v>0</v>
      </c>
      <c r="CW101">
        <f t="shared" si="205"/>
        <v>0</v>
      </c>
      <c r="CX101">
        <f t="shared" si="206"/>
        <v>0</v>
      </c>
      <c r="CY101">
        <f t="shared" si="207"/>
        <v>0</v>
      </c>
      <c r="CZ101">
        <f t="shared" si="208"/>
        <v>0</v>
      </c>
      <c r="DC101" t="s">
        <v>3</v>
      </c>
      <c r="DD101" t="s">
        <v>3</v>
      </c>
      <c r="DE101" t="s">
        <v>3</v>
      </c>
      <c r="DF101" t="s">
        <v>3</v>
      </c>
      <c r="DG101" t="s">
        <v>3</v>
      </c>
      <c r="DH101" t="s">
        <v>3</v>
      </c>
      <c r="DI101" t="s">
        <v>3</v>
      </c>
      <c r="DJ101" t="s">
        <v>3</v>
      </c>
      <c r="DK101" t="s">
        <v>3</v>
      </c>
      <c r="DL101" t="s">
        <v>3</v>
      </c>
      <c r="DM101" t="s">
        <v>3</v>
      </c>
      <c r="DN101">
        <v>0</v>
      </c>
      <c r="DO101">
        <v>0</v>
      </c>
      <c r="DP101">
        <v>1</v>
      </c>
      <c r="DQ101">
        <v>1</v>
      </c>
      <c r="DU101">
        <v>1005</v>
      </c>
      <c r="DV101" t="s">
        <v>105</v>
      </c>
      <c r="DW101" t="s">
        <v>105</v>
      </c>
      <c r="DX101">
        <v>1</v>
      </c>
      <c r="EE101">
        <v>48577656</v>
      </c>
      <c r="EF101">
        <v>8</v>
      </c>
      <c r="EG101" t="s">
        <v>106</v>
      </c>
      <c r="EH101">
        <v>0</v>
      </c>
      <c r="EI101" t="s">
        <v>3</v>
      </c>
      <c r="EJ101">
        <v>1</v>
      </c>
      <c r="EK101">
        <v>500001</v>
      </c>
      <c r="EL101" t="s">
        <v>107</v>
      </c>
      <c r="EM101" t="s">
        <v>108</v>
      </c>
      <c r="EO101" t="s">
        <v>3</v>
      </c>
      <c r="EQ101">
        <v>131072</v>
      </c>
      <c r="ER101">
        <v>186.28</v>
      </c>
      <c r="ES101">
        <v>186.28</v>
      </c>
      <c r="ET101">
        <v>0</v>
      </c>
      <c r="EU101">
        <v>0</v>
      </c>
      <c r="EV101">
        <v>0</v>
      </c>
      <c r="EW101">
        <v>0</v>
      </c>
      <c r="EX101">
        <v>0</v>
      </c>
      <c r="EY101">
        <v>0</v>
      </c>
      <c r="FQ101">
        <v>0</v>
      </c>
      <c r="FR101">
        <f t="shared" si="209"/>
        <v>0</v>
      </c>
      <c r="FS101">
        <v>0</v>
      </c>
      <c r="FX101">
        <v>0</v>
      </c>
      <c r="FY101">
        <v>0</v>
      </c>
      <c r="GA101" t="s">
        <v>3</v>
      </c>
      <c r="GD101">
        <v>1</v>
      </c>
      <c r="GF101">
        <v>-1759248215</v>
      </c>
      <c r="GG101">
        <v>2</v>
      </c>
      <c r="GH101">
        <v>0</v>
      </c>
      <c r="GI101">
        <v>2</v>
      </c>
      <c r="GJ101">
        <v>0</v>
      </c>
      <c r="GK101">
        <v>0</v>
      </c>
      <c r="GL101">
        <f t="shared" si="210"/>
        <v>0</v>
      </c>
      <c r="GM101">
        <f t="shared" si="211"/>
        <v>285667</v>
      </c>
      <c r="GN101">
        <f t="shared" si="212"/>
        <v>285667</v>
      </c>
      <c r="GO101">
        <f t="shared" si="213"/>
        <v>0</v>
      </c>
      <c r="GP101">
        <f t="shared" si="214"/>
        <v>0</v>
      </c>
      <c r="GR101">
        <v>0</v>
      </c>
      <c r="GS101">
        <v>0</v>
      </c>
      <c r="GT101">
        <v>0</v>
      </c>
      <c r="GU101" t="s">
        <v>3</v>
      </c>
      <c r="GV101">
        <f t="shared" si="215"/>
        <v>0</v>
      </c>
      <c r="GW101">
        <v>1</v>
      </c>
      <c r="GX101">
        <f t="shared" si="216"/>
        <v>0</v>
      </c>
      <c r="HA101">
        <v>0</v>
      </c>
      <c r="HB101">
        <v>0</v>
      </c>
      <c r="HC101">
        <f t="shared" si="217"/>
        <v>0</v>
      </c>
      <c r="IK101">
        <v>0</v>
      </c>
    </row>
    <row r="102" spans="1:245">
      <c r="A102">
        <v>17</v>
      </c>
      <c r="B102">
        <v>1</v>
      </c>
      <c r="C102">
        <f>ROW(SmtRes!A239)</f>
        <v>239</v>
      </c>
      <c r="D102">
        <f>ROW(EtalonRes!A253)</f>
        <v>253</v>
      </c>
      <c r="E102" t="s">
        <v>240</v>
      </c>
      <c r="F102" t="s">
        <v>241</v>
      </c>
      <c r="G102" t="s">
        <v>242</v>
      </c>
      <c r="H102" t="s">
        <v>69</v>
      </c>
      <c r="I102">
        <f>ROUND(47.8/100,9)</f>
        <v>0.47799999999999998</v>
      </c>
      <c r="J102">
        <v>0</v>
      </c>
      <c r="O102">
        <f t="shared" si="178"/>
        <v>2247</v>
      </c>
      <c r="P102">
        <f t="shared" si="179"/>
        <v>1696</v>
      </c>
      <c r="Q102">
        <f t="shared" si="180"/>
        <v>28</v>
      </c>
      <c r="R102">
        <f t="shared" si="181"/>
        <v>0</v>
      </c>
      <c r="S102">
        <f t="shared" si="182"/>
        <v>523</v>
      </c>
      <c r="T102">
        <f t="shared" si="183"/>
        <v>0</v>
      </c>
      <c r="U102">
        <f t="shared" si="184"/>
        <v>3.6566999999999998</v>
      </c>
      <c r="V102">
        <f t="shared" si="185"/>
        <v>0</v>
      </c>
      <c r="W102">
        <f t="shared" si="186"/>
        <v>0</v>
      </c>
      <c r="X102">
        <f t="shared" si="187"/>
        <v>581</v>
      </c>
      <c r="Y102">
        <f t="shared" si="188"/>
        <v>335</v>
      </c>
      <c r="AA102">
        <v>48583957</v>
      </c>
      <c r="AB102">
        <f t="shared" si="189"/>
        <v>798.26</v>
      </c>
      <c r="AC102">
        <f t="shared" si="190"/>
        <v>729.95</v>
      </c>
      <c r="AD102">
        <f t="shared" si="191"/>
        <v>7.34</v>
      </c>
      <c r="AE102">
        <f t="shared" si="192"/>
        <v>0</v>
      </c>
      <c r="AF102">
        <f t="shared" si="193"/>
        <v>60.97</v>
      </c>
      <c r="AG102">
        <f t="shared" si="194"/>
        <v>0</v>
      </c>
      <c r="AH102">
        <f t="shared" si="195"/>
        <v>7.65</v>
      </c>
      <c r="AI102">
        <f t="shared" si="196"/>
        <v>0</v>
      </c>
      <c r="AJ102">
        <f t="shared" si="197"/>
        <v>0</v>
      </c>
      <c r="AK102">
        <v>798.26</v>
      </c>
      <c r="AL102">
        <v>729.95</v>
      </c>
      <c r="AM102">
        <v>7.34</v>
      </c>
      <c r="AN102">
        <v>0</v>
      </c>
      <c r="AO102">
        <v>60.97</v>
      </c>
      <c r="AP102">
        <v>0</v>
      </c>
      <c r="AQ102">
        <v>7.65</v>
      </c>
      <c r="AR102">
        <v>0</v>
      </c>
      <c r="AS102">
        <v>0</v>
      </c>
      <c r="AT102">
        <v>111</v>
      </c>
      <c r="AU102">
        <v>64</v>
      </c>
      <c r="AV102">
        <v>1</v>
      </c>
      <c r="AW102">
        <v>1</v>
      </c>
      <c r="AZ102">
        <v>1</v>
      </c>
      <c r="BA102">
        <v>17.95</v>
      </c>
      <c r="BB102">
        <v>8.08</v>
      </c>
      <c r="BC102">
        <v>4.8600000000000003</v>
      </c>
      <c r="BD102" t="s">
        <v>3</v>
      </c>
      <c r="BE102" t="s">
        <v>3</v>
      </c>
      <c r="BF102" t="s">
        <v>3</v>
      </c>
      <c r="BG102" t="s">
        <v>3</v>
      </c>
      <c r="BH102">
        <v>0</v>
      </c>
      <c r="BI102">
        <v>1</v>
      </c>
      <c r="BJ102" t="s">
        <v>243</v>
      </c>
      <c r="BM102">
        <v>11001</v>
      </c>
      <c r="BN102">
        <v>0</v>
      </c>
      <c r="BO102" t="s">
        <v>241</v>
      </c>
      <c r="BP102">
        <v>1</v>
      </c>
      <c r="BQ102">
        <v>2</v>
      </c>
      <c r="BR102">
        <v>0</v>
      </c>
      <c r="BS102">
        <v>17.95</v>
      </c>
      <c r="BT102">
        <v>1</v>
      </c>
      <c r="BU102">
        <v>1</v>
      </c>
      <c r="BV102">
        <v>1</v>
      </c>
      <c r="BW102">
        <v>1</v>
      </c>
      <c r="BX102">
        <v>1</v>
      </c>
      <c r="BY102" t="s">
        <v>3</v>
      </c>
      <c r="BZ102">
        <v>123</v>
      </c>
      <c r="CA102">
        <v>75</v>
      </c>
      <c r="CE102">
        <v>0</v>
      </c>
      <c r="CF102">
        <v>0</v>
      </c>
      <c r="CG102">
        <v>0</v>
      </c>
      <c r="CM102">
        <v>0</v>
      </c>
      <c r="CN102" t="s">
        <v>3</v>
      </c>
      <c r="CO102">
        <v>0</v>
      </c>
      <c r="CP102">
        <f t="shared" si="198"/>
        <v>2247</v>
      </c>
      <c r="CQ102">
        <f t="shared" si="199"/>
        <v>3547.5570000000002</v>
      </c>
      <c r="CR102">
        <f t="shared" si="200"/>
        <v>59.307200000000002</v>
      </c>
      <c r="CS102">
        <f t="shared" si="201"/>
        <v>0</v>
      </c>
      <c r="CT102">
        <f t="shared" si="202"/>
        <v>1094.4114999999999</v>
      </c>
      <c r="CU102">
        <f t="shared" si="203"/>
        <v>0</v>
      </c>
      <c r="CV102">
        <f t="shared" si="204"/>
        <v>7.65</v>
      </c>
      <c r="CW102">
        <f t="shared" si="205"/>
        <v>0</v>
      </c>
      <c r="CX102">
        <f t="shared" si="206"/>
        <v>0</v>
      </c>
      <c r="CY102">
        <f t="shared" si="207"/>
        <v>580.53</v>
      </c>
      <c r="CZ102">
        <f t="shared" si="208"/>
        <v>334.72</v>
      </c>
      <c r="DC102" t="s">
        <v>3</v>
      </c>
      <c r="DD102" t="s">
        <v>3</v>
      </c>
      <c r="DE102" t="s">
        <v>3</v>
      </c>
      <c r="DF102" t="s">
        <v>3</v>
      </c>
      <c r="DG102" t="s">
        <v>3</v>
      </c>
      <c r="DH102" t="s">
        <v>3</v>
      </c>
      <c r="DI102" t="s">
        <v>3</v>
      </c>
      <c r="DJ102" t="s">
        <v>3</v>
      </c>
      <c r="DK102" t="s">
        <v>3</v>
      </c>
      <c r="DL102" t="s">
        <v>3</v>
      </c>
      <c r="DM102" t="s">
        <v>3</v>
      </c>
      <c r="DN102">
        <v>0</v>
      </c>
      <c r="DO102">
        <v>0</v>
      </c>
      <c r="DP102">
        <v>1</v>
      </c>
      <c r="DQ102">
        <v>1</v>
      </c>
      <c r="DU102">
        <v>1013</v>
      </c>
      <c r="DV102" t="s">
        <v>69</v>
      </c>
      <c r="DW102" t="s">
        <v>69</v>
      </c>
      <c r="DX102">
        <v>1</v>
      </c>
      <c r="EE102">
        <v>48577724</v>
      </c>
      <c r="EF102">
        <v>2</v>
      </c>
      <c r="EG102" t="s">
        <v>12</v>
      </c>
      <c r="EH102">
        <v>0</v>
      </c>
      <c r="EI102" t="s">
        <v>3</v>
      </c>
      <c r="EJ102">
        <v>1</v>
      </c>
      <c r="EK102">
        <v>11001</v>
      </c>
      <c r="EL102" t="s">
        <v>71</v>
      </c>
      <c r="EM102" t="s">
        <v>191</v>
      </c>
      <c r="EO102" t="s">
        <v>3</v>
      </c>
      <c r="EQ102">
        <v>131072</v>
      </c>
      <c r="ER102">
        <v>798.26</v>
      </c>
      <c r="ES102">
        <v>729.95</v>
      </c>
      <c r="ET102">
        <v>7.34</v>
      </c>
      <c r="EU102">
        <v>0</v>
      </c>
      <c r="EV102">
        <v>60.97</v>
      </c>
      <c r="EW102">
        <v>7.65</v>
      </c>
      <c r="EX102">
        <v>0</v>
      </c>
      <c r="EY102">
        <v>0</v>
      </c>
      <c r="FQ102">
        <v>0</v>
      </c>
      <c r="FR102">
        <f t="shared" si="209"/>
        <v>0</v>
      </c>
      <c r="FS102">
        <v>0</v>
      </c>
      <c r="FT102" t="s">
        <v>22</v>
      </c>
      <c r="FU102" t="s">
        <v>23</v>
      </c>
      <c r="FX102">
        <v>110.7</v>
      </c>
      <c r="FY102">
        <v>63.75</v>
      </c>
      <c r="GA102" t="s">
        <v>3</v>
      </c>
      <c r="GD102">
        <v>1</v>
      </c>
      <c r="GF102">
        <v>-130544899</v>
      </c>
      <c r="GG102">
        <v>2</v>
      </c>
      <c r="GH102">
        <v>0</v>
      </c>
      <c r="GI102">
        <v>2</v>
      </c>
      <c r="GJ102">
        <v>0</v>
      </c>
      <c r="GK102">
        <v>0</v>
      </c>
      <c r="GL102">
        <f t="shared" si="210"/>
        <v>0</v>
      </c>
      <c r="GM102">
        <f t="shared" si="211"/>
        <v>3163</v>
      </c>
      <c r="GN102">
        <f t="shared" si="212"/>
        <v>3163</v>
      </c>
      <c r="GO102">
        <f t="shared" si="213"/>
        <v>0</v>
      </c>
      <c r="GP102">
        <f t="shared" si="214"/>
        <v>0</v>
      </c>
      <c r="GR102">
        <v>0</v>
      </c>
      <c r="GS102">
        <v>0</v>
      </c>
      <c r="GT102">
        <v>0</v>
      </c>
      <c r="GU102" t="s">
        <v>3</v>
      </c>
      <c r="GV102">
        <f t="shared" si="215"/>
        <v>0</v>
      </c>
      <c r="GW102">
        <v>1</v>
      </c>
      <c r="GX102">
        <f t="shared" si="216"/>
        <v>0</v>
      </c>
      <c r="HA102">
        <v>0</v>
      </c>
      <c r="HB102">
        <v>0</v>
      </c>
      <c r="HC102">
        <f t="shared" si="217"/>
        <v>0</v>
      </c>
      <c r="IK102">
        <v>0</v>
      </c>
    </row>
    <row r="103" spans="1:245">
      <c r="A103">
        <v>19</v>
      </c>
      <c r="B103">
        <v>1</v>
      </c>
      <c r="F103" t="s">
        <v>3</v>
      </c>
      <c r="G103" t="s">
        <v>244</v>
      </c>
      <c r="H103" t="s">
        <v>3</v>
      </c>
      <c r="AA103">
        <v>1</v>
      </c>
      <c r="IK103">
        <v>0</v>
      </c>
    </row>
    <row r="104" spans="1:245">
      <c r="A104">
        <v>19</v>
      </c>
      <c r="B104">
        <v>1</v>
      </c>
      <c r="F104" t="s">
        <v>3</v>
      </c>
      <c r="G104" t="s">
        <v>14</v>
      </c>
      <c r="H104" t="s">
        <v>3</v>
      </c>
      <c r="AA104">
        <v>1</v>
      </c>
      <c r="IK104">
        <v>0</v>
      </c>
    </row>
    <row r="105" spans="1:245">
      <c r="A105">
        <v>17</v>
      </c>
      <c r="B105">
        <v>1</v>
      </c>
      <c r="C105">
        <f>ROW(SmtRes!A244)</f>
        <v>244</v>
      </c>
      <c r="D105">
        <f>ROW(EtalonRes!A259)</f>
        <v>259</v>
      </c>
      <c r="E105" t="s">
        <v>245</v>
      </c>
      <c r="F105" t="s">
        <v>246</v>
      </c>
      <c r="G105" t="s">
        <v>247</v>
      </c>
      <c r="H105" t="s">
        <v>59</v>
      </c>
      <c r="I105">
        <f>ROUND((17.1+17)/100,9)</f>
        <v>0.34100000000000003</v>
      </c>
      <c r="J105">
        <v>0</v>
      </c>
      <c r="O105">
        <f t="shared" ref="O105:O112" si="218">ROUND(CP105,0)</f>
        <v>14532</v>
      </c>
      <c r="P105">
        <f t="shared" ref="P105:P112" si="219">ROUND(CQ105*I105,0)</f>
        <v>7773</v>
      </c>
      <c r="Q105">
        <f t="shared" ref="Q105:Q112" si="220">ROUND(CR105*I105,0)</f>
        <v>1246</v>
      </c>
      <c r="R105">
        <f t="shared" ref="R105:R112" si="221">ROUND(CS105*I105,0)</f>
        <v>56</v>
      </c>
      <c r="S105">
        <f t="shared" ref="S105:S112" si="222">ROUND(CT105*I105,0)</f>
        <v>5513</v>
      </c>
      <c r="T105">
        <f t="shared" ref="T105:T112" si="223">ROUND(CU105*I105,0)</f>
        <v>0</v>
      </c>
      <c r="U105">
        <f t="shared" ref="U105:U112" si="224">CV105*I105</f>
        <v>34.938859999999998</v>
      </c>
      <c r="V105">
        <f t="shared" ref="V105:V112" si="225">CW105*I105</f>
        <v>0.25916</v>
      </c>
      <c r="W105">
        <f t="shared" ref="W105:W112" si="226">ROUND(CX105*I105,0)</f>
        <v>0</v>
      </c>
      <c r="X105">
        <f t="shared" ref="X105:Y112" si="227">ROUND(CY105,0)</f>
        <v>5291</v>
      </c>
      <c r="Y105">
        <f t="shared" si="227"/>
        <v>2617</v>
      </c>
      <c r="AA105">
        <v>48583957</v>
      </c>
      <c r="AB105">
        <f t="shared" ref="AB105:AB112" si="228">ROUND((AC105+AD105+AF105),2)</f>
        <v>6771.48</v>
      </c>
      <c r="AC105">
        <f t="shared" ref="AC105:AC112" si="229">ROUND((ES105),2)</f>
        <v>5414.71</v>
      </c>
      <c r="AD105">
        <f t="shared" ref="AD105:AD112" si="230">ROUND((((ET105)-(EU105))+AE105),2)</f>
        <v>456.15</v>
      </c>
      <c r="AE105">
        <f t="shared" ref="AE105:AF112" si="231">ROUND((EU105),2)</f>
        <v>9.1999999999999993</v>
      </c>
      <c r="AF105">
        <f t="shared" si="231"/>
        <v>900.62</v>
      </c>
      <c r="AG105">
        <f t="shared" ref="AG105:AG112" si="232">ROUND((AP105),2)</f>
        <v>0</v>
      </c>
      <c r="AH105">
        <f t="shared" ref="AH105:AI112" si="233">(EW105)</f>
        <v>102.46</v>
      </c>
      <c r="AI105">
        <f t="shared" si="233"/>
        <v>0.76</v>
      </c>
      <c r="AJ105">
        <f t="shared" ref="AJ105:AJ112" si="234">(AS105)</f>
        <v>0</v>
      </c>
      <c r="AK105">
        <v>6771.48</v>
      </c>
      <c r="AL105">
        <v>5414.71</v>
      </c>
      <c r="AM105">
        <v>456.15</v>
      </c>
      <c r="AN105">
        <v>9.1999999999999993</v>
      </c>
      <c r="AO105">
        <v>900.62</v>
      </c>
      <c r="AP105">
        <v>0</v>
      </c>
      <c r="AQ105">
        <v>102.46</v>
      </c>
      <c r="AR105">
        <v>0.76</v>
      </c>
      <c r="AS105">
        <v>0</v>
      </c>
      <c r="AT105">
        <v>95</v>
      </c>
      <c r="AU105">
        <v>47</v>
      </c>
      <c r="AV105">
        <v>1</v>
      </c>
      <c r="AW105">
        <v>1</v>
      </c>
      <c r="AZ105">
        <v>1</v>
      </c>
      <c r="BA105">
        <v>17.95</v>
      </c>
      <c r="BB105">
        <v>8.01</v>
      </c>
      <c r="BC105">
        <v>4.21</v>
      </c>
      <c r="BD105" t="s">
        <v>3</v>
      </c>
      <c r="BE105" t="s">
        <v>3</v>
      </c>
      <c r="BF105" t="s">
        <v>3</v>
      </c>
      <c r="BG105" t="s">
        <v>3</v>
      </c>
      <c r="BH105">
        <v>0</v>
      </c>
      <c r="BI105">
        <v>1</v>
      </c>
      <c r="BJ105" t="s">
        <v>248</v>
      </c>
      <c r="BM105">
        <v>15001</v>
      </c>
      <c r="BN105">
        <v>0</v>
      </c>
      <c r="BO105" t="s">
        <v>246</v>
      </c>
      <c r="BP105">
        <v>1</v>
      </c>
      <c r="BQ105">
        <v>2</v>
      </c>
      <c r="BR105">
        <v>0</v>
      </c>
      <c r="BS105">
        <v>17.95</v>
      </c>
      <c r="BT105">
        <v>1</v>
      </c>
      <c r="BU105">
        <v>1</v>
      </c>
      <c r="BV105">
        <v>1</v>
      </c>
      <c r="BW105">
        <v>1</v>
      </c>
      <c r="BX105">
        <v>1</v>
      </c>
      <c r="BY105" t="s">
        <v>3</v>
      </c>
      <c r="BZ105">
        <v>105</v>
      </c>
      <c r="CA105">
        <v>55</v>
      </c>
      <c r="CE105">
        <v>0</v>
      </c>
      <c r="CF105">
        <v>0</v>
      </c>
      <c r="CG105">
        <v>0</v>
      </c>
      <c r="CM105">
        <v>0</v>
      </c>
      <c r="CN105" t="s">
        <v>3</v>
      </c>
      <c r="CO105">
        <v>0</v>
      </c>
      <c r="CP105">
        <f t="shared" ref="CP105:CP112" si="235">(P105+Q105+S105)</f>
        <v>14532</v>
      </c>
      <c r="CQ105">
        <f t="shared" ref="CQ105:CQ112" si="236">AC105*BC105</f>
        <v>22795.929100000001</v>
      </c>
      <c r="CR105">
        <f t="shared" ref="CR105:CR112" si="237">AD105*BB105</f>
        <v>3653.7614999999996</v>
      </c>
      <c r="CS105">
        <f t="shared" ref="CS105:CS112" si="238">AE105*BS105</f>
        <v>165.14</v>
      </c>
      <c r="CT105">
        <f t="shared" ref="CT105:CT112" si="239">AF105*BA105</f>
        <v>16166.128999999999</v>
      </c>
      <c r="CU105">
        <f t="shared" ref="CU105:CX112" si="240">AG105</f>
        <v>0</v>
      </c>
      <c r="CV105">
        <f t="shared" si="240"/>
        <v>102.46</v>
      </c>
      <c r="CW105">
        <f t="shared" si="240"/>
        <v>0.76</v>
      </c>
      <c r="CX105">
        <f t="shared" si="240"/>
        <v>0</v>
      </c>
      <c r="CY105">
        <f t="shared" ref="CY105:CY112" si="241">(((S105+R105)*AT105)/100)</f>
        <v>5290.55</v>
      </c>
      <c r="CZ105">
        <f t="shared" ref="CZ105:CZ112" si="242">(((S105+R105)*AU105)/100)</f>
        <v>2617.4299999999998</v>
      </c>
      <c r="DC105" t="s">
        <v>3</v>
      </c>
      <c r="DD105" t="s">
        <v>3</v>
      </c>
      <c r="DE105" t="s">
        <v>3</v>
      </c>
      <c r="DF105" t="s">
        <v>3</v>
      </c>
      <c r="DG105" t="s">
        <v>3</v>
      </c>
      <c r="DH105" t="s">
        <v>3</v>
      </c>
      <c r="DI105" t="s">
        <v>3</v>
      </c>
      <c r="DJ105" t="s">
        <v>3</v>
      </c>
      <c r="DK105" t="s">
        <v>3</v>
      </c>
      <c r="DL105" t="s">
        <v>3</v>
      </c>
      <c r="DM105" t="s">
        <v>3</v>
      </c>
      <c r="DN105">
        <v>0</v>
      </c>
      <c r="DO105">
        <v>0</v>
      </c>
      <c r="DP105">
        <v>1</v>
      </c>
      <c r="DQ105">
        <v>1</v>
      </c>
      <c r="DU105">
        <v>1013</v>
      </c>
      <c r="DV105" t="s">
        <v>59</v>
      </c>
      <c r="DW105" t="s">
        <v>59</v>
      </c>
      <c r="DX105">
        <v>1</v>
      </c>
      <c r="EE105">
        <v>48577749</v>
      </c>
      <c r="EF105">
        <v>2</v>
      </c>
      <c r="EG105" t="s">
        <v>12</v>
      </c>
      <c r="EH105">
        <v>0</v>
      </c>
      <c r="EI105" t="s">
        <v>3</v>
      </c>
      <c r="EJ105">
        <v>1</v>
      </c>
      <c r="EK105">
        <v>15001</v>
      </c>
      <c r="EL105" t="s">
        <v>149</v>
      </c>
      <c r="EM105" t="s">
        <v>150</v>
      </c>
      <c r="EO105" t="s">
        <v>3</v>
      </c>
      <c r="EQ105">
        <v>131072</v>
      </c>
      <c r="ER105">
        <v>6771.48</v>
      </c>
      <c r="ES105">
        <v>5414.71</v>
      </c>
      <c r="ET105">
        <v>456.15</v>
      </c>
      <c r="EU105">
        <v>9.1999999999999993</v>
      </c>
      <c r="EV105">
        <v>900.62</v>
      </c>
      <c r="EW105">
        <v>102.46</v>
      </c>
      <c r="EX105">
        <v>0.76</v>
      </c>
      <c r="EY105">
        <v>0</v>
      </c>
      <c r="FQ105">
        <v>0</v>
      </c>
      <c r="FR105">
        <f t="shared" ref="FR105:FR112" si="243">ROUND(IF(AND(BH105=3,BI105=3),P105,0),0)</f>
        <v>0</v>
      </c>
      <c r="FS105">
        <v>0</v>
      </c>
      <c r="FT105" t="s">
        <v>22</v>
      </c>
      <c r="FU105" t="s">
        <v>23</v>
      </c>
      <c r="FX105">
        <v>94.5</v>
      </c>
      <c r="FY105">
        <v>46.75</v>
      </c>
      <c r="GA105" t="s">
        <v>3</v>
      </c>
      <c r="GD105">
        <v>1</v>
      </c>
      <c r="GF105">
        <v>-516674439</v>
      </c>
      <c r="GG105">
        <v>2</v>
      </c>
      <c r="GH105">
        <v>0</v>
      </c>
      <c r="GI105">
        <v>2</v>
      </c>
      <c r="GJ105">
        <v>0</v>
      </c>
      <c r="GK105">
        <v>0</v>
      </c>
      <c r="GL105">
        <f t="shared" ref="GL105:GL112" si="244">ROUND(IF(AND(BH105=3,BI105=3,FS105&lt;&gt;0),P105,0),0)</f>
        <v>0</v>
      </c>
      <c r="GM105">
        <f t="shared" ref="GM105:GM112" si="245">ROUND(O105+X105+Y105,0)+GX105</f>
        <v>22440</v>
      </c>
      <c r="GN105">
        <f t="shared" ref="GN105:GN112" si="246">IF(OR(BI105=0,BI105=1),ROUND(O105+X105+Y105,0),0)</f>
        <v>22440</v>
      </c>
      <c r="GO105">
        <f t="shared" ref="GO105:GO112" si="247">IF(BI105=2,ROUND(O105+X105+Y105,0),0)</f>
        <v>0</v>
      </c>
      <c r="GP105">
        <f t="shared" ref="GP105:GP112" si="248">IF(BI105=4,ROUND(O105+X105+Y105,0)+GX105,0)</f>
        <v>0</v>
      </c>
      <c r="GR105">
        <v>0</v>
      </c>
      <c r="GS105">
        <v>0</v>
      </c>
      <c r="GT105">
        <v>0</v>
      </c>
      <c r="GU105" t="s">
        <v>3</v>
      </c>
      <c r="GV105">
        <f t="shared" ref="GV105:GV112" si="249">ROUND((GT105),2)</f>
        <v>0</v>
      </c>
      <c r="GW105">
        <v>1</v>
      </c>
      <c r="GX105">
        <f t="shared" ref="GX105:GX112" si="250">ROUND(HC105*I105,0)</f>
        <v>0</v>
      </c>
      <c r="HA105">
        <v>0</v>
      </c>
      <c r="HB105">
        <v>0</v>
      </c>
      <c r="HC105">
        <f t="shared" ref="HC105:HC112" si="251">GV105*GW105</f>
        <v>0</v>
      </c>
      <c r="IK105">
        <v>0</v>
      </c>
    </row>
    <row r="106" spans="1:245">
      <c r="A106">
        <v>17</v>
      </c>
      <c r="B106">
        <v>1</v>
      </c>
      <c r="E106" t="s">
        <v>249</v>
      </c>
      <c r="F106" t="s">
        <v>250</v>
      </c>
      <c r="G106" t="s">
        <v>251</v>
      </c>
      <c r="H106" t="s">
        <v>105</v>
      </c>
      <c r="I106">
        <f>ROUND(I105*-103,9)</f>
        <v>-35.122999999999998</v>
      </c>
      <c r="J106">
        <v>0</v>
      </c>
      <c r="O106">
        <f t="shared" si="218"/>
        <v>-7773</v>
      </c>
      <c r="P106">
        <f t="shared" si="219"/>
        <v>-7773</v>
      </c>
      <c r="Q106">
        <f t="shared" si="220"/>
        <v>0</v>
      </c>
      <c r="R106">
        <f t="shared" si="221"/>
        <v>0</v>
      </c>
      <c r="S106">
        <f t="shared" si="222"/>
        <v>0</v>
      </c>
      <c r="T106">
        <f t="shared" si="223"/>
        <v>0</v>
      </c>
      <c r="U106">
        <f t="shared" si="224"/>
        <v>0</v>
      </c>
      <c r="V106">
        <f t="shared" si="225"/>
        <v>0</v>
      </c>
      <c r="W106">
        <f t="shared" si="226"/>
        <v>0</v>
      </c>
      <c r="X106">
        <f t="shared" si="227"/>
        <v>0</v>
      </c>
      <c r="Y106">
        <f t="shared" si="227"/>
        <v>0</v>
      </c>
      <c r="AA106">
        <v>48583957</v>
      </c>
      <c r="AB106">
        <f t="shared" si="228"/>
        <v>52.57</v>
      </c>
      <c r="AC106">
        <f t="shared" si="229"/>
        <v>52.57</v>
      </c>
      <c r="AD106">
        <f t="shared" si="230"/>
        <v>0</v>
      </c>
      <c r="AE106">
        <f t="shared" si="231"/>
        <v>0</v>
      </c>
      <c r="AF106">
        <f t="shared" si="231"/>
        <v>0</v>
      </c>
      <c r="AG106">
        <f t="shared" si="232"/>
        <v>0</v>
      </c>
      <c r="AH106">
        <f t="shared" si="233"/>
        <v>0</v>
      </c>
      <c r="AI106">
        <f t="shared" si="233"/>
        <v>0</v>
      </c>
      <c r="AJ106">
        <f t="shared" si="234"/>
        <v>0</v>
      </c>
      <c r="AK106">
        <v>52.57</v>
      </c>
      <c r="AL106">
        <v>52.57</v>
      </c>
      <c r="AM106">
        <v>0</v>
      </c>
      <c r="AN106">
        <v>0</v>
      </c>
      <c r="AO106">
        <v>0</v>
      </c>
      <c r="AP106">
        <v>0</v>
      </c>
      <c r="AQ106">
        <v>0</v>
      </c>
      <c r="AR106">
        <v>0</v>
      </c>
      <c r="AS106">
        <v>0</v>
      </c>
      <c r="AT106">
        <v>0</v>
      </c>
      <c r="AU106">
        <v>0</v>
      </c>
      <c r="AV106">
        <v>1</v>
      </c>
      <c r="AW106">
        <v>1</v>
      </c>
      <c r="AZ106">
        <v>1</v>
      </c>
      <c r="BA106">
        <v>1</v>
      </c>
      <c r="BB106">
        <v>1</v>
      </c>
      <c r="BC106">
        <v>4.21</v>
      </c>
      <c r="BD106" t="s">
        <v>3</v>
      </c>
      <c r="BE106" t="s">
        <v>3</v>
      </c>
      <c r="BF106" t="s">
        <v>3</v>
      </c>
      <c r="BG106" t="s">
        <v>3</v>
      </c>
      <c r="BH106">
        <v>3</v>
      </c>
      <c r="BI106">
        <v>1</v>
      </c>
      <c r="BJ106" t="s">
        <v>252</v>
      </c>
      <c r="BM106">
        <v>500001</v>
      </c>
      <c r="BN106">
        <v>0</v>
      </c>
      <c r="BO106" t="s">
        <v>250</v>
      </c>
      <c r="BP106">
        <v>1</v>
      </c>
      <c r="BQ106">
        <v>8</v>
      </c>
      <c r="BR106">
        <v>1</v>
      </c>
      <c r="BS106">
        <v>1</v>
      </c>
      <c r="BT106">
        <v>1</v>
      </c>
      <c r="BU106">
        <v>1</v>
      </c>
      <c r="BV106">
        <v>1</v>
      </c>
      <c r="BW106">
        <v>1</v>
      </c>
      <c r="BX106">
        <v>1</v>
      </c>
      <c r="BY106" t="s">
        <v>3</v>
      </c>
      <c r="BZ106">
        <v>0</v>
      </c>
      <c r="CA106">
        <v>0</v>
      </c>
      <c r="CE106">
        <v>0</v>
      </c>
      <c r="CF106">
        <v>0</v>
      </c>
      <c r="CG106">
        <v>0</v>
      </c>
      <c r="CM106">
        <v>0</v>
      </c>
      <c r="CN106" t="s">
        <v>3</v>
      </c>
      <c r="CO106">
        <v>0</v>
      </c>
      <c r="CP106">
        <f t="shared" si="235"/>
        <v>-7773</v>
      </c>
      <c r="CQ106">
        <f t="shared" si="236"/>
        <v>221.31970000000001</v>
      </c>
      <c r="CR106">
        <f t="shared" si="237"/>
        <v>0</v>
      </c>
      <c r="CS106">
        <f t="shared" si="238"/>
        <v>0</v>
      </c>
      <c r="CT106">
        <f t="shared" si="239"/>
        <v>0</v>
      </c>
      <c r="CU106">
        <f t="shared" si="240"/>
        <v>0</v>
      </c>
      <c r="CV106">
        <f t="shared" si="240"/>
        <v>0</v>
      </c>
      <c r="CW106">
        <f t="shared" si="240"/>
        <v>0</v>
      </c>
      <c r="CX106">
        <f t="shared" si="240"/>
        <v>0</v>
      </c>
      <c r="CY106">
        <f t="shared" si="241"/>
        <v>0</v>
      </c>
      <c r="CZ106">
        <f t="shared" si="242"/>
        <v>0</v>
      </c>
      <c r="DC106" t="s">
        <v>3</v>
      </c>
      <c r="DD106" t="s">
        <v>3</v>
      </c>
      <c r="DE106" t="s">
        <v>3</v>
      </c>
      <c r="DF106" t="s">
        <v>3</v>
      </c>
      <c r="DG106" t="s">
        <v>3</v>
      </c>
      <c r="DH106" t="s">
        <v>3</v>
      </c>
      <c r="DI106" t="s">
        <v>3</v>
      </c>
      <c r="DJ106" t="s">
        <v>3</v>
      </c>
      <c r="DK106" t="s">
        <v>3</v>
      </c>
      <c r="DL106" t="s">
        <v>3</v>
      </c>
      <c r="DM106" t="s">
        <v>3</v>
      </c>
      <c r="DN106">
        <v>0</v>
      </c>
      <c r="DO106">
        <v>0</v>
      </c>
      <c r="DP106">
        <v>1</v>
      </c>
      <c r="DQ106">
        <v>1</v>
      </c>
      <c r="DU106">
        <v>1005</v>
      </c>
      <c r="DV106" t="s">
        <v>105</v>
      </c>
      <c r="DW106" t="s">
        <v>105</v>
      </c>
      <c r="DX106">
        <v>1</v>
      </c>
      <c r="EE106">
        <v>48577656</v>
      </c>
      <c r="EF106">
        <v>8</v>
      </c>
      <c r="EG106" t="s">
        <v>106</v>
      </c>
      <c r="EH106">
        <v>0</v>
      </c>
      <c r="EI106" t="s">
        <v>3</v>
      </c>
      <c r="EJ106">
        <v>1</v>
      </c>
      <c r="EK106">
        <v>500001</v>
      </c>
      <c r="EL106" t="s">
        <v>107</v>
      </c>
      <c r="EM106" t="s">
        <v>108</v>
      </c>
      <c r="EO106" t="s">
        <v>3</v>
      </c>
      <c r="EQ106">
        <v>163840</v>
      </c>
      <c r="ER106">
        <v>52.57</v>
      </c>
      <c r="ES106">
        <v>52.57</v>
      </c>
      <c r="ET106">
        <v>0</v>
      </c>
      <c r="EU106">
        <v>0</v>
      </c>
      <c r="EV106">
        <v>0</v>
      </c>
      <c r="EW106">
        <v>0</v>
      </c>
      <c r="EX106">
        <v>0</v>
      </c>
      <c r="EY106">
        <v>0</v>
      </c>
      <c r="FQ106">
        <v>0</v>
      </c>
      <c r="FR106">
        <f t="shared" si="243"/>
        <v>0</v>
      </c>
      <c r="FS106">
        <v>0</v>
      </c>
      <c r="FX106">
        <v>0</v>
      </c>
      <c r="FY106">
        <v>0</v>
      </c>
      <c r="GA106" t="s">
        <v>3</v>
      </c>
      <c r="GD106">
        <v>1</v>
      </c>
      <c r="GF106">
        <v>2132206116</v>
      </c>
      <c r="GG106">
        <v>2</v>
      </c>
      <c r="GH106">
        <v>0</v>
      </c>
      <c r="GI106">
        <v>2</v>
      </c>
      <c r="GJ106">
        <v>0</v>
      </c>
      <c r="GK106">
        <v>0</v>
      </c>
      <c r="GL106">
        <f t="shared" si="244"/>
        <v>0</v>
      </c>
      <c r="GM106">
        <f t="shared" si="245"/>
        <v>-7773</v>
      </c>
      <c r="GN106">
        <f t="shared" si="246"/>
        <v>-7773</v>
      </c>
      <c r="GO106">
        <f t="shared" si="247"/>
        <v>0</v>
      </c>
      <c r="GP106">
        <f t="shared" si="248"/>
        <v>0</v>
      </c>
      <c r="GR106">
        <v>0</v>
      </c>
      <c r="GS106">
        <v>0</v>
      </c>
      <c r="GT106">
        <v>0</v>
      </c>
      <c r="GU106" t="s">
        <v>3</v>
      </c>
      <c r="GV106">
        <f t="shared" si="249"/>
        <v>0</v>
      </c>
      <c r="GW106">
        <v>1</v>
      </c>
      <c r="GX106">
        <f t="shared" si="250"/>
        <v>0</v>
      </c>
      <c r="HA106">
        <v>0</v>
      </c>
      <c r="HB106">
        <v>0</v>
      </c>
      <c r="HC106">
        <f t="shared" si="251"/>
        <v>0</v>
      </c>
      <c r="IK106">
        <v>0</v>
      </c>
    </row>
    <row r="107" spans="1:245">
      <c r="A107">
        <v>17</v>
      </c>
      <c r="B107">
        <v>1</v>
      </c>
      <c r="E107" t="s">
        <v>253</v>
      </c>
      <c r="F107" t="s">
        <v>254</v>
      </c>
      <c r="G107" t="s">
        <v>255</v>
      </c>
      <c r="H107" t="s">
        <v>105</v>
      </c>
      <c r="I107">
        <f>ROUND(-I106,9)</f>
        <v>35.122999999999998</v>
      </c>
      <c r="J107">
        <v>0</v>
      </c>
      <c r="O107">
        <f t="shared" si="218"/>
        <v>8954</v>
      </c>
      <c r="P107">
        <f t="shared" si="219"/>
        <v>8954</v>
      </c>
      <c r="Q107">
        <f t="shared" si="220"/>
        <v>0</v>
      </c>
      <c r="R107">
        <f t="shared" si="221"/>
        <v>0</v>
      </c>
      <c r="S107">
        <f t="shared" si="222"/>
        <v>0</v>
      </c>
      <c r="T107">
        <f t="shared" si="223"/>
        <v>0</v>
      </c>
      <c r="U107">
        <f t="shared" si="224"/>
        <v>0</v>
      </c>
      <c r="V107">
        <f t="shared" si="225"/>
        <v>0</v>
      </c>
      <c r="W107">
        <f t="shared" si="226"/>
        <v>0</v>
      </c>
      <c r="X107">
        <f t="shared" si="227"/>
        <v>0</v>
      </c>
      <c r="Y107">
        <f t="shared" si="227"/>
        <v>0</v>
      </c>
      <c r="AA107">
        <v>48583957</v>
      </c>
      <c r="AB107">
        <f t="shared" si="228"/>
        <v>74.11</v>
      </c>
      <c r="AC107">
        <f t="shared" si="229"/>
        <v>74.11</v>
      </c>
      <c r="AD107">
        <f t="shared" si="230"/>
        <v>0</v>
      </c>
      <c r="AE107">
        <f t="shared" si="231"/>
        <v>0</v>
      </c>
      <c r="AF107">
        <f t="shared" si="231"/>
        <v>0</v>
      </c>
      <c r="AG107">
        <f t="shared" si="232"/>
        <v>0</v>
      </c>
      <c r="AH107">
        <f t="shared" si="233"/>
        <v>0</v>
      </c>
      <c r="AI107">
        <f t="shared" si="233"/>
        <v>0</v>
      </c>
      <c r="AJ107">
        <f t="shared" si="234"/>
        <v>0</v>
      </c>
      <c r="AK107">
        <v>74.11</v>
      </c>
      <c r="AL107">
        <v>74.11</v>
      </c>
      <c r="AM107">
        <v>0</v>
      </c>
      <c r="AN107">
        <v>0</v>
      </c>
      <c r="AO107">
        <v>0</v>
      </c>
      <c r="AP107">
        <v>0</v>
      </c>
      <c r="AQ107">
        <v>0</v>
      </c>
      <c r="AR107">
        <v>0</v>
      </c>
      <c r="AS107">
        <v>0</v>
      </c>
      <c r="AT107">
        <v>0</v>
      </c>
      <c r="AU107">
        <v>0</v>
      </c>
      <c r="AV107">
        <v>1</v>
      </c>
      <c r="AW107">
        <v>1</v>
      </c>
      <c r="AZ107">
        <v>1</v>
      </c>
      <c r="BA107">
        <v>1</v>
      </c>
      <c r="BB107">
        <v>1</v>
      </c>
      <c r="BC107">
        <v>3.44</v>
      </c>
      <c r="BD107" t="s">
        <v>3</v>
      </c>
      <c r="BE107" t="s">
        <v>3</v>
      </c>
      <c r="BF107" t="s">
        <v>3</v>
      </c>
      <c r="BG107" t="s">
        <v>3</v>
      </c>
      <c r="BH107">
        <v>3</v>
      </c>
      <c r="BI107">
        <v>1</v>
      </c>
      <c r="BJ107" t="s">
        <v>256</v>
      </c>
      <c r="BM107">
        <v>500001</v>
      </c>
      <c r="BN107">
        <v>0</v>
      </c>
      <c r="BO107" t="s">
        <v>254</v>
      </c>
      <c r="BP107">
        <v>1</v>
      </c>
      <c r="BQ107">
        <v>8</v>
      </c>
      <c r="BR107">
        <v>0</v>
      </c>
      <c r="BS107">
        <v>1</v>
      </c>
      <c r="BT107">
        <v>1</v>
      </c>
      <c r="BU107">
        <v>1</v>
      </c>
      <c r="BV107">
        <v>1</v>
      </c>
      <c r="BW107">
        <v>1</v>
      </c>
      <c r="BX107">
        <v>1</v>
      </c>
      <c r="BY107" t="s">
        <v>3</v>
      </c>
      <c r="BZ107">
        <v>0</v>
      </c>
      <c r="CA107">
        <v>0</v>
      </c>
      <c r="CE107">
        <v>0</v>
      </c>
      <c r="CF107">
        <v>0</v>
      </c>
      <c r="CG107">
        <v>0</v>
      </c>
      <c r="CM107">
        <v>0</v>
      </c>
      <c r="CN107" t="s">
        <v>3</v>
      </c>
      <c r="CO107">
        <v>0</v>
      </c>
      <c r="CP107">
        <f t="shared" si="235"/>
        <v>8954</v>
      </c>
      <c r="CQ107">
        <f t="shared" si="236"/>
        <v>254.9384</v>
      </c>
      <c r="CR107">
        <f t="shared" si="237"/>
        <v>0</v>
      </c>
      <c r="CS107">
        <f t="shared" si="238"/>
        <v>0</v>
      </c>
      <c r="CT107">
        <f t="shared" si="239"/>
        <v>0</v>
      </c>
      <c r="CU107">
        <f t="shared" si="240"/>
        <v>0</v>
      </c>
      <c r="CV107">
        <f t="shared" si="240"/>
        <v>0</v>
      </c>
      <c r="CW107">
        <f t="shared" si="240"/>
        <v>0</v>
      </c>
      <c r="CX107">
        <f t="shared" si="240"/>
        <v>0</v>
      </c>
      <c r="CY107">
        <f t="shared" si="241"/>
        <v>0</v>
      </c>
      <c r="CZ107">
        <f t="shared" si="242"/>
        <v>0</v>
      </c>
      <c r="DC107" t="s">
        <v>3</v>
      </c>
      <c r="DD107" t="s">
        <v>3</v>
      </c>
      <c r="DE107" t="s">
        <v>3</v>
      </c>
      <c r="DF107" t="s">
        <v>3</v>
      </c>
      <c r="DG107" t="s">
        <v>3</v>
      </c>
      <c r="DH107" t="s">
        <v>3</v>
      </c>
      <c r="DI107" t="s">
        <v>3</v>
      </c>
      <c r="DJ107" t="s">
        <v>3</v>
      </c>
      <c r="DK107" t="s">
        <v>3</v>
      </c>
      <c r="DL107" t="s">
        <v>3</v>
      </c>
      <c r="DM107" t="s">
        <v>3</v>
      </c>
      <c r="DN107">
        <v>0</v>
      </c>
      <c r="DO107">
        <v>0</v>
      </c>
      <c r="DP107">
        <v>1</v>
      </c>
      <c r="DQ107">
        <v>1</v>
      </c>
      <c r="DU107">
        <v>1005</v>
      </c>
      <c r="DV107" t="s">
        <v>105</v>
      </c>
      <c r="DW107" t="s">
        <v>105</v>
      </c>
      <c r="DX107">
        <v>1</v>
      </c>
      <c r="EE107">
        <v>48577656</v>
      </c>
      <c r="EF107">
        <v>8</v>
      </c>
      <c r="EG107" t="s">
        <v>106</v>
      </c>
      <c r="EH107">
        <v>0</v>
      </c>
      <c r="EI107" t="s">
        <v>3</v>
      </c>
      <c r="EJ107">
        <v>1</v>
      </c>
      <c r="EK107">
        <v>500001</v>
      </c>
      <c r="EL107" t="s">
        <v>107</v>
      </c>
      <c r="EM107" t="s">
        <v>108</v>
      </c>
      <c r="EO107" t="s">
        <v>3</v>
      </c>
      <c r="EQ107">
        <v>131072</v>
      </c>
      <c r="ER107">
        <v>74.11</v>
      </c>
      <c r="ES107">
        <v>74.11</v>
      </c>
      <c r="ET107">
        <v>0</v>
      </c>
      <c r="EU107">
        <v>0</v>
      </c>
      <c r="EV107">
        <v>0</v>
      </c>
      <c r="EW107">
        <v>0</v>
      </c>
      <c r="EX107">
        <v>0</v>
      </c>
      <c r="EY107">
        <v>0</v>
      </c>
      <c r="FQ107">
        <v>0</v>
      </c>
      <c r="FR107">
        <f t="shared" si="243"/>
        <v>0</v>
      </c>
      <c r="FS107">
        <v>0</v>
      </c>
      <c r="FX107">
        <v>0</v>
      </c>
      <c r="FY107">
        <v>0</v>
      </c>
      <c r="GA107" t="s">
        <v>3</v>
      </c>
      <c r="GD107">
        <v>1</v>
      </c>
      <c r="GF107">
        <v>1510555603</v>
      </c>
      <c r="GG107">
        <v>2</v>
      </c>
      <c r="GH107">
        <v>0</v>
      </c>
      <c r="GI107">
        <v>2</v>
      </c>
      <c r="GJ107">
        <v>0</v>
      </c>
      <c r="GK107">
        <v>0</v>
      </c>
      <c r="GL107">
        <f t="shared" si="244"/>
        <v>0</v>
      </c>
      <c r="GM107">
        <f t="shared" si="245"/>
        <v>8954</v>
      </c>
      <c r="GN107">
        <f t="shared" si="246"/>
        <v>8954</v>
      </c>
      <c r="GO107">
        <f t="shared" si="247"/>
        <v>0</v>
      </c>
      <c r="GP107">
        <f t="shared" si="248"/>
        <v>0</v>
      </c>
      <c r="GR107">
        <v>0</v>
      </c>
      <c r="GS107">
        <v>0</v>
      </c>
      <c r="GT107">
        <v>0</v>
      </c>
      <c r="GU107" t="s">
        <v>3</v>
      </c>
      <c r="GV107">
        <f t="shared" si="249"/>
        <v>0</v>
      </c>
      <c r="GW107">
        <v>1</v>
      </c>
      <c r="GX107">
        <f t="shared" si="250"/>
        <v>0</v>
      </c>
      <c r="HA107">
        <v>0</v>
      </c>
      <c r="HB107">
        <v>0</v>
      </c>
      <c r="HC107">
        <f t="shared" si="251"/>
        <v>0</v>
      </c>
      <c r="IK107">
        <v>0</v>
      </c>
    </row>
    <row r="108" spans="1:245">
      <c r="A108">
        <v>17</v>
      </c>
      <c r="B108">
        <v>1</v>
      </c>
      <c r="C108">
        <f>ROW(SmtRes!A264)</f>
        <v>264</v>
      </c>
      <c r="D108">
        <f>ROW(EtalonRes!A279)</f>
        <v>279</v>
      </c>
      <c r="E108" t="s">
        <v>257</v>
      </c>
      <c r="F108" t="s">
        <v>258</v>
      </c>
      <c r="G108" t="s">
        <v>259</v>
      </c>
      <c r="H108" t="s">
        <v>260</v>
      </c>
      <c r="I108">
        <f>ROUND(1.7/100,9)</f>
        <v>1.7000000000000001E-2</v>
      </c>
      <c r="J108">
        <v>0</v>
      </c>
      <c r="O108">
        <f t="shared" si="218"/>
        <v>577</v>
      </c>
      <c r="P108">
        <f t="shared" si="219"/>
        <v>366</v>
      </c>
      <c r="Q108">
        <f t="shared" si="220"/>
        <v>1</v>
      </c>
      <c r="R108">
        <f t="shared" si="221"/>
        <v>0</v>
      </c>
      <c r="S108">
        <f t="shared" si="222"/>
        <v>210</v>
      </c>
      <c r="T108">
        <f t="shared" si="223"/>
        <v>0</v>
      </c>
      <c r="U108">
        <f t="shared" si="224"/>
        <v>1.377</v>
      </c>
      <c r="V108">
        <f t="shared" si="225"/>
        <v>0</v>
      </c>
      <c r="W108">
        <f t="shared" si="226"/>
        <v>0</v>
      </c>
      <c r="X108">
        <f t="shared" si="227"/>
        <v>223</v>
      </c>
      <c r="Y108">
        <f t="shared" si="227"/>
        <v>113</v>
      </c>
      <c r="AA108">
        <v>48583957</v>
      </c>
      <c r="AB108">
        <f t="shared" si="228"/>
        <v>5201.7700000000004</v>
      </c>
      <c r="AC108">
        <f t="shared" si="229"/>
        <v>4489.3100000000004</v>
      </c>
      <c r="AD108">
        <f t="shared" si="230"/>
        <v>25.58</v>
      </c>
      <c r="AE108">
        <f t="shared" si="231"/>
        <v>0</v>
      </c>
      <c r="AF108">
        <f t="shared" si="231"/>
        <v>686.88</v>
      </c>
      <c r="AG108">
        <f t="shared" si="232"/>
        <v>0</v>
      </c>
      <c r="AH108">
        <f t="shared" si="233"/>
        <v>81</v>
      </c>
      <c r="AI108">
        <f t="shared" si="233"/>
        <v>0</v>
      </c>
      <c r="AJ108">
        <f t="shared" si="234"/>
        <v>0</v>
      </c>
      <c r="AK108">
        <v>5201.7700000000004</v>
      </c>
      <c r="AL108">
        <v>4489.3100000000004</v>
      </c>
      <c r="AM108">
        <v>25.58</v>
      </c>
      <c r="AN108">
        <v>0</v>
      </c>
      <c r="AO108">
        <v>686.88</v>
      </c>
      <c r="AP108">
        <v>0</v>
      </c>
      <c r="AQ108">
        <v>81</v>
      </c>
      <c r="AR108">
        <v>0</v>
      </c>
      <c r="AS108">
        <v>0</v>
      </c>
      <c r="AT108">
        <v>106</v>
      </c>
      <c r="AU108">
        <v>54</v>
      </c>
      <c r="AV108">
        <v>1</v>
      </c>
      <c r="AW108">
        <v>1</v>
      </c>
      <c r="AZ108">
        <v>1</v>
      </c>
      <c r="BA108">
        <v>17.95</v>
      </c>
      <c r="BB108">
        <v>3.39</v>
      </c>
      <c r="BC108">
        <v>4.79</v>
      </c>
      <c r="BD108" t="s">
        <v>3</v>
      </c>
      <c r="BE108" t="s">
        <v>3</v>
      </c>
      <c r="BF108" t="s">
        <v>3</v>
      </c>
      <c r="BG108" t="s">
        <v>3</v>
      </c>
      <c r="BH108">
        <v>0</v>
      </c>
      <c r="BI108">
        <v>1</v>
      </c>
      <c r="BJ108" t="s">
        <v>261</v>
      </c>
      <c r="BM108">
        <v>10001</v>
      </c>
      <c r="BN108">
        <v>0</v>
      </c>
      <c r="BO108" t="s">
        <v>258</v>
      </c>
      <c r="BP108">
        <v>1</v>
      </c>
      <c r="BQ108">
        <v>2</v>
      </c>
      <c r="BR108">
        <v>0</v>
      </c>
      <c r="BS108">
        <v>17.95</v>
      </c>
      <c r="BT108">
        <v>1</v>
      </c>
      <c r="BU108">
        <v>1</v>
      </c>
      <c r="BV108">
        <v>1</v>
      </c>
      <c r="BW108">
        <v>1</v>
      </c>
      <c r="BX108">
        <v>1</v>
      </c>
      <c r="BY108" t="s">
        <v>3</v>
      </c>
      <c r="BZ108">
        <v>118</v>
      </c>
      <c r="CA108">
        <v>63</v>
      </c>
      <c r="CE108">
        <v>0</v>
      </c>
      <c r="CF108">
        <v>0</v>
      </c>
      <c r="CG108">
        <v>0</v>
      </c>
      <c r="CM108">
        <v>0</v>
      </c>
      <c r="CN108" t="s">
        <v>3</v>
      </c>
      <c r="CO108">
        <v>0</v>
      </c>
      <c r="CP108">
        <f t="shared" si="235"/>
        <v>577</v>
      </c>
      <c r="CQ108">
        <f t="shared" si="236"/>
        <v>21503.794900000001</v>
      </c>
      <c r="CR108">
        <f t="shared" si="237"/>
        <v>86.716200000000001</v>
      </c>
      <c r="CS108">
        <f t="shared" si="238"/>
        <v>0</v>
      </c>
      <c r="CT108">
        <f t="shared" si="239"/>
        <v>12329.495999999999</v>
      </c>
      <c r="CU108">
        <f t="shared" si="240"/>
        <v>0</v>
      </c>
      <c r="CV108">
        <f t="shared" si="240"/>
        <v>81</v>
      </c>
      <c r="CW108">
        <f t="shared" si="240"/>
        <v>0</v>
      </c>
      <c r="CX108">
        <f t="shared" si="240"/>
        <v>0</v>
      </c>
      <c r="CY108">
        <f t="shared" si="241"/>
        <v>222.6</v>
      </c>
      <c r="CZ108">
        <f t="shared" si="242"/>
        <v>113.4</v>
      </c>
      <c r="DC108" t="s">
        <v>3</v>
      </c>
      <c r="DD108" t="s">
        <v>3</v>
      </c>
      <c r="DE108" t="s">
        <v>3</v>
      </c>
      <c r="DF108" t="s">
        <v>3</v>
      </c>
      <c r="DG108" t="s">
        <v>3</v>
      </c>
      <c r="DH108" t="s">
        <v>3</v>
      </c>
      <c r="DI108" t="s">
        <v>3</v>
      </c>
      <c r="DJ108" t="s">
        <v>3</v>
      </c>
      <c r="DK108" t="s">
        <v>3</v>
      </c>
      <c r="DL108" t="s">
        <v>3</v>
      </c>
      <c r="DM108" t="s">
        <v>3</v>
      </c>
      <c r="DN108">
        <v>0</v>
      </c>
      <c r="DO108">
        <v>0</v>
      </c>
      <c r="DP108">
        <v>1</v>
      </c>
      <c r="DQ108">
        <v>1</v>
      </c>
      <c r="DU108">
        <v>1005</v>
      </c>
      <c r="DV108" t="s">
        <v>260</v>
      </c>
      <c r="DW108" t="s">
        <v>260</v>
      </c>
      <c r="DX108">
        <v>100</v>
      </c>
      <c r="EE108">
        <v>48577723</v>
      </c>
      <c r="EF108">
        <v>2</v>
      </c>
      <c r="EG108" t="s">
        <v>12</v>
      </c>
      <c r="EH108">
        <v>0</v>
      </c>
      <c r="EI108" t="s">
        <v>3</v>
      </c>
      <c r="EJ108">
        <v>1</v>
      </c>
      <c r="EK108">
        <v>10001</v>
      </c>
      <c r="EL108" t="s">
        <v>100</v>
      </c>
      <c r="EM108" t="s">
        <v>101</v>
      </c>
      <c r="EO108" t="s">
        <v>3</v>
      </c>
      <c r="EQ108">
        <v>131072</v>
      </c>
      <c r="ER108">
        <v>5201.7700000000004</v>
      </c>
      <c r="ES108">
        <v>4489.3100000000004</v>
      </c>
      <c r="ET108">
        <v>25.58</v>
      </c>
      <c r="EU108">
        <v>0</v>
      </c>
      <c r="EV108">
        <v>686.88</v>
      </c>
      <c r="EW108">
        <v>81</v>
      </c>
      <c r="EX108">
        <v>0</v>
      </c>
      <c r="EY108">
        <v>0</v>
      </c>
      <c r="FQ108">
        <v>0</v>
      </c>
      <c r="FR108">
        <f t="shared" si="243"/>
        <v>0</v>
      </c>
      <c r="FS108">
        <v>0</v>
      </c>
      <c r="FT108" t="s">
        <v>22</v>
      </c>
      <c r="FU108" t="s">
        <v>23</v>
      </c>
      <c r="FX108">
        <v>106.2</v>
      </c>
      <c r="FY108">
        <v>53.55</v>
      </c>
      <c r="GA108" t="s">
        <v>3</v>
      </c>
      <c r="GD108">
        <v>1</v>
      </c>
      <c r="GF108">
        <v>-2109614527</v>
      </c>
      <c r="GG108">
        <v>2</v>
      </c>
      <c r="GH108">
        <v>0</v>
      </c>
      <c r="GI108">
        <v>2</v>
      </c>
      <c r="GJ108">
        <v>0</v>
      </c>
      <c r="GK108">
        <v>0</v>
      </c>
      <c r="GL108">
        <f t="shared" si="244"/>
        <v>0</v>
      </c>
      <c r="GM108">
        <f t="shared" si="245"/>
        <v>913</v>
      </c>
      <c r="GN108">
        <f t="shared" si="246"/>
        <v>913</v>
      </c>
      <c r="GO108">
        <f t="shared" si="247"/>
        <v>0</v>
      </c>
      <c r="GP108">
        <f t="shared" si="248"/>
        <v>0</v>
      </c>
      <c r="GR108">
        <v>0</v>
      </c>
      <c r="GS108">
        <v>0</v>
      </c>
      <c r="GT108">
        <v>0</v>
      </c>
      <c r="GU108" t="s">
        <v>3</v>
      </c>
      <c r="GV108">
        <f t="shared" si="249"/>
        <v>0</v>
      </c>
      <c r="GW108">
        <v>1</v>
      </c>
      <c r="GX108">
        <f t="shared" si="250"/>
        <v>0</v>
      </c>
      <c r="HA108">
        <v>0</v>
      </c>
      <c r="HB108">
        <v>0</v>
      </c>
      <c r="HC108">
        <f t="shared" si="251"/>
        <v>0</v>
      </c>
      <c r="IK108">
        <v>0</v>
      </c>
    </row>
    <row r="109" spans="1:245">
      <c r="A109">
        <v>17</v>
      </c>
      <c r="B109">
        <v>1</v>
      </c>
      <c r="C109">
        <f>ROW(SmtRes!A269)</f>
        <v>269</v>
      </c>
      <c r="D109">
        <f>ROW(EtalonRes!A284)</f>
        <v>284</v>
      </c>
      <c r="E109" t="s">
        <v>262</v>
      </c>
      <c r="F109" t="s">
        <v>263</v>
      </c>
      <c r="G109" t="s">
        <v>264</v>
      </c>
      <c r="H109" t="s">
        <v>265</v>
      </c>
      <c r="I109">
        <f>ROUND((101)/100,9)</f>
        <v>1.01</v>
      </c>
      <c r="J109">
        <v>0</v>
      </c>
      <c r="O109">
        <f t="shared" si="218"/>
        <v>5856</v>
      </c>
      <c r="P109">
        <f t="shared" si="219"/>
        <v>1596</v>
      </c>
      <c r="Q109">
        <f t="shared" si="220"/>
        <v>93</v>
      </c>
      <c r="R109">
        <f t="shared" si="221"/>
        <v>70</v>
      </c>
      <c r="S109">
        <f t="shared" si="222"/>
        <v>4167</v>
      </c>
      <c r="T109">
        <f t="shared" si="223"/>
        <v>0</v>
      </c>
      <c r="U109">
        <f t="shared" si="224"/>
        <v>29.875799999999998</v>
      </c>
      <c r="V109">
        <f t="shared" si="225"/>
        <v>0.32319999999999999</v>
      </c>
      <c r="W109">
        <f t="shared" si="226"/>
        <v>0</v>
      </c>
      <c r="X109">
        <f t="shared" si="227"/>
        <v>3347</v>
      </c>
      <c r="Y109">
        <f t="shared" si="227"/>
        <v>2119</v>
      </c>
      <c r="AA109">
        <v>48583957</v>
      </c>
      <c r="AB109">
        <f t="shared" si="228"/>
        <v>452.44</v>
      </c>
      <c r="AC109">
        <f t="shared" si="229"/>
        <v>212.33</v>
      </c>
      <c r="AD109">
        <f t="shared" si="230"/>
        <v>10.27</v>
      </c>
      <c r="AE109">
        <f t="shared" si="231"/>
        <v>3.87</v>
      </c>
      <c r="AF109">
        <f t="shared" si="231"/>
        <v>229.84</v>
      </c>
      <c r="AG109">
        <f t="shared" si="232"/>
        <v>0</v>
      </c>
      <c r="AH109">
        <f t="shared" si="233"/>
        <v>29.58</v>
      </c>
      <c r="AI109">
        <f t="shared" si="233"/>
        <v>0.32</v>
      </c>
      <c r="AJ109">
        <f t="shared" si="234"/>
        <v>0</v>
      </c>
      <c r="AK109">
        <v>452.44</v>
      </c>
      <c r="AL109">
        <v>212.33</v>
      </c>
      <c r="AM109">
        <v>10.27</v>
      </c>
      <c r="AN109">
        <v>3.87</v>
      </c>
      <c r="AO109">
        <v>229.84</v>
      </c>
      <c r="AP109">
        <v>0</v>
      </c>
      <c r="AQ109">
        <v>29.58</v>
      </c>
      <c r="AR109">
        <v>0.32</v>
      </c>
      <c r="AS109">
        <v>0</v>
      </c>
      <c r="AT109">
        <v>79</v>
      </c>
      <c r="AU109">
        <v>50</v>
      </c>
      <c r="AV109">
        <v>1</v>
      </c>
      <c r="AW109">
        <v>1</v>
      </c>
      <c r="AZ109">
        <v>1</v>
      </c>
      <c r="BA109">
        <v>17.95</v>
      </c>
      <c r="BB109">
        <v>8.92</v>
      </c>
      <c r="BC109">
        <v>7.44</v>
      </c>
      <c r="BD109" t="s">
        <v>3</v>
      </c>
      <c r="BE109" t="s">
        <v>3</v>
      </c>
      <c r="BF109" t="s">
        <v>3</v>
      </c>
      <c r="BG109" t="s">
        <v>3</v>
      </c>
      <c r="BH109">
        <v>0</v>
      </c>
      <c r="BI109">
        <v>1</v>
      </c>
      <c r="BJ109" t="s">
        <v>266</v>
      </c>
      <c r="BM109">
        <v>61001</v>
      </c>
      <c r="BN109">
        <v>0</v>
      </c>
      <c r="BO109" t="s">
        <v>263</v>
      </c>
      <c r="BP109">
        <v>1</v>
      </c>
      <c r="BQ109">
        <v>6</v>
      </c>
      <c r="BR109">
        <v>0</v>
      </c>
      <c r="BS109">
        <v>17.95</v>
      </c>
      <c r="BT109">
        <v>1</v>
      </c>
      <c r="BU109">
        <v>1</v>
      </c>
      <c r="BV109">
        <v>1</v>
      </c>
      <c r="BW109">
        <v>1</v>
      </c>
      <c r="BX109">
        <v>1</v>
      </c>
      <c r="BY109" t="s">
        <v>3</v>
      </c>
      <c r="BZ109">
        <v>79</v>
      </c>
      <c r="CA109">
        <v>50</v>
      </c>
      <c r="CE109">
        <v>0</v>
      </c>
      <c r="CF109">
        <v>0</v>
      </c>
      <c r="CG109">
        <v>0</v>
      </c>
      <c r="CM109">
        <v>0</v>
      </c>
      <c r="CN109" t="s">
        <v>3</v>
      </c>
      <c r="CO109">
        <v>0</v>
      </c>
      <c r="CP109">
        <f t="shared" si="235"/>
        <v>5856</v>
      </c>
      <c r="CQ109">
        <f t="shared" si="236"/>
        <v>1579.7352000000001</v>
      </c>
      <c r="CR109">
        <f t="shared" si="237"/>
        <v>91.608399999999989</v>
      </c>
      <c r="CS109">
        <f t="shared" si="238"/>
        <v>69.466499999999996</v>
      </c>
      <c r="CT109">
        <f t="shared" si="239"/>
        <v>4125.6279999999997</v>
      </c>
      <c r="CU109">
        <f t="shared" si="240"/>
        <v>0</v>
      </c>
      <c r="CV109">
        <f t="shared" si="240"/>
        <v>29.58</v>
      </c>
      <c r="CW109">
        <f t="shared" si="240"/>
        <v>0.32</v>
      </c>
      <c r="CX109">
        <f t="shared" si="240"/>
        <v>0</v>
      </c>
      <c r="CY109">
        <f t="shared" si="241"/>
        <v>3347.23</v>
      </c>
      <c r="CZ109">
        <f t="shared" si="242"/>
        <v>2118.5</v>
      </c>
      <c r="DC109" t="s">
        <v>3</v>
      </c>
      <c r="DD109" t="s">
        <v>3</v>
      </c>
      <c r="DE109" t="s">
        <v>3</v>
      </c>
      <c r="DF109" t="s">
        <v>3</v>
      </c>
      <c r="DG109" t="s">
        <v>3</v>
      </c>
      <c r="DH109" t="s">
        <v>3</v>
      </c>
      <c r="DI109" t="s">
        <v>3</v>
      </c>
      <c r="DJ109" t="s">
        <v>3</v>
      </c>
      <c r="DK109" t="s">
        <v>3</v>
      </c>
      <c r="DL109" t="s">
        <v>3</v>
      </c>
      <c r="DM109" t="s">
        <v>3</v>
      </c>
      <c r="DN109">
        <v>0</v>
      </c>
      <c r="DO109">
        <v>0</v>
      </c>
      <c r="DP109">
        <v>1</v>
      </c>
      <c r="DQ109">
        <v>1</v>
      </c>
      <c r="DU109">
        <v>1013</v>
      </c>
      <c r="DV109" t="s">
        <v>265</v>
      </c>
      <c r="DW109" t="s">
        <v>265</v>
      </c>
      <c r="DX109">
        <v>1</v>
      </c>
      <c r="EE109">
        <v>48577806</v>
      </c>
      <c r="EF109">
        <v>6</v>
      </c>
      <c r="EG109" t="s">
        <v>34</v>
      </c>
      <c r="EH109">
        <v>0</v>
      </c>
      <c r="EI109" t="s">
        <v>3</v>
      </c>
      <c r="EJ109">
        <v>1</v>
      </c>
      <c r="EK109">
        <v>61001</v>
      </c>
      <c r="EL109" t="s">
        <v>141</v>
      </c>
      <c r="EM109" t="s">
        <v>142</v>
      </c>
      <c r="EO109" t="s">
        <v>3</v>
      </c>
      <c r="EQ109">
        <v>131072</v>
      </c>
      <c r="ER109">
        <v>452.44</v>
      </c>
      <c r="ES109">
        <v>212.33</v>
      </c>
      <c r="ET109">
        <v>10.27</v>
      </c>
      <c r="EU109">
        <v>3.87</v>
      </c>
      <c r="EV109">
        <v>229.84</v>
      </c>
      <c r="EW109">
        <v>29.58</v>
      </c>
      <c r="EX109">
        <v>0.32</v>
      </c>
      <c r="EY109">
        <v>0</v>
      </c>
      <c r="FQ109">
        <v>0</v>
      </c>
      <c r="FR109">
        <f t="shared" si="243"/>
        <v>0</v>
      </c>
      <c r="FS109">
        <v>0</v>
      </c>
      <c r="FX109">
        <v>79</v>
      </c>
      <c r="FY109">
        <v>50</v>
      </c>
      <c r="GA109" t="s">
        <v>3</v>
      </c>
      <c r="GD109">
        <v>1</v>
      </c>
      <c r="GF109">
        <v>-803939198</v>
      </c>
      <c r="GG109">
        <v>2</v>
      </c>
      <c r="GH109">
        <v>0</v>
      </c>
      <c r="GI109">
        <v>2</v>
      </c>
      <c r="GJ109">
        <v>0</v>
      </c>
      <c r="GK109">
        <v>0</v>
      </c>
      <c r="GL109">
        <f t="shared" si="244"/>
        <v>0</v>
      </c>
      <c r="GM109">
        <f t="shared" si="245"/>
        <v>11322</v>
      </c>
      <c r="GN109">
        <f t="shared" si="246"/>
        <v>11322</v>
      </c>
      <c r="GO109">
        <f t="shared" si="247"/>
        <v>0</v>
      </c>
      <c r="GP109">
        <f t="shared" si="248"/>
        <v>0</v>
      </c>
      <c r="GR109">
        <v>0</v>
      </c>
      <c r="GS109">
        <v>0</v>
      </c>
      <c r="GT109">
        <v>0</v>
      </c>
      <c r="GU109" t="s">
        <v>3</v>
      </c>
      <c r="GV109">
        <f t="shared" si="249"/>
        <v>0</v>
      </c>
      <c r="GW109">
        <v>1</v>
      </c>
      <c r="GX109">
        <f t="shared" si="250"/>
        <v>0</v>
      </c>
      <c r="HA109">
        <v>0</v>
      </c>
      <c r="HB109">
        <v>0</v>
      </c>
      <c r="HC109">
        <f t="shared" si="251"/>
        <v>0</v>
      </c>
      <c r="IK109">
        <v>0</v>
      </c>
    </row>
    <row r="110" spans="1:245">
      <c r="A110">
        <v>17</v>
      </c>
      <c r="B110">
        <v>1</v>
      </c>
      <c r="C110">
        <f>ROW(SmtRes!A279)</f>
        <v>279</v>
      </c>
      <c r="D110">
        <f>ROW(EtalonRes!A294)</f>
        <v>294</v>
      </c>
      <c r="E110" t="s">
        <v>267</v>
      </c>
      <c r="F110" t="s">
        <v>268</v>
      </c>
      <c r="G110" t="s">
        <v>269</v>
      </c>
      <c r="H110" t="s">
        <v>59</v>
      </c>
      <c r="I110">
        <f>ROUND((52.1+48.9)/100,9)</f>
        <v>1.01</v>
      </c>
      <c r="J110">
        <v>0</v>
      </c>
      <c r="O110">
        <f t="shared" si="218"/>
        <v>54916</v>
      </c>
      <c r="P110">
        <f t="shared" si="219"/>
        <v>29715</v>
      </c>
      <c r="Q110">
        <f t="shared" si="220"/>
        <v>364</v>
      </c>
      <c r="R110">
        <f t="shared" si="221"/>
        <v>284</v>
      </c>
      <c r="S110">
        <f t="shared" si="222"/>
        <v>24837</v>
      </c>
      <c r="T110">
        <f t="shared" si="223"/>
        <v>0</v>
      </c>
      <c r="U110">
        <f t="shared" si="224"/>
        <v>161.26669999999999</v>
      </c>
      <c r="V110">
        <f t="shared" si="225"/>
        <v>1.6664999999999999</v>
      </c>
      <c r="W110">
        <f t="shared" si="226"/>
        <v>0</v>
      </c>
      <c r="X110">
        <f t="shared" si="227"/>
        <v>23865</v>
      </c>
      <c r="Y110">
        <f t="shared" si="227"/>
        <v>11807</v>
      </c>
      <c r="AA110">
        <v>48583957</v>
      </c>
      <c r="AB110">
        <f t="shared" si="228"/>
        <v>10508.87</v>
      </c>
      <c r="AC110">
        <f t="shared" si="229"/>
        <v>9108.5400000000009</v>
      </c>
      <c r="AD110">
        <f t="shared" si="230"/>
        <v>30.36</v>
      </c>
      <c r="AE110">
        <f t="shared" si="231"/>
        <v>15.69</v>
      </c>
      <c r="AF110">
        <f t="shared" si="231"/>
        <v>1369.97</v>
      </c>
      <c r="AG110">
        <f t="shared" si="232"/>
        <v>0</v>
      </c>
      <c r="AH110">
        <f t="shared" si="233"/>
        <v>159.66999999999999</v>
      </c>
      <c r="AI110">
        <f t="shared" si="233"/>
        <v>1.65</v>
      </c>
      <c r="AJ110">
        <f t="shared" si="234"/>
        <v>0</v>
      </c>
      <c r="AK110">
        <v>10508.87</v>
      </c>
      <c r="AL110">
        <v>9108.5400000000009</v>
      </c>
      <c r="AM110">
        <v>30.36</v>
      </c>
      <c r="AN110">
        <v>15.69</v>
      </c>
      <c r="AO110">
        <v>1369.97</v>
      </c>
      <c r="AP110">
        <v>0</v>
      </c>
      <c r="AQ110">
        <v>159.66999999999999</v>
      </c>
      <c r="AR110">
        <v>1.65</v>
      </c>
      <c r="AS110">
        <v>0</v>
      </c>
      <c r="AT110">
        <v>95</v>
      </c>
      <c r="AU110">
        <v>47</v>
      </c>
      <c r="AV110">
        <v>1</v>
      </c>
      <c r="AW110">
        <v>1</v>
      </c>
      <c r="AZ110">
        <v>1</v>
      </c>
      <c r="BA110">
        <v>17.95</v>
      </c>
      <c r="BB110">
        <v>11.87</v>
      </c>
      <c r="BC110">
        <v>3.23</v>
      </c>
      <c r="BD110" t="s">
        <v>3</v>
      </c>
      <c r="BE110" t="s">
        <v>3</v>
      </c>
      <c r="BF110" t="s">
        <v>3</v>
      </c>
      <c r="BG110" t="s">
        <v>3</v>
      </c>
      <c r="BH110">
        <v>0</v>
      </c>
      <c r="BI110">
        <v>1</v>
      </c>
      <c r="BJ110" t="s">
        <v>270</v>
      </c>
      <c r="BM110">
        <v>15001</v>
      </c>
      <c r="BN110">
        <v>0</v>
      </c>
      <c r="BO110" t="s">
        <v>268</v>
      </c>
      <c r="BP110">
        <v>1</v>
      </c>
      <c r="BQ110">
        <v>2</v>
      </c>
      <c r="BR110">
        <v>0</v>
      </c>
      <c r="BS110">
        <v>17.95</v>
      </c>
      <c r="BT110">
        <v>1</v>
      </c>
      <c r="BU110">
        <v>1</v>
      </c>
      <c r="BV110">
        <v>1</v>
      </c>
      <c r="BW110">
        <v>1</v>
      </c>
      <c r="BX110">
        <v>1</v>
      </c>
      <c r="BY110" t="s">
        <v>3</v>
      </c>
      <c r="BZ110">
        <v>105</v>
      </c>
      <c r="CA110">
        <v>55</v>
      </c>
      <c r="CE110">
        <v>0</v>
      </c>
      <c r="CF110">
        <v>0</v>
      </c>
      <c r="CG110">
        <v>0</v>
      </c>
      <c r="CM110">
        <v>0</v>
      </c>
      <c r="CN110" t="s">
        <v>3</v>
      </c>
      <c r="CO110">
        <v>0</v>
      </c>
      <c r="CP110">
        <f t="shared" si="235"/>
        <v>54916</v>
      </c>
      <c r="CQ110">
        <f t="shared" si="236"/>
        <v>29420.584200000001</v>
      </c>
      <c r="CR110">
        <f t="shared" si="237"/>
        <v>360.3732</v>
      </c>
      <c r="CS110">
        <f t="shared" si="238"/>
        <v>281.63549999999998</v>
      </c>
      <c r="CT110">
        <f t="shared" si="239"/>
        <v>24590.961500000001</v>
      </c>
      <c r="CU110">
        <f t="shared" si="240"/>
        <v>0</v>
      </c>
      <c r="CV110">
        <f t="shared" si="240"/>
        <v>159.66999999999999</v>
      </c>
      <c r="CW110">
        <f t="shared" si="240"/>
        <v>1.65</v>
      </c>
      <c r="CX110">
        <f t="shared" si="240"/>
        <v>0</v>
      </c>
      <c r="CY110">
        <f t="shared" si="241"/>
        <v>23864.95</v>
      </c>
      <c r="CZ110">
        <f t="shared" si="242"/>
        <v>11806.87</v>
      </c>
      <c r="DC110" t="s">
        <v>3</v>
      </c>
      <c r="DD110" t="s">
        <v>3</v>
      </c>
      <c r="DE110" t="s">
        <v>3</v>
      </c>
      <c r="DF110" t="s">
        <v>3</v>
      </c>
      <c r="DG110" t="s">
        <v>3</v>
      </c>
      <c r="DH110" t="s">
        <v>3</v>
      </c>
      <c r="DI110" t="s">
        <v>3</v>
      </c>
      <c r="DJ110" t="s">
        <v>3</v>
      </c>
      <c r="DK110" t="s">
        <v>3</v>
      </c>
      <c r="DL110" t="s">
        <v>3</v>
      </c>
      <c r="DM110" t="s">
        <v>3</v>
      </c>
      <c r="DN110">
        <v>0</v>
      </c>
      <c r="DO110">
        <v>0</v>
      </c>
      <c r="DP110">
        <v>1</v>
      </c>
      <c r="DQ110">
        <v>1</v>
      </c>
      <c r="DU110">
        <v>1013</v>
      </c>
      <c r="DV110" t="s">
        <v>59</v>
      </c>
      <c r="DW110" t="s">
        <v>59</v>
      </c>
      <c r="DX110">
        <v>1</v>
      </c>
      <c r="EE110">
        <v>48577749</v>
      </c>
      <c r="EF110">
        <v>2</v>
      </c>
      <c r="EG110" t="s">
        <v>12</v>
      </c>
      <c r="EH110">
        <v>0</v>
      </c>
      <c r="EI110" t="s">
        <v>3</v>
      </c>
      <c r="EJ110">
        <v>1</v>
      </c>
      <c r="EK110">
        <v>15001</v>
      </c>
      <c r="EL110" t="s">
        <v>149</v>
      </c>
      <c r="EM110" t="s">
        <v>150</v>
      </c>
      <c r="EO110" t="s">
        <v>3</v>
      </c>
      <c r="EQ110">
        <v>131072</v>
      </c>
      <c r="ER110">
        <v>10508.87</v>
      </c>
      <c r="ES110">
        <v>9108.5400000000009</v>
      </c>
      <c r="ET110">
        <v>30.36</v>
      </c>
      <c r="EU110">
        <v>15.69</v>
      </c>
      <c r="EV110">
        <v>1369.97</v>
      </c>
      <c r="EW110">
        <v>159.66999999999999</v>
      </c>
      <c r="EX110">
        <v>1.65</v>
      </c>
      <c r="EY110">
        <v>0</v>
      </c>
      <c r="FQ110">
        <v>0</v>
      </c>
      <c r="FR110">
        <f t="shared" si="243"/>
        <v>0</v>
      </c>
      <c r="FS110">
        <v>0</v>
      </c>
      <c r="FT110" t="s">
        <v>22</v>
      </c>
      <c r="FU110" t="s">
        <v>23</v>
      </c>
      <c r="FX110">
        <v>94.5</v>
      </c>
      <c r="FY110">
        <v>46.75</v>
      </c>
      <c r="GA110" t="s">
        <v>3</v>
      </c>
      <c r="GD110">
        <v>1</v>
      </c>
      <c r="GF110">
        <v>1241905632</v>
      </c>
      <c r="GG110">
        <v>2</v>
      </c>
      <c r="GH110">
        <v>0</v>
      </c>
      <c r="GI110">
        <v>2</v>
      </c>
      <c r="GJ110">
        <v>0</v>
      </c>
      <c r="GK110">
        <v>0</v>
      </c>
      <c r="GL110">
        <f t="shared" si="244"/>
        <v>0</v>
      </c>
      <c r="GM110">
        <f t="shared" si="245"/>
        <v>90588</v>
      </c>
      <c r="GN110">
        <f t="shared" si="246"/>
        <v>90588</v>
      </c>
      <c r="GO110">
        <f t="shared" si="247"/>
        <v>0</v>
      </c>
      <c r="GP110">
        <f t="shared" si="248"/>
        <v>0</v>
      </c>
      <c r="GR110">
        <v>0</v>
      </c>
      <c r="GS110">
        <v>0</v>
      </c>
      <c r="GT110">
        <v>0</v>
      </c>
      <c r="GU110" t="s">
        <v>3</v>
      </c>
      <c r="GV110">
        <f t="shared" si="249"/>
        <v>0</v>
      </c>
      <c r="GW110">
        <v>1</v>
      </c>
      <c r="GX110">
        <f t="shared" si="250"/>
        <v>0</v>
      </c>
      <c r="HA110">
        <v>0</v>
      </c>
      <c r="HB110">
        <v>0</v>
      </c>
      <c r="HC110">
        <f t="shared" si="251"/>
        <v>0</v>
      </c>
      <c r="IK110">
        <v>0</v>
      </c>
    </row>
    <row r="111" spans="1:245">
      <c r="A111">
        <v>17</v>
      </c>
      <c r="B111">
        <v>1</v>
      </c>
      <c r="C111">
        <f>ROW(SmtRes!A299)</f>
        <v>299</v>
      </c>
      <c r="D111">
        <f>ROW(EtalonRes!A314)</f>
        <v>314</v>
      </c>
      <c r="E111" t="s">
        <v>271</v>
      </c>
      <c r="F111" t="s">
        <v>258</v>
      </c>
      <c r="G111" t="s">
        <v>259</v>
      </c>
      <c r="H111" t="s">
        <v>260</v>
      </c>
      <c r="I111">
        <f>ROUND(1.3/100,9)</f>
        <v>1.2999999999999999E-2</v>
      </c>
      <c r="J111">
        <v>0</v>
      </c>
      <c r="O111">
        <f t="shared" si="218"/>
        <v>441</v>
      </c>
      <c r="P111">
        <f t="shared" si="219"/>
        <v>280</v>
      </c>
      <c r="Q111">
        <f t="shared" si="220"/>
        <v>1</v>
      </c>
      <c r="R111">
        <f t="shared" si="221"/>
        <v>0</v>
      </c>
      <c r="S111">
        <f t="shared" si="222"/>
        <v>160</v>
      </c>
      <c r="T111">
        <f t="shared" si="223"/>
        <v>0</v>
      </c>
      <c r="U111">
        <f t="shared" si="224"/>
        <v>1.0529999999999999</v>
      </c>
      <c r="V111">
        <f t="shared" si="225"/>
        <v>0</v>
      </c>
      <c r="W111">
        <f t="shared" si="226"/>
        <v>0</v>
      </c>
      <c r="X111">
        <f t="shared" si="227"/>
        <v>170</v>
      </c>
      <c r="Y111">
        <f t="shared" si="227"/>
        <v>86</v>
      </c>
      <c r="AA111">
        <v>48583957</v>
      </c>
      <c r="AB111">
        <f t="shared" si="228"/>
        <v>5201.7700000000004</v>
      </c>
      <c r="AC111">
        <f t="shared" si="229"/>
        <v>4489.3100000000004</v>
      </c>
      <c r="AD111">
        <f t="shared" si="230"/>
        <v>25.58</v>
      </c>
      <c r="AE111">
        <f t="shared" si="231"/>
        <v>0</v>
      </c>
      <c r="AF111">
        <f t="shared" si="231"/>
        <v>686.88</v>
      </c>
      <c r="AG111">
        <f t="shared" si="232"/>
        <v>0</v>
      </c>
      <c r="AH111">
        <f t="shared" si="233"/>
        <v>81</v>
      </c>
      <c r="AI111">
        <f t="shared" si="233"/>
        <v>0</v>
      </c>
      <c r="AJ111">
        <f t="shared" si="234"/>
        <v>0</v>
      </c>
      <c r="AK111">
        <v>5201.7700000000004</v>
      </c>
      <c r="AL111">
        <v>4489.3100000000004</v>
      </c>
      <c r="AM111">
        <v>25.58</v>
      </c>
      <c r="AN111">
        <v>0</v>
      </c>
      <c r="AO111">
        <v>686.88</v>
      </c>
      <c r="AP111">
        <v>0</v>
      </c>
      <c r="AQ111">
        <v>81</v>
      </c>
      <c r="AR111">
        <v>0</v>
      </c>
      <c r="AS111">
        <v>0</v>
      </c>
      <c r="AT111">
        <v>106</v>
      </c>
      <c r="AU111">
        <v>54</v>
      </c>
      <c r="AV111">
        <v>1</v>
      </c>
      <c r="AW111">
        <v>1</v>
      </c>
      <c r="AZ111">
        <v>1</v>
      </c>
      <c r="BA111">
        <v>17.95</v>
      </c>
      <c r="BB111">
        <v>3.39</v>
      </c>
      <c r="BC111">
        <v>4.79</v>
      </c>
      <c r="BD111" t="s">
        <v>3</v>
      </c>
      <c r="BE111" t="s">
        <v>3</v>
      </c>
      <c r="BF111" t="s">
        <v>3</v>
      </c>
      <c r="BG111" t="s">
        <v>3</v>
      </c>
      <c r="BH111">
        <v>0</v>
      </c>
      <c r="BI111">
        <v>1</v>
      </c>
      <c r="BJ111" t="s">
        <v>261</v>
      </c>
      <c r="BM111">
        <v>10001</v>
      </c>
      <c r="BN111">
        <v>0</v>
      </c>
      <c r="BO111" t="s">
        <v>258</v>
      </c>
      <c r="BP111">
        <v>1</v>
      </c>
      <c r="BQ111">
        <v>2</v>
      </c>
      <c r="BR111">
        <v>0</v>
      </c>
      <c r="BS111">
        <v>17.95</v>
      </c>
      <c r="BT111">
        <v>1</v>
      </c>
      <c r="BU111">
        <v>1</v>
      </c>
      <c r="BV111">
        <v>1</v>
      </c>
      <c r="BW111">
        <v>1</v>
      </c>
      <c r="BX111">
        <v>1</v>
      </c>
      <c r="BY111" t="s">
        <v>3</v>
      </c>
      <c r="BZ111">
        <v>118</v>
      </c>
      <c r="CA111">
        <v>63</v>
      </c>
      <c r="CE111">
        <v>0</v>
      </c>
      <c r="CF111">
        <v>0</v>
      </c>
      <c r="CG111">
        <v>0</v>
      </c>
      <c r="CM111">
        <v>0</v>
      </c>
      <c r="CN111" t="s">
        <v>3</v>
      </c>
      <c r="CO111">
        <v>0</v>
      </c>
      <c r="CP111">
        <f t="shared" si="235"/>
        <v>441</v>
      </c>
      <c r="CQ111">
        <f t="shared" si="236"/>
        <v>21503.794900000001</v>
      </c>
      <c r="CR111">
        <f t="shared" si="237"/>
        <v>86.716200000000001</v>
      </c>
      <c r="CS111">
        <f t="shared" si="238"/>
        <v>0</v>
      </c>
      <c r="CT111">
        <f t="shared" si="239"/>
        <v>12329.495999999999</v>
      </c>
      <c r="CU111">
        <f t="shared" si="240"/>
        <v>0</v>
      </c>
      <c r="CV111">
        <f t="shared" si="240"/>
        <v>81</v>
      </c>
      <c r="CW111">
        <f t="shared" si="240"/>
        <v>0</v>
      </c>
      <c r="CX111">
        <f t="shared" si="240"/>
        <v>0</v>
      </c>
      <c r="CY111">
        <f t="shared" si="241"/>
        <v>169.6</v>
      </c>
      <c r="CZ111">
        <f t="shared" si="242"/>
        <v>86.4</v>
      </c>
      <c r="DC111" t="s">
        <v>3</v>
      </c>
      <c r="DD111" t="s">
        <v>3</v>
      </c>
      <c r="DE111" t="s">
        <v>3</v>
      </c>
      <c r="DF111" t="s">
        <v>3</v>
      </c>
      <c r="DG111" t="s">
        <v>3</v>
      </c>
      <c r="DH111" t="s">
        <v>3</v>
      </c>
      <c r="DI111" t="s">
        <v>3</v>
      </c>
      <c r="DJ111" t="s">
        <v>3</v>
      </c>
      <c r="DK111" t="s">
        <v>3</v>
      </c>
      <c r="DL111" t="s">
        <v>3</v>
      </c>
      <c r="DM111" t="s">
        <v>3</v>
      </c>
      <c r="DN111">
        <v>0</v>
      </c>
      <c r="DO111">
        <v>0</v>
      </c>
      <c r="DP111">
        <v>1</v>
      </c>
      <c r="DQ111">
        <v>1</v>
      </c>
      <c r="DU111">
        <v>1005</v>
      </c>
      <c r="DV111" t="s">
        <v>260</v>
      </c>
      <c r="DW111" t="s">
        <v>260</v>
      </c>
      <c r="DX111">
        <v>100</v>
      </c>
      <c r="EE111">
        <v>48577723</v>
      </c>
      <c r="EF111">
        <v>2</v>
      </c>
      <c r="EG111" t="s">
        <v>12</v>
      </c>
      <c r="EH111">
        <v>0</v>
      </c>
      <c r="EI111" t="s">
        <v>3</v>
      </c>
      <c r="EJ111">
        <v>1</v>
      </c>
      <c r="EK111">
        <v>10001</v>
      </c>
      <c r="EL111" t="s">
        <v>100</v>
      </c>
      <c r="EM111" t="s">
        <v>101</v>
      </c>
      <c r="EO111" t="s">
        <v>3</v>
      </c>
      <c r="EQ111">
        <v>131072</v>
      </c>
      <c r="ER111">
        <v>5201.7700000000004</v>
      </c>
      <c r="ES111">
        <v>4489.3100000000004</v>
      </c>
      <c r="ET111">
        <v>25.58</v>
      </c>
      <c r="EU111">
        <v>0</v>
      </c>
      <c r="EV111">
        <v>686.88</v>
      </c>
      <c r="EW111">
        <v>81</v>
      </c>
      <c r="EX111">
        <v>0</v>
      </c>
      <c r="EY111">
        <v>0</v>
      </c>
      <c r="FQ111">
        <v>0</v>
      </c>
      <c r="FR111">
        <f t="shared" si="243"/>
        <v>0</v>
      </c>
      <c r="FS111">
        <v>0</v>
      </c>
      <c r="FT111" t="s">
        <v>22</v>
      </c>
      <c r="FU111" t="s">
        <v>23</v>
      </c>
      <c r="FX111">
        <v>106.2</v>
      </c>
      <c r="FY111">
        <v>53.55</v>
      </c>
      <c r="GA111" t="s">
        <v>3</v>
      </c>
      <c r="GD111">
        <v>1</v>
      </c>
      <c r="GF111">
        <v>-2109614527</v>
      </c>
      <c r="GG111">
        <v>2</v>
      </c>
      <c r="GH111">
        <v>0</v>
      </c>
      <c r="GI111">
        <v>2</v>
      </c>
      <c r="GJ111">
        <v>0</v>
      </c>
      <c r="GK111">
        <v>0</v>
      </c>
      <c r="GL111">
        <f t="shared" si="244"/>
        <v>0</v>
      </c>
      <c r="GM111">
        <f t="shared" si="245"/>
        <v>697</v>
      </c>
      <c r="GN111">
        <f t="shared" si="246"/>
        <v>697</v>
      </c>
      <c r="GO111">
        <f t="shared" si="247"/>
        <v>0</v>
      </c>
      <c r="GP111">
        <f t="shared" si="248"/>
        <v>0</v>
      </c>
      <c r="GR111">
        <v>0</v>
      </c>
      <c r="GS111">
        <v>0</v>
      </c>
      <c r="GT111">
        <v>0</v>
      </c>
      <c r="GU111" t="s">
        <v>3</v>
      </c>
      <c r="GV111">
        <f t="shared" si="249"/>
        <v>0</v>
      </c>
      <c r="GW111">
        <v>1</v>
      </c>
      <c r="GX111">
        <f t="shared" si="250"/>
        <v>0</v>
      </c>
      <c r="HA111">
        <v>0</v>
      </c>
      <c r="HB111">
        <v>0</v>
      </c>
      <c r="HC111">
        <f t="shared" si="251"/>
        <v>0</v>
      </c>
      <c r="IK111">
        <v>0</v>
      </c>
    </row>
    <row r="112" spans="1:245">
      <c r="A112">
        <v>17</v>
      </c>
      <c r="B112">
        <v>1</v>
      </c>
      <c r="C112">
        <f>ROW(SmtRes!A307)</f>
        <v>307</v>
      </c>
      <c r="D112">
        <f>ROW(EtalonRes!A322)</f>
        <v>322</v>
      </c>
      <c r="E112" t="s">
        <v>272</v>
      </c>
      <c r="F112" t="s">
        <v>145</v>
      </c>
      <c r="G112" t="s">
        <v>146</v>
      </c>
      <c r="H112" t="s">
        <v>147</v>
      </c>
      <c r="I112">
        <f>ROUND(1.3/100,9)</f>
        <v>1.2999999999999999E-2</v>
      </c>
      <c r="J112">
        <v>0</v>
      </c>
      <c r="O112">
        <f t="shared" si="218"/>
        <v>142</v>
      </c>
      <c r="P112">
        <f t="shared" si="219"/>
        <v>56</v>
      </c>
      <c r="Q112">
        <f t="shared" si="220"/>
        <v>2</v>
      </c>
      <c r="R112">
        <f t="shared" si="221"/>
        <v>0</v>
      </c>
      <c r="S112">
        <f t="shared" si="222"/>
        <v>84</v>
      </c>
      <c r="T112">
        <f t="shared" si="223"/>
        <v>0</v>
      </c>
      <c r="U112">
        <f t="shared" si="224"/>
        <v>0.55769999999999997</v>
      </c>
      <c r="V112">
        <f t="shared" si="225"/>
        <v>2.5999999999999998E-4</v>
      </c>
      <c r="W112">
        <f t="shared" si="226"/>
        <v>0</v>
      </c>
      <c r="X112">
        <f t="shared" si="227"/>
        <v>80</v>
      </c>
      <c r="Y112">
        <f t="shared" si="227"/>
        <v>39</v>
      </c>
      <c r="AA112">
        <v>48583957</v>
      </c>
      <c r="AB112">
        <f t="shared" si="228"/>
        <v>1629.52</v>
      </c>
      <c r="AC112">
        <f t="shared" si="229"/>
        <v>1255.6099999999999</v>
      </c>
      <c r="AD112">
        <f t="shared" si="230"/>
        <v>14.41</v>
      </c>
      <c r="AE112">
        <f t="shared" si="231"/>
        <v>0.24</v>
      </c>
      <c r="AF112">
        <f t="shared" si="231"/>
        <v>359.5</v>
      </c>
      <c r="AG112">
        <f t="shared" si="232"/>
        <v>0</v>
      </c>
      <c r="AH112">
        <f t="shared" si="233"/>
        <v>42.9</v>
      </c>
      <c r="AI112">
        <f t="shared" si="233"/>
        <v>0.02</v>
      </c>
      <c r="AJ112">
        <f t="shared" si="234"/>
        <v>0</v>
      </c>
      <c r="AK112">
        <v>1629.52</v>
      </c>
      <c r="AL112">
        <v>1255.6099999999999</v>
      </c>
      <c r="AM112">
        <v>14.41</v>
      </c>
      <c r="AN112">
        <v>0.24</v>
      </c>
      <c r="AO112">
        <v>359.5</v>
      </c>
      <c r="AP112">
        <v>0</v>
      </c>
      <c r="AQ112">
        <v>42.9</v>
      </c>
      <c r="AR112">
        <v>0.02</v>
      </c>
      <c r="AS112">
        <v>0</v>
      </c>
      <c r="AT112">
        <v>95</v>
      </c>
      <c r="AU112">
        <v>47</v>
      </c>
      <c r="AV112">
        <v>1</v>
      </c>
      <c r="AW112">
        <v>1</v>
      </c>
      <c r="AZ112">
        <v>1</v>
      </c>
      <c r="BA112">
        <v>17.95</v>
      </c>
      <c r="BB112">
        <v>8.11</v>
      </c>
      <c r="BC112">
        <v>3.44</v>
      </c>
      <c r="BD112" t="s">
        <v>3</v>
      </c>
      <c r="BE112" t="s">
        <v>3</v>
      </c>
      <c r="BF112" t="s">
        <v>3</v>
      </c>
      <c r="BG112" t="s">
        <v>3</v>
      </c>
      <c r="BH112">
        <v>0</v>
      </c>
      <c r="BI112">
        <v>1</v>
      </c>
      <c r="BJ112" t="s">
        <v>148</v>
      </c>
      <c r="BM112">
        <v>15001</v>
      </c>
      <c r="BN112">
        <v>0</v>
      </c>
      <c r="BO112" t="s">
        <v>145</v>
      </c>
      <c r="BP112">
        <v>1</v>
      </c>
      <c r="BQ112">
        <v>2</v>
      </c>
      <c r="BR112">
        <v>0</v>
      </c>
      <c r="BS112">
        <v>17.95</v>
      </c>
      <c r="BT112">
        <v>1</v>
      </c>
      <c r="BU112">
        <v>1</v>
      </c>
      <c r="BV112">
        <v>1</v>
      </c>
      <c r="BW112">
        <v>1</v>
      </c>
      <c r="BX112">
        <v>1</v>
      </c>
      <c r="BY112" t="s">
        <v>3</v>
      </c>
      <c r="BZ112">
        <v>105</v>
      </c>
      <c r="CA112">
        <v>55</v>
      </c>
      <c r="CE112">
        <v>0</v>
      </c>
      <c r="CF112">
        <v>0</v>
      </c>
      <c r="CG112">
        <v>0</v>
      </c>
      <c r="CM112">
        <v>0</v>
      </c>
      <c r="CN112" t="s">
        <v>3</v>
      </c>
      <c r="CO112">
        <v>0</v>
      </c>
      <c r="CP112">
        <f t="shared" si="235"/>
        <v>142</v>
      </c>
      <c r="CQ112">
        <f t="shared" si="236"/>
        <v>4319.2983999999997</v>
      </c>
      <c r="CR112">
        <f t="shared" si="237"/>
        <v>116.8651</v>
      </c>
      <c r="CS112">
        <f t="shared" si="238"/>
        <v>4.3079999999999998</v>
      </c>
      <c r="CT112">
        <f t="shared" si="239"/>
        <v>6453.0249999999996</v>
      </c>
      <c r="CU112">
        <f t="shared" si="240"/>
        <v>0</v>
      </c>
      <c r="CV112">
        <f t="shared" si="240"/>
        <v>42.9</v>
      </c>
      <c r="CW112">
        <f t="shared" si="240"/>
        <v>0.02</v>
      </c>
      <c r="CX112">
        <f t="shared" si="240"/>
        <v>0</v>
      </c>
      <c r="CY112">
        <f t="shared" si="241"/>
        <v>79.8</v>
      </c>
      <c r="CZ112">
        <f t="shared" si="242"/>
        <v>39.479999999999997</v>
      </c>
      <c r="DC112" t="s">
        <v>3</v>
      </c>
      <c r="DD112" t="s">
        <v>3</v>
      </c>
      <c r="DE112" t="s">
        <v>3</v>
      </c>
      <c r="DF112" t="s">
        <v>3</v>
      </c>
      <c r="DG112" t="s">
        <v>3</v>
      </c>
      <c r="DH112" t="s">
        <v>3</v>
      </c>
      <c r="DI112" t="s">
        <v>3</v>
      </c>
      <c r="DJ112" t="s">
        <v>3</v>
      </c>
      <c r="DK112" t="s">
        <v>3</v>
      </c>
      <c r="DL112" t="s">
        <v>3</v>
      </c>
      <c r="DM112" t="s">
        <v>3</v>
      </c>
      <c r="DN112">
        <v>0</v>
      </c>
      <c r="DO112">
        <v>0</v>
      </c>
      <c r="DP112">
        <v>1</v>
      </c>
      <c r="DQ112">
        <v>1</v>
      </c>
      <c r="DU112">
        <v>1005</v>
      </c>
      <c r="DV112" t="s">
        <v>147</v>
      </c>
      <c r="DW112" t="s">
        <v>147</v>
      </c>
      <c r="DX112">
        <v>100</v>
      </c>
      <c r="EE112">
        <v>48577749</v>
      </c>
      <c r="EF112">
        <v>2</v>
      </c>
      <c r="EG112" t="s">
        <v>12</v>
      </c>
      <c r="EH112">
        <v>0</v>
      </c>
      <c r="EI112" t="s">
        <v>3</v>
      </c>
      <c r="EJ112">
        <v>1</v>
      </c>
      <c r="EK112">
        <v>15001</v>
      </c>
      <c r="EL112" t="s">
        <v>149</v>
      </c>
      <c r="EM112" t="s">
        <v>150</v>
      </c>
      <c r="EO112" t="s">
        <v>3</v>
      </c>
      <c r="EQ112">
        <v>131072</v>
      </c>
      <c r="ER112">
        <v>1629.52</v>
      </c>
      <c r="ES112">
        <v>1255.6099999999999</v>
      </c>
      <c r="ET112">
        <v>14.41</v>
      </c>
      <c r="EU112">
        <v>0.24</v>
      </c>
      <c r="EV112">
        <v>359.5</v>
      </c>
      <c r="EW112">
        <v>42.9</v>
      </c>
      <c r="EX112">
        <v>0.02</v>
      </c>
      <c r="EY112">
        <v>0</v>
      </c>
      <c r="FQ112">
        <v>0</v>
      </c>
      <c r="FR112">
        <f t="shared" si="243"/>
        <v>0</v>
      </c>
      <c r="FS112">
        <v>0</v>
      </c>
      <c r="FT112" t="s">
        <v>22</v>
      </c>
      <c r="FU112" t="s">
        <v>23</v>
      </c>
      <c r="FX112">
        <v>94.5</v>
      </c>
      <c r="FY112">
        <v>46.75</v>
      </c>
      <c r="GA112" t="s">
        <v>3</v>
      </c>
      <c r="GD112">
        <v>1</v>
      </c>
      <c r="GF112">
        <v>1191270177</v>
      </c>
      <c r="GG112">
        <v>2</v>
      </c>
      <c r="GH112">
        <v>0</v>
      </c>
      <c r="GI112">
        <v>2</v>
      </c>
      <c r="GJ112">
        <v>0</v>
      </c>
      <c r="GK112">
        <v>0</v>
      </c>
      <c r="GL112">
        <f t="shared" si="244"/>
        <v>0</v>
      </c>
      <c r="GM112">
        <f t="shared" si="245"/>
        <v>261</v>
      </c>
      <c r="GN112">
        <f t="shared" si="246"/>
        <v>261</v>
      </c>
      <c r="GO112">
        <f t="shared" si="247"/>
        <v>0</v>
      </c>
      <c r="GP112">
        <f t="shared" si="248"/>
        <v>0</v>
      </c>
      <c r="GR112">
        <v>0</v>
      </c>
      <c r="GS112">
        <v>0</v>
      </c>
      <c r="GT112">
        <v>0</v>
      </c>
      <c r="GU112" t="s">
        <v>3</v>
      </c>
      <c r="GV112">
        <f t="shared" si="249"/>
        <v>0</v>
      </c>
      <c r="GW112">
        <v>1</v>
      </c>
      <c r="GX112">
        <f t="shared" si="250"/>
        <v>0</v>
      </c>
      <c r="HA112">
        <v>0</v>
      </c>
      <c r="HB112">
        <v>0</v>
      </c>
      <c r="HC112">
        <f t="shared" si="251"/>
        <v>0</v>
      </c>
      <c r="IK112">
        <v>0</v>
      </c>
    </row>
    <row r="113" spans="1:245">
      <c r="A113">
        <v>19</v>
      </c>
      <c r="B113">
        <v>1</v>
      </c>
      <c r="F113" t="s">
        <v>3</v>
      </c>
      <c r="G113" t="s">
        <v>65</v>
      </c>
      <c r="H113" t="s">
        <v>3</v>
      </c>
      <c r="AA113">
        <v>1</v>
      </c>
      <c r="IK113">
        <v>0</v>
      </c>
    </row>
    <row r="114" spans="1:245">
      <c r="A114">
        <v>17</v>
      </c>
      <c r="B114">
        <v>1</v>
      </c>
      <c r="C114">
        <f>ROW(SmtRes!A318)</f>
        <v>318</v>
      </c>
      <c r="D114">
        <f>ROW(EtalonRes!A334)</f>
        <v>334</v>
      </c>
      <c r="E114" t="s">
        <v>273</v>
      </c>
      <c r="F114" t="s">
        <v>274</v>
      </c>
      <c r="G114" t="s">
        <v>275</v>
      </c>
      <c r="H114" t="s">
        <v>147</v>
      </c>
      <c r="I114">
        <f>ROUND((3.6+30.9+86.7+2.3)/100,9)</f>
        <v>1.2350000000000001</v>
      </c>
      <c r="J114">
        <v>0</v>
      </c>
      <c r="O114">
        <f t="shared" ref="O114:O121" si="252">ROUND(CP114,0)</f>
        <v>13008</v>
      </c>
      <c r="P114">
        <f t="shared" ref="P114:P121" si="253">ROUND(CQ114*I114,0)</f>
        <v>6875</v>
      </c>
      <c r="Q114">
        <f t="shared" ref="Q114:Q121" si="254">ROUND(CR114*I114,0)</f>
        <v>90</v>
      </c>
      <c r="R114">
        <f t="shared" ref="R114:R121" si="255">ROUND(CS114*I114,0)</f>
        <v>27</v>
      </c>
      <c r="S114">
        <f t="shared" ref="S114:S121" si="256">ROUND(CT114*I114,0)</f>
        <v>6043</v>
      </c>
      <c r="T114">
        <f t="shared" ref="T114:T121" si="257">ROUND(CU114*I114,0)</f>
        <v>0</v>
      </c>
      <c r="U114">
        <f t="shared" ref="U114:U121" si="258">CV114*I114</f>
        <v>41.718300000000006</v>
      </c>
      <c r="V114">
        <f t="shared" ref="V114:V121" si="259">CW114*I114</f>
        <v>0.12350000000000001</v>
      </c>
      <c r="W114">
        <f t="shared" ref="W114:W121" si="260">ROUND(CX114*I114,0)</f>
        <v>0</v>
      </c>
      <c r="X114">
        <f t="shared" ref="X114:Y121" si="261">ROUND(CY114,0)</f>
        <v>4856</v>
      </c>
      <c r="Y114">
        <f t="shared" si="261"/>
        <v>3035</v>
      </c>
      <c r="AA114">
        <v>48583957</v>
      </c>
      <c r="AB114">
        <f t="shared" ref="AB114:AB121" si="262">ROUND((AC114+AD114+AF114),2)</f>
        <v>1890.11</v>
      </c>
      <c r="AC114">
        <f t="shared" ref="AC114:AC121" si="263">ROUND((ES114),2)</f>
        <v>1608.8</v>
      </c>
      <c r="AD114">
        <f t="shared" ref="AD114:AD121" si="264">ROUND((((ET114)-(EU114))+AE114),2)</f>
        <v>8.7100000000000009</v>
      </c>
      <c r="AE114">
        <f t="shared" ref="AE114:AF121" si="265">ROUND((EU114),2)</f>
        <v>1.21</v>
      </c>
      <c r="AF114">
        <f t="shared" si="265"/>
        <v>272.60000000000002</v>
      </c>
      <c r="AG114">
        <f t="shared" ref="AG114:AG121" si="266">ROUND((AP114),2)</f>
        <v>0</v>
      </c>
      <c r="AH114">
        <f t="shared" ref="AH114:AI121" si="267">(EW114)</f>
        <v>33.78</v>
      </c>
      <c r="AI114">
        <f t="shared" si="267"/>
        <v>0.1</v>
      </c>
      <c r="AJ114">
        <f t="shared" ref="AJ114:AJ121" si="268">(AS114)</f>
        <v>0</v>
      </c>
      <c r="AK114">
        <v>1890.11</v>
      </c>
      <c r="AL114">
        <v>1608.8</v>
      </c>
      <c r="AM114">
        <v>8.7100000000000009</v>
      </c>
      <c r="AN114">
        <v>1.21</v>
      </c>
      <c r="AO114">
        <v>272.60000000000002</v>
      </c>
      <c r="AP114">
        <v>0</v>
      </c>
      <c r="AQ114">
        <v>33.78</v>
      </c>
      <c r="AR114">
        <v>0.1</v>
      </c>
      <c r="AS114">
        <v>0</v>
      </c>
      <c r="AT114">
        <v>80</v>
      </c>
      <c r="AU114">
        <v>50</v>
      </c>
      <c r="AV114">
        <v>1</v>
      </c>
      <c r="AW114">
        <v>1</v>
      </c>
      <c r="AZ114">
        <v>1</v>
      </c>
      <c r="BA114">
        <v>17.95</v>
      </c>
      <c r="BB114">
        <v>8.39</v>
      </c>
      <c r="BC114">
        <v>3.46</v>
      </c>
      <c r="BD114" t="s">
        <v>3</v>
      </c>
      <c r="BE114" t="s">
        <v>3</v>
      </c>
      <c r="BF114" t="s">
        <v>3</v>
      </c>
      <c r="BG114" t="s">
        <v>3</v>
      </c>
      <c r="BH114">
        <v>0</v>
      </c>
      <c r="BI114">
        <v>1</v>
      </c>
      <c r="BJ114" t="s">
        <v>276</v>
      </c>
      <c r="BM114">
        <v>62001</v>
      </c>
      <c r="BN114">
        <v>0</v>
      </c>
      <c r="BO114" t="s">
        <v>274</v>
      </c>
      <c r="BP114">
        <v>1</v>
      </c>
      <c r="BQ114">
        <v>6</v>
      </c>
      <c r="BR114">
        <v>0</v>
      </c>
      <c r="BS114">
        <v>17.95</v>
      </c>
      <c r="BT114">
        <v>1</v>
      </c>
      <c r="BU114">
        <v>1</v>
      </c>
      <c r="BV114">
        <v>1</v>
      </c>
      <c r="BW114">
        <v>1</v>
      </c>
      <c r="BX114">
        <v>1</v>
      </c>
      <c r="BY114" t="s">
        <v>3</v>
      </c>
      <c r="BZ114">
        <v>80</v>
      </c>
      <c r="CA114">
        <v>50</v>
      </c>
      <c r="CE114">
        <v>0</v>
      </c>
      <c r="CF114">
        <v>0</v>
      </c>
      <c r="CG114">
        <v>0</v>
      </c>
      <c r="CM114">
        <v>0</v>
      </c>
      <c r="CN114" t="s">
        <v>3</v>
      </c>
      <c r="CO114">
        <v>0</v>
      </c>
      <c r="CP114">
        <f t="shared" ref="CP114:CP121" si="269">(P114+Q114+S114)</f>
        <v>13008</v>
      </c>
      <c r="CQ114">
        <f t="shared" ref="CQ114:CQ121" si="270">AC114*BC114</f>
        <v>5566.4479999999994</v>
      </c>
      <c r="CR114">
        <f t="shared" ref="CR114:CR121" si="271">AD114*BB114</f>
        <v>73.076900000000009</v>
      </c>
      <c r="CS114">
        <f t="shared" ref="CS114:CS121" si="272">AE114*BS114</f>
        <v>21.7195</v>
      </c>
      <c r="CT114">
        <f t="shared" ref="CT114:CT121" si="273">AF114*BA114</f>
        <v>4893.17</v>
      </c>
      <c r="CU114">
        <f t="shared" ref="CU114:CX121" si="274">AG114</f>
        <v>0</v>
      </c>
      <c r="CV114">
        <f t="shared" si="274"/>
        <v>33.78</v>
      </c>
      <c r="CW114">
        <f t="shared" si="274"/>
        <v>0.1</v>
      </c>
      <c r="CX114">
        <f t="shared" si="274"/>
        <v>0</v>
      </c>
      <c r="CY114">
        <f t="shared" ref="CY114:CY121" si="275">(((S114+R114)*AT114)/100)</f>
        <v>4856</v>
      </c>
      <c r="CZ114">
        <f t="shared" ref="CZ114:CZ121" si="276">(((S114+R114)*AU114)/100)</f>
        <v>3035</v>
      </c>
      <c r="DC114" t="s">
        <v>3</v>
      </c>
      <c r="DD114" t="s">
        <v>3</v>
      </c>
      <c r="DE114" t="s">
        <v>3</v>
      </c>
      <c r="DF114" t="s">
        <v>3</v>
      </c>
      <c r="DG114" t="s">
        <v>3</v>
      </c>
      <c r="DH114" t="s">
        <v>3</v>
      </c>
      <c r="DI114" t="s">
        <v>3</v>
      </c>
      <c r="DJ114" t="s">
        <v>3</v>
      </c>
      <c r="DK114" t="s">
        <v>3</v>
      </c>
      <c r="DL114" t="s">
        <v>3</v>
      </c>
      <c r="DM114" t="s">
        <v>3</v>
      </c>
      <c r="DN114">
        <v>0</v>
      </c>
      <c r="DO114">
        <v>0</v>
      </c>
      <c r="DP114">
        <v>1</v>
      </c>
      <c r="DQ114">
        <v>1</v>
      </c>
      <c r="DU114">
        <v>1005</v>
      </c>
      <c r="DV114" t="s">
        <v>147</v>
      </c>
      <c r="DW114" t="s">
        <v>147</v>
      </c>
      <c r="DX114">
        <v>100</v>
      </c>
      <c r="EE114">
        <v>48577807</v>
      </c>
      <c r="EF114">
        <v>6</v>
      </c>
      <c r="EG114" t="s">
        <v>34</v>
      </c>
      <c r="EH114">
        <v>0</v>
      </c>
      <c r="EI114" t="s">
        <v>3</v>
      </c>
      <c r="EJ114">
        <v>1</v>
      </c>
      <c r="EK114">
        <v>62001</v>
      </c>
      <c r="EL114" t="s">
        <v>277</v>
      </c>
      <c r="EM114" t="s">
        <v>278</v>
      </c>
      <c r="EO114" t="s">
        <v>3</v>
      </c>
      <c r="EQ114">
        <v>131072</v>
      </c>
      <c r="ER114">
        <v>1890.11</v>
      </c>
      <c r="ES114">
        <v>1608.8</v>
      </c>
      <c r="ET114">
        <v>8.7100000000000009</v>
      </c>
      <c r="EU114">
        <v>1.21</v>
      </c>
      <c r="EV114">
        <v>272.60000000000002</v>
      </c>
      <c r="EW114">
        <v>33.78</v>
      </c>
      <c r="EX114">
        <v>0.1</v>
      </c>
      <c r="EY114">
        <v>0</v>
      </c>
      <c r="FQ114">
        <v>0</v>
      </c>
      <c r="FR114">
        <f t="shared" ref="FR114:FR121" si="277">ROUND(IF(AND(BH114=3,BI114=3),P114,0),0)</f>
        <v>0</v>
      </c>
      <c r="FS114">
        <v>0</v>
      </c>
      <c r="FX114">
        <v>80</v>
      </c>
      <c r="FY114">
        <v>50</v>
      </c>
      <c r="GA114" t="s">
        <v>3</v>
      </c>
      <c r="GD114">
        <v>1</v>
      </c>
      <c r="GF114">
        <v>-1461743028</v>
      </c>
      <c r="GG114">
        <v>2</v>
      </c>
      <c r="GH114">
        <v>0</v>
      </c>
      <c r="GI114">
        <v>2</v>
      </c>
      <c r="GJ114">
        <v>0</v>
      </c>
      <c r="GK114">
        <v>0</v>
      </c>
      <c r="GL114">
        <f t="shared" ref="GL114:GL121" si="278">ROUND(IF(AND(BH114=3,BI114=3,FS114&lt;&gt;0),P114,0),0)</f>
        <v>0</v>
      </c>
      <c r="GM114">
        <f t="shared" ref="GM114:GM121" si="279">ROUND(O114+X114+Y114,0)+GX114</f>
        <v>20899</v>
      </c>
      <c r="GN114">
        <f t="shared" ref="GN114:GN121" si="280">IF(OR(BI114=0,BI114=1),ROUND(O114+X114+Y114,0),0)</f>
        <v>20899</v>
      </c>
      <c r="GO114">
        <f t="shared" ref="GO114:GO121" si="281">IF(BI114=2,ROUND(O114+X114+Y114,0),0)</f>
        <v>0</v>
      </c>
      <c r="GP114">
        <f t="shared" ref="GP114:GP121" si="282">IF(BI114=4,ROUND(O114+X114+Y114,0)+GX114,0)</f>
        <v>0</v>
      </c>
      <c r="GR114">
        <v>0</v>
      </c>
      <c r="GS114">
        <v>0</v>
      </c>
      <c r="GT114">
        <v>0</v>
      </c>
      <c r="GU114" t="s">
        <v>3</v>
      </c>
      <c r="GV114">
        <f t="shared" ref="GV114:GV121" si="283">ROUND((GT114),2)</f>
        <v>0</v>
      </c>
      <c r="GW114">
        <v>1</v>
      </c>
      <c r="GX114">
        <f t="shared" ref="GX114:GX121" si="284">ROUND(HC114*I114,0)</f>
        <v>0</v>
      </c>
      <c r="HA114">
        <v>0</v>
      </c>
      <c r="HB114">
        <v>0</v>
      </c>
      <c r="HC114">
        <f t="shared" ref="HC114:HC121" si="285">GV114*GW114</f>
        <v>0</v>
      </c>
      <c r="IK114">
        <v>0</v>
      </c>
    </row>
    <row r="115" spans="1:245">
      <c r="A115">
        <v>17</v>
      </c>
      <c r="B115">
        <v>1</v>
      </c>
      <c r="E115" t="s">
        <v>279</v>
      </c>
      <c r="F115" t="s">
        <v>280</v>
      </c>
      <c r="G115" t="s">
        <v>281</v>
      </c>
      <c r="H115" t="s">
        <v>40</v>
      </c>
      <c r="I115">
        <f>ROUND(I114*-0.071,9)</f>
        <v>-8.7684999999999999E-2</v>
      </c>
      <c r="J115">
        <v>0</v>
      </c>
      <c r="O115">
        <f t="shared" si="252"/>
        <v>-4656</v>
      </c>
      <c r="P115">
        <f t="shared" si="253"/>
        <v>-4656</v>
      </c>
      <c r="Q115">
        <f t="shared" si="254"/>
        <v>0</v>
      </c>
      <c r="R115">
        <f t="shared" si="255"/>
        <v>0</v>
      </c>
      <c r="S115">
        <f t="shared" si="256"/>
        <v>0</v>
      </c>
      <c r="T115">
        <f t="shared" si="257"/>
        <v>0</v>
      </c>
      <c r="U115">
        <f t="shared" si="258"/>
        <v>0</v>
      </c>
      <c r="V115">
        <f t="shared" si="259"/>
        <v>0</v>
      </c>
      <c r="W115">
        <f t="shared" si="260"/>
        <v>0</v>
      </c>
      <c r="X115">
        <f t="shared" si="261"/>
        <v>0</v>
      </c>
      <c r="Y115">
        <f t="shared" si="261"/>
        <v>0</v>
      </c>
      <c r="AA115">
        <v>48583957</v>
      </c>
      <c r="AB115">
        <f t="shared" si="262"/>
        <v>15481</v>
      </c>
      <c r="AC115">
        <f t="shared" si="263"/>
        <v>15481</v>
      </c>
      <c r="AD115">
        <f t="shared" si="264"/>
        <v>0</v>
      </c>
      <c r="AE115">
        <f t="shared" si="265"/>
        <v>0</v>
      </c>
      <c r="AF115">
        <f t="shared" si="265"/>
        <v>0</v>
      </c>
      <c r="AG115">
        <f t="shared" si="266"/>
        <v>0</v>
      </c>
      <c r="AH115">
        <f t="shared" si="267"/>
        <v>0</v>
      </c>
      <c r="AI115">
        <f t="shared" si="267"/>
        <v>0</v>
      </c>
      <c r="AJ115">
        <f t="shared" si="268"/>
        <v>0</v>
      </c>
      <c r="AK115">
        <v>15481</v>
      </c>
      <c r="AL115">
        <v>15481</v>
      </c>
      <c r="AM115">
        <v>0</v>
      </c>
      <c r="AN115">
        <v>0</v>
      </c>
      <c r="AO115">
        <v>0</v>
      </c>
      <c r="AP115">
        <v>0</v>
      </c>
      <c r="AQ115">
        <v>0</v>
      </c>
      <c r="AR115">
        <v>0</v>
      </c>
      <c r="AS115">
        <v>0</v>
      </c>
      <c r="AT115">
        <v>0</v>
      </c>
      <c r="AU115">
        <v>0</v>
      </c>
      <c r="AV115">
        <v>1</v>
      </c>
      <c r="AW115">
        <v>1</v>
      </c>
      <c r="AZ115">
        <v>1</v>
      </c>
      <c r="BA115">
        <v>1</v>
      </c>
      <c r="BB115">
        <v>1</v>
      </c>
      <c r="BC115">
        <v>3.43</v>
      </c>
      <c r="BD115" t="s">
        <v>3</v>
      </c>
      <c r="BE115" t="s">
        <v>3</v>
      </c>
      <c r="BF115" t="s">
        <v>3</v>
      </c>
      <c r="BG115" t="s">
        <v>3</v>
      </c>
      <c r="BH115">
        <v>3</v>
      </c>
      <c r="BI115">
        <v>1</v>
      </c>
      <c r="BJ115" t="s">
        <v>282</v>
      </c>
      <c r="BM115">
        <v>500001</v>
      </c>
      <c r="BN115">
        <v>0</v>
      </c>
      <c r="BO115" t="s">
        <v>280</v>
      </c>
      <c r="BP115">
        <v>1</v>
      </c>
      <c r="BQ115">
        <v>8</v>
      </c>
      <c r="BR115">
        <v>1</v>
      </c>
      <c r="BS115">
        <v>1</v>
      </c>
      <c r="BT115">
        <v>1</v>
      </c>
      <c r="BU115">
        <v>1</v>
      </c>
      <c r="BV115">
        <v>1</v>
      </c>
      <c r="BW115">
        <v>1</v>
      </c>
      <c r="BX115">
        <v>1</v>
      </c>
      <c r="BY115" t="s">
        <v>3</v>
      </c>
      <c r="BZ115">
        <v>0</v>
      </c>
      <c r="CA115">
        <v>0</v>
      </c>
      <c r="CE115">
        <v>0</v>
      </c>
      <c r="CF115">
        <v>0</v>
      </c>
      <c r="CG115">
        <v>0</v>
      </c>
      <c r="CM115">
        <v>0</v>
      </c>
      <c r="CN115" t="s">
        <v>3</v>
      </c>
      <c r="CO115">
        <v>0</v>
      </c>
      <c r="CP115">
        <f t="shared" si="269"/>
        <v>-4656</v>
      </c>
      <c r="CQ115">
        <f t="shared" si="270"/>
        <v>53099.83</v>
      </c>
      <c r="CR115">
        <f t="shared" si="271"/>
        <v>0</v>
      </c>
      <c r="CS115">
        <f t="shared" si="272"/>
        <v>0</v>
      </c>
      <c r="CT115">
        <f t="shared" si="273"/>
        <v>0</v>
      </c>
      <c r="CU115">
        <f t="shared" si="274"/>
        <v>0</v>
      </c>
      <c r="CV115">
        <f t="shared" si="274"/>
        <v>0</v>
      </c>
      <c r="CW115">
        <f t="shared" si="274"/>
        <v>0</v>
      </c>
      <c r="CX115">
        <f t="shared" si="274"/>
        <v>0</v>
      </c>
      <c r="CY115">
        <f t="shared" si="275"/>
        <v>0</v>
      </c>
      <c r="CZ115">
        <f t="shared" si="276"/>
        <v>0</v>
      </c>
      <c r="DC115" t="s">
        <v>3</v>
      </c>
      <c r="DD115" t="s">
        <v>3</v>
      </c>
      <c r="DE115" t="s">
        <v>3</v>
      </c>
      <c r="DF115" t="s">
        <v>3</v>
      </c>
      <c r="DG115" t="s">
        <v>3</v>
      </c>
      <c r="DH115" t="s">
        <v>3</v>
      </c>
      <c r="DI115" t="s">
        <v>3</v>
      </c>
      <c r="DJ115" t="s">
        <v>3</v>
      </c>
      <c r="DK115" t="s">
        <v>3</v>
      </c>
      <c r="DL115" t="s">
        <v>3</v>
      </c>
      <c r="DM115" t="s">
        <v>3</v>
      </c>
      <c r="DN115">
        <v>0</v>
      </c>
      <c r="DO115">
        <v>0</v>
      </c>
      <c r="DP115">
        <v>1</v>
      </c>
      <c r="DQ115">
        <v>1</v>
      </c>
      <c r="DU115">
        <v>1009</v>
      </c>
      <c r="DV115" t="s">
        <v>40</v>
      </c>
      <c r="DW115" t="s">
        <v>40</v>
      </c>
      <c r="DX115">
        <v>1000</v>
      </c>
      <c r="EE115">
        <v>48577656</v>
      </c>
      <c r="EF115">
        <v>8</v>
      </c>
      <c r="EG115" t="s">
        <v>106</v>
      </c>
      <c r="EH115">
        <v>0</v>
      </c>
      <c r="EI115" t="s">
        <v>3</v>
      </c>
      <c r="EJ115">
        <v>1</v>
      </c>
      <c r="EK115">
        <v>500001</v>
      </c>
      <c r="EL115" t="s">
        <v>107</v>
      </c>
      <c r="EM115" t="s">
        <v>108</v>
      </c>
      <c r="EO115" t="s">
        <v>3</v>
      </c>
      <c r="EQ115">
        <v>163840</v>
      </c>
      <c r="ER115">
        <v>15481</v>
      </c>
      <c r="ES115">
        <v>15481</v>
      </c>
      <c r="ET115">
        <v>0</v>
      </c>
      <c r="EU115">
        <v>0</v>
      </c>
      <c r="EV115">
        <v>0</v>
      </c>
      <c r="EW115">
        <v>0</v>
      </c>
      <c r="EX115">
        <v>0</v>
      </c>
      <c r="EY115">
        <v>0</v>
      </c>
      <c r="FQ115">
        <v>0</v>
      </c>
      <c r="FR115">
        <f t="shared" si="277"/>
        <v>0</v>
      </c>
      <c r="FS115">
        <v>0</v>
      </c>
      <c r="FX115">
        <v>0</v>
      </c>
      <c r="FY115">
        <v>0</v>
      </c>
      <c r="GA115" t="s">
        <v>3</v>
      </c>
      <c r="GD115">
        <v>1</v>
      </c>
      <c r="GF115">
        <v>784182181</v>
      </c>
      <c r="GG115">
        <v>2</v>
      </c>
      <c r="GH115">
        <v>0</v>
      </c>
      <c r="GI115">
        <v>2</v>
      </c>
      <c r="GJ115">
        <v>0</v>
      </c>
      <c r="GK115">
        <v>0</v>
      </c>
      <c r="GL115">
        <f t="shared" si="278"/>
        <v>0</v>
      </c>
      <c r="GM115">
        <f t="shared" si="279"/>
        <v>-4656</v>
      </c>
      <c r="GN115">
        <f t="shared" si="280"/>
        <v>-4656</v>
      </c>
      <c r="GO115">
        <f t="shared" si="281"/>
        <v>0</v>
      </c>
      <c r="GP115">
        <f t="shared" si="282"/>
        <v>0</v>
      </c>
      <c r="GR115">
        <v>0</v>
      </c>
      <c r="GS115">
        <v>0</v>
      </c>
      <c r="GT115">
        <v>0</v>
      </c>
      <c r="GU115" t="s">
        <v>3</v>
      </c>
      <c r="GV115">
        <f t="shared" si="283"/>
        <v>0</v>
      </c>
      <c r="GW115">
        <v>1</v>
      </c>
      <c r="GX115">
        <f t="shared" si="284"/>
        <v>0</v>
      </c>
      <c r="HA115">
        <v>0</v>
      </c>
      <c r="HB115">
        <v>0</v>
      </c>
      <c r="HC115">
        <f t="shared" si="285"/>
        <v>0</v>
      </c>
      <c r="IK115">
        <v>0</v>
      </c>
    </row>
    <row r="116" spans="1:245">
      <c r="A116">
        <v>17</v>
      </c>
      <c r="B116">
        <v>1</v>
      </c>
      <c r="E116" t="s">
        <v>283</v>
      </c>
      <c r="F116" t="s">
        <v>284</v>
      </c>
      <c r="G116" t="s">
        <v>285</v>
      </c>
      <c r="H116" t="s">
        <v>286</v>
      </c>
      <c r="I116">
        <f>ROUND(I114*100*0.125,9)</f>
        <v>15.4375</v>
      </c>
      <c r="J116">
        <v>0</v>
      </c>
      <c r="O116">
        <f t="shared" si="252"/>
        <v>5255</v>
      </c>
      <c r="P116">
        <f t="shared" si="253"/>
        <v>5255</v>
      </c>
      <c r="Q116">
        <f t="shared" si="254"/>
        <v>0</v>
      </c>
      <c r="R116">
        <f t="shared" si="255"/>
        <v>0</v>
      </c>
      <c r="S116">
        <f t="shared" si="256"/>
        <v>0</v>
      </c>
      <c r="T116">
        <f t="shared" si="257"/>
        <v>0</v>
      </c>
      <c r="U116">
        <f t="shared" si="258"/>
        <v>0</v>
      </c>
      <c r="V116">
        <f t="shared" si="259"/>
        <v>0</v>
      </c>
      <c r="W116">
        <f t="shared" si="260"/>
        <v>0</v>
      </c>
      <c r="X116">
        <f t="shared" si="261"/>
        <v>0</v>
      </c>
      <c r="Y116">
        <f t="shared" si="261"/>
        <v>0</v>
      </c>
      <c r="AA116">
        <v>48583957</v>
      </c>
      <c r="AB116">
        <f t="shared" si="262"/>
        <v>87.06</v>
      </c>
      <c r="AC116">
        <f t="shared" si="263"/>
        <v>87.06</v>
      </c>
      <c r="AD116">
        <f t="shared" si="264"/>
        <v>0</v>
      </c>
      <c r="AE116">
        <f t="shared" si="265"/>
        <v>0</v>
      </c>
      <c r="AF116">
        <f t="shared" si="265"/>
        <v>0</v>
      </c>
      <c r="AG116">
        <f t="shared" si="266"/>
        <v>0</v>
      </c>
      <c r="AH116">
        <f t="shared" si="267"/>
        <v>0</v>
      </c>
      <c r="AI116">
        <f t="shared" si="267"/>
        <v>0</v>
      </c>
      <c r="AJ116">
        <f t="shared" si="268"/>
        <v>0</v>
      </c>
      <c r="AK116">
        <v>87.06</v>
      </c>
      <c r="AL116">
        <v>87.06</v>
      </c>
      <c r="AM116">
        <v>0</v>
      </c>
      <c r="AN116">
        <v>0</v>
      </c>
      <c r="AO116">
        <v>0</v>
      </c>
      <c r="AP116">
        <v>0</v>
      </c>
      <c r="AQ116">
        <v>0</v>
      </c>
      <c r="AR116">
        <v>0</v>
      </c>
      <c r="AS116">
        <v>0</v>
      </c>
      <c r="AT116">
        <v>0</v>
      </c>
      <c r="AU116">
        <v>0</v>
      </c>
      <c r="AV116">
        <v>1</v>
      </c>
      <c r="AW116">
        <v>1</v>
      </c>
      <c r="AZ116">
        <v>1</v>
      </c>
      <c r="BA116">
        <v>1</v>
      </c>
      <c r="BB116">
        <v>1</v>
      </c>
      <c r="BC116">
        <v>3.91</v>
      </c>
      <c r="BD116" t="s">
        <v>3</v>
      </c>
      <c r="BE116" t="s">
        <v>3</v>
      </c>
      <c r="BF116" t="s">
        <v>3</v>
      </c>
      <c r="BG116" t="s">
        <v>3</v>
      </c>
      <c r="BH116">
        <v>3</v>
      </c>
      <c r="BI116">
        <v>1</v>
      </c>
      <c r="BJ116" t="s">
        <v>287</v>
      </c>
      <c r="BM116">
        <v>500001</v>
      </c>
      <c r="BN116">
        <v>0</v>
      </c>
      <c r="BO116" t="s">
        <v>284</v>
      </c>
      <c r="BP116">
        <v>1</v>
      </c>
      <c r="BQ116">
        <v>8</v>
      </c>
      <c r="BR116">
        <v>0</v>
      </c>
      <c r="BS116">
        <v>1</v>
      </c>
      <c r="BT116">
        <v>1</v>
      </c>
      <c r="BU116">
        <v>1</v>
      </c>
      <c r="BV116">
        <v>1</v>
      </c>
      <c r="BW116">
        <v>1</v>
      </c>
      <c r="BX116">
        <v>1</v>
      </c>
      <c r="BY116" t="s">
        <v>3</v>
      </c>
      <c r="BZ116">
        <v>0</v>
      </c>
      <c r="CA116">
        <v>0</v>
      </c>
      <c r="CE116">
        <v>0</v>
      </c>
      <c r="CF116">
        <v>0</v>
      </c>
      <c r="CG116">
        <v>0</v>
      </c>
      <c r="CM116">
        <v>0</v>
      </c>
      <c r="CN116" t="s">
        <v>3</v>
      </c>
      <c r="CO116">
        <v>0</v>
      </c>
      <c r="CP116">
        <f t="shared" si="269"/>
        <v>5255</v>
      </c>
      <c r="CQ116">
        <f t="shared" si="270"/>
        <v>340.40460000000002</v>
      </c>
      <c r="CR116">
        <f t="shared" si="271"/>
        <v>0</v>
      </c>
      <c r="CS116">
        <f t="shared" si="272"/>
        <v>0</v>
      </c>
      <c r="CT116">
        <f t="shared" si="273"/>
        <v>0</v>
      </c>
      <c r="CU116">
        <f t="shared" si="274"/>
        <v>0</v>
      </c>
      <c r="CV116">
        <f t="shared" si="274"/>
        <v>0</v>
      </c>
      <c r="CW116">
        <f t="shared" si="274"/>
        <v>0</v>
      </c>
      <c r="CX116">
        <f t="shared" si="274"/>
        <v>0</v>
      </c>
      <c r="CY116">
        <f t="shared" si="275"/>
        <v>0</v>
      </c>
      <c r="CZ116">
        <f t="shared" si="276"/>
        <v>0</v>
      </c>
      <c r="DC116" t="s">
        <v>3</v>
      </c>
      <c r="DD116" t="s">
        <v>3</v>
      </c>
      <c r="DE116" t="s">
        <v>3</v>
      </c>
      <c r="DF116" t="s">
        <v>3</v>
      </c>
      <c r="DG116" t="s">
        <v>3</v>
      </c>
      <c r="DH116" t="s">
        <v>3</v>
      </c>
      <c r="DI116" t="s">
        <v>3</v>
      </c>
      <c r="DJ116" t="s">
        <v>3</v>
      </c>
      <c r="DK116" t="s">
        <v>3</v>
      </c>
      <c r="DL116" t="s">
        <v>3</v>
      </c>
      <c r="DM116" t="s">
        <v>3</v>
      </c>
      <c r="DN116">
        <v>0</v>
      </c>
      <c r="DO116">
        <v>0</v>
      </c>
      <c r="DP116">
        <v>1</v>
      </c>
      <c r="DQ116">
        <v>1</v>
      </c>
      <c r="DU116">
        <v>1002</v>
      </c>
      <c r="DV116" t="s">
        <v>286</v>
      </c>
      <c r="DW116" t="s">
        <v>286</v>
      </c>
      <c r="DX116">
        <v>1</v>
      </c>
      <c r="EE116">
        <v>48577656</v>
      </c>
      <c r="EF116">
        <v>8</v>
      </c>
      <c r="EG116" t="s">
        <v>106</v>
      </c>
      <c r="EH116">
        <v>0</v>
      </c>
      <c r="EI116" t="s">
        <v>3</v>
      </c>
      <c r="EJ116">
        <v>1</v>
      </c>
      <c r="EK116">
        <v>500001</v>
      </c>
      <c r="EL116" t="s">
        <v>107</v>
      </c>
      <c r="EM116" t="s">
        <v>108</v>
      </c>
      <c r="EO116" t="s">
        <v>3</v>
      </c>
      <c r="EQ116">
        <v>131072</v>
      </c>
      <c r="ER116">
        <v>87.06</v>
      </c>
      <c r="ES116">
        <v>87.06</v>
      </c>
      <c r="ET116">
        <v>0</v>
      </c>
      <c r="EU116">
        <v>0</v>
      </c>
      <c r="EV116">
        <v>0</v>
      </c>
      <c r="EW116">
        <v>0</v>
      </c>
      <c r="EX116">
        <v>0</v>
      </c>
      <c r="EY116">
        <v>0</v>
      </c>
      <c r="FQ116">
        <v>0</v>
      </c>
      <c r="FR116">
        <f t="shared" si="277"/>
        <v>0</v>
      </c>
      <c r="FS116">
        <v>0</v>
      </c>
      <c r="FX116">
        <v>0</v>
      </c>
      <c r="FY116">
        <v>0</v>
      </c>
      <c r="GA116" t="s">
        <v>3</v>
      </c>
      <c r="GD116">
        <v>1</v>
      </c>
      <c r="GF116">
        <v>-1089054620</v>
      </c>
      <c r="GG116">
        <v>2</v>
      </c>
      <c r="GH116">
        <v>0</v>
      </c>
      <c r="GI116">
        <v>2</v>
      </c>
      <c r="GJ116">
        <v>0</v>
      </c>
      <c r="GK116">
        <v>0</v>
      </c>
      <c r="GL116">
        <f t="shared" si="278"/>
        <v>0</v>
      </c>
      <c r="GM116">
        <f t="shared" si="279"/>
        <v>5255</v>
      </c>
      <c r="GN116">
        <f t="shared" si="280"/>
        <v>5255</v>
      </c>
      <c r="GO116">
        <f t="shared" si="281"/>
        <v>0</v>
      </c>
      <c r="GP116">
        <f t="shared" si="282"/>
        <v>0</v>
      </c>
      <c r="GR116">
        <v>0</v>
      </c>
      <c r="GS116">
        <v>0</v>
      </c>
      <c r="GT116">
        <v>0</v>
      </c>
      <c r="GU116" t="s">
        <v>3</v>
      </c>
      <c r="GV116">
        <f t="shared" si="283"/>
        <v>0</v>
      </c>
      <c r="GW116">
        <v>1</v>
      </c>
      <c r="GX116">
        <f t="shared" si="284"/>
        <v>0</v>
      </c>
      <c r="HA116">
        <v>0</v>
      </c>
      <c r="HB116">
        <v>0</v>
      </c>
      <c r="HC116">
        <f t="shared" si="285"/>
        <v>0</v>
      </c>
      <c r="IK116">
        <v>0</v>
      </c>
    </row>
    <row r="117" spans="1:245">
      <c r="A117">
        <v>17</v>
      </c>
      <c r="B117">
        <v>1</v>
      </c>
      <c r="C117">
        <f>ROW(SmtRes!A329)</f>
        <v>329</v>
      </c>
      <c r="D117">
        <f>ROW(EtalonRes!A346)</f>
        <v>346</v>
      </c>
      <c r="E117" t="s">
        <v>288</v>
      </c>
      <c r="F117" t="s">
        <v>289</v>
      </c>
      <c r="G117" t="s">
        <v>290</v>
      </c>
      <c r="H117" t="s">
        <v>147</v>
      </c>
      <c r="I117">
        <f>ROUND((18.5+121.3+179.8)/100,9)</f>
        <v>3.1960000000000002</v>
      </c>
      <c r="J117">
        <v>0</v>
      </c>
      <c r="O117">
        <f t="shared" si="252"/>
        <v>31538</v>
      </c>
      <c r="P117">
        <f t="shared" si="253"/>
        <v>17600</v>
      </c>
      <c r="Q117">
        <f t="shared" si="254"/>
        <v>234</v>
      </c>
      <c r="R117">
        <f t="shared" si="255"/>
        <v>69</v>
      </c>
      <c r="S117">
        <f t="shared" si="256"/>
        <v>13704</v>
      </c>
      <c r="T117">
        <f t="shared" si="257"/>
        <v>0</v>
      </c>
      <c r="U117">
        <f t="shared" si="258"/>
        <v>94.601600000000005</v>
      </c>
      <c r="V117">
        <f t="shared" si="259"/>
        <v>0.31960000000000005</v>
      </c>
      <c r="W117">
        <f t="shared" si="260"/>
        <v>0</v>
      </c>
      <c r="X117">
        <f t="shared" si="261"/>
        <v>11018</v>
      </c>
      <c r="Y117">
        <f t="shared" si="261"/>
        <v>6887</v>
      </c>
      <c r="AA117">
        <v>48583957</v>
      </c>
      <c r="AB117">
        <f t="shared" si="262"/>
        <v>1839.2</v>
      </c>
      <c r="AC117">
        <f t="shared" si="263"/>
        <v>1591.62</v>
      </c>
      <c r="AD117">
        <f t="shared" si="264"/>
        <v>8.7100000000000009</v>
      </c>
      <c r="AE117">
        <f t="shared" si="265"/>
        <v>1.21</v>
      </c>
      <c r="AF117">
        <f t="shared" si="265"/>
        <v>238.87</v>
      </c>
      <c r="AG117">
        <f t="shared" si="266"/>
        <v>0</v>
      </c>
      <c r="AH117">
        <f t="shared" si="267"/>
        <v>29.6</v>
      </c>
      <c r="AI117">
        <f t="shared" si="267"/>
        <v>0.1</v>
      </c>
      <c r="AJ117">
        <f t="shared" si="268"/>
        <v>0</v>
      </c>
      <c r="AK117">
        <v>1839.2</v>
      </c>
      <c r="AL117">
        <v>1591.62</v>
      </c>
      <c r="AM117">
        <v>8.7100000000000009</v>
      </c>
      <c r="AN117">
        <v>1.21</v>
      </c>
      <c r="AO117">
        <v>238.87</v>
      </c>
      <c r="AP117">
        <v>0</v>
      </c>
      <c r="AQ117">
        <v>29.6</v>
      </c>
      <c r="AR117">
        <v>0.1</v>
      </c>
      <c r="AS117">
        <v>0</v>
      </c>
      <c r="AT117">
        <v>80</v>
      </c>
      <c r="AU117">
        <v>50</v>
      </c>
      <c r="AV117">
        <v>1</v>
      </c>
      <c r="AW117">
        <v>1</v>
      </c>
      <c r="AZ117">
        <v>1</v>
      </c>
      <c r="BA117">
        <v>17.95</v>
      </c>
      <c r="BB117">
        <v>8.39</v>
      </c>
      <c r="BC117">
        <v>3.46</v>
      </c>
      <c r="BD117" t="s">
        <v>3</v>
      </c>
      <c r="BE117" t="s">
        <v>3</v>
      </c>
      <c r="BF117" t="s">
        <v>3</v>
      </c>
      <c r="BG117" t="s">
        <v>3</v>
      </c>
      <c r="BH117">
        <v>0</v>
      </c>
      <c r="BI117">
        <v>1</v>
      </c>
      <c r="BJ117" t="s">
        <v>291</v>
      </c>
      <c r="BM117">
        <v>62001</v>
      </c>
      <c r="BN117">
        <v>0</v>
      </c>
      <c r="BO117" t="s">
        <v>289</v>
      </c>
      <c r="BP117">
        <v>1</v>
      </c>
      <c r="BQ117">
        <v>6</v>
      </c>
      <c r="BR117">
        <v>0</v>
      </c>
      <c r="BS117">
        <v>17.95</v>
      </c>
      <c r="BT117">
        <v>1</v>
      </c>
      <c r="BU117">
        <v>1</v>
      </c>
      <c r="BV117">
        <v>1</v>
      </c>
      <c r="BW117">
        <v>1</v>
      </c>
      <c r="BX117">
        <v>1</v>
      </c>
      <c r="BY117" t="s">
        <v>3</v>
      </c>
      <c r="BZ117">
        <v>80</v>
      </c>
      <c r="CA117">
        <v>50</v>
      </c>
      <c r="CE117">
        <v>0</v>
      </c>
      <c r="CF117">
        <v>0</v>
      </c>
      <c r="CG117">
        <v>0</v>
      </c>
      <c r="CM117">
        <v>0</v>
      </c>
      <c r="CN117" t="s">
        <v>3</v>
      </c>
      <c r="CO117">
        <v>0</v>
      </c>
      <c r="CP117">
        <f t="shared" si="269"/>
        <v>31538</v>
      </c>
      <c r="CQ117">
        <f t="shared" si="270"/>
        <v>5507.0051999999996</v>
      </c>
      <c r="CR117">
        <f t="shared" si="271"/>
        <v>73.076900000000009</v>
      </c>
      <c r="CS117">
        <f t="shared" si="272"/>
        <v>21.7195</v>
      </c>
      <c r="CT117">
        <f t="shared" si="273"/>
        <v>4287.7164999999995</v>
      </c>
      <c r="CU117">
        <f t="shared" si="274"/>
        <v>0</v>
      </c>
      <c r="CV117">
        <f t="shared" si="274"/>
        <v>29.6</v>
      </c>
      <c r="CW117">
        <f t="shared" si="274"/>
        <v>0.1</v>
      </c>
      <c r="CX117">
        <f t="shared" si="274"/>
        <v>0</v>
      </c>
      <c r="CY117">
        <f t="shared" si="275"/>
        <v>11018.4</v>
      </c>
      <c r="CZ117">
        <f t="shared" si="276"/>
        <v>6886.5</v>
      </c>
      <c r="DC117" t="s">
        <v>3</v>
      </c>
      <c r="DD117" t="s">
        <v>3</v>
      </c>
      <c r="DE117" t="s">
        <v>3</v>
      </c>
      <c r="DF117" t="s">
        <v>3</v>
      </c>
      <c r="DG117" t="s">
        <v>3</v>
      </c>
      <c r="DH117" t="s">
        <v>3</v>
      </c>
      <c r="DI117" t="s">
        <v>3</v>
      </c>
      <c r="DJ117" t="s">
        <v>3</v>
      </c>
      <c r="DK117" t="s">
        <v>3</v>
      </c>
      <c r="DL117" t="s">
        <v>3</v>
      </c>
      <c r="DM117" t="s">
        <v>3</v>
      </c>
      <c r="DN117">
        <v>0</v>
      </c>
      <c r="DO117">
        <v>0</v>
      </c>
      <c r="DP117">
        <v>1</v>
      </c>
      <c r="DQ117">
        <v>1</v>
      </c>
      <c r="DU117">
        <v>1005</v>
      </c>
      <c r="DV117" t="s">
        <v>147</v>
      </c>
      <c r="DW117" t="s">
        <v>147</v>
      </c>
      <c r="DX117">
        <v>100</v>
      </c>
      <c r="EE117">
        <v>48577807</v>
      </c>
      <c r="EF117">
        <v>6</v>
      </c>
      <c r="EG117" t="s">
        <v>34</v>
      </c>
      <c r="EH117">
        <v>0</v>
      </c>
      <c r="EI117" t="s">
        <v>3</v>
      </c>
      <c r="EJ117">
        <v>1</v>
      </c>
      <c r="EK117">
        <v>62001</v>
      </c>
      <c r="EL117" t="s">
        <v>277</v>
      </c>
      <c r="EM117" t="s">
        <v>278</v>
      </c>
      <c r="EO117" t="s">
        <v>3</v>
      </c>
      <c r="EQ117">
        <v>131072</v>
      </c>
      <c r="ER117">
        <v>1839.2</v>
      </c>
      <c r="ES117">
        <v>1591.62</v>
      </c>
      <c r="ET117">
        <v>8.7100000000000009</v>
      </c>
      <c r="EU117">
        <v>1.21</v>
      </c>
      <c r="EV117">
        <v>238.87</v>
      </c>
      <c r="EW117">
        <v>29.6</v>
      </c>
      <c r="EX117">
        <v>0.1</v>
      </c>
      <c r="EY117">
        <v>0</v>
      </c>
      <c r="FQ117">
        <v>0</v>
      </c>
      <c r="FR117">
        <f t="shared" si="277"/>
        <v>0</v>
      </c>
      <c r="FS117">
        <v>0</v>
      </c>
      <c r="FX117">
        <v>80</v>
      </c>
      <c r="FY117">
        <v>50</v>
      </c>
      <c r="GA117" t="s">
        <v>3</v>
      </c>
      <c r="GD117">
        <v>1</v>
      </c>
      <c r="GF117">
        <v>-1658659402</v>
      </c>
      <c r="GG117">
        <v>2</v>
      </c>
      <c r="GH117">
        <v>0</v>
      </c>
      <c r="GI117">
        <v>2</v>
      </c>
      <c r="GJ117">
        <v>0</v>
      </c>
      <c r="GK117">
        <v>0</v>
      </c>
      <c r="GL117">
        <f t="shared" si="278"/>
        <v>0</v>
      </c>
      <c r="GM117">
        <f t="shared" si="279"/>
        <v>49443</v>
      </c>
      <c r="GN117">
        <f t="shared" si="280"/>
        <v>49443</v>
      </c>
      <c r="GO117">
        <f t="shared" si="281"/>
        <v>0</v>
      </c>
      <c r="GP117">
        <f t="shared" si="282"/>
        <v>0</v>
      </c>
      <c r="GR117">
        <v>0</v>
      </c>
      <c r="GS117">
        <v>0</v>
      </c>
      <c r="GT117">
        <v>0</v>
      </c>
      <c r="GU117" t="s">
        <v>3</v>
      </c>
      <c r="GV117">
        <f t="shared" si="283"/>
        <v>0</v>
      </c>
      <c r="GW117">
        <v>1</v>
      </c>
      <c r="GX117">
        <f t="shared" si="284"/>
        <v>0</v>
      </c>
      <c r="HA117">
        <v>0</v>
      </c>
      <c r="HB117">
        <v>0</v>
      </c>
      <c r="HC117">
        <f t="shared" si="285"/>
        <v>0</v>
      </c>
      <c r="IK117">
        <v>0</v>
      </c>
    </row>
    <row r="118" spans="1:245">
      <c r="A118">
        <v>17</v>
      </c>
      <c r="B118">
        <v>1</v>
      </c>
      <c r="E118" t="s">
        <v>292</v>
      </c>
      <c r="F118" t="s">
        <v>280</v>
      </c>
      <c r="G118" t="s">
        <v>281</v>
      </c>
      <c r="H118" t="s">
        <v>40</v>
      </c>
      <c r="I118">
        <f>ROUND(I117*-0.071,9)</f>
        <v>-0.22691600000000001</v>
      </c>
      <c r="J118">
        <v>0</v>
      </c>
      <c r="O118">
        <f t="shared" si="252"/>
        <v>-12049</v>
      </c>
      <c r="P118">
        <f t="shared" si="253"/>
        <v>-12049</v>
      </c>
      <c r="Q118">
        <f t="shared" si="254"/>
        <v>0</v>
      </c>
      <c r="R118">
        <f t="shared" si="255"/>
        <v>0</v>
      </c>
      <c r="S118">
        <f t="shared" si="256"/>
        <v>0</v>
      </c>
      <c r="T118">
        <f t="shared" si="257"/>
        <v>0</v>
      </c>
      <c r="U118">
        <f t="shared" si="258"/>
        <v>0</v>
      </c>
      <c r="V118">
        <f t="shared" si="259"/>
        <v>0</v>
      </c>
      <c r="W118">
        <f t="shared" si="260"/>
        <v>0</v>
      </c>
      <c r="X118">
        <f t="shared" si="261"/>
        <v>0</v>
      </c>
      <c r="Y118">
        <f t="shared" si="261"/>
        <v>0</v>
      </c>
      <c r="AA118">
        <v>48583957</v>
      </c>
      <c r="AB118">
        <f t="shared" si="262"/>
        <v>15481</v>
      </c>
      <c r="AC118">
        <f t="shared" si="263"/>
        <v>15481</v>
      </c>
      <c r="AD118">
        <f t="shared" si="264"/>
        <v>0</v>
      </c>
      <c r="AE118">
        <f t="shared" si="265"/>
        <v>0</v>
      </c>
      <c r="AF118">
        <f t="shared" si="265"/>
        <v>0</v>
      </c>
      <c r="AG118">
        <f t="shared" si="266"/>
        <v>0</v>
      </c>
      <c r="AH118">
        <f t="shared" si="267"/>
        <v>0</v>
      </c>
      <c r="AI118">
        <f t="shared" si="267"/>
        <v>0</v>
      </c>
      <c r="AJ118">
        <f t="shared" si="268"/>
        <v>0</v>
      </c>
      <c r="AK118">
        <v>15481</v>
      </c>
      <c r="AL118">
        <v>15481</v>
      </c>
      <c r="AM118">
        <v>0</v>
      </c>
      <c r="AN118">
        <v>0</v>
      </c>
      <c r="AO118">
        <v>0</v>
      </c>
      <c r="AP118">
        <v>0</v>
      </c>
      <c r="AQ118">
        <v>0</v>
      </c>
      <c r="AR118">
        <v>0</v>
      </c>
      <c r="AS118">
        <v>0</v>
      </c>
      <c r="AT118">
        <v>0</v>
      </c>
      <c r="AU118">
        <v>0</v>
      </c>
      <c r="AV118">
        <v>1</v>
      </c>
      <c r="AW118">
        <v>1</v>
      </c>
      <c r="AZ118">
        <v>1</v>
      </c>
      <c r="BA118">
        <v>1</v>
      </c>
      <c r="BB118">
        <v>1</v>
      </c>
      <c r="BC118">
        <v>3.43</v>
      </c>
      <c r="BD118" t="s">
        <v>3</v>
      </c>
      <c r="BE118" t="s">
        <v>3</v>
      </c>
      <c r="BF118" t="s">
        <v>3</v>
      </c>
      <c r="BG118" t="s">
        <v>3</v>
      </c>
      <c r="BH118">
        <v>3</v>
      </c>
      <c r="BI118">
        <v>1</v>
      </c>
      <c r="BJ118" t="s">
        <v>282</v>
      </c>
      <c r="BM118">
        <v>500001</v>
      </c>
      <c r="BN118">
        <v>0</v>
      </c>
      <c r="BO118" t="s">
        <v>280</v>
      </c>
      <c r="BP118">
        <v>1</v>
      </c>
      <c r="BQ118">
        <v>8</v>
      </c>
      <c r="BR118">
        <v>1</v>
      </c>
      <c r="BS118">
        <v>1</v>
      </c>
      <c r="BT118">
        <v>1</v>
      </c>
      <c r="BU118">
        <v>1</v>
      </c>
      <c r="BV118">
        <v>1</v>
      </c>
      <c r="BW118">
        <v>1</v>
      </c>
      <c r="BX118">
        <v>1</v>
      </c>
      <c r="BY118" t="s">
        <v>3</v>
      </c>
      <c r="BZ118">
        <v>0</v>
      </c>
      <c r="CA118">
        <v>0</v>
      </c>
      <c r="CE118">
        <v>0</v>
      </c>
      <c r="CF118">
        <v>0</v>
      </c>
      <c r="CG118">
        <v>0</v>
      </c>
      <c r="CM118">
        <v>0</v>
      </c>
      <c r="CN118" t="s">
        <v>3</v>
      </c>
      <c r="CO118">
        <v>0</v>
      </c>
      <c r="CP118">
        <f t="shared" si="269"/>
        <v>-12049</v>
      </c>
      <c r="CQ118">
        <f t="shared" si="270"/>
        <v>53099.83</v>
      </c>
      <c r="CR118">
        <f t="shared" si="271"/>
        <v>0</v>
      </c>
      <c r="CS118">
        <f t="shared" si="272"/>
        <v>0</v>
      </c>
      <c r="CT118">
        <f t="shared" si="273"/>
        <v>0</v>
      </c>
      <c r="CU118">
        <f t="shared" si="274"/>
        <v>0</v>
      </c>
      <c r="CV118">
        <f t="shared" si="274"/>
        <v>0</v>
      </c>
      <c r="CW118">
        <f t="shared" si="274"/>
        <v>0</v>
      </c>
      <c r="CX118">
        <f t="shared" si="274"/>
        <v>0</v>
      </c>
      <c r="CY118">
        <f t="shared" si="275"/>
        <v>0</v>
      </c>
      <c r="CZ118">
        <f t="shared" si="276"/>
        <v>0</v>
      </c>
      <c r="DC118" t="s">
        <v>3</v>
      </c>
      <c r="DD118" t="s">
        <v>3</v>
      </c>
      <c r="DE118" t="s">
        <v>3</v>
      </c>
      <c r="DF118" t="s">
        <v>3</v>
      </c>
      <c r="DG118" t="s">
        <v>3</v>
      </c>
      <c r="DH118" t="s">
        <v>3</v>
      </c>
      <c r="DI118" t="s">
        <v>3</v>
      </c>
      <c r="DJ118" t="s">
        <v>3</v>
      </c>
      <c r="DK118" t="s">
        <v>3</v>
      </c>
      <c r="DL118" t="s">
        <v>3</v>
      </c>
      <c r="DM118" t="s">
        <v>3</v>
      </c>
      <c r="DN118">
        <v>0</v>
      </c>
      <c r="DO118">
        <v>0</v>
      </c>
      <c r="DP118">
        <v>1</v>
      </c>
      <c r="DQ118">
        <v>1</v>
      </c>
      <c r="DU118">
        <v>1009</v>
      </c>
      <c r="DV118" t="s">
        <v>40</v>
      </c>
      <c r="DW118" t="s">
        <v>40</v>
      </c>
      <c r="DX118">
        <v>1000</v>
      </c>
      <c r="EE118">
        <v>48577656</v>
      </c>
      <c r="EF118">
        <v>8</v>
      </c>
      <c r="EG118" t="s">
        <v>106</v>
      </c>
      <c r="EH118">
        <v>0</v>
      </c>
      <c r="EI118" t="s">
        <v>3</v>
      </c>
      <c r="EJ118">
        <v>1</v>
      </c>
      <c r="EK118">
        <v>500001</v>
      </c>
      <c r="EL118" t="s">
        <v>107</v>
      </c>
      <c r="EM118" t="s">
        <v>108</v>
      </c>
      <c r="EO118" t="s">
        <v>3</v>
      </c>
      <c r="EQ118">
        <v>163840</v>
      </c>
      <c r="ER118">
        <v>15481</v>
      </c>
      <c r="ES118">
        <v>15481</v>
      </c>
      <c r="ET118">
        <v>0</v>
      </c>
      <c r="EU118">
        <v>0</v>
      </c>
      <c r="EV118">
        <v>0</v>
      </c>
      <c r="EW118">
        <v>0</v>
      </c>
      <c r="EX118">
        <v>0</v>
      </c>
      <c r="EY118">
        <v>0</v>
      </c>
      <c r="FQ118">
        <v>0</v>
      </c>
      <c r="FR118">
        <f t="shared" si="277"/>
        <v>0</v>
      </c>
      <c r="FS118">
        <v>0</v>
      </c>
      <c r="FX118">
        <v>0</v>
      </c>
      <c r="FY118">
        <v>0</v>
      </c>
      <c r="GA118" t="s">
        <v>3</v>
      </c>
      <c r="GD118">
        <v>1</v>
      </c>
      <c r="GF118">
        <v>784182181</v>
      </c>
      <c r="GG118">
        <v>2</v>
      </c>
      <c r="GH118">
        <v>0</v>
      </c>
      <c r="GI118">
        <v>2</v>
      </c>
      <c r="GJ118">
        <v>0</v>
      </c>
      <c r="GK118">
        <v>0</v>
      </c>
      <c r="GL118">
        <f t="shared" si="278"/>
        <v>0</v>
      </c>
      <c r="GM118">
        <f t="shared" si="279"/>
        <v>-12049</v>
      </c>
      <c r="GN118">
        <f t="shared" si="280"/>
        <v>-12049</v>
      </c>
      <c r="GO118">
        <f t="shared" si="281"/>
        <v>0</v>
      </c>
      <c r="GP118">
        <f t="shared" si="282"/>
        <v>0</v>
      </c>
      <c r="GR118">
        <v>0</v>
      </c>
      <c r="GS118">
        <v>0</v>
      </c>
      <c r="GT118">
        <v>0</v>
      </c>
      <c r="GU118" t="s">
        <v>3</v>
      </c>
      <c r="GV118">
        <f t="shared" si="283"/>
        <v>0</v>
      </c>
      <c r="GW118">
        <v>1</v>
      </c>
      <c r="GX118">
        <f t="shared" si="284"/>
        <v>0</v>
      </c>
      <c r="HA118">
        <v>0</v>
      </c>
      <c r="HB118">
        <v>0</v>
      </c>
      <c r="HC118">
        <f t="shared" si="285"/>
        <v>0</v>
      </c>
      <c r="IK118">
        <v>0</v>
      </c>
    </row>
    <row r="119" spans="1:245">
      <c r="A119">
        <v>17</v>
      </c>
      <c r="B119">
        <v>1</v>
      </c>
      <c r="E119" t="s">
        <v>293</v>
      </c>
      <c r="F119" t="s">
        <v>284</v>
      </c>
      <c r="G119" t="s">
        <v>285</v>
      </c>
      <c r="H119" t="s">
        <v>286</v>
      </c>
      <c r="I119">
        <f>ROUND(I117*100*0.125,9)</f>
        <v>39.950000000000003</v>
      </c>
      <c r="J119">
        <v>0</v>
      </c>
      <c r="O119">
        <f t="shared" si="252"/>
        <v>13599</v>
      </c>
      <c r="P119">
        <f t="shared" si="253"/>
        <v>13599</v>
      </c>
      <c r="Q119">
        <f t="shared" si="254"/>
        <v>0</v>
      </c>
      <c r="R119">
        <f t="shared" si="255"/>
        <v>0</v>
      </c>
      <c r="S119">
        <f t="shared" si="256"/>
        <v>0</v>
      </c>
      <c r="T119">
        <f t="shared" si="257"/>
        <v>0</v>
      </c>
      <c r="U119">
        <f t="shared" si="258"/>
        <v>0</v>
      </c>
      <c r="V119">
        <f t="shared" si="259"/>
        <v>0</v>
      </c>
      <c r="W119">
        <f t="shared" si="260"/>
        <v>0</v>
      </c>
      <c r="X119">
        <f t="shared" si="261"/>
        <v>0</v>
      </c>
      <c r="Y119">
        <f t="shared" si="261"/>
        <v>0</v>
      </c>
      <c r="AA119">
        <v>48583957</v>
      </c>
      <c r="AB119">
        <f t="shared" si="262"/>
        <v>87.06</v>
      </c>
      <c r="AC119">
        <f t="shared" si="263"/>
        <v>87.06</v>
      </c>
      <c r="AD119">
        <f t="shared" si="264"/>
        <v>0</v>
      </c>
      <c r="AE119">
        <f t="shared" si="265"/>
        <v>0</v>
      </c>
      <c r="AF119">
        <f t="shared" si="265"/>
        <v>0</v>
      </c>
      <c r="AG119">
        <f t="shared" si="266"/>
        <v>0</v>
      </c>
      <c r="AH119">
        <f t="shared" si="267"/>
        <v>0</v>
      </c>
      <c r="AI119">
        <f t="shared" si="267"/>
        <v>0</v>
      </c>
      <c r="AJ119">
        <f t="shared" si="268"/>
        <v>0</v>
      </c>
      <c r="AK119">
        <v>87.06</v>
      </c>
      <c r="AL119">
        <v>87.06</v>
      </c>
      <c r="AM119">
        <v>0</v>
      </c>
      <c r="AN119">
        <v>0</v>
      </c>
      <c r="AO119">
        <v>0</v>
      </c>
      <c r="AP119">
        <v>0</v>
      </c>
      <c r="AQ119">
        <v>0</v>
      </c>
      <c r="AR119">
        <v>0</v>
      </c>
      <c r="AS119">
        <v>0</v>
      </c>
      <c r="AT119">
        <v>0</v>
      </c>
      <c r="AU119">
        <v>0</v>
      </c>
      <c r="AV119">
        <v>1</v>
      </c>
      <c r="AW119">
        <v>1</v>
      </c>
      <c r="AZ119">
        <v>1</v>
      </c>
      <c r="BA119">
        <v>1</v>
      </c>
      <c r="BB119">
        <v>1</v>
      </c>
      <c r="BC119">
        <v>3.91</v>
      </c>
      <c r="BD119" t="s">
        <v>3</v>
      </c>
      <c r="BE119" t="s">
        <v>3</v>
      </c>
      <c r="BF119" t="s">
        <v>3</v>
      </c>
      <c r="BG119" t="s">
        <v>3</v>
      </c>
      <c r="BH119">
        <v>3</v>
      </c>
      <c r="BI119">
        <v>1</v>
      </c>
      <c r="BJ119" t="s">
        <v>287</v>
      </c>
      <c r="BM119">
        <v>500001</v>
      </c>
      <c r="BN119">
        <v>0</v>
      </c>
      <c r="BO119" t="s">
        <v>284</v>
      </c>
      <c r="BP119">
        <v>1</v>
      </c>
      <c r="BQ119">
        <v>8</v>
      </c>
      <c r="BR119">
        <v>0</v>
      </c>
      <c r="BS119">
        <v>1</v>
      </c>
      <c r="BT119">
        <v>1</v>
      </c>
      <c r="BU119">
        <v>1</v>
      </c>
      <c r="BV119">
        <v>1</v>
      </c>
      <c r="BW119">
        <v>1</v>
      </c>
      <c r="BX119">
        <v>1</v>
      </c>
      <c r="BY119" t="s">
        <v>3</v>
      </c>
      <c r="BZ119">
        <v>0</v>
      </c>
      <c r="CA119">
        <v>0</v>
      </c>
      <c r="CE119">
        <v>0</v>
      </c>
      <c r="CF119">
        <v>0</v>
      </c>
      <c r="CG119">
        <v>0</v>
      </c>
      <c r="CM119">
        <v>0</v>
      </c>
      <c r="CN119" t="s">
        <v>3</v>
      </c>
      <c r="CO119">
        <v>0</v>
      </c>
      <c r="CP119">
        <f t="shared" si="269"/>
        <v>13599</v>
      </c>
      <c r="CQ119">
        <f t="shared" si="270"/>
        <v>340.40460000000002</v>
      </c>
      <c r="CR119">
        <f t="shared" si="271"/>
        <v>0</v>
      </c>
      <c r="CS119">
        <f t="shared" si="272"/>
        <v>0</v>
      </c>
      <c r="CT119">
        <f t="shared" si="273"/>
        <v>0</v>
      </c>
      <c r="CU119">
        <f t="shared" si="274"/>
        <v>0</v>
      </c>
      <c r="CV119">
        <f t="shared" si="274"/>
        <v>0</v>
      </c>
      <c r="CW119">
        <f t="shared" si="274"/>
        <v>0</v>
      </c>
      <c r="CX119">
        <f t="shared" si="274"/>
        <v>0</v>
      </c>
      <c r="CY119">
        <f t="shared" si="275"/>
        <v>0</v>
      </c>
      <c r="CZ119">
        <f t="shared" si="276"/>
        <v>0</v>
      </c>
      <c r="DC119" t="s">
        <v>3</v>
      </c>
      <c r="DD119" t="s">
        <v>3</v>
      </c>
      <c r="DE119" t="s">
        <v>3</v>
      </c>
      <c r="DF119" t="s">
        <v>3</v>
      </c>
      <c r="DG119" t="s">
        <v>3</v>
      </c>
      <c r="DH119" t="s">
        <v>3</v>
      </c>
      <c r="DI119" t="s">
        <v>3</v>
      </c>
      <c r="DJ119" t="s">
        <v>3</v>
      </c>
      <c r="DK119" t="s">
        <v>3</v>
      </c>
      <c r="DL119" t="s">
        <v>3</v>
      </c>
      <c r="DM119" t="s">
        <v>3</v>
      </c>
      <c r="DN119">
        <v>0</v>
      </c>
      <c r="DO119">
        <v>0</v>
      </c>
      <c r="DP119">
        <v>1</v>
      </c>
      <c r="DQ119">
        <v>1</v>
      </c>
      <c r="DU119">
        <v>1002</v>
      </c>
      <c r="DV119" t="s">
        <v>286</v>
      </c>
      <c r="DW119" t="s">
        <v>286</v>
      </c>
      <c r="DX119">
        <v>1</v>
      </c>
      <c r="EE119">
        <v>48577656</v>
      </c>
      <c r="EF119">
        <v>8</v>
      </c>
      <c r="EG119" t="s">
        <v>106</v>
      </c>
      <c r="EH119">
        <v>0</v>
      </c>
      <c r="EI119" t="s">
        <v>3</v>
      </c>
      <c r="EJ119">
        <v>1</v>
      </c>
      <c r="EK119">
        <v>500001</v>
      </c>
      <c r="EL119" t="s">
        <v>107</v>
      </c>
      <c r="EM119" t="s">
        <v>108</v>
      </c>
      <c r="EO119" t="s">
        <v>3</v>
      </c>
      <c r="EQ119">
        <v>131072</v>
      </c>
      <c r="ER119">
        <v>87.06</v>
      </c>
      <c r="ES119">
        <v>87.06</v>
      </c>
      <c r="ET119">
        <v>0</v>
      </c>
      <c r="EU119">
        <v>0</v>
      </c>
      <c r="EV119">
        <v>0</v>
      </c>
      <c r="EW119">
        <v>0</v>
      </c>
      <c r="EX119">
        <v>0</v>
      </c>
      <c r="EY119">
        <v>0</v>
      </c>
      <c r="FQ119">
        <v>0</v>
      </c>
      <c r="FR119">
        <f t="shared" si="277"/>
        <v>0</v>
      </c>
      <c r="FS119">
        <v>0</v>
      </c>
      <c r="FX119">
        <v>0</v>
      </c>
      <c r="FY119">
        <v>0</v>
      </c>
      <c r="GA119" t="s">
        <v>3</v>
      </c>
      <c r="GD119">
        <v>1</v>
      </c>
      <c r="GF119">
        <v>-1089054620</v>
      </c>
      <c r="GG119">
        <v>2</v>
      </c>
      <c r="GH119">
        <v>0</v>
      </c>
      <c r="GI119">
        <v>2</v>
      </c>
      <c r="GJ119">
        <v>0</v>
      </c>
      <c r="GK119">
        <v>0</v>
      </c>
      <c r="GL119">
        <f t="shared" si="278"/>
        <v>0</v>
      </c>
      <c r="GM119">
        <f t="shared" si="279"/>
        <v>13599</v>
      </c>
      <c r="GN119">
        <f t="shared" si="280"/>
        <v>13599</v>
      </c>
      <c r="GO119">
        <f t="shared" si="281"/>
        <v>0</v>
      </c>
      <c r="GP119">
        <f t="shared" si="282"/>
        <v>0</v>
      </c>
      <c r="GR119">
        <v>0</v>
      </c>
      <c r="GS119">
        <v>0</v>
      </c>
      <c r="GT119">
        <v>0</v>
      </c>
      <c r="GU119" t="s">
        <v>3</v>
      </c>
      <c r="GV119">
        <f t="shared" si="283"/>
        <v>0</v>
      </c>
      <c r="GW119">
        <v>1</v>
      </c>
      <c r="GX119">
        <f t="shared" si="284"/>
        <v>0</v>
      </c>
      <c r="HA119">
        <v>0</v>
      </c>
      <c r="HB119">
        <v>0</v>
      </c>
      <c r="HC119">
        <f t="shared" si="285"/>
        <v>0</v>
      </c>
      <c r="IK119">
        <v>0</v>
      </c>
    </row>
    <row r="120" spans="1:245">
      <c r="A120">
        <v>17</v>
      </c>
      <c r="B120">
        <v>1</v>
      </c>
      <c r="C120">
        <f>ROW(SmtRes!A334)</f>
        <v>334</v>
      </c>
      <c r="D120">
        <f>ROW(EtalonRes!A351)</f>
        <v>351</v>
      </c>
      <c r="E120" t="s">
        <v>294</v>
      </c>
      <c r="F120" t="s">
        <v>263</v>
      </c>
      <c r="G120" t="s">
        <v>264</v>
      </c>
      <c r="H120" t="s">
        <v>265</v>
      </c>
      <c r="I120">
        <f>ROUND(15.6/100,9)</f>
        <v>0.156</v>
      </c>
      <c r="J120">
        <v>0</v>
      </c>
      <c r="O120">
        <f t="shared" si="252"/>
        <v>904</v>
      </c>
      <c r="P120">
        <f t="shared" si="253"/>
        <v>246</v>
      </c>
      <c r="Q120">
        <f t="shared" si="254"/>
        <v>14</v>
      </c>
      <c r="R120">
        <f t="shared" si="255"/>
        <v>11</v>
      </c>
      <c r="S120">
        <f t="shared" si="256"/>
        <v>644</v>
      </c>
      <c r="T120">
        <f t="shared" si="257"/>
        <v>0</v>
      </c>
      <c r="U120">
        <f t="shared" si="258"/>
        <v>4.6144799999999995</v>
      </c>
      <c r="V120">
        <f t="shared" si="259"/>
        <v>4.9919999999999999E-2</v>
      </c>
      <c r="W120">
        <f t="shared" si="260"/>
        <v>0</v>
      </c>
      <c r="X120">
        <f t="shared" si="261"/>
        <v>517</v>
      </c>
      <c r="Y120">
        <f t="shared" si="261"/>
        <v>328</v>
      </c>
      <c r="AA120">
        <v>48583957</v>
      </c>
      <c r="AB120">
        <f t="shared" si="262"/>
        <v>452.44</v>
      </c>
      <c r="AC120">
        <f t="shared" si="263"/>
        <v>212.33</v>
      </c>
      <c r="AD120">
        <f t="shared" si="264"/>
        <v>10.27</v>
      </c>
      <c r="AE120">
        <f t="shared" si="265"/>
        <v>3.87</v>
      </c>
      <c r="AF120">
        <f t="shared" si="265"/>
        <v>229.84</v>
      </c>
      <c r="AG120">
        <f t="shared" si="266"/>
        <v>0</v>
      </c>
      <c r="AH120">
        <f t="shared" si="267"/>
        <v>29.58</v>
      </c>
      <c r="AI120">
        <f t="shared" si="267"/>
        <v>0.32</v>
      </c>
      <c r="AJ120">
        <f t="shared" si="268"/>
        <v>0</v>
      </c>
      <c r="AK120">
        <v>452.44</v>
      </c>
      <c r="AL120">
        <v>212.33</v>
      </c>
      <c r="AM120">
        <v>10.27</v>
      </c>
      <c r="AN120">
        <v>3.87</v>
      </c>
      <c r="AO120">
        <v>229.84</v>
      </c>
      <c r="AP120">
        <v>0</v>
      </c>
      <c r="AQ120">
        <v>29.58</v>
      </c>
      <c r="AR120">
        <v>0.32</v>
      </c>
      <c r="AS120">
        <v>0</v>
      </c>
      <c r="AT120">
        <v>79</v>
      </c>
      <c r="AU120">
        <v>50</v>
      </c>
      <c r="AV120">
        <v>1</v>
      </c>
      <c r="AW120">
        <v>1</v>
      </c>
      <c r="AZ120">
        <v>1</v>
      </c>
      <c r="BA120">
        <v>17.95</v>
      </c>
      <c r="BB120">
        <v>8.92</v>
      </c>
      <c r="BC120">
        <v>7.44</v>
      </c>
      <c r="BD120" t="s">
        <v>3</v>
      </c>
      <c r="BE120" t="s">
        <v>3</v>
      </c>
      <c r="BF120" t="s">
        <v>3</v>
      </c>
      <c r="BG120" t="s">
        <v>3</v>
      </c>
      <c r="BH120">
        <v>0</v>
      </c>
      <c r="BI120">
        <v>1</v>
      </c>
      <c r="BJ120" t="s">
        <v>266</v>
      </c>
      <c r="BM120">
        <v>61001</v>
      </c>
      <c r="BN120">
        <v>0</v>
      </c>
      <c r="BO120" t="s">
        <v>263</v>
      </c>
      <c r="BP120">
        <v>1</v>
      </c>
      <c r="BQ120">
        <v>6</v>
      </c>
      <c r="BR120">
        <v>0</v>
      </c>
      <c r="BS120">
        <v>17.95</v>
      </c>
      <c r="BT120">
        <v>1</v>
      </c>
      <c r="BU120">
        <v>1</v>
      </c>
      <c r="BV120">
        <v>1</v>
      </c>
      <c r="BW120">
        <v>1</v>
      </c>
      <c r="BX120">
        <v>1</v>
      </c>
      <c r="BY120" t="s">
        <v>3</v>
      </c>
      <c r="BZ120">
        <v>79</v>
      </c>
      <c r="CA120">
        <v>50</v>
      </c>
      <c r="CE120">
        <v>0</v>
      </c>
      <c r="CF120">
        <v>0</v>
      </c>
      <c r="CG120">
        <v>0</v>
      </c>
      <c r="CM120">
        <v>0</v>
      </c>
      <c r="CN120" t="s">
        <v>3</v>
      </c>
      <c r="CO120">
        <v>0</v>
      </c>
      <c r="CP120">
        <f t="shared" si="269"/>
        <v>904</v>
      </c>
      <c r="CQ120">
        <f t="shared" si="270"/>
        <v>1579.7352000000001</v>
      </c>
      <c r="CR120">
        <f t="shared" si="271"/>
        <v>91.608399999999989</v>
      </c>
      <c r="CS120">
        <f t="shared" si="272"/>
        <v>69.466499999999996</v>
      </c>
      <c r="CT120">
        <f t="shared" si="273"/>
        <v>4125.6279999999997</v>
      </c>
      <c r="CU120">
        <f t="shared" si="274"/>
        <v>0</v>
      </c>
      <c r="CV120">
        <f t="shared" si="274"/>
        <v>29.58</v>
      </c>
      <c r="CW120">
        <f t="shared" si="274"/>
        <v>0.32</v>
      </c>
      <c r="CX120">
        <f t="shared" si="274"/>
        <v>0</v>
      </c>
      <c r="CY120">
        <f t="shared" si="275"/>
        <v>517.45000000000005</v>
      </c>
      <c r="CZ120">
        <f t="shared" si="276"/>
        <v>327.5</v>
      </c>
      <c r="DC120" t="s">
        <v>3</v>
      </c>
      <c r="DD120" t="s">
        <v>3</v>
      </c>
      <c r="DE120" t="s">
        <v>3</v>
      </c>
      <c r="DF120" t="s">
        <v>3</v>
      </c>
      <c r="DG120" t="s">
        <v>3</v>
      </c>
      <c r="DH120" t="s">
        <v>3</v>
      </c>
      <c r="DI120" t="s">
        <v>3</v>
      </c>
      <c r="DJ120" t="s">
        <v>3</v>
      </c>
      <c r="DK120" t="s">
        <v>3</v>
      </c>
      <c r="DL120" t="s">
        <v>3</v>
      </c>
      <c r="DM120" t="s">
        <v>3</v>
      </c>
      <c r="DN120">
        <v>0</v>
      </c>
      <c r="DO120">
        <v>0</v>
      </c>
      <c r="DP120">
        <v>1</v>
      </c>
      <c r="DQ120">
        <v>1</v>
      </c>
      <c r="DU120">
        <v>1013</v>
      </c>
      <c r="DV120" t="s">
        <v>265</v>
      </c>
      <c r="DW120" t="s">
        <v>265</v>
      </c>
      <c r="DX120">
        <v>1</v>
      </c>
      <c r="EE120">
        <v>48577806</v>
      </c>
      <c r="EF120">
        <v>6</v>
      </c>
      <c r="EG120" t="s">
        <v>34</v>
      </c>
      <c r="EH120">
        <v>0</v>
      </c>
      <c r="EI120" t="s">
        <v>3</v>
      </c>
      <c r="EJ120">
        <v>1</v>
      </c>
      <c r="EK120">
        <v>61001</v>
      </c>
      <c r="EL120" t="s">
        <v>141</v>
      </c>
      <c r="EM120" t="s">
        <v>142</v>
      </c>
      <c r="EO120" t="s">
        <v>3</v>
      </c>
      <c r="EQ120">
        <v>131072</v>
      </c>
      <c r="ER120">
        <v>452.44</v>
      </c>
      <c r="ES120">
        <v>212.33</v>
      </c>
      <c r="ET120">
        <v>10.27</v>
      </c>
      <c r="EU120">
        <v>3.87</v>
      </c>
      <c r="EV120">
        <v>229.84</v>
      </c>
      <c r="EW120">
        <v>29.58</v>
      </c>
      <c r="EX120">
        <v>0.32</v>
      </c>
      <c r="EY120">
        <v>0</v>
      </c>
      <c r="FQ120">
        <v>0</v>
      </c>
      <c r="FR120">
        <f t="shared" si="277"/>
        <v>0</v>
      </c>
      <c r="FS120">
        <v>0</v>
      </c>
      <c r="FX120">
        <v>79</v>
      </c>
      <c r="FY120">
        <v>50</v>
      </c>
      <c r="GA120" t="s">
        <v>3</v>
      </c>
      <c r="GD120">
        <v>1</v>
      </c>
      <c r="GF120">
        <v>-803939198</v>
      </c>
      <c r="GG120">
        <v>2</v>
      </c>
      <c r="GH120">
        <v>0</v>
      </c>
      <c r="GI120">
        <v>2</v>
      </c>
      <c r="GJ120">
        <v>0</v>
      </c>
      <c r="GK120">
        <v>0</v>
      </c>
      <c r="GL120">
        <f t="shared" si="278"/>
        <v>0</v>
      </c>
      <c r="GM120">
        <f t="shared" si="279"/>
        <v>1749</v>
      </c>
      <c r="GN120">
        <f t="shared" si="280"/>
        <v>1749</v>
      </c>
      <c r="GO120">
        <f t="shared" si="281"/>
        <v>0</v>
      </c>
      <c r="GP120">
        <f t="shared" si="282"/>
        <v>0</v>
      </c>
      <c r="GR120">
        <v>0</v>
      </c>
      <c r="GS120">
        <v>0</v>
      </c>
      <c r="GT120">
        <v>0</v>
      </c>
      <c r="GU120" t="s">
        <v>3</v>
      </c>
      <c r="GV120">
        <f t="shared" si="283"/>
        <v>0</v>
      </c>
      <c r="GW120">
        <v>1</v>
      </c>
      <c r="GX120">
        <f t="shared" si="284"/>
        <v>0</v>
      </c>
      <c r="HA120">
        <v>0</v>
      </c>
      <c r="HB120">
        <v>0</v>
      </c>
      <c r="HC120">
        <f t="shared" si="285"/>
        <v>0</v>
      </c>
      <c r="IK120">
        <v>0</v>
      </c>
    </row>
    <row r="121" spans="1:245">
      <c r="A121">
        <v>17</v>
      </c>
      <c r="B121">
        <v>1</v>
      </c>
      <c r="C121">
        <f>ROW(SmtRes!A344)</f>
        <v>344</v>
      </c>
      <c r="D121">
        <f>ROW(EtalonRes!A361)</f>
        <v>361</v>
      </c>
      <c r="E121" t="s">
        <v>295</v>
      </c>
      <c r="F121" t="s">
        <v>268</v>
      </c>
      <c r="G121" t="s">
        <v>269</v>
      </c>
      <c r="H121" t="s">
        <v>59</v>
      </c>
      <c r="I121">
        <f>ROUND(15.6/100,9)</f>
        <v>0.156</v>
      </c>
      <c r="J121">
        <v>0</v>
      </c>
      <c r="O121">
        <f t="shared" si="252"/>
        <v>8482</v>
      </c>
      <c r="P121">
        <f t="shared" si="253"/>
        <v>4590</v>
      </c>
      <c r="Q121">
        <f t="shared" si="254"/>
        <v>56</v>
      </c>
      <c r="R121">
        <f t="shared" si="255"/>
        <v>44</v>
      </c>
      <c r="S121">
        <f t="shared" si="256"/>
        <v>3836</v>
      </c>
      <c r="T121">
        <f t="shared" si="257"/>
        <v>0</v>
      </c>
      <c r="U121">
        <f t="shared" si="258"/>
        <v>24.908519999999999</v>
      </c>
      <c r="V121">
        <f t="shared" si="259"/>
        <v>0.25739999999999996</v>
      </c>
      <c r="W121">
        <f t="shared" si="260"/>
        <v>0</v>
      </c>
      <c r="X121">
        <f t="shared" si="261"/>
        <v>3686</v>
      </c>
      <c r="Y121">
        <f t="shared" si="261"/>
        <v>1824</v>
      </c>
      <c r="AA121">
        <v>48583957</v>
      </c>
      <c r="AB121">
        <f t="shared" si="262"/>
        <v>10508.87</v>
      </c>
      <c r="AC121">
        <f t="shared" si="263"/>
        <v>9108.5400000000009</v>
      </c>
      <c r="AD121">
        <f t="shared" si="264"/>
        <v>30.36</v>
      </c>
      <c r="AE121">
        <f t="shared" si="265"/>
        <v>15.69</v>
      </c>
      <c r="AF121">
        <f t="shared" si="265"/>
        <v>1369.97</v>
      </c>
      <c r="AG121">
        <f t="shared" si="266"/>
        <v>0</v>
      </c>
      <c r="AH121">
        <f t="shared" si="267"/>
        <v>159.66999999999999</v>
      </c>
      <c r="AI121">
        <f t="shared" si="267"/>
        <v>1.65</v>
      </c>
      <c r="AJ121">
        <f t="shared" si="268"/>
        <v>0</v>
      </c>
      <c r="AK121">
        <v>10508.87</v>
      </c>
      <c r="AL121">
        <v>9108.5400000000009</v>
      </c>
      <c r="AM121">
        <v>30.36</v>
      </c>
      <c r="AN121">
        <v>15.69</v>
      </c>
      <c r="AO121">
        <v>1369.97</v>
      </c>
      <c r="AP121">
        <v>0</v>
      </c>
      <c r="AQ121">
        <v>159.66999999999999</v>
      </c>
      <c r="AR121">
        <v>1.65</v>
      </c>
      <c r="AS121">
        <v>0</v>
      </c>
      <c r="AT121">
        <v>95</v>
      </c>
      <c r="AU121">
        <v>47</v>
      </c>
      <c r="AV121">
        <v>1</v>
      </c>
      <c r="AW121">
        <v>1</v>
      </c>
      <c r="AZ121">
        <v>1</v>
      </c>
      <c r="BA121">
        <v>17.95</v>
      </c>
      <c r="BB121">
        <v>11.87</v>
      </c>
      <c r="BC121">
        <v>3.23</v>
      </c>
      <c r="BD121" t="s">
        <v>3</v>
      </c>
      <c r="BE121" t="s">
        <v>3</v>
      </c>
      <c r="BF121" t="s">
        <v>3</v>
      </c>
      <c r="BG121" t="s">
        <v>3</v>
      </c>
      <c r="BH121">
        <v>0</v>
      </c>
      <c r="BI121">
        <v>1</v>
      </c>
      <c r="BJ121" t="s">
        <v>270</v>
      </c>
      <c r="BM121">
        <v>15001</v>
      </c>
      <c r="BN121">
        <v>0</v>
      </c>
      <c r="BO121" t="s">
        <v>268</v>
      </c>
      <c r="BP121">
        <v>1</v>
      </c>
      <c r="BQ121">
        <v>2</v>
      </c>
      <c r="BR121">
        <v>0</v>
      </c>
      <c r="BS121">
        <v>17.95</v>
      </c>
      <c r="BT121">
        <v>1</v>
      </c>
      <c r="BU121">
        <v>1</v>
      </c>
      <c r="BV121">
        <v>1</v>
      </c>
      <c r="BW121">
        <v>1</v>
      </c>
      <c r="BX121">
        <v>1</v>
      </c>
      <c r="BY121" t="s">
        <v>3</v>
      </c>
      <c r="BZ121">
        <v>105</v>
      </c>
      <c r="CA121">
        <v>55</v>
      </c>
      <c r="CE121">
        <v>0</v>
      </c>
      <c r="CF121">
        <v>0</v>
      </c>
      <c r="CG121">
        <v>0</v>
      </c>
      <c r="CM121">
        <v>0</v>
      </c>
      <c r="CN121" t="s">
        <v>3</v>
      </c>
      <c r="CO121">
        <v>0</v>
      </c>
      <c r="CP121">
        <f t="shared" si="269"/>
        <v>8482</v>
      </c>
      <c r="CQ121">
        <f t="shared" si="270"/>
        <v>29420.584200000001</v>
      </c>
      <c r="CR121">
        <f t="shared" si="271"/>
        <v>360.3732</v>
      </c>
      <c r="CS121">
        <f t="shared" si="272"/>
        <v>281.63549999999998</v>
      </c>
      <c r="CT121">
        <f t="shared" si="273"/>
        <v>24590.961500000001</v>
      </c>
      <c r="CU121">
        <f t="shared" si="274"/>
        <v>0</v>
      </c>
      <c r="CV121">
        <f t="shared" si="274"/>
        <v>159.66999999999999</v>
      </c>
      <c r="CW121">
        <f t="shared" si="274"/>
        <v>1.65</v>
      </c>
      <c r="CX121">
        <f t="shared" si="274"/>
        <v>0</v>
      </c>
      <c r="CY121">
        <f t="shared" si="275"/>
        <v>3686</v>
      </c>
      <c r="CZ121">
        <f t="shared" si="276"/>
        <v>1823.6</v>
      </c>
      <c r="DC121" t="s">
        <v>3</v>
      </c>
      <c r="DD121" t="s">
        <v>3</v>
      </c>
      <c r="DE121" t="s">
        <v>3</v>
      </c>
      <c r="DF121" t="s">
        <v>3</v>
      </c>
      <c r="DG121" t="s">
        <v>3</v>
      </c>
      <c r="DH121" t="s">
        <v>3</v>
      </c>
      <c r="DI121" t="s">
        <v>3</v>
      </c>
      <c r="DJ121" t="s">
        <v>3</v>
      </c>
      <c r="DK121" t="s">
        <v>3</v>
      </c>
      <c r="DL121" t="s">
        <v>3</v>
      </c>
      <c r="DM121" t="s">
        <v>3</v>
      </c>
      <c r="DN121">
        <v>0</v>
      </c>
      <c r="DO121">
        <v>0</v>
      </c>
      <c r="DP121">
        <v>1</v>
      </c>
      <c r="DQ121">
        <v>1</v>
      </c>
      <c r="DU121">
        <v>1013</v>
      </c>
      <c r="DV121" t="s">
        <v>59</v>
      </c>
      <c r="DW121" t="s">
        <v>59</v>
      </c>
      <c r="DX121">
        <v>1</v>
      </c>
      <c r="EE121">
        <v>48577749</v>
      </c>
      <c r="EF121">
        <v>2</v>
      </c>
      <c r="EG121" t="s">
        <v>12</v>
      </c>
      <c r="EH121">
        <v>0</v>
      </c>
      <c r="EI121" t="s">
        <v>3</v>
      </c>
      <c r="EJ121">
        <v>1</v>
      </c>
      <c r="EK121">
        <v>15001</v>
      </c>
      <c r="EL121" t="s">
        <v>149</v>
      </c>
      <c r="EM121" t="s">
        <v>150</v>
      </c>
      <c r="EO121" t="s">
        <v>3</v>
      </c>
      <c r="EQ121">
        <v>131072</v>
      </c>
      <c r="ER121">
        <v>10508.87</v>
      </c>
      <c r="ES121">
        <v>9108.5400000000009</v>
      </c>
      <c r="ET121">
        <v>30.36</v>
      </c>
      <c r="EU121">
        <v>15.69</v>
      </c>
      <c r="EV121">
        <v>1369.97</v>
      </c>
      <c r="EW121">
        <v>159.66999999999999</v>
      </c>
      <c r="EX121">
        <v>1.65</v>
      </c>
      <c r="EY121">
        <v>0</v>
      </c>
      <c r="FQ121">
        <v>0</v>
      </c>
      <c r="FR121">
        <f t="shared" si="277"/>
        <v>0</v>
      </c>
      <c r="FS121">
        <v>0</v>
      </c>
      <c r="FT121" t="s">
        <v>22</v>
      </c>
      <c r="FU121" t="s">
        <v>23</v>
      </c>
      <c r="FX121">
        <v>94.5</v>
      </c>
      <c r="FY121">
        <v>46.75</v>
      </c>
      <c r="GA121" t="s">
        <v>3</v>
      </c>
      <c r="GD121">
        <v>1</v>
      </c>
      <c r="GF121">
        <v>1241905632</v>
      </c>
      <c r="GG121">
        <v>2</v>
      </c>
      <c r="GH121">
        <v>0</v>
      </c>
      <c r="GI121">
        <v>2</v>
      </c>
      <c r="GJ121">
        <v>0</v>
      </c>
      <c r="GK121">
        <v>0</v>
      </c>
      <c r="GL121">
        <f t="shared" si="278"/>
        <v>0</v>
      </c>
      <c r="GM121">
        <f t="shared" si="279"/>
        <v>13992</v>
      </c>
      <c r="GN121">
        <f t="shared" si="280"/>
        <v>13992</v>
      </c>
      <c r="GO121">
        <f t="shared" si="281"/>
        <v>0</v>
      </c>
      <c r="GP121">
        <f t="shared" si="282"/>
        <v>0</v>
      </c>
      <c r="GR121">
        <v>0</v>
      </c>
      <c r="GS121">
        <v>0</v>
      </c>
      <c r="GT121">
        <v>0</v>
      </c>
      <c r="GU121" t="s">
        <v>3</v>
      </c>
      <c r="GV121">
        <f t="shared" si="283"/>
        <v>0</v>
      </c>
      <c r="GW121">
        <v>1</v>
      </c>
      <c r="GX121">
        <f t="shared" si="284"/>
        <v>0</v>
      </c>
      <c r="HA121">
        <v>0</v>
      </c>
      <c r="HB121">
        <v>0</v>
      </c>
      <c r="HC121">
        <f t="shared" si="285"/>
        <v>0</v>
      </c>
      <c r="IK121">
        <v>0</v>
      </c>
    </row>
    <row r="123" spans="1:245">
      <c r="A123" s="2">
        <v>51</v>
      </c>
      <c r="B123" s="2">
        <f>B20</f>
        <v>1</v>
      </c>
      <c r="C123" s="2">
        <f>A20</f>
        <v>3</v>
      </c>
      <c r="D123" s="2">
        <f>ROW(A20)</f>
        <v>20</v>
      </c>
      <c r="E123" s="2"/>
      <c r="F123" s="2" t="str">
        <f>IF(F20&lt;&gt;"",F20,"")</f>
        <v>02-01-01</v>
      </c>
      <c r="G123" s="2" t="str">
        <f>IF(G20&lt;&gt;"",G20,"")</f>
        <v>Общестроительные работы</v>
      </c>
      <c r="H123" s="2">
        <v>0</v>
      </c>
      <c r="I123" s="2"/>
      <c r="J123" s="2"/>
      <c r="K123" s="2"/>
      <c r="L123" s="2"/>
      <c r="M123" s="2"/>
      <c r="N123" s="2"/>
      <c r="O123" s="2">
        <f t="shared" ref="O123:T123" si="286">ROUND(AB123,0)</f>
        <v>1070675</v>
      </c>
      <c r="P123" s="2">
        <f t="shared" si="286"/>
        <v>829625</v>
      </c>
      <c r="Q123" s="2">
        <f t="shared" si="286"/>
        <v>20501</v>
      </c>
      <c r="R123" s="2">
        <f t="shared" si="286"/>
        <v>6370</v>
      </c>
      <c r="S123" s="2">
        <f t="shared" si="286"/>
        <v>220549</v>
      </c>
      <c r="T123" s="2">
        <f t="shared" si="286"/>
        <v>0</v>
      </c>
      <c r="U123" s="2">
        <f>AH123</f>
        <v>1522.7645819999998</v>
      </c>
      <c r="V123" s="2">
        <f>AI123</f>
        <v>31.766979999999993</v>
      </c>
      <c r="W123" s="2">
        <f>ROUND(AJ123,0)</f>
        <v>0</v>
      </c>
      <c r="X123" s="2">
        <f>ROUND(AK123,0)</f>
        <v>225648</v>
      </c>
      <c r="Y123" s="2">
        <f>ROUND(AL123,0)</f>
        <v>131481</v>
      </c>
      <c r="Z123" s="2"/>
      <c r="AA123" s="2"/>
      <c r="AB123" s="2">
        <f>ROUND(SUMIF(AA24:AA121,"=48583957",O24:O121),0)</f>
        <v>1070675</v>
      </c>
      <c r="AC123" s="2">
        <f>ROUND(SUMIF(AA24:AA121,"=48583957",P24:P121),0)</f>
        <v>829625</v>
      </c>
      <c r="AD123" s="2">
        <f>ROUND(SUMIF(AA24:AA121,"=48583957",Q24:Q121),0)</f>
        <v>20501</v>
      </c>
      <c r="AE123" s="2">
        <f>ROUND(SUMIF(AA24:AA121,"=48583957",R24:R121),0)</f>
        <v>6370</v>
      </c>
      <c r="AF123" s="2">
        <f>ROUND(SUMIF(AA24:AA121,"=48583957",S24:S121),0)</f>
        <v>220549</v>
      </c>
      <c r="AG123" s="2">
        <f>ROUND(SUMIF(AA24:AA121,"=48583957",T24:T121),0)</f>
        <v>0</v>
      </c>
      <c r="AH123" s="2">
        <f>SUMIF(AA24:AA121,"=48583957",U24:U121)</f>
        <v>1522.7645819999998</v>
      </c>
      <c r="AI123" s="2">
        <f>SUMIF(AA24:AA121,"=48583957",V24:V121)</f>
        <v>31.766979999999993</v>
      </c>
      <c r="AJ123" s="2">
        <f>ROUND(SUMIF(AA24:AA121,"=48583957",W24:W121),0)</f>
        <v>0</v>
      </c>
      <c r="AK123" s="2">
        <f>ROUND(SUMIF(AA24:AA121,"=48583957",X24:X121),0)</f>
        <v>225648</v>
      </c>
      <c r="AL123" s="2">
        <f>ROUND(SUMIF(AA24:AA121,"=48583957",Y24:Y121),0)</f>
        <v>131481</v>
      </c>
      <c r="AM123" s="2"/>
      <c r="AN123" s="2"/>
      <c r="AO123" s="2">
        <f t="shared" ref="AO123:BC123" si="287">ROUND(BX123,0)</f>
        <v>0</v>
      </c>
      <c r="AP123" s="2">
        <f t="shared" si="287"/>
        <v>0</v>
      </c>
      <c r="AQ123" s="2">
        <f t="shared" si="287"/>
        <v>0</v>
      </c>
      <c r="AR123" s="2">
        <f t="shared" si="287"/>
        <v>1427804</v>
      </c>
      <c r="AS123" s="2">
        <f t="shared" si="287"/>
        <v>1427804</v>
      </c>
      <c r="AT123" s="2">
        <f t="shared" si="287"/>
        <v>0</v>
      </c>
      <c r="AU123" s="2">
        <f t="shared" si="287"/>
        <v>0</v>
      </c>
      <c r="AV123" s="2">
        <f t="shared" si="287"/>
        <v>829625</v>
      </c>
      <c r="AW123" s="2">
        <f t="shared" si="287"/>
        <v>829625</v>
      </c>
      <c r="AX123" s="2">
        <f t="shared" si="287"/>
        <v>0</v>
      </c>
      <c r="AY123" s="2">
        <f t="shared" si="287"/>
        <v>829625</v>
      </c>
      <c r="AZ123" s="2">
        <f t="shared" si="287"/>
        <v>0</v>
      </c>
      <c r="BA123" s="2">
        <f t="shared" si="287"/>
        <v>0</v>
      </c>
      <c r="BB123" s="2">
        <f t="shared" si="287"/>
        <v>0</v>
      </c>
      <c r="BC123" s="2">
        <f t="shared" si="287"/>
        <v>0</v>
      </c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>
        <f>ROUND(SUMIF(AA24:AA121,"=48583957",FQ24:FQ121),0)</f>
        <v>0</v>
      </c>
      <c r="BY123" s="2">
        <f>ROUND(SUMIF(AA24:AA121,"=48583957",FR24:FR121),0)</f>
        <v>0</v>
      </c>
      <c r="BZ123" s="2">
        <f>ROUND(SUMIF(AA24:AA121,"=48583957",GL24:GL121),0)</f>
        <v>0</v>
      </c>
      <c r="CA123" s="2">
        <f>ROUND(SUMIF(AA24:AA121,"=48583957",GM24:GM121),0)</f>
        <v>1427804</v>
      </c>
      <c r="CB123" s="2">
        <f>ROUND(SUMIF(AA24:AA121,"=48583957",GN24:GN121),0)</f>
        <v>1427804</v>
      </c>
      <c r="CC123" s="2">
        <f>ROUND(SUMIF(AA24:AA121,"=48583957",GO24:GO121),0)</f>
        <v>0</v>
      </c>
      <c r="CD123" s="2">
        <f>ROUND(SUMIF(AA24:AA121,"=48583957",GP24:GP121),0)</f>
        <v>0</v>
      </c>
      <c r="CE123" s="2">
        <f>AC123-BX123</f>
        <v>829625</v>
      </c>
      <c r="CF123" s="2">
        <f>AC123-BY123</f>
        <v>829625</v>
      </c>
      <c r="CG123" s="2">
        <f>BX123-BZ123</f>
        <v>0</v>
      </c>
      <c r="CH123" s="2">
        <f>AC123-BX123-BY123+BZ123</f>
        <v>829625</v>
      </c>
      <c r="CI123" s="2">
        <f>BY123-BZ123</f>
        <v>0</v>
      </c>
      <c r="CJ123" s="2">
        <f>ROUND(SUMIF(AA24:AA121,"=48583957",GX24:GX121),0)</f>
        <v>0</v>
      </c>
      <c r="CK123" s="2">
        <f>ROUND(SUMIF(AA24:AA121,"=48583957",GY24:GY121),0)</f>
        <v>0</v>
      </c>
      <c r="CL123" s="2">
        <f>ROUND(SUMIF(AA24:AA121,"=48583957",GZ24:GZ121),0)</f>
        <v>0</v>
      </c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3"/>
      <c r="DH123" s="3"/>
      <c r="DI123" s="3"/>
      <c r="DJ123" s="3"/>
      <c r="DK123" s="3"/>
      <c r="DL123" s="3"/>
      <c r="DM123" s="3"/>
      <c r="DN123" s="3"/>
      <c r="DO123" s="3"/>
      <c r="DP123" s="3"/>
      <c r="DQ123" s="3"/>
      <c r="DR123" s="3"/>
      <c r="DS123" s="3"/>
      <c r="DT123" s="3"/>
      <c r="DU123" s="3"/>
      <c r="DV123" s="3"/>
      <c r="DW123" s="3"/>
      <c r="DX123" s="3"/>
      <c r="DY123" s="3"/>
      <c r="DZ123" s="3"/>
      <c r="EA123" s="3"/>
      <c r="EB123" s="3"/>
      <c r="EC123" s="3"/>
      <c r="ED123" s="3"/>
      <c r="EE123" s="3"/>
      <c r="EF123" s="3"/>
      <c r="EG123" s="3"/>
      <c r="EH123" s="3"/>
      <c r="EI123" s="3"/>
      <c r="EJ123" s="3"/>
      <c r="EK123" s="3"/>
      <c r="EL123" s="3"/>
      <c r="EM123" s="3"/>
      <c r="EN123" s="3"/>
      <c r="EO123" s="3"/>
      <c r="EP123" s="3"/>
      <c r="EQ123" s="3"/>
      <c r="ER123" s="3"/>
      <c r="ES123" s="3"/>
      <c r="ET123" s="3"/>
      <c r="EU123" s="3"/>
      <c r="EV123" s="3"/>
      <c r="EW123" s="3"/>
      <c r="EX123" s="3"/>
      <c r="EY123" s="3"/>
      <c r="EZ123" s="3"/>
      <c r="FA123" s="3"/>
      <c r="FB123" s="3"/>
      <c r="FC123" s="3"/>
      <c r="FD123" s="3"/>
      <c r="FE123" s="3"/>
      <c r="FF123" s="3"/>
      <c r="FG123" s="3"/>
      <c r="FH123" s="3"/>
      <c r="FI123" s="3"/>
      <c r="FJ123" s="3"/>
      <c r="FK123" s="3"/>
      <c r="FL123" s="3"/>
      <c r="FM123" s="3"/>
      <c r="FN123" s="3"/>
      <c r="FO123" s="3"/>
      <c r="FP123" s="3"/>
      <c r="FQ123" s="3"/>
      <c r="FR123" s="3"/>
      <c r="FS123" s="3"/>
      <c r="FT123" s="3"/>
      <c r="FU123" s="3"/>
      <c r="FV123" s="3"/>
      <c r="FW123" s="3"/>
      <c r="FX123" s="3"/>
      <c r="FY123" s="3"/>
      <c r="FZ123" s="3"/>
      <c r="GA123" s="3"/>
      <c r="GB123" s="3"/>
      <c r="GC123" s="3"/>
      <c r="GD123" s="3"/>
      <c r="GE123" s="3"/>
      <c r="GF123" s="3"/>
      <c r="GG123" s="3"/>
      <c r="GH123" s="3"/>
      <c r="GI123" s="3"/>
      <c r="GJ123" s="3"/>
      <c r="GK123" s="3"/>
      <c r="GL123" s="3"/>
      <c r="GM123" s="3"/>
      <c r="GN123" s="3"/>
      <c r="GO123" s="3"/>
      <c r="GP123" s="3"/>
      <c r="GQ123" s="3"/>
      <c r="GR123" s="3"/>
      <c r="GS123" s="3"/>
      <c r="GT123" s="3"/>
      <c r="GU123" s="3"/>
      <c r="GV123" s="3"/>
      <c r="GW123" s="3"/>
      <c r="GX123" s="3">
        <v>0</v>
      </c>
    </row>
    <row r="125" spans="1:245">
      <c r="A125" s="4">
        <v>50</v>
      </c>
      <c r="B125" s="4">
        <v>0</v>
      </c>
      <c r="C125" s="4">
        <v>0</v>
      </c>
      <c r="D125" s="4">
        <v>1</v>
      </c>
      <c r="E125" s="4">
        <v>201</v>
      </c>
      <c r="F125" s="4">
        <f>ROUND(Source!O123,O125)</f>
        <v>1070675</v>
      </c>
      <c r="G125" s="4" t="s">
        <v>296</v>
      </c>
      <c r="H125" s="4" t="s">
        <v>297</v>
      </c>
      <c r="I125" s="4"/>
      <c r="J125" s="4"/>
      <c r="K125" s="4">
        <v>201</v>
      </c>
      <c r="L125" s="4">
        <v>1</v>
      </c>
      <c r="M125" s="4">
        <v>3</v>
      </c>
      <c r="N125" s="4" t="s">
        <v>3</v>
      </c>
      <c r="O125" s="4">
        <v>0</v>
      </c>
      <c r="P125" s="4"/>
      <c r="Q125" s="4"/>
      <c r="R125" s="4"/>
      <c r="S125" s="4"/>
      <c r="T125" s="4"/>
      <c r="U125" s="4"/>
      <c r="V125" s="4"/>
      <c r="W125" s="4"/>
    </row>
    <row r="126" spans="1:245">
      <c r="A126" s="4">
        <v>50</v>
      </c>
      <c r="B126" s="4">
        <v>0</v>
      </c>
      <c r="C126" s="4">
        <v>0</v>
      </c>
      <c r="D126" s="4">
        <v>1</v>
      </c>
      <c r="E126" s="4">
        <v>0</v>
      </c>
      <c r="F126" s="4">
        <f>ROUND(Source!P123,O126)</f>
        <v>829625</v>
      </c>
      <c r="G126" s="4" t="s">
        <v>298</v>
      </c>
      <c r="H126" s="4" t="s">
        <v>299</v>
      </c>
      <c r="I126" s="4"/>
      <c r="J126" s="4"/>
      <c r="K126" s="4">
        <v>202</v>
      </c>
      <c r="L126" s="4">
        <v>2</v>
      </c>
      <c r="M126" s="4">
        <v>3</v>
      </c>
      <c r="N126" s="4" t="s">
        <v>3</v>
      </c>
      <c r="O126" s="4">
        <v>0</v>
      </c>
      <c r="P126" s="4"/>
      <c r="Q126" s="4"/>
      <c r="R126" s="4"/>
      <c r="S126" s="4"/>
      <c r="T126" s="4"/>
      <c r="U126" s="4"/>
      <c r="V126" s="4"/>
      <c r="W126" s="4"/>
    </row>
    <row r="127" spans="1:245">
      <c r="A127" s="4">
        <v>50</v>
      </c>
      <c r="B127" s="4">
        <v>0</v>
      </c>
      <c r="C127" s="4">
        <v>0</v>
      </c>
      <c r="D127" s="4">
        <v>1</v>
      </c>
      <c r="E127" s="4">
        <v>222</v>
      </c>
      <c r="F127" s="4">
        <f>ROUND(Source!AO123,O127)</f>
        <v>0</v>
      </c>
      <c r="G127" s="4" t="s">
        <v>300</v>
      </c>
      <c r="H127" s="4" t="s">
        <v>301</v>
      </c>
      <c r="I127" s="4"/>
      <c r="J127" s="4"/>
      <c r="K127" s="4">
        <v>222</v>
      </c>
      <c r="L127" s="4">
        <v>3</v>
      </c>
      <c r="M127" s="4">
        <v>3</v>
      </c>
      <c r="N127" s="4" t="s">
        <v>3</v>
      </c>
      <c r="O127" s="4">
        <v>0</v>
      </c>
      <c r="P127" s="4"/>
      <c r="Q127" s="4"/>
      <c r="R127" s="4"/>
      <c r="S127" s="4"/>
      <c r="T127" s="4"/>
      <c r="U127" s="4"/>
      <c r="V127" s="4"/>
      <c r="W127" s="4"/>
    </row>
    <row r="128" spans="1:245">
      <c r="A128" s="4">
        <v>50</v>
      </c>
      <c r="B128" s="4">
        <v>0</v>
      </c>
      <c r="C128" s="4">
        <v>0</v>
      </c>
      <c r="D128" s="4">
        <v>1</v>
      </c>
      <c r="E128" s="4">
        <v>225</v>
      </c>
      <c r="F128" s="4">
        <f>ROUND(Source!AV123,O128)</f>
        <v>829625</v>
      </c>
      <c r="G128" s="4" t="s">
        <v>302</v>
      </c>
      <c r="H128" s="4" t="s">
        <v>303</v>
      </c>
      <c r="I128" s="4"/>
      <c r="J128" s="4"/>
      <c r="K128" s="4">
        <v>225</v>
      </c>
      <c r="L128" s="4">
        <v>4</v>
      </c>
      <c r="M128" s="4">
        <v>3</v>
      </c>
      <c r="N128" s="4" t="s">
        <v>3</v>
      </c>
      <c r="O128" s="4">
        <v>0</v>
      </c>
      <c r="P128" s="4"/>
      <c r="Q128" s="4"/>
      <c r="R128" s="4"/>
      <c r="S128" s="4"/>
      <c r="T128" s="4"/>
      <c r="U128" s="4"/>
      <c r="V128" s="4"/>
      <c r="W128" s="4"/>
    </row>
    <row r="129" spans="1:23">
      <c r="A129" s="4">
        <v>50</v>
      </c>
      <c r="B129" s="4">
        <v>0</v>
      </c>
      <c r="C129" s="4">
        <v>0</v>
      </c>
      <c r="D129" s="4">
        <v>1</v>
      </c>
      <c r="E129" s="4">
        <v>226</v>
      </c>
      <c r="F129" s="4">
        <f>ROUND(Source!AW123,O129)</f>
        <v>829625</v>
      </c>
      <c r="G129" s="4" t="s">
        <v>304</v>
      </c>
      <c r="H129" s="4" t="s">
        <v>305</v>
      </c>
      <c r="I129" s="4"/>
      <c r="J129" s="4"/>
      <c r="K129" s="4">
        <v>226</v>
      </c>
      <c r="L129" s="4">
        <v>5</v>
      </c>
      <c r="M129" s="4">
        <v>3</v>
      </c>
      <c r="N129" s="4" t="s">
        <v>3</v>
      </c>
      <c r="O129" s="4">
        <v>0</v>
      </c>
      <c r="P129" s="4"/>
      <c r="Q129" s="4"/>
      <c r="R129" s="4"/>
      <c r="S129" s="4"/>
      <c r="T129" s="4"/>
      <c r="U129" s="4"/>
      <c r="V129" s="4"/>
      <c r="W129" s="4"/>
    </row>
    <row r="130" spans="1:23">
      <c r="A130" s="4">
        <v>50</v>
      </c>
      <c r="B130" s="4">
        <v>0</v>
      </c>
      <c r="C130" s="4">
        <v>0</v>
      </c>
      <c r="D130" s="4">
        <v>1</v>
      </c>
      <c r="E130" s="4">
        <v>227</v>
      </c>
      <c r="F130" s="4">
        <f>ROUND(Source!AX123,O130)</f>
        <v>0</v>
      </c>
      <c r="G130" s="4" t="s">
        <v>306</v>
      </c>
      <c r="H130" s="4" t="s">
        <v>307</v>
      </c>
      <c r="I130" s="4"/>
      <c r="J130" s="4"/>
      <c r="K130" s="4">
        <v>227</v>
      </c>
      <c r="L130" s="4">
        <v>6</v>
      </c>
      <c r="M130" s="4">
        <v>3</v>
      </c>
      <c r="N130" s="4" t="s">
        <v>3</v>
      </c>
      <c r="O130" s="4">
        <v>0</v>
      </c>
      <c r="P130" s="4"/>
      <c r="Q130" s="4"/>
      <c r="R130" s="4"/>
      <c r="S130" s="4"/>
      <c r="T130" s="4"/>
      <c r="U130" s="4"/>
      <c r="V130" s="4"/>
      <c r="W130" s="4"/>
    </row>
    <row r="131" spans="1:23">
      <c r="A131" s="4">
        <v>50</v>
      </c>
      <c r="B131" s="4">
        <v>0</v>
      </c>
      <c r="C131" s="4">
        <v>0</v>
      </c>
      <c r="D131" s="4">
        <v>1</v>
      </c>
      <c r="E131" s="4">
        <v>228</v>
      </c>
      <c r="F131" s="4">
        <f>ROUND(Source!AY123,O131)</f>
        <v>829625</v>
      </c>
      <c r="G131" s="4" t="s">
        <v>308</v>
      </c>
      <c r="H131" s="4" t="s">
        <v>309</v>
      </c>
      <c r="I131" s="4"/>
      <c r="J131" s="4"/>
      <c r="K131" s="4">
        <v>228</v>
      </c>
      <c r="L131" s="4">
        <v>7</v>
      </c>
      <c r="M131" s="4">
        <v>3</v>
      </c>
      <c r="N131" s="4" t="s">
        <v>3</v>
      </c>
      <c r="O131" s="4">
        <v>0</v>
      </c>
      <c r="P131" s="4"/>
      <c r="Q131" s="4"/>
      <c r="R131" s="4"/>
      <c r="S131" s="4"/>
      <c r="T131" s="4"/>
      <c r="U131" s="4"/>
      <c r="V131" s="4"/>
      <c r="W131" s="4"/>
    </row>
    <row r="132" spans="1:23">
      <c r="A132" s="4">
        <v>50</v>
      </c>
      <c r="B132" s="4">
        <v>0</v>
      </c>
      <c r="C132" s="4">
        <v>0</v>
      </c>
      <c r="D132" s="4">
        <v>1</v>
      </c>
      <c r="E132" s="4">
        <v>216</v>
      </c>
      <c r="F132" s="4">
        <f>ROUND(Source!AP123,O132)</f>
        <v>0</v>
      </c>
      <c r="G132" s="4" t="s">
        <v>310</v>
      </c>
      <c r="H132" s="4" t="s">
        <v>311</v>
      </c>
      <c r="I132" s="4"/>
      <c r="J132" s="4"/>
      <c r="K132" s="4">
        <v>216</v>
      </c>
      <c r="L132" s="4">
        <v>8</v>
      </c>
      <c r="M132" s="4">
        <v>3</v>
      </c>
      <c r="N132" s="4" t="s">
        <v>3</v>
      </c>
      <c r="O132" s="4">
        <v>0</v>
      </c>
      <c r="P132" s="4"/>
      <c r="Q132" s="4"/>
      <c r="R132" s="4"/>
      <c r="S132" s="4"/>
      <c r="T132" s="4"/>
      <c r="U132" s="4"/>
      <c r="V132" s="4"/>
      <c r="W132" s="4"/>
    </row>
    <row r="133" spans="1:23">
      <c r="A133" s="4">
        <v>50</v>
      </c>
      <c r="B133" s="4">
        <v>0</v>
      </c>
      <c r="C133" s="4">
        <v>0</v>
      </c>
      <c r="D133" s="4">
        <v>1</v>
      </c>
      <c r="E133" s="4">
        <v>223</v>
      </c>
      <c r="F133" s="4">
        <f>ROUND(Source!AQ123,O133)</f>
        <v>0</v>
      </c>
      <c r="G133" s="4" t="s">
        <v>312</v>
      </c>
      <c r="H133" s="4" t="s">
        <v>313</v>
      </c>
      <c r="I133" s="4"/>
      <c r="J133" s="4"/>
      <c r="K133" s="4">
        <v>223</v>
      </c>
      <c r="L133" s="4">
        <v>9</v>
      </c>
      <c r="M133" s="4">
        <v>3</v>
      </c>
      <c r="N133" s="4" t="s">
        <v>3</v>
      </c>
      <c r="O133" s="4">
        <v>0</v>
      </c>
      <c r="P133" s="4"/>
      <c r="Q133" s="4"/>
      <c r="R133" s="4"/>
      <c r="S133" s="4"/>
      <c r="T133" s="4"/>
      <c r="U133" s="4"/>
      <c r="V133" s="4"/>
      <c r="W133" s="4"/>
    </row>
    <row r="134" spans="1:23">
      <c r="A134" s="4">
        <v>50</v>
      </c>
      <c r="B134" s="4">
        <v>0</v>
      </c>
      <c r="C134" s="4">
        <v>0</v>
      </c>
      <c r="D134" s="4">
        <v>1</v>
      </c>
      <c r="E134" s="4">
        <v>229</v>
      </c>
      <c r="F134" s="4">
        <f>ROUND(Source!AZ123,O134)</f>
        <v>0</v>
      </c>
      <c r="G134" s="4" t="s">
        <v>314</v>
      </c>
      <c r="H134" s="4" t="s">
        <v>315</v>
      </c>
      <c r="I134" s="4"/>
      <c r="J134" s="4"/>
      <c r="K134" s="4">
        <v>229</v>
      </c>
      <c r="L134" s="4">
        <v>10</v>
      </c>
      <c r="M134" s="4">
        <v>3</v>
      </c>
      <c r="N134" s="4" t="s">
        <v>3</v>
      </c>
      <c r="O134" s="4">
        <v>0</v>
      </c>
      <c r="P134" s="4"/>
      <c r="Q134" s="4"/>
      <c r="R134" s="4"/>
      <c r="S134" s="4"/>
      <c r="T134" s="4"/>
      <c r="U134" s="4"/>
      <c r="V134" s="4"/>
      <c r="W134" s="4"/>
    </row>
    <row r="135" spans="1:23">
      <c r="A135" s="4">
        <v>50</v>
      </c>
      <c r="B135" s="4">
        <v>0</v>
      </c>
      <c r="C135" s="4">
        <v>0</v>
      </c>
      <c r="D135" s="4">
        <v>1</v>
      </c>
      <c r="E135" s="4">
        <v>0</v>
      </c>
      <c r="F135" s="4">
        <f>ROUND(Source!Q123,O135)</f>
        <v>20501</v>
      </c>
      <c r="G135" s="4" t="s">
        <v>316</v>
      </c>
      <c r="H135" s="4" t="s">
        <v>317</v>
      </c>
      <c r="I135" s="4"/>
      <c r="J135" s="4"/>
      <c r="K135" s="4">
        <v>203</v>
      </c>
      <c r="L135" s="4">
        <v>11</v>
      </c>
      <c r="M135" s="4">
        <v>3</v>
      </c>
      <c r="N135" s="4" t="s">
        <v>3</v>
      </c>
      <c r="O135" s="4">
        <v>0</v>
      </c>
      <c r="P135" s="4"/>
      <c r="Q135" s="4"/>
      <c r="R135" s="4"/>
      <c r="S135" s="4"/>
      <c r="T135" s="4"/>
      <c r="U135" s="4"/>
      <c r="V135" s="4"/>
      <c r="W135" s="4"/>
    </row>
    <row r="136" spans="1:23">
      <c r="A136" s="4">
        <v>50</v>
      </c>
      <c r="B136" s="4">
        <v>0</v>
      </c>
      <c r="C136" s="4">
        <v>0</v>
      </c>
      <c r="D136" s="4">
        <v>1</v>
      </c>
      <c r="E136" s="4">
        <v>231</v>
      </c>
      <c r="F136" s="4">
        <f>ROUND(Source!BB123,O136)</f>
        <v>0</v>
      </c>
      <c r="G136" s="4" t="s">
        <v>318</v>
      </c>
      <c r="H136" s="4" t="s">
        <v>319</v>
      </c>
      <c r="I136" s="4"/>
      <c r="J136" s="4"/>
      <c r="K136" s="4">
        <v>231</v>
      </c>
      <c r="L136" s="4">
        <v>12</v>
      </c>
      <c r="M136" s="4">
        <v>3</v>
      </c>
      <c r="N136" s="4" t="s">
        <v>3</v>
      </c>
      <c r="O136" s="4">
        <v>0</v>
      </c>
      <c r="P136" s="4"/>
      <c r="Q136" s="4"/>
      <c r="R136" s="4"/>
      <c r="S136" s="4"/>
      <c r="T136" s="4"/>
      <c r="U136" s="4"/>
      <c r="V136" s="4"/>
      <c r="W136" s="4"/>
    </row>
    <row r="137" spans="1:23">
      <c r="A137" s="4">
        <v>50</v>
      </c>
      <c r="B137" s="4">
        <v>0</v>
      </c>
      <c r="C137" s="4">
        <v>0</v>
      </c>
      <c r="D137" s="4">
        <v>1</v>
      </c>
      <c r="E137" s="4">
        <v>204</v>
      </c>
      <c r="F137" s="4">
        <f>ROUND(Source!R123,O137)</f>
        <v>6370</v>
      </c>
      <c r="G137" s="4" t="s">
        <v>320</v>
      </c>
      <c r="H137" s="4" t="s">
        <v>321</v>
      </c>
      <c r="I137" s="4"/>
      <c r="J137" s="4"/>
      <c r="K137" s="4">
        <v>204</v>
      </c>
      <c r="L137" s="4">
        <v>13</v>
      </c>
      <c r="M137" s="4">
        <v>3</v>
      </c>
      <c r="N137" s="4" t="s">
        <v>3</v>
      </c>
      <c r="O137" s="4">
        <v>0</v>
      </c>
      <c r="P137" s="4"/>
      <c r="Q137" s="4"/>
      <c r="R137" s="4"/>
      <c r="S137" s="4"/>
      <c r="T137" s="4"/>
      <c r="U137" s="4"/>
      <c r="V137" s="4"/>
      <c r="W137" s="4"/>
    </row>
    <row r="138" spans="1:23">
      <c r="A138" s="4">
        <v>50</v>
      </c>
      <c r="B138" s="4">
        <v>0</v>
      </c>
      <c r="C138" s="4">
        <v>0</v>
      </c>
      <c r="D138" s="4">
        <v>1</v>
      </c>
      <c r="E138" s="4">
        <v>0</v>
      </c>
      <c r="F138" s="4">
        <f>ROUND(Source!S123,O138)</f>
        <v>220549</v>
      </c>
      <c r="G138" s="4" t="s">
        <v>322</v>
      </c>
      <c r="H138" s="4" t="s">
        <v>323</v>
      </c>
      <c r="I138" s="4"/>
      <c r="J138" s="4"/>
      <c r="K138" s="4">
        <v>205</v>
      </c>
      <c r="L138" s="4">
        <v>14</v>
      </c>
      <c r="M138" s="4">
        <v>3</v>
      </c>
      <c r="N138" s="4" t="s">
        <v>3</v>
      </c>
      <c r="O138" s="4">
        <v>0</v>
      </c>
      <c r="P138" s="4"/>
      <c r="Q138" s="4"/>
      <c r="R138" s="4"/>
      <c r="S138" s="4"/>
      <c r="T138" s="4"/>
      <c r="U138" s="4"/>
      <c r="V138" s="4"/>
      <c r="W138" s="4"/>
    </row>
    <row r="139" spans="1:23">
      <c r="A139" s="4">
        <v>50</v>
      </c>
      <c r="B139" s="4">
        <v>0</v>
      </c>
      <c r="C139" s="4">
        <v>0</v>
      </c>
      <c r="D139" s="4">
        <v>1</v>
      </c>
      <c r="E139" s="4">
        <v>232</v>
      </c>
      <c r="F139" s="4">
        <f>ROUND(Source!BC123,O139)</f>
        <v>0</v>
      </c>
      <c r="G139" s="4" t="s">
        <v>324</v>
      </c>
      <c r="H139" s="4" t="s">
        <v>325</v>
      </c>
      <c r="I139" s="4"/>
      <c r="J139" s="4"/>
      <c r="K139" s="4">
        <v>232</v>
      </c>
      <c r="L139" s="4">
        <v>15</v>
      </c>
      <c r="M139" s="4">
        <v>3</v>
      </c>
      <c r="N139" s="4" t="s">
        <v>3</v>
      </c>
      <c r="O139" s="4">
        <v>0</v>
      </c>
      <c r="P139" s="4"/>
      <c r="Q139" s="4"/>
      <c r="R139" s="4"/>
      <c r="S139" s="4"/>
      <c r="T139" s="4"/>
      <c r="U139" s="4"/>
      <c r="V139" s="4"/>
      <c r="W139" s="4"/>
    </row>
    <row r="140" spans="1:23">
      <c r="A140" s="4">
        <v>50</v>
      </c>
      <c r="B140" s="4">
        <v>0</v>
      </c>
      <c r="C140" s="4">
        <v>0</v>
      </c>
      <c r="D140" s="4">
        <v>1</v>
      </c>
      <c r="E140" s="4">
        <v>214</v>
      </c>
      <c r="F140" s="4">
        <f>ROUND(Source!AS123,O140)</f>
        <v>1427804</v>
      </c>
      <c r="G140" s="4" t="s">
        <v>326</v>
      </c>
      <c r="H140" s="4" t="s">
        <v>327</v>
      </c>
      <c r="I140" s="4"/>
      <c r="J140" s="4"/>
      <c r="K140" s="4">
        <v>214</v>
      </c>
      <c r="L140" s="4">
        <v>16</v>
      </c>
      <c r="M140" s="4">
        <v>3</v>
      </c>
      <c r="N140" s="4" t="s">
        <v>3</v>
      </c>
      <c r="O140" s="4">
        <v>0</v>
      </c>
      <c r="P140" s="4"/>
      <c r="Q140" s="4"/>
      <c r="R140" s="4"/>
      <c r="S140" s="4"/>
      <c r="T140" s="4"/>
      <c r="U140" s="4"/>
      <c r="V140" s="4"/>
      <c r="W140" s="4"/>
    </row>
    <row r="141" spans="1:23">
      <c r="A141" s="4">
        <v>50</v>
      </c>
      <c r="B141" s="4">
        <v>0</v>
      </c>
      <c r="C141" s="4">
        <v>0</v>
      </c>
      <c r="D141" s="4">
        <v>1</v>
      </c>
      <c r="E141" s="4">
        <v>215</v>
      </c>
      <c r="F141" s="4">
        <f>ROUND(Source!AT123,O141)</f>
        <v>0</v>
      </c>
      <c r="G141" s="4" t="s">
        <v>328</v>
      </c>
      <c r="H141" s="4" t="s">
        <v>329</v>
      </c>
      <c r="I141" s="4"/>
      <c r="J141" s="4"/>
      <c r="K141" s="4">
        <v>215</v>
      </c>
      <c r="L141" s="4">
        <v>17</v>
      </c>
      <c r="M141" s="4">
        <v>3</v>
      </c>
      <c r="N141" s="4" t="s">
        <v>3</v>
      </c>
      <c r="O141" s="4">
        <v>0</v>
      </c>
      <c r="P141" s="4"/>
      <c r="Q141" s="4"/>
      <c r="R141" s="4"/>
      <c r="S141" s="4"/>
      <c r="T141" s="4"/>
      <c r="U141" s="4"/>
      <c r="V141" s="4"/>
      <c r="W141" s="4"/>
    </row>
    <row r="142" spans="1:23">
      <c r="A142" s="4">
        <v>50</v>
      </c>
      <c r="B142" s="4">
        <v>0</v>
      </c>
      <c r="C142" s="4">
        <v>0</v>
      </c>
      <c r="D142" s="4">
        <v>1</v>
      </c>
      <c r="E142" s="4">
        <v>217</v>
      </c>
      <c r="F142" s="4">
        <f>ROUND(Source!AU123,O142)</f>
        <v>0</v>
      </c>
      <c r="G142" s="4" t="s">
        <v>330</v>
      </c>
      <c r="H142" s="4" t="s">
        <v>331</v>
      </c>
      <c r="I142" s="4"/>
      <c r="J142" s="4"/>
      <c r="K142" s="4">
        <v>217</v>
      </c>
      <c r="L142" s="4">
        <v>18</v>
      </c>
      <c r="M142" s="4">
        <v>3</v>
      </c>
      <c r="N142" s="4" t="s">
        <v>3</v>
      </c>
      <c r="O142" s="4">
        <v>0</v>
      </c>
      <c r="P142" s="4"/>
      <c r="Q142" s="4"/>
      <c r="R142" s="4"/>
      <c r="S142" s="4"/>
      <c r="T142" s="4"/>
      <c r="U142" s="4"/>
      <c r="V142" s="4"/>
      <c r="W142" s="4"/>
    </row>
    <row r="143" spans="1:23">
      <c r="A143" s="4">
        <v>50</v>
      </c>
      <c r="B143" s="4">
        <v>0</v>
      </c>
      <c r="C143" s="4">
        <v>0</v>
      </c>
      <c r="D143" s="4">
        <v>1</v>
      </c>
      <c r="E143" s="4">
        <v>230</v>
      </c>
      <c r="F143" s="4">
        <f>ROUND(Source!BA123,O143)</f>
        <v>0</v>
      </c>
      <c r="G143" s="4" t="s">
        <v>332</v>
      </c>
      <c r="H143" s="4" t="s">
        <v>333</v>
      </c>
      <c r="I143" s="4"/>
      <c r="J143" s="4"/>
      <c r="K143" s="4">
        <v>230</v>
      </c>
      <c r="L143" s="4">
        <v>19</v>
      </c>
      <c r="M143" s="4">
        <v>3</v>
      </c>
      <c r="N143" s="4" t="s">
        <v>3</v>
      </c>
      <c r="O143" s="4">
        <v>0</v>
      </c>
      <c r="P143" s="4"/>
      <c r="Q143" s="4"/>
      <c r="R143" s="4"/>
      <c r="S143" s="4"/>
      <c r="T143" s="4"/>
      <c r="U143" s="4"/>
      <c r="V143" s="4"/>
      <c r="W143" s="4"/>
    </row>
    <row r="144" spans="1:23">
      <c r="A144" s="4">
        <v>50</v>
      </c>
      <c r="B144" s="4">
        <v>0</v>
      </c>
      <c r="C144" s="4">
        <v>0</v>
      </c>
      <c r="D144" s="4">
        <v>1</v>
      </c>
      <c r="E144" s="4">
        <v>206</v>
      </c>
      <c r="F144" s="4">
        <f>ROUND(Source!T123,O144)</f>
        <v>0</v>
      </c>
      <c r="G144" s="4" t="s">
        <v>334</v>
      </c>
      <c r="H144" s="4" t="s">
        <v>335</v>
      </c>
      <c r="I144" s="4"/>
      <c r="J144" s="4"/>
      <c r="K144" s="4">
        <v>206</v>
      </c>
      <c r="L144" s="4">
        <v>20</v>
      </c>
      <c r="M144" s="4">
        <v>3</v>
      </c>
      <c r="N144" s="4" t="s">
        <v>3</v>
      </c>
      <c r="O144" s="4">
        <v>0</v>
      </c>
      <c r="P144" s="4"/>
      <c r="Q144" s="4"/>
      <c r="R144" s="4"/>
      <c r="S144" s="4"/>
      <c r="T144" s="4"/>
      <c r="U144" s="4"/>
      <c r="V144" s="4"/>
      <c r="W144" s="4"/>
    </row>
    <row r="145" spans="1:206">
      <c r="A145" s="4">
        <v>50</v>
      </c>
      <c r="B145" s="4">
        <v>0</v>
      </c>
      <c r="C145" s="4">
        <v>0</v>
      </c>
      <c r="D145" s="4">
        <v>1</v>
      </c>
      <c r="E145" s="4">
        <v>207</v>
      </c>
      <c r="F145" s="4">
        <f>Source!U123</f>
        <v>1522.7645819999998</v>
      </c>
      <c r="G145" s="4" t="s">
        <v>336</v>
      </c>
      <c r="H145" s="4" t="s">
        <v>337</v>
      </c>
      <c r="I145" s="4"/>
      <c r="J145" s="4"/>
      <c r="K145" s="4">
        <v>207</v>
      </c>
      <c r="L145" s="4">
        <v>21</v>
      </c>
      <c r="M145" s="4">
        <v>3</v>
      </c>
      <c r="N145" s="4" t="s">
        <v>3</v>
      </c>
      <c r="O145" s="4">
        <v>-1</v>
      </c>
      <c r="P145" s="4"/>
      <c r="Q145" s="4"/>
      <c r="R145" s="4"/>
      <c r="S145" s="4"/>
      <c r="T145" s="4"/>
      <c r="U145" s="4"/>
      <c r="V145" s="4"/>
      <c r="W145" s="4"/>
    </row>
    <row r="146" spans="1:206">
      <c r="A146" s="4">
        <v>50</v>
      </c>
      <c r="B146" s="4">
        <v>0</v>
      </c>
      <c r="C146" s="4">
        <v>0</v>
      </c>
      <c r="D146" s="4">
        <v>1</v>
      </c>
      <c r="E146" s="4">
        <v>208</v>
      </c>
      <c r="F146" s="4">
        <f>Source!V123</f>
        <v>31.766979999999993</v>
      </c>
      <c r="G146" s="4" t="s">
        <v>338</v>
      </c>
      <c r="H146" s="4" t="s">
        <v>339</v>
      </c>
      <c r="I146" s="4"/>
      <c r="J146" s="4"/>
      <c r="K146" s="4">
        <v>208</v>
      </c>
      <c r="L146" s="4">
        <v>22</v>
      </c>
      <c r="M146" s="4">
        <v>3</v>
      </c>
      <c r="N146" s="4" t="s">
        <v>3</v>
      </c>
      <c r="O146" s="4">
        <v>-1</v>
      </c>
      <c r="P146" s="4"/>
      <c r="Q146" s="4"/>
      <c r="R146" s="4"/>
      <c r="S146" s="4"/>
      <c r="T146" s="4"/>
      <c r="U146" s="4"/>
      <c r="V146" s="4"/>
      <c r="W146" s="4"/>
    </row>
    <row r="147" spans="1:206">
      <c r="A147" s="4">
        <v>50</v>
      </c>
      <c r="B147" s="4">
        <v>0</v>
      </c>
      <c r="C147" s="4">
        <v>0</v>
      </c>
      <c r="D147" s="4">
        <v>1</v>
      </c>
      <c r="E147" s="4">
        <v>209</v>
      </c>
      <c r="F147" s="4">
        <f>ROUND(Source!W123,O147)</f>
        <v>0</v>
      </c>
      <c r="G147" s="4" t="s">
        <v>340</v>
      </c>
      <c r="H147" s="4" t="s">
        <v>341</v>
      </c>
      <c r="I147" s="4"/>
      <c r="J147" s="4"/>
      <c r="K147" s="4">
        <v>209</v>
      </c>
      <c r="L147" s="4">
        <v>23</v>
      </c>
      <c r="M147" s="4">
        <v>3</v>
      </c>
      <c r="N147" s="4" t="s">
        <v>3</v>
      </c>
      <c r="O147" s="4">
        <v>0</v>
      </c>
      <c r="P147" s="4"/>
      <c r="Q147" s="4"/>
      <c r="R147" s="4"/>
      <c r="S147" s="4"/>
      <c r="T147" s="4"/>
      <c r="U147" s="4"/>
      <c r="V147" s="4"/>
      <c r="W147" s="4"/>
    </row>
    <row r="148" spans="1:206">
      <c r="A148" s="4">
        <v>50</v>
      </c>
      <c r="B148" s="4">
        <v>0</v>
      </c>
      <c r="C148" s="4">
        <v>0</v>
      </c>
      <c r="D148" s="4">
        <v>1</v>
      </c>
      <c r="E148" s="4">
        <v>0</v>
      </c>
      <c r="F148" s="4">
        <f>ROUND(Source!X123,O148)</f>
        <v>225648</v>
      </c>
      <c r="G148" s="4" t="s">
        <v>342</v>
      </c>
      <c r="H148" s="4" t="s">
        <v>343</v>
      </c>
      <c r="I148" s="4"/>
      <c r="J148" s="4"/>
      <c r="K148" s="4">
        <v>210</v>
      </c>
      <c r="L148" s="4">
        <v>24</v>
      </c>
      <c r="M148" s="4">
        <v>3</v>
      </c>
      <c r="N148" s="4" t="s">
        <v>3</v>
      </c>
      <c r="O148" s="4">
        <v>0</v>
      </c>
      <c r="P148" s="4"/>
      <c r="Q148" s="4"/>
      <c r="R148" s="4"/>
      <c r="S148" s="4"/>
      <c r="T148" s="4"/>
      <c r="U148" s="4"/>
      <c r="V148" s="4"/>
      <c r="W148" s="4"/>
    </row>
    <row r="149" spans="1:206">
      <c r="A149" s="4">
        <v>50</v>
      </c>
      <c r="B149" s="4">
        <v>0</v>
      </c>
      <c r="C149" s="4">
        <v>0</v>
      </c>
      <c r="D149" s="4">
        <v>1</v>
      </c>
      <c r="E149" s="4">
        <v>0</v>
      </c>
      <c r="F149" s="4">
        <f>ROUND(Source!Y123,O149)</f>
        <v>131481</v>
      </c>
      <c r="G149" s="4" t="s">
        <v>344</v>
      </c>
      <c r="H149" s="4" t="s">
        <v>345</v>
      </c>
      <c r="I149" s="4"/>
      <c r="J149" s="4"/>
      <c r="K149" s="4">
        <v>211</v>
      </c>
      <c r="L149" s="4">
        <v>25</v>
      </c>
      <c r="M149" s="4">
        <v>3</v>
      </c>
      <c r="N149" s="4" t="s">
        <v>3</v>
      </c>
      <c r="O149" s="4">
        <v>0</v>
      </c>
      <c r="P149" s="4"/>
      <c r="Q149" s="4"/>
      <c r="R149" s="4"/>
      <c r="S149" s="4"/>
      <c r="T149" s="4"/>
      <c r="U149" s="4"/>
      <c r="V149" s="4"/>
      <c r="W149" s="4"/>
    </row>
    <row r="150" spans="1:206">
      <c r="A150" s="4">
        <v>50</v>
      </c>
      <c r="B150" s="4">
        <v>0</v>
      </c>
      <c r="C150" s="4">
        <v>0</v>
      </c>
      <c r="D150" s="4">
        <v>1</v>
      </c>
      <c r="E150" s="4">
        <v>224</v>
      </c>
      <c r="F150" s="4">
        <f>ROUND(Source!AR123,O150)</f>
        <v>1427804</v>
      </c>
      <c r="G150" s="4" t="s">
        <v>346</v>
      </c>
      <c r="H150" s="4" t="s">
        <v>347</v>
      </c>
      <c r="I150" s="4"/>
      <c r="J150" s="4"/>
      <c r="K150" s="4">
        <v>224</v>
      </c>
      <c r="L150" s="4">
        <v>26</v>
      </c>
      <c r="M150" s="4">
        <v>3</v>
      </c>
      <c r="N150" s="4" t="s">
        <v>3</v>
      </c>
      <c r="O150" s="4">
        <v>0</v>
      </c>
      <c r="P150" s="4"/>
      <c r="Q150" s="4"/>
      <c r="R150" s="4"/>
      <c r="S150" s="4"/>
      <c r="T150" s="4"/>
      <c r="U150" s="4"/>
      <c r="V150" s="4"/>
      <c r="W150" s="4"/>
    </row>
    <row r="151" spans="1:206">
      <c r="A151" s="4">
        <v>50</v>
      </c>
      <c r="B151" s="4">
        <v>1</v>
      </c>
      <c r="C151" s="4">
        <v>0</v>
      </c>
      <c r="D151" s="4">
        <v>2</v>
      </c>
      <c r="E151" s="4">
        <v>205</v>
      </c>
      <c r="F151" s="4">
        <f>ROUND(F138,O151)</f>
        <v>220549</v>
      </c>
      <c r="G151" s="4" t="s">
        <v>15</v>
      </c>
      <c r="H151" s="4" t="s">
        <v>322</v>
      </c>
      <c r="I151" s="4"/>
      <c r="J151" s="4"/>
      <c r="K151" s="4">
        <v>212</v>
      </c>
      <c r="L151" s="4">
        <v>27</v>
      </c>
      <c r="M151" s="4">
        <v>0</v>
      </c>
      <c r="N151" s="4" t="s">
        <v>3</v>
      </c>
      <c r="O151" s="4">
        <v>2</v>
      </c>
      <c r="P151" s="4"/>
      <c r="Q151" s="4"/>
      <c r="R151" s="4"/>
      <c r="S151" s="4"/>
      <c r="T151" s="4"/>
      <c r="U151" s="4"/>
      <c r="V151" s="4"/>
      <c r="W151" s="4"/>
    </row>
    <row r="152" spans="1:206">
      <c r="A152" s="4">
        <v>50</v>
      </c>
      <c r="B152" s="4">
        <v>1</v>
      </c>
      <c r="C152" s="4">
        <v>0</v>
      </c>
      <c r="D152" s="4">
        <v>2</v>
      </c>
      <c r="E152" s="4">
        <v>203</v>
      </c>
      <c r="F152" s="4">
        <f>ROUND(F135,O152)+834+251</f>
        <v>21586</v>
      </c>
      <c r="G152" s="4" t="s">
        <v>24</v>
      </c>
      <c r="H152" s="4" t="s">
        <v>348</v>
      </c>
      <c r="I152" s="4"/>
      <c r="J152" s="4"/>
      <c r="K152" s="4">
        <v>212</v>
      </c>
      <c r="L152" s="4">
        <v>28</v>
      </c>
      <c r="M152" s="4">
        <v>0</v>
      </c>
      <c r="N152" s="4" t="s">
        <v>3</v>
      </c>
      <c r="O152" s="4">
        <v>2</v>
      </c>
      <c r="P152" s="4"/>
      <c r="Q152" s="4"/>
      <c r="R152" s="4"/>
      <c r="S152" s="4"/>
      <c r="T152" s="4"/>
      <c r="U152" s="4"/>
      <c r="V152" s="4"/>
      <c r="W152" s="4"/>
    </row>
    <row r="153" spans="1:206">
      <c r="A153" s="4">
        <v>50</v>
      </c>
      <c r="B153" s="4">
        <v>1</v>
      </c>
      <c r="C153" s="4">
        <v>0</v>
      </c>
      <c r="D153" s="4">
        <v>2</v>
      </c>
      <c r="E153" s="4">
        <v>202</v>
      </c>
      <c r="F153" s="4">
        <f>ROUND(F126,O153)</f>
        <v>829625</v>
      </c>
      <c r="G153" s="4" t="s">
        <v>349</v>
      </c>
      <c r="H153" s="4" t="s">
        <v>350</v>
      </c>
      <c r="I153" s="4"/>
      <c r="J153" s="4"/>
      <c r="K153" s="4">
        <v>212</v>
      </c>
      <c r="L153" s="4">
        <v>29</v>
      </c>
      <c r="M153" s="4">
        <v>0</v>
      </c>
      <c r="N153" s="4" t="s">
        <v>3</v>
      </c>
      <c r="O153" s="4">
        <v>2</v>
      </c>
      <c r="P153" s="4"/>
      <c r="Q153" s="4"/>
      <c r="R153" s="4"/>
      <c r="S153" s="4"/>
      <c r="T153" s="4"/>
      <c r="U153" s="4"/>
      <c r="V153" s="4"/>
      <c r="W153" s="4"/>
    </row>
    <row r="154" spans="1:206">
      <c r="A154" s="4">
        <v>50</v>
      </c>
      <c r="B154" s="4">
        <v>1</v>
      </c>
      <c r="C154" s="4">
        <v>0</v>
      </c>
      <c r="D154" s="4">
        <v>2</v>
      </c>
      <c r="E154" s="4">
        <v>210</v>
      </c>
      <c r="F154" s="4">
        <f>ROUND(F148,O154)</f>
        <v>225648</v>
      </c>
      <c r="G154" s="4" t="s">
        <v>29</v>
      </c>
      <c r="H154" s="4" t="s">
        <v>342</v>
      </c>
      <c r="I154" s="4"/>
      <c r="J154" s="4"/>
      <c r="K154" s="4">
        <v>212</v>
      </c>
      <c r="L154" s="4">
        <v>30</v>
      </c>
      <c r="M154" s="4">
        <v>0</v>
      </c>
      <c r="N154" s="4" t="s">
        <v>3</v>
      </c>
      <c r="O154" s="4">
        <v>2</v>
      </c>
      <c r="P154" s="4"/>
      <c r="Q154" s="4"/>
      <c r="R154" s="4"/>
      <c r="S154" s="4"/>
      <c r="T154" s="4"/>
      <c r="U154" s="4"/>
      <c r="V154" s="4"/>
      <c r="W154" s="4"/>
    </row>
    <row r="155" spans="1:206">
      <c r="A155" s="4">
        <v>50</v>
      </c>
      <c r="B155" s="4">
        <v>1</v>
      </c>
      <c r="C155" s="4">
        <v>0</v>
      </c>
      <c r="D155" s="4">
        <v>2</v>
      </c>
      <c r="E155" s="4">
        <v>211</v>
      </c>
      <c r="F155" s="4">
        <f>ROUND(F149,O155)</f>
        <v>131481</v>
      </c>
      <c r="G155" s="4" t="s">
        <v>42</v>
      </c>
      <c r="H155" s="4" t="s">
        <v>351</v>
      </c>
      <c r="I155" s="4"/>
      <c r="J155" s="4"/>
      <c r="K155" s="4">
        <v>212</v>
      </c>
      <c r="L155" s="4">
        <v>31</v>
      </c>
      <c r="M155" s="4">
        <v>0</v>
      </c>
      <c r="N155" s="4" t="s">
        <v>3</v>
      </c>
      <c r="O155" s="4">
        <v>2</v>
      </c>
      <c r="P155" s="4"/>
      <c r="Q155" s="4"/>
      <c r="R155" s="4"/>
      <c r="S155" s="4"/>
      <c r="T155" s="4"/>
      <c r="U155" s="4"/>
      <c r="V155" s="4"/>
      <c r="W155" s="4"/>
    </row>
    <row r="156" spans="1:206">
      <c r="A156" s="4">
        <v>50</v>
      </c>
      <c r="B156" s="4">
        <v>1</v>
      </c>
      <c r="C156" s="4">
        <v>0</v>
      </c>
      <c r="D156" s="4">
        <v>2</v>
      </c>
      <c r="E156" s="4">
        <v>213</v>
      </c>
      <c r="F156" s="4">
        <f>ROUND(F151+F152+F153+F154+F155,O156)</f>
        <v>1428889</v>
      </c>
      <c r="G156" s="4" t="s">
        <v>48</v>
      </c>
      <c r="H156" s="4" t="s">
        <v>352</v>
      </c>
      <c r="I156" s="4"/>
      <c r="J156" s="4"/>
      <c r="K156" s="4">
        <v>212</v>
      </c>
      <c r="L156" s="4">
        <v>32</v>
      </c>
      <c r="M156" s="4">
        <v>0</v>
      </c>
      <c r="N156" s="4" t="s">
        <v>3</v>
      </c>
      <c r="O156" s="4">
        <v>2</v>
      </c>
      <c r="P156" s="4"/>
      <c r="Q156" s="4"/>
      <c r="R156" s="4"/>
      <c r="S156" s="4"/>
      <c r="T156" s="4"/>
      <c r="U156" s="4"/>
      <c r="V156" s="4"/>
      <c r="W156" s="4"/>
    </row>
    <row r="158" spans="1:206">
      <c r="A158" s="1">
        <v>3</v>
      </c>
      <c r="B158" s="1">
        <v>1</v>
      </c>
      <c r="C158" s="1"/>
      <c r="D158" s="1">
        <f>ROW(A325)</f>
        <v>325</v>
      </c>
      <c r="E158" s="1"/>
      <c r="F158" s="1" t="s">
        <v>353</v>
      </c>
      <c r="G158" s="1" t="s">
        <v>354</v>
      </c>
      <c r="H158" s="1" t="s">
        <v>3</v>
      </c>
      <c r="I158" s="1">
        <v>0</v>
      </c>
      <c r="J158" s="1" t="s">
        <v>3</v>
      </c>
      <c r="K158" s="1">
        <v>-1</v>
      </c>
      <c r="L158" s="1" t="s">
        <v>3</v>
      </c>
      <c r="M158" s="1"/>
      <c r="N158" s="1"/>
      <c r="O158" s="1"/>
      <c r="P158" s="1"/>
      <c r="Q158" s="1"/>
      <c r="R158" s="1"/>
      <c r="S158" s="1"/>
      <c r="T158" s="1"/>
      <c r="U158" s="1" t="s">
        <v>3</v>
      </c>
      <c r="V158" s="1">
        <v>0</v>
      </c>
      <c r="W158" s="1"/>
      <c r="X158" s="1"/>
      <c r="Y158" s="1"/>
      <c r="Z158" s="1"/>
      <c r="AA158" s="1"/>
      <c r="AB158" s="1" t="s">
        <v>3</v>
      </c>
      <c r="AC158" s="1" t="s">
        <v>3</v>
      </c>
      <c r="AD158" s="1" t="s">
        <v>3</v>
      </c>
      <c r="AE158" s="1" t="s">
        <v>3</v>
      </c>
      <c r="AF158" s="1" t="s">
        <v>3</v>
      </c>
      <c r="AG158" s="1" t="s">
        <v>3</v>
      </c>
      <c r="AH158" s="1"/>
      <c r="AI158" s="1"/>
      <c r="AJ158" s="1"/>
      <c r="AK158" s="1"/>
      <c r="AL158" s="1"/>
      <c r="AM158" s="1"/>
      <c r="AN158" s="1"/>
      <c r="AO158" s="1"/>
      <c r="AP158" s="1" t="s">
        <v>3</v>
      </c>
      <c r="AQ158" s="1" t="s">
        <v>3</v>
      </c>
      <c r="AR158" s="1" t="s">
        <v>3</v>
      </c>
      <c r="AS158" s="1"/>
      <c r="AT158" s="1"/>
      <c r="AU158" s="1"/>
      <c r="AV158" s="1"/>
      <c r="AW158" s="1"/>
      <c r="AX158" s="1"/>
      <c r="AY158" s="1"/>
      <c r="AZ158" s="1" t="s">
        <v>3</v>
      </c>
      <c r="BA158" s="1"/>
      <c r="BB158" s="1" t="s">
        <v>3</v>
      </c>
      <c r="BC158" s="1" t="s">
        <v>3</v>
      </c>
      <c r="BD158" s="1" t="s">
        <v>3</v>
      </c>
      <c r="BE158" s="1" t="s">
        <v>3</v>
      </c>
      <c r="BF158" s="1" t="s">
        <v>3</v>
      </c>
      <c r="BG158" s="1" t="s">
        <v>3</v>
      </c>
      <c r="BH158" s="1" t="s">
        <v>3</v>
      </c>
      <c r="BI158" s="1" t="s">
        <v>3</v>
      </c>
      <c r="BJ158" s="1" t="s">
        <v>3</v>
      </c>
      <c r="BK158" s="1" t="s">
        <v>3</v>
      </c>
      <c r="BL158" s="1" t="s">
        <v>3</v>
      </c>
      <c r="BM158" s="1" t="s">
        <v>3</v>
      </c>
      <c r="BN158" s="1" t="s">
        <v>3</v>
      </c>
      <c r="BO158" s="1" t="s">
        <v>3</v>
      </c>
      <c r="BP158" s="1" t="s">
        <v>3</v>
      </c>
      <c r="BQ158" s="1"/>
      <c r="BR158" s="1"/>
      <c r="BS158" s="1"/>
      <c r="BT158" s="1"/>
      <c r="BU158" s="1"/>
      <c r="BV158" s="1"/>
      <c r="BW158" s="1"/>
      <c r="BX158" s="1">
        <v>0</v>
      </c>
      <c r="BY158" s="1"/>
      <c r="BZ158" s="1"/>
      <c r="CA158" s="1"/>
      <c r="CB158" s="1"/>
      <c r="CC158" s="1"/>
      <c r="CD158" s="1"/>
      <c r="CE158" s="1"/>
      <c r="CF158" s="1">
        <v>0</v>
      </c>
      <c r="CG158" s="1">
        <v>0</v>
      </c>
      <c r="CH158" s="1"/>
      <c r="CI158" s="1" t="s">
        <v>3</v>
      </c>
      <c r="CJ158" s="1" t="s">
        <v>3</v>
      </c>
    </row>
    <row r="160" spans="1:206">
      <c r="A160" s="2">
        <v>52</v>
      </c>
      <c r="B160" s="2">
        <f t="shared" ref="B160:G160" si="288">B325</f>
        <v>1</v>
      </c>
      <c r="C160" s="2">
        <f t="shared" si="288"/>
        <v>3</v>
      </c>
      <c r="D160" s="2">
        <f t="shared" si="288"/>
        <v>158</v>
      </c>
      <c r="E160" s="2">
        <f t="shared" si="288"/>
        <v>0</v>
      </c>
      <c r="F160" s="2" t="str">
        <f t="shared" si="288"/>
        <v>02-01-02</v>
      </c>
      <c r="G160" s="2" t="str">
        <f t="shared" si="288"/>
        <v>Водопровод, канализация, вентиляция и отопленние</v>
      </c>
      <c r="H160" s="2"/>
      <c r="I160" s="2"/>
      <c r="J160" s="2"/>
      <c r="K160" s="2"/>
      <c r="L160" s="2"/>
      <c r="M160" s="2"/>
      <c r="N160" s="2"/>
      <c r="O160" s="2">
        <f t="shared" ref="O160:AT160" si="289">O325</f>
        <v>860249</v>
      </c>
      <c r="P160" s="2">
        <f t="shared" si="289"/>
        <v>710657</v>
      </c>
      <c r="Q160" s="2">
        <f t="shared" si="289"/>
        <v>15706</v>
      </c>
      <c r="R160" s="2">
        <f t="shared" si="289"/>
        <v>1502</v>
      </c>
      <c r="S160" s="2">
        <f t="shared" si="289"/>
        <v>133886</v>
      </c>
      <c r="T160" s="2">
        <f t="shared" si="289"/>
        <v>0</v>
      </c>
      <c r="U160" s="2">
        <f t="shared" si="289"/>
        <v>870.83965239999986</v>
      </c>
      <c r="V160" s="2">
        <f t="shared" si="289"/>
        <v>6.9285771999999977</v>
      </c>
      <c r="W160" s="2">
        <f t="shared" si="289"/>
        <v>0</v>
      </c>
      <c r="X160" s="2">
        <f t="shared" si="289"/>
        <v>133586</v>
      </c>
      <c r="Y160" s="2">
        <f t="shared" si="289"/>
        <v>85451</v>
      </c>
      <c r="Z160" s="2">
        <f t="shared" si="289"/>
        <v>0</v>
      </c>
      <c r="AA160" s="2">
        <f t="shared" si="289"/>
        <v>0</v>
      </c>
      <c r="AB160" s="2">
        <f t="shared" si="289"/>
        <v>860249</v>
      </c>
      <c r="AC160" s="2">
        <f t="shared" si="289"/>
        <v>710657</v>
      </c>
      <c r="AD160" s="2">
        <f t="shared" si="289"/>
        <v>15706</v>
      </c>
      <c r="AE160" s="2">
        <f t="shared" si="289"/>
        <v>1502</v>
      </c>
      <c r="AF160" s="2">
        <f t="shared" si="289"/>
        <v>133886</v>
      </c>
      <c r="AG160" s="2">
        <f t="shared" si="289"/>
        <v>0</v>
      </c>
      <c r="AH160" s="2">
        <f t="shared" si="289"/>
        <v>870.83965239999986</v>
      </c>
      <c r="AI160" s="2">
        <f t="shared" si="289"/>
        <v>6.9285771999999977</v>
      </c>
      <c r="AJ160" s="2">
        <f t="shared" si="289"/>
        <v>0</v>
      </c>
      <c r="AK160" s="2">
        <f t="shared" si="289"/>
        <v>133586</v>
      </c>
      <c r="AL160" s="2">
        <f t="shared" si="289"/>
        <v>85451</v>
      </c>
      <c r="AM160" s="2">
        <f t="shared" si="289"/>
        <v>0</v>
      </c>
      <c r="AN160" s="2">
        <f t="shared" si="289"/>
        <v>0</v>
      </c>
      <c r="AO160" s="2">
        <f t="shared" si="289"/>
        <v>0</v>
      </c>
      <c r="AP160" s="2">
        <f t="shared" si="289"/>
        <v>0</v>
      </c>
      <c r="AQ160" s="2">
        <f t="shared" si="289"/>
        <v>0</v>
      </c>
      <c r="AR160" s="2">
        <f t="shared" si="289"/>
        <v>1079286</v>
      </c>
      <c r="AS160" s="2">
        <f t="shared" si="289"/>
        <v>1036304</v>
      </c>
      <c r="AT160" s="2">
        <f t="shared" si="289"/>
        <v>42982</v>
      </c>
      <c r="AU160" s="2">
        <f t="shared" ref="AU160:BZ160" si="290">AU325</f>
        <v>0</v>
      </c>
      <c r="AV160" s="2">
        <f t="shared" si="290"/>
        <v>710657</v>
      </c>
      <c r="AW160" s="2">
        <f t="shared" si="290"/>
        <v>710657</v>
      </c>
      <c r="AX160" s="2">
        <f t="shared" si="290"/>
        <v>0</v>
      </c>
      <c r="AY160" s="2">
        <f t="shared" si="290"/>
        <v>710657</v>
      </c>
      <c r="AZ160" s="2">
        <f t="shared" si="290"/>
        <v>0</v>
      </c>
      <c r="BA160" s="2">
        <f t="shared" si="290"/>
        <v>0</v>
      </c>
      <c r="BB160" s="2">
        <f t="shared" si="290"/>
        <v>0</v>
      </c>
      <c r="BC160" s="2">
        <f t="shared" si="290"/>
        <v>0</v>
      </c>
      <c r="BD160" s="2">
        <f t="shared" si="290"/>
        <v>0</v>
      </c>
      <c r="BE160" s="2">
        <f t="shared" si="290"/>
        <v>0</v>
      </c>
      <c r="BF160" s="2">
        <f t="shared" si="290"/>
        <v>0</v>
      </c>
      <c r="BG160" s="2">
        <f t="shared" si="290"/>
        <v>0</v>
      </c>
      <c r="BH160" s="2">
        <f t="shared" si="290"/>
        <v>0</v>
      </c>
      <c r="BI160" s="2">
        <f t="shared" si="290"/>
        <v>0</v>
      </c>
      <c r="BJ160" s="2">
        <f t="shared" si="290"/>
        <v>0</v>
      </c>
      <c r="BK160" s="2">
        <f t="shared" si="290"/>
        <v>0</v>
      </c>
      <c r="BL160" s="2">
        <f t="shared" si="290"/>
        <v>0</v>
      </c>
      <c r="BM160" s="2">
        <f t="shared" si="290"/>
        <v>0</v>
      </c>
      <c r="BN160" s="2">
        <f t="shared" si="290"/>
        <v>0</v>
      </c>
      <c r="BO160" s="2">
        <f t="shared" si="290"/>
        <v>0</v>
      </c>
      <c r="BP160" s="2">
        <f t="shared" si="290"/>
        <v>0</v>
      </c>
      <c r="BQ160" s="2">
        <f t="shared" si="290"/>
        <v>0</v>
      </c>
      <c r="BR160" s="2">
        <f t="shared" si="290"/>
        <v>0</v>
      </c>
      <c r="BS160" s="2">
        <f t="shared" si="290"/>
        <v>0</v>
      </c>
      <c r="BT160" s="2">
        <f t="shared" si="290"/>
        <v>0</v>
      </c>
      <c r="BU160" s="2">
        <f t="shared" si="290"/>
        <v>0</v>
      </c>
      <c r="BV160" s="2">
        <f t="shared" si="290"/>
        <v>0</v>
      </c>
      <c r="BW160" s="2">
        <f t="shared" si="290"/>
        <v>0</v>
      </c>
      <c r="BX160" s="2">
        <f t="shared" si="290"/>
        <v>0</v>
      </c>
      <c r="BY160" s="2">
        <f t="shared" si="290"/>
        <v>0</v>
      </c>
      <c r="BZ160" s="2">
        <f t="shared" si="290"/>
        <v>0</v>
      </c>
      <c r="CA160" s="2">
        <f t="shared" ref="CA160:DF160" si="291">CA325</f>
        <v>1079286</v>
      </c>
      <c r="CB160" s="2">
        <f t="shared" si="291"/>
        <v>1036304</v>
      </c>
      <c r="CC160" s="2">
        <f t="shared" si="291"/>
        <v>42982</v>
      </c>
      <c r="CD160" s="2">
        <f t="shared" si="291"/>
        <v>0</v>
      </c>
      <c r="CE160" s="2">
        <f t="shared" si="291"/>
        <v>710657</v>
      </c>
      <c r="CF160" s="2">
        <f t="shared" si="291"/>
        <v>710657</v>
      </c>
      <c r="CG160" s="2">
        <f t="shared" si="291"/>
        <v>0</v>
      </c>
      <c r="CH160" s="2">
        <f t="shared" si="291"/>
        <v>710657</v>
      </c>
      <c r="CI160" s="2">
        <f t="shared" si="291"/>
        <v>0</v>
      </c>
      <c r="CJ160" s="2">
        <f t="shared" si="291"/>
        <v>0</v>
      </c>
      <c r="CK160" s="2">
        <f t="shared" si="291"/>
        <v>0</v>
      </c>
      <c r="CL160" s="2">
        <f t="shared" si="291"/>
        <v>0</v>
      </c>
      <c r="CM160" s="2">
        <f t="shared" si="291"/>
        <v>0</v>
      </c>
      <c r="CN160" s="2">
        <f t="shared" si="291"/>
        <v>0</v>
      </c>
      <c r="CO160" s="2">
        <f t="shared" si="291"/>
        <v>0</v>
      </c>
      <c r="CP160" s="2">
        <f t="shared" si="291"/>
        <v>0</v>
      </c>
      <c r="CQ160" s="2">
        <f t="shared" si="291"/>
        <v>0</v>
      </c>
      <c r="CR160" s="2">
        <f t="shared" si="291"/>
        <v>0</v>
      </c>
      <c r="CS160" s="2">
        <f t="shared" si="291"/>
        <v>0</v>
      </c>
      <c r="CT160" s="2">
        <f t="shared" si="291"/>
        <v>0</v>
      </c>
      <c r="CU160" s="2">
        <f t="shared" si="291"/>
        <v>0</v>
      </c>
      <c r="CV160" s="2">
        <f t="shared" si="291"/>
        <v>0</v>
      </c>
      <c r="CW160" s="2">
        <f t="shared" si="291"/>
        <v>0</v>
      </c>
      <c r="CX160" s="2">
        <f t="shared" si="291"/>
        <v>0</v>
      </c>
      <c r="CY160" s="2">
        <f t="shared" si="291"/>
        <v>0</v>
      </c>
      <c r="CZ160" s="2">
        <f t="shared" si="291"/>
        <v>0</v>
      </c>
      <c r="DA160" s="2">
        <f t="shared" si="291"/>
        <v>0</v>
      </c>
      <c r="DB160" s="2">
        <f t="shared" si="291"/>
        <v>0</v>
      </c>
      <c r="DC160" s="2">
        <f t="shared" si="291"/>
        <v>0</v>
      </c>
      <c r="DD160" s="2">
        <f t="shared" si="291"/>
        <v>0</v>
      </c>
      <c r="DE160" s="2">
        <f t="shared" si="291"/>
        <v>0</v>
      </c>
      <c r="DF160" s="2">
        <f t="shared" si="291"/>
        <v>0</v>
      </c>
      <c r="DG160" s="3">
        <f t="shared" ref="DG160:EL160" si="292">DG325</f>
        <v>0</v>
      </c>
      <c r="DH160" s="3">
        <f t="shared" si="292"/>
        <v>0</v>
      </c>
      <c r="DI160" s="3">
        <f t="shared" si="292"/>
        <v>0</v>
      </c>
      <c r="DJ160" s="3">
        <f t="shared" si="292"/>
        <v>0</v>
      </c>
      <c r="DK160" s="3">
        <f t="shared" si="292"/>
        <v>0</v>
      </c>
      <c r="DL160" s="3">
        <f t="shared" si="292"/>
        <v>0</v>
      </c>
      <c r="DM160" s="3">
        <f t="shared" si="292"/>
        <v>0</v>
      </c>
      <c r="DN160" s="3">
        <f t="shared" si="292"/>
        <v>0</v>
      </c>
      <c r="DO160" s="3">
        <f t="shared" si="292"/>
        <v>0</v>
      </c>
      <c r="DP160" s="3">
        <f t="shared" si="292"/>
        <v>0</v>
      </c>
      <c r="DQ160" s="3">
        <f t="shared" si="292"/>
        <v>0</v>
      </c>
      <c r="DR160" s="3">
        <f t="shared" si="292"/>
        <v>0</v>
      </c>
      <c r="DS160" s="3">
        <f t="shared" si="292"/>
        <v>0</v>
      </c>
      <c r="DT160" s="3">
        <f t="shared" si="292"/>
        <v>0</v>
      </c>
      <c r="DU160" s="3">
        <f t="shared" si="292"/>
        <v>0</v>
      </c>
      <c r="DV160" s="3">
        <f t="shared" si="292"/>
        <v>0</v>
      </c>
      <c r="DW160" s="3">
        <f t="shared" si="292"/>
        <v>0</v>
      </c>
      <c r="DX160" s="3">
        <f t="shared" si="292"/>
        <v>0</v>
      </c>
      <c r="DY160" s="3">
        <f t="shared" si="292"/>
        <v>0</v>
      </c>
      <c r="DZ160" s="3">
        <f t="shared" si="292"/>
        <v>0</v>
      </c>
      <c r="EA160" s="3">
        <f t="shared" si="292"/>
        <v>0</v>
      </c>
      <c r="EB160" s="3">
        <f t="shared" si="292"/>
        <v>0</v>
      </c>
      <c r="EC160" s="3">
        <f t="shared" si="292"/>
        <v>0</v>
      </c>
      <c r="ED160" s="3">
        <f t="shared" si="292"/>
        <v>0</v>
      </c>
      <c r="EE160" s="3">
        <f t="shared" si="292"/>
        <v>0</v>
      </c>
      <c r="EF160" s="3">
        <f t="shared" si="292"/>
        <v>0</v>
      </c>
      <c r="EG160" s="3">
        <f t="shared" si="292"/>
        <v>0</v>
      </c>
      <c r="EH160" s="3">
        <f t="shared" si="292"/>
        <v>0</v>
      </c>
      <c r="EI160" s="3">
        <f t="shared" si="292"/>
        <v>0</v>
      </c>
      <c r="EJ160" s="3">
        <f t="shared" si="292"/>
        <v>0</v>
      </c>
      <c r="EK160" s="3">
        <f t="shared" si="292"/>
        <v>0</v>
      </c>
      <c r="EL160" s="3">
        <f t="shared" si="292"/>
        <v>0</v>
      </c>
      <c r="EM160" s="3">
        <f t="shared" ref="EM160:FR160" si="293">EM325</f>
        <v>0</v>
      </c>
      <c r="EN160" s="3">
        <f t="shared" si="293"/>
        <v>0</v>
      </c>
      <c r="EO160" s="3">
        <f t="shared" si="293"/>
        <v>0</v>
      </c>
      <c r="EP160" s="3">
        <f t="shared" si="293"/>
        <v>0</v>
      </c>
      <c r="EQ160" s="3">
        <f t="shared" si="293"/>
        <v>0</v>
      </c>
      <c r="ER160" s="3">
        <f t="shared" si="293"/>
        <v>0</v>
      </c>
      <c r="ES160" s="3">
        <f t="shared" si="293"/>
        <v>0</v>
      </c>
      <c r="ET160" s="3">
        <f t="shared" si="293"/>
        <v>0</v>
      </c>
      <c r="EU160" s="3">
        <f t="shared" si="293"/>
        <v>0</v>
      </c>
      <c r="EV160" s="3">
        <f t="shared" si="293"/>
        <v>0</v>
      </c>
      <c r="EW160" s="3">
        <f t="shared" si="293"/>
        <v>0</v>
      </c>
      <c r="EX160" s="3">
        <f t="shared" si="293"/>
        <v>0</v>
      </c>
      <c r="EY160" s="3">
        <f t="shared" si="293"/>
        <v>0</v>
      </c>
      <c r="EZ160" s="3">
        <f t="shared" si="293"/>
        <v>0</v>
      </c>
      <c r="FA160" s="3">
        <f t="shared" si="293"/>
        <v>0</v>
      </c>
      <c r="FB160" s="3">
        <f t="shared" si="293"/>
        <v>0</v>
      </c>
      <c r="FC160" s="3">
        <f t="shared" si="293"/>
        <v>0</v>
      </c>
      <c r="FD160" s="3">
        <f t="shared" si="293"/>
        <v>0</v>
      </c>
      <c r="FE160" s="3">
        <f t="shared" si="293"/>
        <v>0</v>
      </c>
      <c r="FF160" s="3">
        <f t="shared" si="293"/>
        <v>0</v>
      </c>
      <c r="FG160" s="3">
        <f t="shared" si="293"/>
        <v>0</v>
      </c>
      <c r="FH160" s="3">
        <f t="shared" si="293"/>
        <v>0</v>
      </c>
      <c r="FI160" s="3">
        <f t="shared" si="293"/>
        <v>0</v>
      </c>
      <c r="FJ160" s="3">
        <f t="shared" si="293"/>
        <v>0</v>
      </c>
      <c r="FK160" s="3">
        <f t="shared" si="293"/>
        <v>0</v>
      </c>
      <c r="FL160" s="3">
        <f t="shared" si="293"/>
        <v>0</v>
      </c>
      <c r="FM160" s="3">
        <f t="shared" si="293"/>
        <v>0</v>
      </c>
      <c r="FN160" s="3">
        <f t="shared" si="293"/>
        <v>0</v>
      </c>
      <c r="FO160" s="3">
        <f t="shared" si="293"/>
        <v>0</v>
      </c>
      <c r="FP160" s="3">
        <f t="shared" si="293"/>
        <v>0</v>
      </c>
      <c r="FQ160" s="3">
        <f t="shared" si="293"/>
        <v>0</v>
      </c>
      <c r="FR160" s="3">
        <f t="shared" si="293"/>
        <v>0</v>
      </c>
      <c r="FS160" s="3">
        <f t="shared" ref="FS160:GX160" si="294">FS325</f>
        <v>0</v>
      </c>
      <c r="FT160" s="3">
        <f t="shared" si="294"/>
        <v>0</v>
      </c>
      <c r="FU160" s="3">
        <f t="shared" si="294"/>
        <v>0</v>
      </c>
      <c r="FV160" s="3">
        <f t="shared" si="294"/>
        <v>0</v>
      </c>
      <c r="FW160" s="3">
        <f t="shared" si="294"/>
        <v>0</v>
      </c>
      <c r="FX160" s="3">
        <f t="shared" si="294"/>
        <v>0</v>
      </c>
      <c r="FY160" s="3">
        <f t="shared" si="294"/>
        <v>0</v>
      </c>
      <c r="FZ160" s="3">
        <f t="shared" si="294"/>
        <v>0</v>
      </c>
      <c r="GA160" s="3">
        <f t="shared" si="294"/>
        <v>0</v>
      </c>
      <c r="GB160" s="3">
        <f t="shared" si="294"/>
        <v>0</v>
      </c>
      <c r="GC160" s="3">
        <f t="shared" si="294"/>
        <v>0</v>
      </c>
      <c r="GD160" s="3">
        <f t="shared" si="294"/>
        <v>0</v>
      </c>
      <c r="GE160" s="3">
        <f t="shared" si="294"/>
        <v>0</v>
      </c>
      <c r="GF160" s="3">
        <f t="shared" si="294"/>
        <v>0</v>
      </c>
      <c r="GG160" s="3">
        <f t="shared" si="294"/>
        <v>0</v>
      </c>
      <c r="GH160" s="3">
        <f t="shared" si="294"/>
        <v>0</v>
      </c>
      <c r="GI160" s="3">
        <f t="shared" si="294"/>
        <v>0</v>
      </c>
      <c r="GJ160" s="3">
        <f t="shared" si="294"/>
        <v>0</v>
      </c>
      <c r="GK160" s="3">
        <f t="shared" si="294"/>
        <v>0</v>
      </c>
      <c r="GL160" s="3">
        <f t="shared" si="294"/>
        <v>0</v>
      </c>
      <c r="GM160" s="3">
        <f t="shared" si="294"/>
        <v>0</v>
      </c>
      <c r="GN160" s="3">
        <f t="shared" si="294"/>
        <v>0</v>
      </c>
      <c r="GO160" s="3">
        <f t="shared" si="294"/>
        <v>0</v>
      </c>
      <c r="GP160" s="3">
        <f t="shared" si="294"/>
        <v>0</v>
      </c>
      <c r="GQ160" s="3">
        <f t="shared" si="294"/>
        <v>0</v>
      </c>
      <c r="GR160" s="3">
        <f t="shared" si="294"/>
        <v>0</v>
      </c>
      <c r="GS160" s="3">
        <f t="shared" si="294"/>
        <v>0</v>
      </c>
      <c r="GT160" s="3">
        <f t="shared" si="294"/>
        <v>0</v>
      </c>
      <c r="GU160" s="3">
        <f t="shared" si="294"/>
        <v>0</v>
      </c>
      <c r="GV160" s="3">
        <f t="shared" si="294"/>
        <v>0</v>
      </c>
      <c r="GW160" s="3">
        <f t="shared" si="294"/>
        <v>0</v>
      </c>
      <c r="GX160" s="3">
        <f t="shared" si="294"/>
        <v>0</v>
      </c>
    </row>
    <row r="162" spans="1:245">
      <c r="A162">
        <v>19</v>
      </c>
      <c r="B162">
        <v>1</v>
      </c>
      <c r="F162" t="s">
        <v>3</v>
      </c>
      <c r="G162" t="s">
        <v>355</v>
      </c>
      <c r="H162" t="s">
        <v>3</v>
      </c>
      <c r="AA162">
        <v>1</v>
      </c>
      <c r="IK162">
        <v>0</v>
      </c>
    </row>
    <row r="163" spans="1:245">
      <c r="A163">
        <v>19</v>
      </c>
      <c r="B163">
        <v>1</v>
      </c>
      <c r="F163" t="s">
        <v>3</v>
      </c>
      <c r="G163" t="s">
        <v>356</v>
      </c>
      <c r="H163" t="s">
        <v>3</v>
      </c>
      <c r="AA163">
        <v>1</v>
      </c>
      <c r="IK163">
        <v>0</v>
      </c>
    </row>
    <row r="164" spans="1:245">
      <c r="A164">
        <v>17</v>
      </c>
      <c r="B164">
        <v>1</v>
      </c>
      <c r="C164">
        <f>ROW(SmtRes!A357)</f>
        <v>357</v>
      </c>
      <c r="D164">
        <f>ROW(EtalonRes!A378)</f>
        <v>378</v>
      </c>
      <c r="E164" t="s">
        <v>15</v>
      </c>
      <c r="F164" t="s">
        <v>357</v>
      </c>
      <c r="G164" t="s">
        <v>358</v>
      </c>
      <c r="H164" t="s">
        <v>359</v>
      </c>
      <c r="I164">
        <f>ROUND(6/100,9)</f>
        <v>0.06</v>
      </c>
      <c r="J164">
        <v>0</v>
      </c>
      <c r="O164">
        <f t="shared" ref="O164:O192" si="295">ROUND(CP164,0)</f>
        <v>2549</v>
      </c>
      <c r="P164">
        <f t="shared" ref="P164:P192" si="296">ROUND(CQ164*I164,0)</f>
        <v>96</v>
      </c>
      <c r="Q164">
        <f t="shared" ref="Q164:Q192" si="297">ROUND(CR164*I164,0)</f>
        <v>554</v>
      </c>
      <c r="R164">
        <f t="shared" ref="R164:R192" si="298">ROUND(CS164*I164,0)</f>
        <v>175</v>
      </c>
      <c r="S164">
        <f t="shared" ref="S164:S192" si="299">ROUND(CT164*I164,0)</f>
        <v>1899</v>
      </c>
      <c r="T164">
        <f t="shared" ref="T164:T192" si="300">ROUND(CU164*I164,0)</f>
        <v>0</v>
      </c>
      <c r="U164">
        <f t="shared" ref="U164:U192" si="301">CV164*I164</f>
        <v>11.414400000000001</v>
      </c>
      <c r="V164">
        <f t="shared" ref="V164:V192" si="302">CW164*I164</f>
        <v>0.80519999999999992</v>
      </c>
      <c r="W164">
        <f t="shared" ref="W164:W192" si="303">ROUND(CX164*I164,0)</f>
        <v>0</v>
      </c>
      <c r="X164">
        <f t="shared" ref="X164:X192" si="304">ROUND(CY164,0)</f>
        <v>2385</v>
      </c>
      <c r="Y164">
        <f t="shared" ref="Y164:Y192" si="305">ROUND(CZ164,0)</f>
        <v>1473</v>
      </c>
      <c r="AA164">
        <v>48583957</v>
      </c>
      <c r="AB164">
        <f t="shared" ref="AB164:AB192" si="306">ROUND((AC164+AD164+AF164),2)</f>
        <v>3628.73</v>
      </c>
      <c r="AC164">
        <f t="shared" ref="AC164:AC192" si="307">ROUND((ES164),2)</f>
        <v>478.25</v>
      </c>
      <c r="AD164">
        <f t="shared" ref="AD164:AD192" si="308">ROUND((((ET164)-(EU164))+AE164),2)</f>
        <v>1386.96</v>
      </c>
      <c r="AE164">
        <f t="shared" ref="AE164:AE192" si="309">ROUND((EU164),2)</f>
        <v>162.38</v>
      </c>
      <c r="AF164">
        <f t="shared" ref="AF164:AF192" si="310">ROUND((EV164),2)</f>
        <v>1763.52</v>
      </c>
      <c r="AG164">
        <f t="shared" ref="AG164:AG192" si="311">ROUND((AP164),2)</f>
        <v>0</v>
      </c>
      <c r="AH164">
        <f t="shared" ref="AH164:AH192" si="312">(EW164)</f>
        <v>190.24</v>
      </c>
      <c r="AI164">
        <f t="shared" ref="AI164:AI192" si="313">(EX164)</f>
        <v>13.42</v>
      </c>
      <c r="AJ164">
        <f t="shared" ref="AJ164:AJ192" si="314">(AS164)</f>
        <v>0</v>
      </c>
      <c r="AK164">
        <v>3628.73</v>
      </c>
      <c r="AL164">
        <v>478.25</v>
      </c>
      <c r="AM164">
        <v>1386.96</v>
      </c>
      <c r="AN164">
        <v>162.38</v>
      </c>
      <c r="AO164">
        <v>1763.52</v>
      </c>
      <c r="AP164">
        <v>0</v>
      </c>
      <c r="AQ164">
        <v>190.24</v>
      </c>
      <c r="AR164">
        <v>13.42</v>
      </c>
      <c r="AS164">
        <v>0</v>
      </c>
      <c r="AT164">
        <v>115</v>
      </c>
      <c r="AU164">
        <v>71</v>
      </c>
      <c r="AV164">
        <v>1</v>
      </c>
      <c r="AW164">
        <v>1</v>
      </c>
      <c r="AZ164">
        <v>1</v>
      </c>
      <c r="BA164">
        <v>17.95</v>
      </c>
      <c r="BB164">
        <v>6.66</v>
      </c>
      <c r="BC164">
        <v>3.35</v>
      </c>
      <c r="BD164" t="s">
        <v>3</v>
      </c>
      <c r="BE164" t="s">
        <v>3</v>
      </c>
      <c r="BF164" t="s">
        <v>3</v>
      </c>
      <c r="BG164" t="s">
        <v>3</v>
      </c>
      <c r="BH164">
        <v>0</v>
      </c>
      <c r="BI164">
        <v>1</v>
      </c>
      <c r="BJ164" t="s">
        <v>360</v>
      </c>
      <c r="BM164">
        <v>16001</v>
      </c>
      <c r="BN164">
        <v>0</v>
      </c>
      <c r="BO164" t="s">
        <v>357</v>
      </c>
      <c r="BP164">
        <v>1</v>
      </c>
      <c r="BQ164">
        <v>2</v>
      </c>
      <c r="BR164">
        <v>0</v>
      </c>
      <c r="BS164">
        <v>17.95</v>
      </c>
      <c r="BT164">
        <v>1</v>
      </c>
      <c r="BU164">
        <v>1</v>
      </c>
      <c r="BV164">
        <v>1</v>
      </c>
      <c r="BW164">
        <v>1</v>
      </c>
      <c r="BX164">
        <v>1</v>
      </c>
      <c r="BY164" t="s">
        <v>3</v>
      </c>
      <c r="BZ164">
        <v>128</v>
      </c>
      <c r="CA164">
        <v>83</v>
      </c>
      <c r="CE164">
        <v>0</v>
      </c>
      <c r="CF164">
        <v>0</v>
      </c>
      <c r="CG164">
        <v>0</v>
      </c>
      <c r="CM164">
        <v>0</v>
      </c>
      <c r="CN164" t="s">
        <v>3</v>
      </c>
      <c r="CO164">
        <v>0</v>
      </c>
      <c r="CP164">
        <f t="shared" ref="CP164:CP192" si="315">(P164+Q164+S164)</f>
        <v>2549</v>
      </c>
      <c r="CQ164">
        <f t="shared" ref="CQ164:CQ192" si="316">AC164*BC164</f>
        <v>1602.1375</v>
      </c>
      <c r="CR164">
        <f t="shared" ref="CR164:CR192" si="317">AD164*BB164</f>
        <v>9237.1535999999996</v>
      </c>
      <c r="CS164">
        <f t="shared" ref="CS164:CS192" si="318">AE164*BS164</f>
        <v>2914.721</v>
      </c>
      <c r="CT164">
        <f t="shared" ref="CT164:CT192" si="319">AF164*BA164</f>
        <v>31655.183999999997</v>
      </c>
      <c r="CU164">
        <f t="shared" ref="CU164:CU192" si="320">AG164</f>
        <v>0</v>
      </c>
      <c r="CV164">
        <f t="shared" ref="CV164:CV192" si="321">AH164</f>
        <v>190.24</v>
      </c>
      <c r="CW164">
        <f t="shared" ref="CW164:CW192" si="322">AI164</f>
        <v>13.42</v>
      </c>
      <c r="CX164">
        <f t="shared" ref="CX164:CX192" si="323">AJ164</f>
        <v>0</v>
      </c>
      <c r="CY164">
        <f t="shared" ref="CY164:CY192" si="324">(((S164+R164)*AT164)/100)</f>
        <v>2385.1</v>
      </c>
      <c r="CZ164">
        <f t="shared" ref="CZ164:CZ192" si="325">(((S164+R164)*AU164)/100)</f>
        <v>1472.54</v>
      </c>
      <c r="DC164" t="s">
        <v>3</v>
      </c>
      <c r="DD164" t="s">
        <v>3</v>
      </c>
      <c r="DE164" t="s">
        <v>3</v>
      </c>
      <c r="DF164" t="s">
        <v>3</v>
      </c>
      <c r="DG164" t="s">
        <v>3</v>
      </c>
      <c r="DH164" t="s">
        <v>3</v>
      </c>
      <c r="DI164" t="s">
        <v>3</v>
      </c>
      <c r="DJ164" t="s">
        <v>3</v>
      </c>
      <c r="DK164" t="s">
        <v>3</v>
      </c>
      <c r="DL164" t="s">
        <v>3</v>
      </c>
      <c r="DM164" t="s">
        <v>3</v>
      </c>
      <c r="DN164">
        <v>0</v>
      </c>
      <c r="DO164">
        <v>0</v>
      </c>
      <c r="DP164">
        <v>1</v>
      </c>
      <c r="DQ164">
        <v>1</v>
      </c>
      <c r="DU164">
        <v>1013</v>
      </c>
      <c r="DV164" t="s">
        <v>359</v>
      </c>
      <c r="DW164" t="s">
        <v>359</v>
      </c>
      <c r="DX164">
        <v>1</v>
      </c>
      <c r="EE164">
        <v>48577750</v>
      </c>
      <c r="EF164">
        <v>2</v>
      </c>
      <c r="EG164" t="s">
        <v>12</v>
      </c>
      <c r="EH164">
        <v>0</v>
      </c>
      <c r="EI164" t="s">
        <v>3</v>
      </c>
      <c r="EJ164">
        <v>1</v>
      </c>
      <c r="EK164">
        <v>16001</v>
      </c>
      <c r="EL164" t="s">
        <v>361</v>
      </c>
      <c r="EM164" t="s">
        <v>362</v>
      </c>
      <c r="EO164" t="s">
        <v>3</v>
      </c>
      <c r="EQ164">
        <v>131072</v>
      </c>
      <c r="ER164">
        <v>3628.73</v>
      </c>
      <c r="ES164">
        <v>478.25</v>
      </c>
      <c r="ET164">
        <v>1386.96</v>
      </c>
      <c r="EU164">
        <v>162.38</v>
      </c>
      <c r="EV164">
        <v>1763.52</v>
      </c>
      <c r="EW164">
        <v>190.24</v>
      </c>
      <c r="EX164">
        <v>13.42</v>
      </c>
      <c r="EY164">
        <v>0</v>
      </c>
      <c r="FQ164">
        <v>0</v>
      </c>
      <c r="FR164">
        <f t="shared" ref="FR164:FR192" si="326">ROUND(IF(AND(BH164=3,BI164=3),P164,0),0)</f>
        <v>0</v>
      </c>
      <c r="FS164">
        <v>0</v>
      </c>
      <c r="FT164" t="s">
        <v>22</v>
      </c>
      <c r="FU164" t="s">
        <v>23</v>
      </c>
      <c r="FX164">
        <v>115.2</v>
      </c>
      <c r="FY164">
        <v>70.55</v>
      </c>
      <c r="GA164" t="s">
        <v>3</v>
      </c>
      <c r="GD164">
        <v>1</v>
      </c>
      <c r="GF164">
        <v>-1292168238</v>
      </c>
      <c r="GG164">
        <v>2</v>
      </c>
      <c r="GH164">
        <v>0</v>
      </c>
      <c r="GI164">
        <v>2</v>
      </c>
      <c r="GJ164">
        <v>0</v>
      </c>
      <c r="GK164">
        <v>0</v>
      </c>
      <c r="GL164">
        <f t="shared" ref="GL164:GL192" si="327">ROUND(IF(AND(BH164=3,BI164=3,FS164&lt;&gt;0),P164,0),0)</f>
        <v>0</v>
      </c>
      <c r="GM164">
        <f t="shared" ref="GM164:GM192" si="328">ROUND(O164+X164+Y164,0)+GX164</f>
        <v>6407</v>
      </c>
      <c r="GN164">
        <f t="shared" ref="GN164:GN192" si="329">IF(OR(BI164=0,BI164=1),ROUND(O164+X164+Y164,0),0)</f>
        <v>6407</v>
      </c>
      <c r="GO164">
        <f t="shared" ref="GO164:GO192" si="330">IF(BI164=2,ROUND(O164+X164+Y164,0),0)</f>
        <v>0</v>
      </c>
      <c r="GP164">
        <f t="shared" ref="GP164:GP192" si="331">IF(BI164=4,ROUND(O164+X164+Y164,0)+GX164,0)</f>
        <v>0</v>
      </c>
      <c r="GR164">
        <v>0</v>
      </c>
      <c r="GS164">
        <v>0</v>
      </c>
      <c r="GT164">
        <v>0</v>
      </c>
      <c r="GU164" t="s">
        <v>3</v>
      </c>
      <c r="GV164">
        <f t="shared" ref="GV164:GV192" si="332">ROUND((GT164),2)</f>
        <v>0</v>
      </c>
      <c r="GW164">
        <v>1</v>
      </c>
      <c r="GX164">
        <f t="shared" ref="GX164:GX192" si="333">ROUND(HC164*I164,0)</f>
        <v>0</v>
      </c>
      <c r="HA164">
        <v>0</v>
      </c>
      <c r="HB164">
        <v>0</v>
      </c>
      <c r="HC164">
        <f t="shared" ref="HC164:HC192" si="334">GV164*GW164</f>
        <v>0</v>
      </c>
      <c r="IK164">
        <v>0</v>
      </c>
    </row>
    <row r="165" spans="1:245">
      <c r="A165">
        <v>17</v>
      </c>
      <c r="B165">
        <v>1</v>
      </c>
      <c r="E165" t="s">
        <v>24</v>
      </c>
      <c r="F165" t="s">
        <v>363</v>
      </c>
      <c r="G165" t="s">
        <v>364</v>
      </c>
      <c r="H165" t="s">
        <v>365</v>
      </c>
      <c r="I165">
        <f>ROUND(I164*-8.99,9)</f>
        <v>-0.53939999999999999</v>
      </c>
      <c r="J165">
        <v>0</v>
      </c>
      <c r="O165">
        <f t="shared" si="295"/>
        <v>-74</v>
      </c>
      <c r="P165">
        <f t="shared" si="296"/>
        <v>-74</v>
      </c>
      <c r="Q165">
        <f t="shared" si="297"/>
        <v>0</v>
      </c>
      <c r="R165">
        <f t="shared" si="298"/>
        <v>0</v>
      </c>
      <c r="S165">
        <f t="shared" si="299"/>
        <v>0</v>
      </c>
      <c r="T165">
        <f t="shared" si="300"/>
        <v>0</v>
      </c>
      <c r="U165">
        <f t="shared" si="301"/>
        <v>0</v>
      </c>
      <c r="V165">
        <f t="shared" si="302"/>
        <v>0</v>
      </c>
      <c r="W165">
        <f t="shared" si="303"/>
        <v>0</v>
      </c>
      <c r="X165">
        <f t="shared" si="304"/>
        <v>0</v>
      </c>
      <c r="Y165">
        <f t="shared" si="305"/>
        <v>0</v>
      </c>
      <c r="AA165">
        <v>48583957</v>
      </c>
      <c r="AB165">
        <f t="shared" si="306"/>
        <v>45.42</v>
      </c>
      <c r="AC165">
        <f t="shared" si="307"/>
        <v>45.42</v>
      </c>
      <c r="AD165">
        <f t="shared" si="308"/>
        <v>0</v>
      </c>
      <c r="AE165">
        <f t="shared" si="309"/>
        <v>0</v>
      </c>
      <c r="AF165">
        <f t="shared" si="310"/>
        <v>0</v>
      </c>
      <c r="AG165">
        <f t="shared" si="311"/>
        <v>0</v>
      </c>
      <c r="AH165">
        <f t="shared" si="312"/>
        <v>0</v>
      </c>
      <c r="AI165">
        <f t="shared" si="313"/>
        <v>0</v>
      </c>
      <c r="AJ165">
        <f t="shared" si="314"/>
        <v>0</v>
      </c>
      <c r="AK165">
        <v>45.42</v>
      </c>
      <c r="AL165">
        <v>45.42</v>
      </c>
      <c r="AM165">
        <v>0</v>
      </c>
      <c r="AN165">
        <v>0</v>
      </c>
      <c r="AO165">
        <v>0</v>
      </c>
      <c r="AP165">
        <v>0</v>
      </c>
      <c r="AQ165">
        <v>0</v>
      </c>
      <c r="AR165">
        <v>0</v>
      </c>
      <c r="AS165">
        <v>0</v>
      </c>
      <c r="AT165">
        <v>0</v>
      </c>
      <c r="AU165">
        <v>0</v>
      </c>
      <c r="AV165">
        <v>1</v>
      </c>
      <c r="AW165">
        <v>1</v>
      </c>
      <c r="AZ165">
        <v>1</v>
      </c>
      <c r="BA165">
        <v>1</v>
      </c>
      <c r="BB165">
        <v>1</v>
      </c>
      <c r="BC165">
        <v>3.02</v>
      </c>
      <c r="BD165" t="s">
        <v>3</v>
      </c>
      <c r="BE165" t="s">
        <v>3</v>
      </c>
      <c r="BF165" t="s">
        <v>3</v>
      </c>
      <c r="BG165" t="s">
        <v>3</v>
      </c>
      <c r="BH165">
        <v>3</v>
      </c>
      <c r="BI165">
        <v>2</v>
      </c>
      <c r="BJ165" t="s">
        <v>366</v>
      </c>
      <c r="BM165">
        <v>500002</v>
      </c>
      <c r="BN165">
        <v>0</v>
      </c>
      <c r="BO165" t="s">
        <v>363</v>
      </c>
      <c r="BP165">
        <v>1</v>
      </c>
      <c r="BQ165">
        <v>12</v>
      </c>
      <c r="BR165">
        <v>1</v>
      </c>
      <c r="BS165">
        <v>1</v>
      </c>
      <c r="BT165">
        <v>1</v>
      </c>
      <c r="BU165">
        <v>1</v>
      </c>
      <c r="BV165">
        <v>1</v>
      </c>
      <c r="BW165">
        <v>1</v>
      </c>
      <c r="BX165">
        <v>1</v>
      </c>
      <c r="BY165" t="s">
        <v>3</v>
      </c>
      <c r="BZ165">
        <v>0</v>
      </c>
      <c r="CA165">
        <v>0</v>
      </c>
      <c r="CE165">
        <v>0</v>
      </c>
      <c r="CF165">
        <v>0</v>
      </c>
      <c r="CG165">
        <v>0</v>
      </c>
      <c r="CM165">
        <v>0</v>
      </c>
      <c r="CN165" t="s">
        <v>3</v>
      </c>
      <c r="CO165">
        <v>0</v>
      </c>
      <c r="CP165">
        <f t="shared" si="315"/>
        <v>-74</v>
      </c>
      <c r="CQ165">
        <f t="shared" si="316"/>
        <v>137.16840000000002</v>
      </c>
      <c r="CR165">
        <f t="shared" si="317"/>
        <v>0</v>
      </c>
      <c r="CS165">
        <f t="shared" si="318"/>
        <v>0</v>
      </c>
      <c r="CT165">
        <f t="shared" si="319"/>
        <v>0</v>
      </c>
      <c r="CU165">
        <f t="shared" si="320"/>
        <v>0</v>
      </c>
      <c r="CV165">
        <f t="shared" si="321"/>
        <v>0</v>
      </c>
      <c r="CW165">
        <f t="shared" si="322"/>
        <v>0</v>
      </c>
      <c r="CX165">
        <f t="shared" si="323"/>
        <v>0</v>
      </c>
      <c r="CY165">
        <f t="shared" si="324"/>
        <v>0</v>
      </c>
      <c r="CZ165">
        <f t="shared" si="325"/>
        <v>0</v>
      </c>
      <c r="DC165" t="s">
        <v>3</v>
      </c>
      <c r="DD165" t="s">
        <v>3</v>
      </c>
      <c r="DE165" t="s">
        <v>3</v>
      </c>
      <c r="DF165" t="s">
        <v>3</v>
      </c>
      <c r="DG165" t="s">
        <v>3</v>
      </c>
      <c r="DH165" t="s">
        <v>3</v>
      </c>
      <c r="DI165" t="s">
        <v>3</v>
      </c>
      <c r="DJ165" t="s">
        <v>3</v>
      </c>
      <c r="DK165" t="s">
        <v>3</v>
      </c>
      <c r="DL165" t="s">
        <v>3</v>
      </c>
      <c r="DM165" t="s">
        <v>3</v>
      </c>
      <c r="DN165">
        <v>0</v>
      </c>
      <c r="DO165">
        <v>0</v>
      </c>
      <c r="DP165">
        <v>1</v>
      </c>
      <c r="DQ165">
        <v>1</v>
      </c>
      <c r="DU165">
        <v>1003</v>
      </c>
      <c r="DV165" t="s">
        <v>365</v>
      </c>
      <c r="DW165" t="s">
        <v>365</v>
      </c>
      <c r="DX165">
        <v>10</v>
      </c>
      <c r="EE165">
        <v>48577657</v>
      </c>
      <c r="EF165">
        <v>12</v>
      </c>
      <c r="EG165" t="s">
        <v>367</v>
      </c>
      <c r="EH165">
        <v>0</v>
      </c>
      <c r="EI165" t="s">
        <v>3</v>
      </c>
      <c r="EJ165">
        <v>2</v>
      </c>
      <c r="EK165">
        <v>500002</v>
      </c>
      <c r="EL165" t="s">
        <v>368</v>
      </c>
      <c r="EM165" t="s">
        <v>369</v>
      </c>
      <c r="EO165" t="s">
        <v>3</v>
      </c>
      <c r="EQ165">
        <v>163840</v>
      </c>
      <c r="ER165">
        <v>45.42</v>
      </c>
      <c r="ES165">
        <v>45.42</v>
      </c>
      <c r="ET165">
        <v>0</v>
      </c>
      <c r="EU165">
        <v>0</v>
      </c>
      <c r="EV165">
        <v>0</v>
      </c>
      <c r="EW165">
        <v>0</v>
      </c>
      <c r="EX165">
        <v>0</v>
      </c>
      <c r="EY165">
        <v>0</v>
      </c>
      <c r="FQ165">
        <v>0</v>
      </c>
      <c r="FR165">
        <f t="shared" si="326"/>
        <v>0</v>
      </c>
      <c r="FS165">
        <v>0</v>
      </c>
      <c r="FX165">
        <v>0</v>
      </c>
      <c r="FY165">
        <v>0</v>
      </c>
      <c r="GA165" t="s">
        <v>3</v>
      </c>
      <c r="GD165">
        <v>1</v>
      </c>
      <c r="GF165">
        <v>-1913534636</v>
      </c>
      <c r="GG165">
        <v>2</v>
      </c>
      <c r="GH165">
        <v>0</v>
      </c>
      <c r="GI165">
        <v>2</v>
      </c>
      <c r="GJ165">
        <v>0</v>
      </c>
      <c r="GK165">
        <v>0</v>
      </c>
      <c r="GL165">
        <f t="shared" si="327"/>
        <v>0</v>
      </c>
      <c r="GM165">
        <f t="shared" si="328"/>
        <v>-74</v>
      </c>
      <c r="GN165">
        <f t="shared" si="329"/>
        <v>0</v>
      </c>
      <c r="GO165">
        <f t="shared" si="330"/>
        <v>-74</v>
      </c>
      <c r="GP165">
        <f t="shared" si="331"/>
        <v>0</v>
      </c>
      <c r="GR165">
        <v>0</v>
      </c>
      <c r="GS165">
        <v>0</v>
      </c>
      <c r="GT165">
        <v>0</v>
      </c>
      <c r="GU165" t="s">
        <v>3</v>
      </c>
      <c r="GV165">
        <f t="shared" si="332"/>
        <v>0</v>
      </c>
      <c r="GW165">
        <v>1</v>
      </c>
      <c r="GX165">
        <f t="shared" si="333"/>
        <v>0</v>
      </c>
      <c r="HA165">
        <v>0</v>
      </c>
      <c r="HB165">
        <v>0</v>
      </c>
      <c r="HC165">
        <f t="shared" si="334"/>
        <v>0</v>
      </c>
      <c r="IK165">
        <v>0</v>
      </c>
    </row>
    <row r="166" spans="1:245">
      <c r="A166">
        <v>17</v>
      </c>
      <c r="B166">
        <v>1</v>
      </c>
      <c r="E166" t="s">
        <v>349</v>
      </c>
      <c r="F166" t="s">
        <v>370</v>
      </c>
      <c r="G166" t="s">
        <v>371</v>
      </c>
      <c r="H166" t="s">
        <v>116</v>
      </c>
      <c r="I166">
        <v>5.3940000000000001</v>
      </c>
      <c r="J166">
        <v>0</v>
      </c>
      <c r="O166">
        <f t="shared" si="295"/>
        <v>125</v>
      </c>
      <c r="P166">
        <f t="shared" si="296"/>
        <v>125</v>
      </c>
      <c r="Q166">
        <f t="shared" si="297"/>
        <v>0</v>
      </c>
      <c r="R166">
        <f t="shared" si="298"/>
        <v>0</v>
      </c>
      <c r="S166">
        <f t="shared" si="299"/>
        <v>0</v>
      </c>
      <c r="T166">
        <f t="shared" si="300"/>
        <v>0</v>
      </c>
      <c r="U166">
        <f t="shared" si="301"/>
        <v>0</v>
      </c>
      <c r="V166">
        <f t="shared" si="302"/>
        <v>0</v>
      </c>
      <c r="W166">
        <f t="shared" si="303"/>
        <v>0</v>
      </c>
      <c r="X166">
        <f t="shared" si="304"/>
        <v>0</v>
      </c>
      <c r="Y166">
        <f t="shared" si="305"/>
        <v>0</v>
      </c>
      <c r="AA166">
        <v>48583957</v>
      </c>
      <c r="AB166">
        <f t="shared" si="306"/>
        <v>11.63</v>
      </c>
      <c r="AC166">
        <f t="shared" si="307"/>
        <v>11.63</v>
      </c>
      <c r="AD166">
        <f t="shared" si="308"/>
        <v>0</v>
      </c>
      <c r="AE166">
        <f t="shared" si="309"/>
        <v>0</v>
      </c>
      <c r="AF166">
        <f t="shared" si="310"/>
        <v>0</v>
      </c>
      <c r="AG166">
        <f t="shared" si="311"/>
        <v>0</v>
      </c>
      <c r="AH166">
        <f t="shared" si="312"/>
        <v>0</v>
      </c>
      <c r="AI166">
        <f t="shared" si="313"/>
        <v>0</v>
      </c>
      <c r="AJ166">
        <f t="shared" si="314"/>
        <v>0</v>
      </c>
      <c r="AK166">
        <v>11.63</v>
      </c>
      <c r="AL166">
        <v>11.63</v>
      </c>
      <c r="AM166">
        <v>0</v>
      </c>
      <c r="AN166">
        <v>0</v>
      </c>
      <c r="AO166">
        <v>0</v>
      </c>
      <c r="AP166">
        <v>0</v>
      </c>
      <c r="AQ166">
        <v>0</v>
      </c>
      <c r="AR166">
        <v>0</v>
      </c>
      <c r="AS166">
        <v>0</v>
      </c>
      <c r="AT166">
        <v>0</v>
      </c>
      <c r="AU166">
        <v>0</v>
      </c>
      <c r="AV166">
        <v>1</v>
      </c>
      <c r="AW166">
        <v>1</v>
      </c>
      <c r="AZ166">
        <v>1</v>
      </c>
      <c r="BA166">
        <v>1</v>
      </c>
      <c r="BB166">
        <v>1</v>
      </c>
      <c r="BC166">
        <v>1.99</v>
      </c>
      <c r="BD166" t="s">
        <v>3</v>
      </c>
      <c r="BE166" t="s">
        <v>3</v>
      </c>
      <c r="BF166" t="s">
        <v>3</v>
      </c>
      <c r="BG166" t="s">
        <v>3</v>
      </c>
      <c r="BH166">
        <v>3</v>
      </c>
      <c r="BI166">
        <v>2</v>
      </c>
      <c r="BJ166" t="s">
        <v>372</v>
      </c>
      <c r="BM166">
        <v>500002</v>
      </c>
      <c r="BN166">
        <v>0</v>
      </c>
      <c r="BO166" t="s">
        <v>370</v>
      </c>
      <c r="BP166">
        <v>1</v>
      </c>
      <c r="BQ166">
        <v>12</v>
      </c>
      <c r="BR166">
        <v>0</v>
      </c>
      <c r="BS166">
        <v>1</v>
      </c>
      <c r="BT166">
        <v>1</v>
      </c>
      <c r="BU166">
        <v>1</v>
      </c>
      <c r="BV166">
        <v>1</v>
      </c>
      <c r="BW166">
        <v>1</v>
      </c>
      <c r="BX166">
        <v>1</v>
      </c>
      <c r="BY166" t="s">
        <v>3</v>
      </c>
      <c r="BZ166">
        <v>0</v>
      </c>
      <c r="CA166">
        <v>0</v>
      </c>
      <c r="CE166">
        <v>0</v>
      </c>
      <c r="CF166">
        <v>0</v>
      </c>
      <c r="CG166">
        <v>0</v>
      </c>
      <c r="CM166">
        <v>0</v>
      </c>
      <c r="CN166" t="s">
        <v>3</v>
      </c>
      <c r="CO166">
        <v>0</v>
      </c>
      <c r="CP166">
        <f t="shared" si="315"/>
        <v>125</v>
      </c>
      <c r="CQ166">
        <f t="shared" si="316"/>
        <v>23.143700000000003</v>
      </c>
      <c r="CR166">
        <f t="shared" si="317"/>
        <v>0</v>
      </c>
      <c r="CS166">
        <f t="shared" si="318"/>
        <v>0</v>
      </c>
      <c r="CT166">
        <f t="shared" si="319"/>
        <v>0</v>
      </c>
      <c r="CU166">
        <f t="shared" si="320"/>
        <v>0</v>
      </c>
      <c r="CV166">
        <f t="shared" si="321"/>
        <v>0</v>
      </c>
      <c r="CW166">
        <f t="shared" si="322"/>
        <v>0</v>
      </c>
      <c r="CX166">
        <f t="shared" si="323"/>
        <v>0</v>
      </c>
      <c r="CY166">
        <f t="shared" si="324"/>
        <v>0</v>
      </c>
      <c r="CZ166">
        <f t="shared" si="325"/>
        <v>0</v>
      </c>
      <c r="DC166" t="s">
        <v>3</v>
      </c>
      <c r="DD166" t="s">
        <v>3</v>
      </c>
      <c r="DE166" t="s">
        <v>3</v>
      </c>
      <c r="DF166" t="s">
        <v>3</v>
      </c>
      <c r="DG166" t="s">
        <v>3</v>
      </c>
      <c r="DH166" t="s">
        <v>3</v>
      </c>
      <c r="DI166" t="s">
        <v>3</v>
      </c>
      <c r="DJ166" t="s">
        <v>3</v>
      </c>
      <c r="DK166" t="s">
        <v>3</v>
      </c>
      <c r="DL166" t="s">
        <v>3</v>
      </c>
      <c r="DM166" t="s">
        <v>3</v>
      </c>
      <c r="DN166">
        <v>0</v>
      </c>
      <c r="DO166">
        <v>0</v>
      </c>
      <c r="DP166">
        <v>1</v>
      </c>
      <c r="DQ166">
        <v>1</v>
      </c>
      <c r="DU166">
        <v>1003</v>
      </c>
      <c r="DV166" t="s">
        <v>116</v>
      </c>
      <c r="DW166" t="s">
        <v>116</v>
      </c>
      <c r="DX166">
        <v>1</v>
      </c>
      <c r="EE166">
        <v>48577657</v>
      </c>
      <c r="EF166">
        <v>12</v>
      </c>
      <c r="EG166" t="s">
        <v>367</v>
      </c>
      <c r="EH166">
        <v>0</v>
      </c>
      <c r="EI166" t="s">
        <v>3</v>
      </c>
      <c r="EJ166">
        <v>2</v>
      </c>
      <c r="EK166">
        <v>500002</v>
      </c>
      <c r="EL166" t="s">
        <v>368</v>
      </c>
      <c r="EM166" t="s">
        <v>369</v>
      </c>
      <c r="EO166" t="s">
        <v>3</v>
      </c>
      <c r="EQ166">
        <v>131072</v>
      </c>
      <c r="ER166">
        <v>11.63</v>
      </c>
      <c r="ES166">
        <v>11.63</v>
      </c>
      <c r="ET166">
        <v>0</v>
      </c>
      <c r="EU166">
        <v>0</v>
      </c>
      <c r="EV166">
        <v>0</v>
      </c>
      <c r="EW166">
        <v>0</v>
      </c>
      <c r="EX166">
        <v>0</v>
      </c>
      <c r="EY166">
        <v>0</v>
      </c>
      <c r="FQ166">
        <v>0</v>
      </c>
      <c r="FR166">
        <f t="shared" si="326"/>
        <v>0</v>
      </c>
      <c r="FS166">
        <v>0</v>
      </c>
      <c r="FX166">
        <v>0</v>
      </c>
      <c r="FY166">
        <v>0</v>
      </c>
      <c r="GA166" t="s">
        <v>3</v>
      </c>
      <c r="GD166">
        <v>1</v>
      </c>
      <c r="GF166">
        <v>1927851404</v>
      </c>
      <c r="GG166">
        <v>2</v>
      </c>
      <c r="GH166">
        <v>0</v>
      </c>
      <c r="GI166">
        <v>2</v>
      </c>
      <c r="GJ166">
        <v>0</v>
      </c>
      <c r="GK166">
        <v>0</v>
      </c>
      <c r="GL166">
        <f t="shared" si="327"/>
        <v>0</v>
      </c>
      <c r="GM166">
        <f t="shared" si="328"/>
        <v>125</v>
      </c>
      <c r="GN166">
        <f t="shared" si="329"/>
        <v>0</v>
      </c>
      <c r="GO166">
        <f t="shared" si="330"/>
        <v>125</v>
      </c>
      <c r="GP166">
        <f t="shared" si="331"/>
        <v>0</v>
      </c>
      <c r="GR166">
        <v>0</v>
      </c>
      <c r="GS166">
        <v>0</v>
      </c>
      <c r="GT166">
        <v>0</v>
      </c>
      <c r="GU166" t="s">
        <v>3</v>
      </c>
      <c r="GV166">
        <f t="shared" si="332"/>
        <v>0</v>
      </c>
      <c r="GW166">
        <v>1</v>
      </c>
      <c r="GX166">
        <f t="shared" si="333"/>
        <v>0</v>
      </c>
      <c r="HA166">
        <v>0</v>
      </c>
      <c r="HB166">
        <v>0</v>
      </c>
      <c r="HC166">
        <f t="shared" si="334"/>
        <v>0</v>
      </c>
      <c r="IK166">
        <v>0</v>
      </c>
    </row>
    <row r="167" spans="1:245">
      <c r="A167">
        <v>17</v>
      </c>
      <c r="B167">
        <v>1</v>
      </c>
      <c r="C167">
        <f>ROW(SmtRes!A370)</f>
        <v>370</v>
      </c>
      <c r="D167">
        <f>ROW(EtalonRes!A395)</f>
        <v>395</v>
      </c>
      <c r="E167" t="s">
        <v>29</v>
      </c>
      <c r="F167" t="s">
        <v>373</v>
      </c>
      <c r="G167" t="s">
        <v>374</v>
      </c>
      <c r="H167" t="s">
        <v>359</v>
      </c>
      <c r="I167">
        <f>ROUND(25/100,9)</f>
        <v>0.25</v>
      </c>
      <c r="J167">
        <v>0</v>
      </c>
      <c r="O167">
        <f t="shared" si="295"/>
        <v>8122</v>
      </c>
      <c r="P167">
        <f t="shared" si="296"/>
        <v>468</v>
      </c>
      <c r="Q167">
        <f t="shared" si="297"/>
        <v>1429</v>
      </c>
      <c r="R167">
        <f t="shared" si="298"/>
        <v>445</v>
      </c>
      <c r="S167">
        <f t="shared" si="299"/>
        <v>6225</v>
      </c>
      <c r="T167">
        <f t="shared" si="300"/>
        <v>0</v>
      </c>
      <c r="U167">
        <f t="shared" si="301"/>
        <v>37.409999999999997</v>
      </c>
      <c r="V167">
        <f t="shared" si="302"/>
        <v>2.0499999999999998</v>
      </c>
      <c r="W167">
        <f t="shared" si="303"/>
        <v>0</v>
      </c>
      <c r="X167">
        <f t="shared" si="304"/>
        <v>7671</v>
      </c>
      <c r="Y167">
        <f t="shared" si="305"/>
        <v>4736</v>
      </c>
      <c r="AA167">
        <v>48583957</v>
      </c>
      <c r="AB167">
        <f t="shared" si="306"/>
        <v>2805.29</v>
      </c>
      <c r="AC167">
        <f t="shared" si="307"/>
        <v>562.51</v>
      </c>
      <c r="AD167">
        <f t="shared" si="308"/>
        <v>855.62</v>
      </c>
      <c r="AE167">
        <f t="shared" si="309"/>
        <v>99.22</v>
      </c>
      <c r="AF167">
        <f t="shared" si="310"/>
        <v>1387.16</v>
      </c>
      <c r="AG167">
        <f t="shared" si="311"/>
        <v>0</v>
      </c>
      <c r="AH167">
        <f t="shared" si="312"/>
        <v>149.63999999999999</v>
      </c>
      <c r="AI167">
        <f t="shared" si="313"/>
        <v>8.1999999999999993</v>
      </c>
      <c r="AJ167">
        <f t="shared" si="314"/>
        <v>0</v>
      </c>
      <c r="AK167">
        <v>2805.29</v>
      </c>
      <c r="AL167">
        <v>562.51</v>
      </c>
      <c r="AM167">
        <v>855.62</v>
      </c>
      <c r="AN167">
        <v>99.22</v>
      </c>
      <c r="AO167">
        <v>1387.16</v>
      </c>
      <c r="AP167">
        <v>0</v>
      </c>
      <c r="AQ167">
        <v>149.63999999999999</v>
      </c>
      <c r="AR167">
        <v>8.1999999999999993</v>
      </c>
      <c r="AS167">
        <v>0</v>
      </c>
      <c r="AT167">
        <v>115</v>
      </c>
      <c r="AU167">
        <v>71</v>
      </c>
      <c r="AV167">
        <v>1</v>
      </c>
      <c r="AW167">
        <v>1</v>
      </c>
      <c r="AZ167">
        <v>1</v>
      </c>
      <c r="BA167">
        <v>17.95</v>
      </c>
      <c r="BB167">
        <v>6.68</v>
      </c>
      <c r="BC167">
        <v>3.33</v>
      </c>
      <c r="BD167" t="s">
        <v>3</v>
      </c>
      <c r="BE167" t="s">
        <v>3</v>
      </c>
      <c r="BF167" t="s">
        <v>3</v>
      </c>
      <c r="BG167" t="s">
        <v>3</v>
      </c>
      <c r="BH167">
        <v>0</v>
      </c>
      <c r="BI167">
        <v>1</v>
      </c>
      <c r="BJ167" t="s">
        <v>375</v>
      </c>
      <c r="BM167">
        <v>16001</v>
      </c>
      <c r="BN167">
        <v>0</v>
      </c>
      <c r="BO167" t="s">
        <v>373</v>
      </c>
      <c r="BP167">
        <v>1</v>
      </c>
      <c r="BQ167">
        <v>2</v>
      </c>
      <c r="BR167">
        <v>0</v>
      </c>
      <c r="BS167">
        <v>17.95</v>
      </c>
      <c r="BT167">
        <v>1</v>
      </c>
      <c r="BU167">
        <v>1</v>
      </c>
      <c r="BV167">
        <v>1</v>
      </c>
      <c r="BW167">
        <v>1</v>
      </c>
      <c r="BX167">
        <v>1</v>
      </c>
      <c r="BY167" t="s">
        <v>3</v>
      </c>
      <c r="BZ167">
        <v>128</v>
      </c>
      <c r="CA167">
        <v>83</v>
      </c>
      <c r="CE167">
        <v>0</v>
      </c>
      <c r="CF167">
        <v>0</v>
      </c>
      <c r="CG167">
        <v>0</v>
      </c>
      <c r="CM167">
        <v>0</v>
      </c>
      <c r="CN167" t="s">
        <v>3</v>
      </c>
      <c r="CO167">
        <v>0</v>
      </c>
      <c r="CP167">
        <f t="shared" si="315"/>
        <v>8122</v>
      </c>
      <c r="CQ167">
        <f t="shared" si="316"/>
        <v>1873.1583000000001</v>
      </c>
      <c r="CR167">
        <f t="shared" si="317"/>
        <v>5715.5415999999996</v>
      </c>
      <c r="CS167">
        <f t="shared" si="318"/>
        <v>1780.9989999999998</v>
      </c>
      <c r="CT167">
        <f t="shared" si="319"/>
        <v>24899.522000000001</v>
      </c>
      <c r="CU167">
        <f t="shared" si="320"/>
        <v>0</v>
      </c>
      <c r="CV167">
        <f t="shared" si="321"/>
        <v>149.63999999999999</v>
      </c>
      <c r="CW167">
        <f t="shared" si="322"/>
        <v>8.1999999999999993</v>
      </c>
      <c r="CX167">
        <f t="shared" si="323"/>
        <v>0</v>
      </c>
      <c r="CY167">
        <f t="shared" si="324"/>
        <v>7670.5</v>
      </c>
      <c r="CZ167">
        <f t="shared" si="325"/>
        <v>4735.7</v>
      </c>
      <c r="DC167" t="s">
        <v>3</v>
      </c>
      <c r="DD167" t="s">
        <v>3</v>
      </c>
      <c r="DE167" t="s">
        <v>3</v>
      </c>
      <c r="DF167" t="s">
        <v>3</v>
      </c>
      <c r="DG167" t="s">
        <v>3</v>
      </c>
      <c r="DH167" t="s">
        <v>3</v>
      </c>
      <c r="DI167" t="s">
        <v>3</v>
      </c>
      <c r="DJ167" t="s">
        <v>3</v>
      </c>
      <c r="DK167" t="s">
        <v>3</v>
      </c>
      <c r="DL167" t="s">
        <v>3</v>
      </c>
      <c r="DM167" t="s">
        <v>3</v>
      </c>
      <c r="DN167">
        <v>0</v>
      </c>
      <c r="DO167">
        <v>0</v>
      </c>
      <c r="DP167">
        <v>1</v>
      </c>
      <c r="DQ167">
        <v>1</v>
      </c>
      <c r="DU167">
        <v>1013</v>
      </c>
      <c r="DV167" t="s">
        <v>359</v>
      </c>
      <c r="DW167" t="s">
        <v>359</v>
      </c>
      <c r="DX167">
        <v>1</v>
      </c>
      <c r="EE167">
        <v>48577750</v>
      </c>
      <c r="EF167">
        <v>2</v>
      </c>
      <c r="EG167" t="s">
        <v>12</v>
      </c>
      <c r="EH167">
        <v>0</v>
      </c>
      <c r="EI167" t="s">
        <v>3</v>
      </c>
      <c r="EJ167">
        <v>1</v>
      </c>
      <c r="EK167">
        <v>16001</v>
      </c>
      <c r="EL167" t="s">
        <v>361</v>
      </c>
      <c r="EM167" t="s">
        <v>362</v>
      </c>
      <c r="EO167" t="s">
        <v>3</v>
      </c>
      <c r="EQ167">
        <v>131072</v>
      </c>
      <c r="ER167">
        <v>2805.29</v>
      </c>
      <c r="ES167">
        <v>562.51</v>
      </c>
      <c r="ET167">
        <v>855.62</v>
      </c>
      <c r="EU167">
        <v>99.22</v>
      </c>
      <c r="EV167">
        <v>1387.16</v>
      </c>
      <c r="EW167">
        <v>149.63999999999999</v>
      </c>
      <c r="EX167">
        <v>8.1999999999999993</v>
      </c>
      <c r="EY167">
        <v>0</v>
      </c>
      <c r="FQ167">
        <v>0</v>
      </c>
      <c r="FR167">
        <f t="shared" si="326"/>
        <v>0</v>
      </c>
      <c r="FS167">
        <v>0</v>
      </c>
      <c r="FT167" t="s">
        <v>22</v>
      </c>
      <c r="FU167" t="s">
        <v>23</v>
      </c>
      <c r="FX167">
        <v>115.2</v>
      </c>
      <c r="FY167">
        <v>70.55</v>
      </c>
      <c r="GA167" t="s">
        <v>3</v>
      </c>
      <c r="GD167">
        <v>1</v>
      </c>
      <c r="GF167">
        <v>-1622386387</v>
      </c>
      <c r="GG167">
        <v>2</v>
      </c>
      <c r="GH167">
        <v>0</v>
      </c>
      <c r="GI167">
        <v>2</v>
      </c>
      <c r="GJ167">
        <v>0</v>
      </c>
      <c r="GK167">
        <v>0</v>
      </c>
      <c r="GL167">
        <f t="shared" si="327"/>
        <v>0</v>
      </c>
      <c r="GM167">
        <f t="shared" si="328"/>
        <v>20529</v>
      </c>
      <c r="GN167">
        <f t="shared" si="329"/>
        <v>20529</v>
      </c>
      <c r="GO167">
        <f t="shared" si="330"/>
        <v>0</v>
      </c>
      <c r="GP167">
        <f t="shared" si="331"/>
        <v>0</v>
      </c>
      <c r="GR167">
        <v>0</v>
      </c>
      <c r="GS167">
        <v>0</v>
      </c>
      <c r="GT167">
        <v>0</v>
      </c>
      <c r="GU167" t="s">
        <v>3</v>
      </c>
      <c r="GV167">
        <f t="shared" si="332"/>
        <v>0</v>
      </c>
      <c r="GW167">
        <v>1</v>
      </c>
      <c r="GX167">
        <f t="shared" si="333"/>
        <v>0</v>
      </c>
      <c r="HA167">
        <v>0</v>
      </c>
      <c r="HB167">
        <v>0</v>
      </c>
      <c r="HC167">
        <f t="shared" si="334"/>
        <v>0</v>
      </c>
      <c r="IK167">
        <v>0</v>
      </c>
    </row>
    <row r="168" spans="1:245">
      <c r="A168">
        <v>17</v>
      </c>
      <c r="B168">
        <v>1</v>
      </c>
      <c r="E168" t="s">
        <v>42</v>
      </c>
      <c r="F168" t="s">
        <v>376</v>
      </c>
      <c r="G168" t="s">
        <v>377</v>
      </c>
      <c r="H168" t="s">
        <v>365</v>
      </c>
      <c r="I168">
        <f>ROUND(I167*-9.29,9)</f>
        <v>-2.3224999999999998</v>
      </c>
      <c r="J168">
        <v>0</v>
      </c>
      <c r="O168">
        <f t="shared" si="295"/>
        <v>-403</v>
      </c>
      <c r="P168">
        <f t="shared" si="296"/>
        <v>-403</v>
      </c>
      <c r="Q168">
        <f t="shared" si="297"/>
        <v>0</v>
      </c>
      <c r="R168">
        <f t="shared" si="298"/>
        <v>0</v>
      </c>
      <c r="S168">
        <f t="shared" si="299"/>
        <v>0</v>
      </c>
      <c r="T168">
        <f t="shared" si="300"/>
        <v>0</v>
      </c>
      <c r="U168">
        <f t="shared" si="301"/>
        <v>0</v>
      </c>
      <c r="V168">
        <f t="shared" si="302"/>
        <v>0</v>
      </c>
      <c r="W168">
        <f t="shared" si="303"/>
        <v>0</v>
      </c>
      <c r="X168">
        <f t="shared" si="304"/>
        <v>0</v>
      </c>
      <c r="Y168">
        <f t="shared" si="305"/>
        <v>0</v>
      </c>
      <c r="AA168">
        <v>48583957</v>
      </c>
      <c r="AB168">
        <f t="shared" si="306"/>
        <v>55.05</v>
      </c>
      <c r="AC168">
        <f t="shared" si="307"/>
        <v>55.05</v>
      </c>
      <c r="AD168">
        <f t="shared" si="308"/>
        <v>0</v>
      </c>
      <c r="AE168">
        <f t="shared" si="309"/>
        <v>0</v>
      </c>
      <c r="AF168">
        <f t="shared" si="310"/>
        <v>0</v>
      </c>
      <c r="AG168">
        <f t="shared" si="311"/>
        <v>0</v>
      </c>
      <c r="AH168">
        <f t="shared" si="312"/>
        <v>0</v>
      </c>
      <c r="AI168">
        <f t="shared" si="313"/>
        <v>0</v>
      </c>
      <c r="AJ168">
        <f t="shared" si="314"/>
        <v>0</v>
      </c>
      <c r="AK168">
        <v>55.05</v>
      </c>
      <c r="AL168">
        <v>55.05</v>
      </c>
      <c r="AM168">
        <v>0</v>
      </c>
      <c r="AN168">
        <v>0</v>
      </c>
      <c r="AO168">
        <v>0</v>
      </c>
      <c r="AP168">
        <v>0</v>
      </c>
      <c r="AQ168">
        <v>0</v>
      </c>
      <c r="AR168">
        <v>0</v>
      </c>
      <c r="AS168">
        <v>0</v>
      </c>
      <c r="AT168">
        <v>0</v>
      </c>
      <c r="AU168">
        <v>0</v>
      </c>
      <c r="AV168">
        <v>1</v>
      </c>
      <c r="AW168">
        <v>1</v>
      </c>
      <c r="AZ168">
        <v>1</v>
      </c>
      <c r="BA168">
        <v>1</v>
      </c>
      <c r="BB168">
        <v>1</v>
      </c>
      <c r="BC168">
        <v>3.15</v>
      </c>
      <c r="BD168" t="s">
        <v>3</v>
      </c>
      <c r="BE168" t="s">
        <v>3</v>
      </c>
      <c r="BF168" t="s">
        <v>3</v>
      </c>
      <c r="BG168" t="s">
        <v>3</v>
      </c>
      <c r="BH168">
        <v>3</v>
      </c>
      <c r="BI168">
        <v>2</v>
      </c>
      <c r="BJ168" t="s">
        <v>378</v>
      </c>
      <c r="BM168">
        <v>500002</v>
      </c>
      <c r="BN168">
        <v>0</v>
      </c>
      <c r="BO168" t="s">
        <v>376</v>
      </c>
      <c r="BP168">
        <v>1</v>
      </c>
      <c r="BQ168">
        <v>12</v>
      </c>
      <c r="BR168">
        <v>1</v>
      </c>
      <c r="BS168">
        <v>1</v>
      </c>
      <c r="BT168">
        <v>1</v>
      </c>
      <c r="BU168">
        <v>1</v>
      </c>
      <c r="BV168">
        <v>1</v>
      </c>
      <c r="BW168">
        <v>1</v>
      </c>
      <c r="BX168">
        <v>1</v>
      </c>
      <c r="BY168" t="s">
        <v>3</v>
      </c>
      <c r="BZ168">
        <v>0</v>
      </c>
      <c r="CA168">
        <v>0</v>
      </c>
      <c r="CE168">
        <v>0</v>
      </c>
      <c r="CF168">
        <v>0</v>
      </c>
      <c r="CG168">
        <v>0</v>
      </c>
      <c r="CM168">
        <v>0</v>
      </c>
      <c r="CN168" t="s">
        <v>3</v>
      </c>
      <c r="CO168">
        <v>0</v>
      </c>
      <c r="CP168">
        <f t="shared" si="315"/>
        <v>-403</v>
      </c>
      <c r="CQ168">
        <f t="shared" si="316"/>
        <v>173.4075</v>
      </c>
      <c r="CR168">
        <f t="shared" si="317"/>
        <v>0</v>
      </c>
      <c r="CS168">
        <f t="shared" si="318"/>
        <v>0</v>
      </c>
      <c r="CT168">
        <f t="shared" si="319"/>
        <v>0</v>
      </c>
      <c r="CU168">
        <f t="shared" si="320"/>
        <v>0</v>
      </c>
      <c r="CV168">
        <f t="shared" si="321"/>
        <v>0</v>
      </c>
      <c r="CW168">
        <f t="shared" si="322"/>
        <v>0</v>
      </c>
      <c r="CX168">
        <f t="shared" si="323"/>
        <v>0</v>
      </c>
      <c r="CY168">
        <f t="shared" si="324"/>
        <v>0</v>
      </c>
      <c r="CZ168">
        <f t="shared" si="325"/>
        <v>0</v>
      </c>
      <c r="DC168" t="s">
        <v>3</v>
      </c>
      <c r="DD168" t="s">
        <v>3</v>
      </c>
      <c r="DE168" t="s">
        <v>3</v>
      </c>
      <c r="DF168" t="s">
        <v>3</v>
      </c>
      <c r="DG168" t="s">
        <v>3</v>
      </c>
      <c r="DH168" t="s">
        <v>3</v>
      </c>
      <c r="DI168" t="s">
        <v>3</v>
      </c>
      <c r="DJ168" t="s">
        <v>3</v>
      </c>
      <c r="DK168" t="s">
        <v>3</v>
      </c>
      <c r="DL168" t="s">
        <v>3</v>
      </c>
      <c r="DM168" t="s">
        <v>3</v>
      </c>
      <c r="DN168">
        <v>0</v>
      </c>
      <c r="DO168">
        <v>0</v>
      </c>
      <c r="DP168">
        <v>1</v>
      </c>
      <c r="DQ168">
        <v>1</v>
      </c>
      <c r="DU168">
        <v>1003</v>
      </c>
      <c r="DV168" t="s">
        <v>365</v>
      </c>
      <c r="DW168" t="s">
        <v>365</v>
      </c>
      <c r="DX168">
        <v>10</v>
      </c>
      <c r="EE168">
        <v>48577657</v>
      </c>
      <c r="EF168">
        <v>12</v>
      </c>
      <c r="EG168" t="s">
        <v>367</v>
      </c>
      <c r="EH168">
        <v>0</v>
      </c>
      <c r="EI168" t="s">
        <v>3</v>
      </c>
      <c r="EJ168">
        <v>2</v>
      </c>
      <c r="EK168">
        <v>500002</v>
      </c>
      <c r="EL168" t="s">
        <v>368</v>
      </c>
      <c r="EM168" t="s">
        <v>369</v>
      </c>
      <c r="EO168" t="s">
        <v>3</v>
      </c>
      <c r="EQ168">
        <v>163840</v>
      </c>
      <c r="ER168">
        <v>55.05</v>
      </c>
      <c r="ES168">
        <v>55.05</v>
      </c>
      <c r="ET168">
        <v>0</v>
      </c>
      <c r="EU168">
        <v>0</v>
      </c>
      <c r="EV168">
        <v>0</v>
      </c>
      <c r="EW168">
        <v>0</v>
      </c>
      <c r="EX168">
        <v>0</v>
      </c>
      <c r="EY168">
        <v>0</v>
      </c>
      <c r="FQ168">
        <v>0</v>
      </c>
      <c r="FR168">
        <f t="shared" si="326"/>
        <v>0</v>
      </c>
      <c r="FS168">
        <v>0</v>
      </c>
      <c r="FX168">
        <v>0</v>
      </c>
      <c r="FY168">
        <v>0</v>
      </c>
      <c r="GA168" t="s">
        <v>3</v>
      </c>
      <c r="GD168">
        <v>1</v>
      </c>
      <c r="GF168">
        <v>-1382679050</v>
      </c>
      <c r="GG168">
        <v>2</v>
      </c>
      <c r="GH168">
        <v>0</v>
      </c>
      <c r="GI168">
        <v>2</v>
      </c>
      <c r="GJ168">
        <v>0</v>
      </c>
      <c r="GK168">
        <v>0</v>
      </c>
      <c r="GL168">
        <f t="shared" si="327"/>
        <v>0</v>
      </c>
      <c r="GM168">
        <f t="shared" si="328"/>
        <v>-403</v>
      </c>
      <c r="GN168">
        <f t="shared" si="329"/>
        <v>0</v>
      </c>
      <c r="GO168">
        <f t="shared" si="330"/>
        <v>-403</v>
      </c>
      <c r="GP168">
        <f t="shared" si="331"/>
        <v>0</v>
      </c>
      <c r="GR168">
        <v>0</v>
      </c>
      <c r="GS168">
        <v>0</v>
      </c>
      <c r="GT168">
        <v>0</v>
      </c>
      <c r="GU168" t="s">
        <v>3</v>
      </c>
      <c r="GV168">
        <f t="shared" si="332"/>
        <v>0</v>
      </c>
      <c r="GW168">
        <v>1</v>
      </c>
      <c r="GX168">
        <f t="shared" si="333"/>
        <v>0</v>
      </c>
      <c r="HA168">
        <v>0</v>
      </c>
      <c r="HB168">
        <v>0</v>
      </c>
      <c r="HC168">
        <f t="shared" si="334"/>
        <v>0</v>
      </c>
      <c r="IK168">
        <v>0</v>
      </c>
    </row>
    <row r="169" spans="1:245">
      <c r="A169">
        <v>17</v>
      </c>
      <c r="B169">
        <v>1</v>
      </c>
      <c r="E169" t="s">
        <v>48</v>
      </c>
      <c r="F169" t="s">
        <v>379</v>
      </c>
      <c r="G169" t="s">
        <v>380</v>
      </c>
      <c r="H169" t="s">
        <v>116</v>
      </c>
      <c r="I169">
        <v>23.225000000000001</v>
      </c>
      <c r="J169">
        <v>0</v>
      </c>
      <c r="O169">
        <f t="shared" si="295"/>
        <v>886</v>
      </c>
      <c r="P169">
        <f t="shared" si="296"/>
        <v>886</v>
      </c>
      <c r="Q169">
        <f t="shared" si="297"/>
        <v>0</v>
      </c>
      <c r="R169">
        <f t="shared" si="298"/>
        <v>0</v>
      </c>
      <c r="S169">
        <f t="shared" si="299"/>
        <v>0</v>
      </c>
      <c r="T169">
        <f t="shared" si="300"/>
        <v>0</v>
      </c>
      <c r="U169">
        <f t="shared" si="301"/>
        <v>0</v>
      </c>
      <c r="V169">
        <f t="shared" si="302"/>
        <v>0</v>
      </c>
      <c r="W169">
        <f t="shared" si="303"/>
        <v>0</v>
      </c>
      <c r="X169">
        <f t="shared" si="304"/>
        <v>0</v>
      </c>
      <c r="Y169">
        <f t="shared" si="305"/>
        <v>0</v>
      </c>
      <c r="AA169">
        <v>48583957</v>
      </c>
      <c r="AB169">
        <f t="shared" si="306"/>
        <v>18.170000000000002</v>
      </c>
      <c r="AC169">
        <f t="shared" si="307"/>
        <v>18.170000000000002</v>
      </c>
      <c r="AD169">
        <f t="shared" si="308"/>
        <v>0</v>
      </c>
      <c r="AE169">
        <f t="shared" si="309"/>
        <v>0</v>
      </c>
      <c r="AF169">
        <f t="shared" si="310"/>
        <v>0</v>
      </c>
      <c r="AG169">
        <f t="shared" si="311"/>
        <v>0</v>
      </c>
      <c r="AH169">
        <f t="shared" si="312"/>
        <v>0</v>
      </c>
      <c r="AI169">
        <f t="shared" si="313"/>
        <v>0</v>
      </c>
      <c r="AJ169">
        <f t="shared" si="314"/>
        <v>0</v>
      </c>
      <c r="AK169">
        <v>18.170000000000002</v>
      </c>
      <c r="AL169">
        <v>18.170000000000002</v>
      </c>
      <c r="AM169">
        <v>0</v>
      </c>
      <c r="AN169">
        <v>0</v>
      </c>
      <c r="AO169">
        <v>0</v>
      </c>
      <c r="AP169">
        <v>0</v>
      </c>
      <c r="AQ169">
        <v>0</v>
      </c>
      <c r="AR169">
        <v>0</v>
      </c>
      <c r="AS169">
        <v>0</v>
      </c>
      <c r="AT169">
        <v>0</v>
      </c>
      <c r="AU169">
        <v>0</v>
      </c>
      <c r="AV169">
        <v>1</v>
      </c>
      <c r="AW169">
        <v>1</v>
      </c>
      <c r="AZ169">
        <v>1</v>
      </c>
      <c r="BA169">
        <v>1</v>
      </c>
      <c r="BB169">
        <v>1</v>
      </c>
      <c r="BC169">
        <v>2.1</v>
      </c>
      <c r="BD169" t="s">
        <v>3</v>
      </c>
      <c r="BE169" t="s">
        <v>3</v>
      </c>
      <c r="BF169" t="s">
        <v>3</v>
      </c>
      <c r="BG169" t="s">
        <v>3</v>
      </c>
      <c r="BH169">
        <v>3</v>
      </c>
      <c r="BI169">
        <v>2</v>
      </c>
      <c r="BJ169" t="s">
        <v>381</v>
      </c>
      <c r="BM169">
        <v>500002</v>
      </c>
      <c r="BN169">
        <v>0</v>
      </c>
      <c r="BO169" t="s">
        <v>379</v>
      </c>
      <c r="BP169">
        <v>1</v>
      </c>
      <c r="BQ169">
        <v>12</v>
      </c>
      <c r="BR169">
        <v>0</v>
      </c>
      <c r="BS169">
        <v>1</v>
      </c>
      <c r="BT169">
        <v>1</v>
      </c>
      <c r="BU169">
        <v>1</v>
      </c>
      <c r="BV169">
        <v>1</v>
      </c>
      <c r="BW169">
        <v>1</v>
      </c>
      <c r="BX169">
        <v>1</v>
      </c>
      <c r="BY169" t="s">
        <v>3</v>
      </c>
      <c r="BZ169">
        <v>0</v>
      </c>
      <c r="CA169">
        <v>0</v>
      </c>
      <c r="CE169">
        <v>0</v>
      </c>
      <c r="CF169">
        <v>0</v>
      </c>
      <c r="CG169">
        <v>0</v>
      </c>
      <c r="CM169">
        <v>0</v>
      </c>
      <c r="CN169" t="s">
        <v>3</v>
      </c>
      <c r="CO169">
        <v>0</v>
      </c>
      <c r="CP169">
        <f t="shared" si="315"/>
        <v>886</v>
      </c>
      <c r="CQ169">
        <f t="shared" si="316"/>
        <v>38.157000000000004</v>
      </c>
      <c r="CR169">
        <f t="shared" si="317"/>
        <v>0</v>
      </c>
      <c r="CS169">
        <f t="shared" si="318"/>
        <v>0</v>
      </c>
      <c r="CT169">
        <f t="shared" si="319"/>
        <v>0</v>
      </c>
      <c r="CU169">
        <f t="shared" si="320"/>
        <v>0</v>
      </c>
      <c r="CV169">
        <f t="shared" si="321"/>
        <v>0</v>
      </c>
      <c r="CW169">
        <f t="shared" si="322"/>
        <v>0</v>
      </c>
      <c r="CX169">
        <f t="shared" si="323"/>
        <v>0</v>
      </c>
      <c r="CY169">
        <f t="shared" si="324"/>
        <v>0</v>
      </c>
      <c r="CZ169">
        <f t="shared" si="325"/>
        <v>0</v>
      </c>
      <c r="DC169" t="s">
        <v>3</v>
      </c>
      <c r="DD169" t="s">
        <v>3</v>
      </c>
      <c r="DE169" t="s">
        <v>3</v>
      </c>
      <c r="DF169" t="s">
        <v>3</v>
      </c>
      <c r="DG169" t="s">
        <v>3</v>
      </c>
      <c r="DH169" t="s">
        <v>3</v>
      </c>
      <c r="DI169" t="s">
        <v>3</v>
      </c>
      <c r="DJ169" t="s">
        <v>3</v>
      </c>
      <c r="DK169" t="s">
        <v>3</v>
      </c>
      <c r="DL169" t="s">
        <v>3</v>
      </c>
      <c r="DM169" t="s">
        <v>3</v>
      </c>
      <c r="DN169">
        <v>0</v>
      </c>
      <c r="DO169">
        <v>0</v>
      </c>
      <c r="DP169">
        <v>1</v>
      </c>
      <c r="DQ169">
        <v>1</v>
      </c>
      <c r="DU169">
        <v>1003</v>
      </c>
      <c r="DV169" t="s">
        <v>116</v>
      </c>
      <c r="DW169" t="s">
        <v>116</v>
      </c>
      <c r="DX169">
        <v>1</v>
      </c>
      <c r="EE169">
        <v>48577657</v>
      </c>
      <c r="EF169">
        <v>12</v>
      </c>
      <c r="EG169" t="s">
        <v>367</v>
      </c>
      <c r="EH169">
        <v>0</v>
      </c>
      <c r="EI169" t="s">
        <v>3</v>
      </c>
      <c r="EJ169">
        <v>2</v>
      </c>
      <c r="EK169">
        <v>500002</v>
      </c>
      <c r="EL169" t="s">
        <v>368</v>
      </c>
      <c r="EM169" t="s">
        <v>369</v>
      </c>
      <c r="EO169" t="s">
        <v>3</v>
      </c>
      <c r="EQ169">
        <v>131072</v>
      </c>
      <c r="ER169">
        <v>18.170000000000002</v>
      </c>
      <c r="ES169">
        <v>18.170000000000002</v>
      </c>
      <c r="ET169">
        <v>0</v>
      </c>
      <c r="EU169">
        <v>0</v>
      </c>
      <c r="EV169">
        <v>0</v>
      </c>
      <c r="EW169">
        <v>0</v>
      </c>
      <c r="EX169">
        <v>0</v>
      </c>
      <c r="EY169">
        <v>0</v>
      </c>
      <c r="FQ169">
        <v>0</v>
      </c>
      <c r="FR169">
        <f t="shared" si="326"/>
        <v>0</v>
      </c>
      <c r="FS169">
        <v>0</v>
      </c>
      <c r="FX169">
        <v>0</v>
      </c>
      <c r="FY169">
        <v>0</v>
      </c>
      <c r="GA169" t="s">
        <v>3</v>
      </c>
      <c r="GD169">
        <v>1</v>
      </c>
      <c r="GF169">
        <v>2087846516</v>
      </c>
      <c r="GG169">
        <v>2</v>
      </c>
      <c r="GH169">
        <v>0</v>
      </c>
      <c r="GI169">
        <v>2</v>
      </c>
      <c r="GJ169">
        <v>0</v>
      </c>
      <c r="GK169">
        <v>0</v>
      </c>
      <c r="GL169">
        <f t="shared" si="327"/>
        <v>0</v>
      </c>
      <c r="GM169">
        <f t="shared" si="328"/>
        <v>886</v>
      </c>
      <c r="GN169">
        <f t="shared" si="329"/>
        <v>0</v>
      </c>
      <c r="GO169">
        <f t="shared" si="330"/>
        <v>886</v>
      </c>
      <c r="GP169">
        <f t="shared" si="331"/>
        <v>0</v>
      </c>
      <c r="GR169">
        <v>0</v>
      </c>
      <c r="GS169">
        <v>0</v>
      </c>
      <c r="GT169">
        <v>0</v>
      </c>
      <c r="GU169" t="s">
        <v>3</v>
      </c>
      <c r="GV169">
        <f t="shared" si="332"/>
        <v>0</v>
      </c>
      <c r="GW169">
        <v>1</v>
      </c>
      <c r="GX169">
        <f t="shared" si="333"/>
        <v>0</v>
      </c>
      <c r="HA169">
        <v>0</v>
      </c>
      <c r="HB169">
        <v>0</v>
      </c>
      <c r="HC169">
        <f t="shared" si="334"/>
        <v>0</v>
      </c>
      <c r="IK169">
        <v>0</v>
      </c>
    </row>
    <row r="170" spans="1:245">
      <c r="A170">
        <v>17</v>
      </c>
      <c r="B170">
        <v>1</v>
      </c>
      <c r="C170">
        <f>ROW(SmtRes!A383)</f>
        <v>383</v>
      </c>
      <c r="D170">
        <f>ROW(EtalonRes!A412)</f>
        <v>412</v>
      </c>
      <c r="E170" t="s">
        <v>49</v>
      </c>
      <c r="F170" t="s">
        <v>382</v>
      </c>
      <c r="G170" t="s">
        <v>383</v>
      </c>
      <c r="H170" t="s">
        <v>359</v>
      </c>
      <c r="I170">
        <f>ROUND(1.5/100,9)</f>
        <v>1.4999999999999999E-2</v>
      </c>
      <c r="J170">
        <v>0</v>
      </c>
      <c r="O170">
        <f t="shared" si="295"/>
        <v>391</v>
      </c>
      <c r="P170">
        <f t="shared" si="296"/>
        <v>37</v>
      </c>
      <c r="Q170">
        <f t="shared" si="297"/>
        <v>50</v>
      </c>
      <c r="R170">
        <f t="shared" si="298"/>
        <v>15</v>
      </c>
      <c r="S170">
        <f t="shared" si="299"/>
        <v>304</v>
      </c>
      <c r="T170">
        <f t="shared" si="300"/>
        <v>0</v>
      </c>
      <c r="U170">
        <f t="shared" si="301"/>
        <v>1.827</v>
      </c>
      <c r="V170">
        <f t="shared" si="302"/>
        <v>7.0799999999999988E-2</v>
      </c>
      <c r="W170">
        <f t="shared" si="303"/>
        <v>0</v>
      </c>
      <c r="X170">
        <f t="shared" si="304"/>
        <v>367</v>
      </c>
      <c r="Y170">
        <f t="shared" si="305"/>
        <v>226</v>
      </c>
      <c r="AA170">
        <v>48583957</v>
      </c>
      <c r="AB170">
        <f t="shared" si="306"/>
        <v>2375.66</v>
      </c>
      <c r="AC170">
        <f t="shared" si="307"/>
        <v>745.18</v>
      </c>
      <c r="AD170">
        <f t="shared" si="308"/>
        <v>501.39</v>
      </c>
      <c r="AE170">
        <f t="shared" si="309"/>
        <v>57.11</v>
      </c>
      <c r="AF170">
        <f t="shared" si="310"/>
        <v>1129.0899999999999</v>
      </c>
      <c r="AG170">
        <f t="shared" si="311"/>
        <v>0</v>
      </c>
      <c r="AH170">
        <f t="shared" si="312"/>
        <v>121.8</v>
      </c>
      <c r="AI170">
        <f t="shared" si="313"/>
        <v>4.72</v>
      </c>
      <c r="AJ170">
        <f t="shared" si="314"/>
        <v>0</v>
      </c>
      <c r="AK170">
        <v>2375.66</v>
      </c>
      <c r="AL170">
        <v>745.18</v>
      </c>
      <c r="AM170">
        <v>501.39</v>
      </c>
      <c r="AN170">
        <v>57.11</v>
      </c>
      <c r="AO170">
        <v>1129.0899999999999</v>
      </c>
      <c r="AP170">
        <v>0</v>
      </c>
      <c r="AQ170">
        <v>121.8</v>
      </c>
      <c r="AR170">
        <v>4.72</v>
      </c>
      <c r="AS170">
        <v>0</v>
      </c>
      <c r="AT170">
        <v>115</v>
      </c>
      <c r="AU170">
        <v>71</v>
      </c>
      <c r="AV170">
        <v>1</v>
      </c>
      <c r="AW170">
        <v>1</v>
      </c>
      <c r="AZ170">
        <v>1</v>
      </c>
      <c r="BA170">
        <v>17.95</v>
      </c>
      <c r="BB170">
        <v>6.7</v>
      </c>
      <c r="BC170">
        <v>3.27</v>
      </c>
      <c r="BD170" t="s">
        <v>3</v>
      </c>
      <c r="BE170" t="s">
        <v>3</v>
      </c>
      <c r="BF170" t="s">
        <v>3</v>
      </c>
      <c r="BG170" t="s">
        <v>3</v>
      </c>
      <c r="BH170">
        <v>0</v>
      </c>
      <c r="BI170">
        <v>1</v>
      </c>
      <c r="BJ170" t="s">
        <v>384</v>
      </c>
      <c r="BM170">
        <v>16001</v>
      </c>
      <c r="BN170">
        <v>0</v>
      </c>
      <c r="BO170" t="s">
        <v>382</v>
      </c>
      <c r="BP170">
        <v>1</v>
      </c>
      <c r="BQ170">
        <v>2</v>
      </c>
      <c r="BR170">
        <v>0</v>
      </c>
      <c r="BS170">
        <v>17.95</v>
      </c>
      <c r="BT170">
        <v>1</v>
      </c>
      <c r="BU170">
        <v>1</v>
      </c>
      <c r="BV170">
        <v>1</v>
      </c>
      <c r="BW170">
        <v>1</v>
      </c>
      <c r="BX170">
        <v>1</v>
      </c>
      <c r="BY170" t="s">
        <v>3</v>
      </c>
      <c r="BZ170">
        <v>128</v>
      </c>
      <c r="CA170">
        <v>83</v>
      </c>
      <c r="CE170">
        <v>0</v>
      </c>
      <c r="CF170">
        <v>0</v>
      </c>
      <c r="CG170">
        <v>0</v>
      </c>
      <c r="CM170">
        <v>0</v>
      </c>
      <c r="CN170" t="s">
        <v>3</v>
      </c>
      <c r="CO170">
        <v>0</v>
      </c>
      <c r="CP170">
        <f t="shared" si="315"/>
        <v>391</v>
      </c>
      <c r="CQ170">
        <f t="shared" si="316"/>
        <v>2436.7385999999997</v>
      </c>
      <c r="CR170">
        <f t="shared" si="317"/>
        <v>3359.3130000000001</v>
      </c>
      <c r="CS170">
        <f t="shared" si="318"/>
        <v>1025.1244999999999</v>
      </c>
      <c r="CT170">
        <f t="shared" si="319"/>
        <v>20267.165499999999</v>
      </c>
      <c r="CU170">
        <f t="shared" si="320"/>
        <v>0</v>
      </c>
      <c r="CV170">
        <f t="shared" si="321"/>
        <v>121.8</v>
      </c>
      <c r="CW170">
        <f t="shared" si="322"/>
        <v>4.72</v>
      </c>
      <c r="CX170">
        <f t="shared" si="323"/>
        <v>0</v>
      </c>
      <c r="CY170">
        <f t="shared" si="324"/>
        <v>366.85</v>
      </c>
      <c r="CZ170">
        <f t="shared" si="325"/>
        <v>226.49</v>
      </c>
      <c r="DC170" t="s">
        <v>3</v>
      </c>
      <c r="DD170" t="s">
        <v>3</v>
      </c>
      <c r="DE170" t="s">
        <v>3</v>
      </c>
      <c r="DF170" t="s">
        <v>3</v>
      </c>
      <c r="DG170" t="s">
        <v>3</v>
      </c>
      <c r="DH170" t="s">
        <v>3</v>
      </c>
      <c r="DI170" t="s">
        <v>3</v>
      </c>
      <c r="DJ170" t="s">
        <v>3</v>
      </c>
      <c r="DK170" t="s">
        <v>3</v>
      </c>
      <c r="DL170" t="s">
        <v>3</v>
      </c>
      <c r="DM170" t="s">
        <v>3</v>
      </c>
      <c r="DN170">
        <v>0</v>
      </c>
      <c r="DO170">
        <v>0</v>
      </c>
      <c r="DP170">
        <v>1</v>
      </c>
      <c r="DQ170">
        <v>1</v>
      </c>
      <c r="DU170">
        <v>1013</v>
      </c>
      <c r="DV170" t="s">
        <v>359</v>
      </c>
      <c r="DW170" t="s">
        <v>359</v>
      </c>
      <c r="DX170">
        <v>1</v>
      </c>
      <c r="EE170">
        <v>48577750</v>
      </c>
      <c r="EF170">
        <v>2</v>
      </c>
      <c r="EG170" t="s">
        <v>12</v>
      </c>
      <c r="EH170">
        <v>0</v>
      </c>
      <c r="EI170" t="s">
        <v>3</v>
      </c>
      <c r="EJ170">
        <v>1</v>
      </c>
      <c r="EK170">
        <v>16001</v>
      </c>
      <c r="EL170" t="s">
        <v>361</v>
      </c>
      <c r="EM170" t="s">
        <v>362</v>
      </c>
      <c r="EO170" t="s">
        <v>3</v>
      </c>
      <c r="EQ170">
        <v>131072</v>
      </c>
      <c r="ER170">
        <v>2375.66</v>
      </c>
      <c r="ES170">
        <v>745.18</v>
      </c>
      <c r="ET170">
        <v>501.39</v>
      </c>
      <c r="EU170">
        <v>57.11</v>
      </c>
      <c r="EV170">
        <v>1129.0899999999999</v>
      </c>
      <c r="EW170">
        <v>121.8</v>
      </c>
      <c r="EX170">
        <v>4.72</v>
      </c>
      <c r="EY170">
        <v>0</v>
      </c>
      <c r="FQ170">
        <v>0</v>
      </c>
      <c r="FR170">
        <f t="shared" si="326"/>
        <v>0</v>
      </c>
      <c r="FS170">
        <v>0</v>
      </c>
      <c r="FT170" t="s">
        <v>22</v>
      </c>
      <c r="FU170" t="s">
        <v>23</v>
      </c>
      <c r="FX170">
        <v>115.2</v>
      </c>
      <c r="FY170">
        <v>70.55</v>
      </c>
      <c r="GA170" t="s">
        <v>3</v>
      </c>
      <c r="GD170">
        <v>1</v>
      </c>
      <c r="GF170">
        <v>495253301</v>
      </c>
      <c r="GG170">
        <v>2</v>
      </c>
      <c r="GH170">
        <v>0</v>
      </c>
      <c r="GI170">
        <v>2</v>
      </c>
      <c r="GJ170">
        <v>0</v>
      </c>
      <c r="GK170">
        <v>0</v>
      </c>
      <c r="GL170">
        <f t="shared" si="327"/>
        <v>0</v>
      </c>
      <c r="GM170">
        <f t="shared" si="328"/>
        <v>984</v>
      </c>
      <c r="GN170">
        <f t="shared" si="329"/>
        <v>984</v>
      </c>
      <c r="GO170">
        <f t="shared" si="330"/>
        <v>0</v>
      </c>
      <c r="GP170">
        <f t="shared" si="331"/>
        <v>0</v>
      </c>
      <c r="GR170">
        <v>0</v>
      </c>
      <c r="GS170">
        <v>0</v>
      </c>
      <c r="GT170">
        <v>0</v>
      </c>
      <c r="GU170" t="s">
        <v>3</v>
      </c>
      <c r="GV170">
        <f t="shared" si="332"/>
        <v>0</v>
      </c>
      <c r="GW170">
        <v>1</v>
      </c>
      <c r="GX170">
        <f t="shared" si="333"/>
        <v>0</v>
      </c>
      <c r="HA170">
        <v>0</v>
      </c>
      <c r="HB170">
        <v>0</v>
      </c>
      <c r="HC170">
        <f t="shared" si="334"/>
        <v>0</v>
      </c>
      <c r="IK170">
        <v>0</v>
      </c>
    </row>
    <row r="171" spans="1:245">
      <c r="A171">
        <v>17</v>
      </c>
      <c r="B171">
        <v>1</v>
      </c>
      <c r="E171" t="s">
        <v>56</v>
      </c>
      <c r="F171" t="s">
        <v>385</v>
      </c>
      <c r="G171" t="s">
        <v>386</v>
      </c>
      <c r="H171" t="s">
        <v>365</v>
      </c>
      <c r="I171">
        <f>ROUND(I170*-9.38,9)</f>
        <v>-0.14069999999999999</v>
      </c>
      <c r="J171">
        <v>0</v>
      </c>
      <c r="O171">
        <f t="shared" si="295"/>
        <v>-33</v>
      </c>
      <c r="P171">
        <f t="shared" si="296"/>
        <v>-33</v>
      </c>
      <c r="Q171">
        <f t="shared" si="297"/>
        <v>0</v>
      </c>
      <c r="R171">
        <f t="shared" si="298"/>
        <v>0</v>
      </c>
      <c r="S171">
        <f t="shared" si="299"/>
        <v>0</v>
      </c>
      <c r="T171">
        <f t="shared" si="300"/>
        <v>0</v>
      </c>
      <c r="U171">
        <f t="shared" si="301"/>
        <v>0</v>
      </c>
      <c r="V171">
        <f t="shared" si="302"/>
        <v>0</v>
      </c>
      <c r="W171">
        <f t="shared" si="303"/>
        <v>0</v>
      </c>
      <c r="X171">
        <f t="shared" si="304"/>
        <v>0</v>
      </c>
      <c r="Y171">
        <f t="shared" si="305"/>
        <v>0</v>
      </c>
      <c r="AA171">
        <v>48583957</v>
      </c>
      <c r="AB171">
        <f t="shared" si="306"/>
        <v>74.599999999999994</v>
      </c>
      <c r="AC171">
        <f t="shared" si="307"/>
        <v>74.599999999999994</v>
      </c>
      <c r="AD171">
        <f t="shared" si="308"/>
        <v>0</v>
      </c>
      <c r="AE171">
        <f t="shared" si="309"/>
        <v>0</v>
      </c>
      <c r="AF171">
        <f t="shared" si="310"/>
        <v>0</v>
      </c>
      <c r="AG171">
        <f t="shared" si="311"/>
        <v>0</v>
      </c>
      <c r="AH171">
        <f t="shared" si="312"/>
        <v>0</v>
      </c>
      <c r="AI171">
        <f t="shared" si="313"/>
        <v>0</v>
      </c>
      <c r="AJ171">
        <f t="shared" si="314"/>
        <v>0</v>
      </c>
      <c r="AK171">
        <v>74.599999999999994</v>
      </c>
      <c r="AL171">
        <v>74.599999999999994</v>
      </c>
      <c r="AM171">
        <v>0</v>
      </c>
      <c r="AN171">
        <v>0</v>
      </c>
      <c r="AO171">
        <v>0</v>
      </c>
      <c r="AP171">
        <v>0</v>
      </c>
      <c r="AQ171">
        <v>0</v>
      </c>
      <c r="AR171">
        <v>0</v>
      </c>
      <c r="AS171">
        <v>0</v>
      </c>
      <c r="AT171">
        <v>0</v>
      </c>
      <c r="AU171">
        <v>0</v>
      </c>
      <c r="AV171">
        <v>1</v>
      </c>
      <c r="AW171">
        <v>1</v>
      </c>
      <c r="AZ171">
        <v>1</v>
      </c>
      <c r="BA171">
        <v>1</v>
      </c>
      <c r="BB171">
        <v>1</v>
      </c>
      <c r="BC171">
        <v>3.15</v>
      </c>
      <c r="BD171" t="s">
        <v>3</v>
      </c>
      <c r="BE171" t="s">
        <v>3</v>
      </c>
      <c r="BF171" t="s">
        <v>3</v>
      </c>
      <c r="BG171" t="s">
        <v>3</v>
      </c>
      <c r="BH171">
        <v>3</v>
      </c>
      <c r="BI171">
        <v>2</v>
      </c>
      <c r="BJ171" t="s">
        <v>387</v>
      </c>
      <c r="BM171">
        <v>500002</v>
      </c>
      <c r="BN171">
        <v>0</v>
      </c>
      <c r="BO171" t="s">
        <v>385</v>
      </c>
      <c r="BP171">
        <v>1</v>
      </c>
      <c r="BQ171">
        <v>12</v>
      </c>
      <c r="BR171">
        <v>1</v>
      </c>
      <c r="BS171">
        <v>1</v>
      </c>
      <c r="BT171">
        <v>1</v>
      </c>
      <c r="BU171">
        <v>1</v>
      </c>
      <c r="BV171">
        <v>1</v>
      </c>
      <c r="BW171">
        <v>1</v>
      </c>
      <c r="BX171">
        <v>1</v>
      </c>
      <c r="BY171" t="s">
        <v>3</v>
      </c>
      <c r="BZ171">
        <v>0</v>
      </c>
      <c r="CA171">
        <v>0</v>
      </c>
      <c r="CE171">
        <v>0</v>
      </c>
      <c r="CF171">
        <v>0</v>
      </c>
      <c r="CG171">
        <v>0</v>
      </c>
      <c r="CM171">
        <v>0</v>
      </c>
      <c r="CN171" t="s">
        <v>3</v>
      </c>
      <c r="CO171">
        <v>0</v>
      </c>
      <c r="CP171">
        <f t="shared" si="315"/>
        <v>-33</v>
      </c>
      <c r="CQ171">
        <f t="shared" si="316"/>
        <v>234.98999999999998</v>
      </c>
      <c r="CR171">
        <f t="shared" si="317"/>
        <v>0</v>
      </c>
      <c r="CS171">
        <f t="shared" si="318"/>
        <v>0</v>
      </c>
      <c r="CT171">
        <f t="shared" si="319"/>
        <v>0</v>
      </c>
      <c r="CU171">
        <f t="shared" si="320"/>
        <v>0</v>
      </c>
      <c r="CV171">
        <f t="shared" si="321"/>
        <v>0</v>
      </c>
      <c r="CW171">
        <f t="shared" si="322"/>
        <v>0</v>
      </c>
      <c r="CX171">
        <f t="shared" si="323"/>
        <v>0</v>
      </c>
      <c r="CY171">
        <f t="shared" si="324"/>
        <v>0</v>
      </c>
      <c r="CZ171">
        <f t="shared" si="325"/>
        <v>0</v>
      </c>
      <c r="DC171" t="s">
        <v>3</v>
      </c>
      <c r="DD171" t="s">
        <v>3</v>
      </c>
      <c r="DE171" t="s">
        <v>3</v>
      </c>
      <c r="DF171" t="s">
        <v>3</v>
      </c>
      <c r="DG171" t="s">
        <v>3</v>
      </c>
      <c r="DH171" t="s">
        <v>3</v>
      </c>
      <c r="DI171" t="s">
        <v>3</v>
      </c>
      <c r="DJ171" t="s">
        <v>3</v>
      </c>
      <c r="DK171" t="s">
        <v>3</v>
      </c>
      <c r="DL171" t="s">
        <v>3</v>
      </c>
      <c r="DM171" t="s">
        <v>3</v>
      </c>
      <c r="DN171">
        <v>0</v>
      </c>
      <c r="DO171">
        <v>0</v>
      </c>
      <c r="DP171">
        <v>1</v>
      </c>
      <c r="DQ171">
        <v>1</v>
      </c>
      <c r="DU171">
        <v>1003</v>
      </c>
      <c r="DV171" t="s">
        <v>365</v>
      </c>
      <c r="DW171" t="s">
        <v>365</v>
      </c>
      <c r="DX171">
        <v>10</v>
      </c>
      <c r="EE171">
        <v>48577657</v>
      </c>
      <c r="EF171">
        <v>12</v>
      </c>
      <c r="EG171" t="s">
        <v>367</v>
      </c>
      <c r="EH171">
        <v>0</v>
      </c>
      <c r="EI171" t="s">
        <v>3</v>
      </c>
      <c r="EJ171">
        <v>2</v>
      </c>
      <c r="EK171">
        <v>500002</v>
      </c>
      <c r="EL171" t="s">
        <v>368</v>
      </c>
      <c r="EM171" t="s">
        <v>369</v>
      </c>
      <c r="EO171" t="s">
        <v>3</v>
      </c>
      <c r="EQ171">
        <v>163840</v>
      </c>
      <c r="ER171">
        <v>74.599999999999994</v>
      </c>
      <c r="ES171">
        <v>74.599999999999994</v>
      </c>
      <c r="ET171">
        <v>0</v>
      </c>
      <c r="EU171">
        <v>0</v>
      </c>
      <c r="EV171">
        <v>0</v>
      </c>
      <c r="EW171">
        <v>0</v>
      </c>
      <c r="EX171">
        <v>0</v>
      </c>
      <c r="EY171">
        <v>0</v>
      </c>
      <c r="FQ171">
        <v>0</v>
      </c>
      <c r="FR171">
        <f t="shared" si="326"/>
        <v>0</v>
      </c>
      <c r="FS171">
        <v>0</v>
      </c>
      <c r="FX171">
        <v>0</v>
      </c>
      <c r="FY171">
        <v>0</v>
      </c>
      <c r="GA171" t="s">
        <v>3</v>
      </c>
      <c r="GD171">
        <v>1</v>
      </c>
      <c r="GF171">
        <v>-1663296845</v>
      </c>
      <c r="GG171">
        <v>2</v>
      </c>
      <c r="GH171">
        <v>0</v>
      </c>
      <c r="GI171">
        <v>2</v>
      </c>
      <c r="GJ171">
        <v>0</v>
      </c>
      <c r="GK171">
        <v>0</v>
      </c>
      <c r="GL171">
        <f t="shared" si="327"/>
        <v>0</v>
      </c>
      <c r="GM171">
        <f t="shared" si="328"/>
        <v>-33</v>
      </c>
      <c r="GN171">
        <f t="shared" si="329"/>
        <v>0</v>
      </c>
      <c r="GO171">
        <f t="shared" si="330"/>
        <v>-33</v>
      </c>
      <c r="GP171">
        <f t="shared" si="331"/>
        <v>0</v>
      </c>
      <c r="GR171">
        <v>0</v>
      </c>
      <c r="GS171">
        <v>0</v>
      </c>
      <c r="GT171">
        <v>0</v>
      </c>
      <c r="GU171" t="s">
        <v>3</v>
      </c>
      <c r="GV171">
        <f t="shared" si="332"/>
        <v>0</v>
      </c>
      <c r="GW171">
        <v>1</v>
      </c>
      <c r="GX171">
        <f t="shared" si="333"/>
        <v>0</v>
      </c>
      <c r="HA171">
        <v>0</v>
      </c>
      <c r="HB171">
        <v>0</v>
      </c>
      <c r="HC171">
        <f t="shared" si="334"/>
        <v>0</v>
      </c>
      <c r="IK171">
        <v>0</v>
      </c>
    </row>
    <row r="172" spans="1:245">
      <c r="A172">
        <v>17</v>
      </c>
      <c r="B172">
        <v>1</v>
      </c>
      <c r="E172" t="s">
        <v>61</v>
      </c>
      <c r="F172" t="s">
        <v>388</v>
      </c>
      <c r="G172" t="s">
        <v>389</v>
      </c>
      <c r="H172" t="s">
        <v>116</v>
      </c>
      <c r="I172">
        <v>1.407</v>
      </c>
      <c r="J172">
        <v>0</v>
      </c>
      <c r="O172">
        <f t="shared" si="295"/>
        <v>87</v>
      </c>
      <c r="P172">
        <f t="shared" si="296"/>
        <v>87</v>
      </c>
      <c r="Q172">
        <f t="shared" si="297"/>
        <v>0</v>
      </c>
      <c r="R172">
        <f t="shared" si="298"/>
        <v>0</v>
      </c>
      <c r="S172">
        <f t="shared" si="299"/>
        <v>0</v>
      </c>
      <c r="T172">
        <f t="shared" si="300"/>
        <v>0</v>
      </c>
      <c r="U172">
        <f t="shared" si="301"/>
        <v>0</v>
      </c>
      <c r="V172">
        <f t="shared" si="302"/>
        <v>0</v>
      </c>
      <c r="W172">
        <f t="shared" si="303"/>
        <v>0</v>
      </c>
      <c r="X172">
        <f t="shared" si="304"/>
        <v>0</v>
      </c>
      <c r="Y172">
        <f t="shared" si="305"/>
        <v>0</v>
      </c>
      <c r="AA172">
        <v>48583957</v>
      </c>
      <c r="AB172">
        <f t="shared" si="306"/>
        <v>29.35</v>
      </c>
      <c r="AC172">
        <f t="shared" si="307"/>
        <v>29.35</v>
      </c>
      <c r="AD172">
        <f t="shared" si="308"/>
        <v>0</v>
      </c>
      <c r="AE172">
        <f t="shared" si="309"/>
        <v>0</v>
      </c>
      <c r="AF172">
        <f t="shared" si="310"/>
        <v>0</v>
      </c>
      <c r="AG172">
        <f t="shared" si="311"/>
        <v>0</v>
      </c>
      <c r="AH172">
        <f t="shared" si="312"/>
        <v>0</v>
      </c>
      <c r="AI172">
        <f t="shared" si="313"/>
        <v>0</v>
      </c>
      <c r="AJ172">
        <f t="shared" si="314"/>
        <v>0</v>
      </c>
      <c r="AK172">
        <v>29.35</v>
      </c>
      <c r="AL172">
        <v>29.35</v>
      </c>
      <c r="AM172">
        <v>0</v>
      </c>
      <c r="AN172">
        <v>0</v>
      </c>
      <c r="AO172">
        <v>0</v>
      </c>
      <c r="AP172">
        <v>0</v>
      </c>
      <c r="AQ172">
        <v>0</v>
      </c>
      <c r="AR172">
        <v>0</v>
      </c>
      <c r="AS172">
        <v>0</v>
      </c>
      <c r="AT172">
        <v>0</v>
      </c>
      <c r="AU172">
        <v>0</v>
      </c>
      <c r="AV172">
        <v>1</v>
      </c>
      <c r="AW172">
        <v>1</v>
      </c>
      <c r="AZ172">
        <v>1</v>
      </c>
      <c r="BA172">
        <v>1</v>
      </c>
      <c r="BB172">
        <v>1</v>
      </c>
      <c r="BC172">
        <v>2.11</v>
      </c>
      <c r="BD172" t="s">
        <v>3</v>
      </c>
      <c r="BE172" t="s">
        <v>3</v>
      </c>
      <c r="BF172" t="s">
        <v>3</v>
      </c>
      <c r="BG172" t="s">
        <v>3</v>
      </c>
      <c r="BH172">
        <v>3</v>
      </c>
      <c r="BI172">
        <v>2</v>
      </c>
      <c r="BJ172" t="s">
        <v>390</v>
      </c>
      <c r="BM172">
        <v>500002</v>
      </c>
      <c r="BN172">
        <v>0</v>
      </c>
      <c r="BO172" t="s">
        <v>388</v>
      </c>
      <c r="BP172">
        <v>1</v>
      </c>
      <c r="BQ172">
        <v>12</v>
      </c>
      <c r="BR172">
        <v>0</v>
      </c>
      <c r="BS172">
        <v>1</v>
      </c>
      <c r="BT172">
        <v>1</v>
      </c>
      <c r="BU172">
        <v>1</v>
      </c>
      <c r="BV172">
        <v>1</v>
      </c>
      <c r="BW172">
        <v>1</v>
      </c>
      <c r="BX172">
        <v>1</v>
      </c>
      <c r="BY172" t="s">
        <v>3</v>
      </c>
      <c r="BZ172">
        <v>0</v>
      </c>
      <c r="CA172">
        <v>0</v>
      </c>
      <c r="CE172">
        <v>0</v>
      </c>
      <c r="CF172">
        <v>0</v>
      </c>
      <c r="CG172">
        <v>0</v>
      </c>
      <c r="CM172">
        <v>0</v>
      </c>
      <c r="CN172" t="s">
        <v>3</v>
      </c>
      <c r="CO172">
        <v>0</v>
      </c>
      <c r="CP172">
        <f t="shared" si="315"/>
        <v>87</v>
      </c>
      <c r="CQ172">
        <f t="shared" si="316"/>
        <v>61.9285</v>
      </c>
      <c r="CR172">
        <f t="shared" si="317"/>
        <v>0</v>
      </c>
      <c r="CS172">
        <f t="shared" si="318"/>
        <v>0</v>
      </c>
      <c r="CT172">
        <f t="shared" si="319"/>
        <v>0</v>
      </c>
      <c r="CU172">
        <f t="shared" si="320"/>
        <v>0</v>
      </c>
      <c r="CV172">
        <f t="shared" si="321"/>
        <v>0</v>
      </c>
      <c r="CW172">
        <f t="shared" si="322"/>
        <v>0</v>
      </c>
      <c r="CX172">
        <f t="shared" si="323"/>
        <v>0</v>
      </c>
      <c r="CY172">
        <f t="shared" si="324"/>
        <v>0</v>
      </c>
      <c r="CZ172">
        <f t="shared" si="325"/>
        <v>0</v>
      </c>
      <c r="DC172" t="s">
        <v>3</v>
      </c>
      <c r="DD172" t="s">
        <v>3</v>
      </c>
      <c r="DE172" t="s">
        <v>3</v>
      </c>
      <c r="DF172" t="s">
        <v>3</v>
      </c>
      <c r="DG172" t="s">
        <v>3</v>
      </c>
      <c r="DH172" t="s">
        <v>3</v>
      </c>
      <c r="DI172" t="s">
        <v>3</v>
      </c>
      <c r="DJ172" t="s">
        <v>3</v>
      </c>
      <c r="DK172" t="s">
        <v>3</v>
      </c>
      <c r="DL172" t="s">
        <v>3</v>
      </c>
      <c r="DM172" t="s">
        <v>3</v>
      </c>
      <c r="DN172">
        <v>0</v>
      </c>
      <c r="DO172">
        <v>0</v>
      </c>
      <c r="DP172">
        <v>1</v>
      </c>
      <c r="DQ172">
        <v>1</v>
      </c>
      <c r="DU172">
        <v>1003</v>
      </c>
      <c r="DV172" t="s">
        <v>116</v>
      </c>
      <c r="DW172" t="s">
        <v>116</v>
      </c>
      <c r="DX172">
        <v>1</v>
      </c>
      <c r="EE172">
        <v>48577657</v>
      </c>
      <c r="EF172">
        <v>12</v>
      </c>
      <c r="EG172" t="s">
        <v>367</v>
      </c>
      <c r="EH172">
        <v>0</v>
      </c>
      <c r="EI172" t="s">
        <v>3</v>
      </c>
      <c r="EJ172">
        <v>2</v>
      </c>
      <c r="EK172">
        <v>500002</v>
      </c>
      <c r="EL172" t="s">
        <v>368</v>
      </c>
      <c r="EM172" t="s">
        <v>369</v>
      </c>
      <c r="EO172" t="s">
        <v>3</v>
      </c>
      <c r="EQ172">
        <v>131072</v>
      </c>
      <c r="ER172">
        <v>29.35</v>
      </c>
      <c r="ES172">
        <v>29.35</v>
      </c>
      <c r="ET172">
        <v>0</v>
      </c>
      <c r="EU172">
        <v>0</v>
      </c>
      <c r="EV172">
        <v>0</v>
      </c>
      <c r="EW172">
        <v>0</v>
      </c>
      <c r="EX172">
        <v>0</v>
      </c>
      <c r="EY172">
        <v>0</v>
      </c>
      <c r="FQ172">
        <v>0</v>
      </c>
      <c r="FR172">
        <f t="shared" si="326"/>
        <v>0</v>
      </c>
      <c r="FS172">
        <v>0</v>
      </c>
      <c r="FX172">
        <v>0</v>
      </c>
      <c r="FY172">
        <v>0</v>
      </c>
      <c r="GA172" t="s">
        <v>3</v>
      </c>
      <c r="GD172">
        <v>1</v>
      </c>
      <c r="GF172">
        <v>1691661291</v>
      </c>
      <c r="GG172">
        <v>2</v>
      </c>
      <c r="GH172">
        <v>0</v>
      </c>
      <c r="GI172">
        <v>2</v>
      </c>
      <c r="GJ172">
        <v>0</v>
      </c>
      <c r="GK172">
        <v>0</v>
      </c>
      <c r="GL172">
        <f t="shared" si="327"/>
        <v>0</v>
      </c>
      <c r="GM172">
        <f t="shared" si="328"/>
        <v>87</v>
      </c>
      <c r="GN172">
        <f t="shared" si="329"/>
        <v>0</v>
      </c>
      <c r="GO172">
        <f t="shared" si="330"/>
        <v>87</v>
      </c>
      <c r="GP172">
        <f t="shared" si="331"/>
        <v>0</v>
      </c>
      <c r="GR172">
        <v>0</v>
      </c>
      <c r="GS172">
        <v>0</v>
      </c>
      <c r="GT172">
        <v>0</v>
      </c>
      <c r="GU172" t="s">
        <v>3</v>
      </c>
      <c r="GV172">
        <f t="shared" si="332"/>
        <v>0</v>
      </c>
      <c r="GW172">
        <v>1</v>
      </c>
      <c r="GX172">
        <f t="shared" si="333"/>
        <v>0</v>
      </c>
      <c r="HA172">
        <v>0</v>
      </c>
      <c r="HB172">
        <v>0</v>
      </c>
      <c r="HC172">
        <f t="shared" si="334"/>
        <v>0</v>
      </c>
      <c r="IK172">
        <v>0</v>
      </c>
    </row>
    <row r="173" spans="1:245">
      <c r="A173">
        <v>17</v>
      </c>
      <c r="B173">
        <v>1</v>
      </c>
      <c r="E173" t="s">
        <v>66</v>
      </c>
      <c r="F173" t="s">
        <v>391</v>
      </c>
      <c r="G173" t="s">
        <v>392</v>
      </c>
      <c r="H173" t="s">
        <v>170</v>
      </c>
      <c r="I173">
        <v>9</v>
      </c>
      <c r="J173">
        <v>0</v>
      </c>
      <c r="O173">
        <f t="shared" si="295"/>
        <v>46</v>
      </c>
      <c r="P173">
        <f t="shared" si="296"/>
        <v>46</v>
      </c>
      <c r="Q173">
        <f t="shared" si="297"/>
        <v>0</v>
      </c>
      <c r="R173">
        <f t="shared" si="298"/>
        <v>0</v>
      </c>
      <c r="S173">
        <f t="shared" si="299"/>
        <v>0</v>
      </c>
      <c r="T173">
        <f t="shared" si="300"/>
        <v>0</v>
      </c>
      <c r="U173">
        <f t="shared" si="301"/>
        <v>0</v>
      </c>
      <c r="V173">
        <f t="shared" si="302"/>
        <v>0</v>
      </c>
      <c r="W173">
        <f t="shared" si="303"/>
        <v>0</v>
      </c>
      <c r="X173">
        <f t="shared" si="304"/>
        <v>0</v>
      </c>
      <c r="Y173">
        <f t="shared" si="305"/>
        <v>0</v>
      </c>
      <c r="AA173">
        <v>48583957</v>
      </c>
      <c r="AB173">
        <f t="shared" si="306"/>
        <v>6.27</v>
      </c>
      <c r="AC173">
        <f t="shared" si="307"/>
        <v>6.27</v>
      </c>
      <c r="AD173">
        <f t="shared" si="308"/>
        <v>0</v>
      </c>
      <c r="AE173">
        <f t="shared" si="309"/>
        <v>0</v>
      </c>
      <c r="AF173">
        <f t="shared" si="310"/>
        <v>0</v>
      </c>
      <c r="AG173">
        <f t="shared" si="311"/>
        <v>0</v>
      </c>
      <c r="AH173">
        <f t="shared" si="312"/>
        <v>0</v>
      </c>
      <c r="AI173">
        <f t="shared" si="313"/>
        <v>0</v>
      </c>
      <c r="AJ173">
        <f t="shared" si="314"/>
        <v>0</v>
      </c>
      <c r="AK173">
        <v>6.27</v>
      </c>
      <c r="AL173">
        <v>6.27</v>
      </c>
      <c r="AM173">
        <v>0</v>
      </c>
      <c r="AN173">
        <v>0</v>
      </c>
      <c r="AO173">
        <v>0</v>
      </c>
      <c r="AP173">
        <v>0</v>
      </c>
      <c r="AQ173">
        <v>0</v>
      </c>
      <c r="AR173">
        <v>0</v>
      </c>
      <c r="AS173">
        <v>0</v>
      </c>
      <c r="AT173">
        <v>0</v>
      </c>
      <c r="AU173">
        <v>0</v>
      </c>
      <c r="AV173">
        <v>1</v>
      </c>
      <c r="AW173">
        <v>1</v>
      </c>
      <c r="AZ173">
        <v>1</v>
      </c>
      <c r="BA173">
        <v>1</v>
      </c>
      <c r="BB173">
        <v>1</v>
      </c>
      <c r="BC173">
        <v>0.81</v>
      </c>
      <c r="BD173" t="s">
        <v>3</v>
      </c>
      <c r="BE173" t="s">
        <v>3</v>
      </c>
      <c r="BF173" t="s">
        <v>3</v>
      </c>
      <c r="BG173" t="s">
        <v>3</v>
      </c>
      <c r="BH173">
        <v>3</v>
      </c>
      <c r="BI173">
        <v>2</v>
      </c>
      <c r="BJ173" t="s">
        <v>393</v>
      </c>
      <c r="BM173">
        <v>500002</v>
      </c>
      <c r="BN173">
        <v>0</v>
      </c>
      <c r="BO173" t="s">
        <v>391</v>
      </c>
      <c r="BP173">
        <v>1</v>
      </c>
      <c r="BQ173">
        <v>12</v>
      </c>
      <c r="BR173">
        <v>0</v>
      </c>
      <c r="BS173">
        <v>1</v>
      </c>
      <c r="BT173">
        <v>1</v>
      </c>
      <c r="BU173">
        <v>1</v>
      </c>
      <c r="BV173">
        <v>1</v>
      </c>
      <c r="BW173">
        <v>1</v>
      </c>
      <c r="BX173">
        <v>1</v>
      </c>
      <c r="BY173" t="s">
        <v>3</v>
      </c>
      <c r="BZ173">
        <v>0</v>
      </c>
      <c r="CA173">
        <v>0</v>
      </c>
      <c r="CE173">
        <v>0</v>
      </c>
      <c r="CF173">
        <v>0</v>
      </c>
      <c r="CG173">
        <v>0</v>
      </c>
      <c r="CM173">
        <v>0</v>
      </c>
      <c r="CN173" t="s">
        <v>3</v>
      </c>
      <c r="CO173">
        <v>0</v>
      </c>
      <c r="CP173">
        <f t="shared" si="315"/>
        <v>46</v>
      </c>
      <c r="CQ173">
        <f t="shared" si="316"/>
        <v>5.0786999999999995</v>
      </c>
      <c r="CR173">
        <f t="shared" si="317"/>
        <v>0</v>
      </c>
      <c r="CS173">
        <f t="shared" si="318"/>
        <v>0</v>
      </c>
      <c r="CT173">
        <f t="shared" si="319"/>
        <v>0</v>
      </c>
      <c r="CU173">
        <f t="shared" si="320"/>
        <v>0</v>
      </c>
      <c r="CV173">
        <f t="shared" si="321"/>
        <v>0</v>
      </c>
      <c r="CW173">
        <f t="shared" si="322"/>
        <v>0</v>
      </c>
      <c r="CX173">
        <f t="shared" si="323"/>
        <v>0</v>
      </c>
      <c r="CY173">
        <f t="shared" si="324"/>
        <v>0</v>
      </c>
      <c r="CZ173">
        <f t="shared" si="325"/>
        <v>0</v>
      </c>
      <c r="DC173" t="s">
        <v>3</v>
      </c>
      <c r="DD173" t="s">
        <v>3</v>
      </c>
      <c r="DE173" t="s">
        <v>3</v>
      </c>
      <c r="DF173" t="s">
        <v>3</v>
      </c>
      <c r="DG173" t="s">
        <v>3</v>
      </c>
      <c r="DH173" t="s">
        <v>3</v>
      </c>
      <c r="DI173" t="s">
        <v>3</v>
      </c>
      <c r="DJ173" t="s">
        <v>3</v>
      </c>
      <c r="DK173" t="s">
        <v>3</v>
      </c>
      <c r="DL173" t="s">
        <v>3</v>
      </c>
      <c r="DM173" t="s">
        <v>3</v>
      </c>
      <c r="DN173">
        <v>0</v>
      </c>
      <c r="DO173">
        <v>0</v>
      </c>
      <c r="DP173">
        <v>1</v>
      </c>
      <c r="DQ173">
        <v>1</v>
      </c>
      <c r="DU173">
        <v>1010</v>
      </c>
      <c r="DV173" t="s">
        <v>170</v>
      </c>
      <c r="DW173" t="s">
        <v>170</v>
      </c>
      <c r="DX173">
        <v>1</v>
      </c>
      <c r="EE173">
        <v>48577657</v>
      </c>
      <c r="EF173">
        <v>12</v>
      </c>
      <c r="EG173" t="s">
        <v>367</v>
      </c>
      <c r="EH173">
        <v>0</v>
      </c>
      <c r="EI173" t="s">
        <v>3</v>
      </c>
      <c r="EJ173">
        <v>2</v>
      </c>
      <c r="EK173">
        <v>500002</v>
      </c>
      <c r="EL173" t="s">
        <v>368</v>
      </c>
      <c r="EM173" t="s">
        <v>369</v>
      </c>
      <c r="EO173" t="s">
        <v>3</v>
      </c>
      <c r="EQ173">
        <v>131072</v>
      </c>
      <c r="ER173">
        <v>6.27</v>
      </c>
      <c r="ES173">
        <v>6.27</v>
      </c>
      <c r="ET173">
        <v>0</v>
      </c>
      <c r="EU173">
        <v>0</v>
      </c>
      <c r="EV173">
        <v>0</v>
      </c>
      <c r="EW173">
        <v>0</v>
      </c>
      <c r="EX173">
        <v>0</v>
      </c>
      <c r="EY173">
        <v>0</v>
      </c>
      <c r="FQ173">
        <v>0</v>
      </c>
      <c r="FR173">
        <f t="shared" si="326"/>
        <v>0</v>
      </c>
      <c r="FS173">
        <v>0</v>
      </c>
      <c r="FX173">
        <v>0</v>
      </c>
      <c r="FY173">
        <v>0</v>
      </c>
      <c r="GA173" t="s">
        <v>3</v>
      </c>
      <c r="GD173">
        <v>1</v>
      </c>
      <c r="GF173">
        <v>-1110333454</v>
      </c>
      <c r="GG173">
        <v>2</v>
      </c>
      <c r="GH173">
        <v>0</v>
      </c>
      <c r="GI173">
        <v>2</v>
      </c>
      <c r="GJ173">
        <v>0</v>
      </c>
      <c r="GK173">
        <v>0</v>
      </c>
      <c r="GL173">
        <f t="shared" si="327"/>
        <v>0</v>
      </c>
      <c r="GM173">
        <f t="shared" si="328"/>
        <v>46</v>
      </c>
      <c r="GN173">
        <f t="shared" si="329"/>
        <v>0</v>
      </c>
      <c r="GO173">
        <f t="shared" si="330"/>
        <v>46</v>
      </c>
      <c r="GP173">
        <f t="shared" si="331"/>
        <v>0</v>
      </c>
      <c r="GR173">
        <v>0</v>
      </c>
      <c r="GS173">
        <v>0</v>
      </c>
      <c r="GT173">
        <v>0</v>
      </c>
      <c r="GU173" t="s">
        <v>3</v>
      </c>
      <c r="GV173">
        <f t="shared" si="332"/>
        <v>0</v>
      </c>
      <c r="GW173">
        <v>1</v>
      </c>
      <c r="GX173">
        <f t="shared" si="333"/>
        <v>0</v>
      </c>
      <c r="HA173">
        <v>0</v>
      </c>
      <c r="HB173">
        <v>0</v>
      </c>
      <c r="HC173">
        <f t="shared" si="334"/>
        <v>0</v>
      </c>
      <c r="IK173">
        <v>0</v>
      </c>
    </row>
    <row r="174" spans="1:245">
      <c r="A174">
        <v>17</v>
      </c>
      <c r="B174">
        <v>1</v>
      </c>
      <c r="E174" t="s">
        <v>74</v>
      </c>
      <c r="F174" t="s">
        <v>394</v>
      </c>
      <c r="G174" t="s">
        <v>395</v>
      </c>
      <c r="H174" t="s">
        <v>170</v>
      </c>
      <c r="I174">
        <v>4</v>
      </c>
      <c r="J174">
        <v>0</v>
      </c>
      <c r="O174">
        <f t="shared" si="295"/>
        <v>14</v>
      </c>
      <c r="P174">
        <f t="shared" si="296"/>
        <v>14</v>
      </c>
      <c r="Q174">
        <f t="shared" si="297"/>
        <v>0</v>
      </c>
      <c r="R174">
        <f t="shared" si="298"/>
        <v>0</v>
      </c>
      <c r="S174">
        <f t="shared" si="299"/>
        <v>0</v>
      </c>
      <c r="T174">
        <f t="shared" si="300"/>
        <v>0</v>
      </c>
      <c r="U174">
        <f t="shared" si="301"/>
        <v>0</v>
      </c>
      <c r="V174">
        <f t="shared" si="302"/>
        <v>0</v>
      </c>
      <c r="W174">
        <f t="shared" si="303"/>
        <v>0</v>
      </c>
      <c r="X174">
        <f t="shared" si="304"/>
        <v>0</v>
      </c>
      <c r="Y174">
        <f t="shared" si="305"/>
        <v>0</v>
      </c>
      <c r="AA174">
        <v>48583957</v>
      </c>
      <c r="AB174">
        <f t="shared" si="306"/>
        <v>0.97</v>
      </c>
      <c r="AC174">
        <f t="shared" si="307"/>
        <v>0.97</v>
      </c>
      <c r="AD174">
        <f t="shared" si="308"/>
        <v>0</v>
      </c>
      <c r="AE174">
        <f t="shared" si="309"/>
        <v>0</v>
      </c>
      <c r="AF174">
        <f t="shared" si="310"/>
        <v>0</v>
      </c>
      <c r="AG174">
        <f t="shared" si="311"/>
        <v>0</v>
      </c>
      <c r="AH174">
        <f t="shared" si="312"/>
        <v>0</v>
      </c>
      <c r="AI174">
        <f t="shared" si="313"/>
        <v>0</v>
      </c>
      <c r="AJ174">
        <f t="shared" si="314"/>
        <v>0</v>
      </c>
      <c r="AK174">
        <v>0.97</v>
      </c>
      <c r="AL174">
        <v>0.97</v>
      </c>
      <c r="AM174">
        <v>0</v>
      </c>
      <c r="AN174">
        <v>0</v>
      </c>
      <c r="AO174">
        <v>0</v>
      </c>
      <c r="AP174">
        <v>0</v>
      </c>
      <c r="AQ174">
        <v>0</v>
      </c>
      <c r="AR174">
        <v>0</v>
      </c>
      <c r="AS174">
        <v>0</v>
      </c>
      <c r="AT174">
        <v>0</v>
      </c>
      <c r="AU174">
        <v>0</v>
      </c>
      <c r="AV174">
        <v>1</v>
      </c>
      <c r="AW174">
        <v>1</v>
      </c>
      <c r="AZ174">
        <v>1</v>
      </c>
      <c r="BA174">
        <v>1</v>
      </c>
      <c r="BB174">
        <v>1</v>
      </c>
      <c r="BC174">
        <v>3.57</v>
      </c>
      <c r="BD174" t="s">
        <v>3</v>
      </c>
      <c r="BE174" t="s">
        <v>3</v>
      </c>
      <c r="BF174" t="s">
        <v>3</v>
      </c>
      <c r="BG174" t="s">
        <v>3</v>
      </c>
      <c r="BH174">
        <v>3</v>
      </c>
      <c r="BI174">
        <v>2</v>
      </c>
      <c r="BJ174" t="s">
        <v>396</v>
      </c>
      <c r="BM174">
        <v>500002</v>
      </c>
      <c r="BN174">
        <v>0</v>
      </c>
      <c r="BO174" t="s">
        <v>394</v>
      </c>
      <c r="BP174">
        <v>1</v>
      </c>
      <c r="BQ174">
        <v>12</v>
      </c>
      <c r="BR174">
        <v>0</v>
      </c>
      <c r="BS174">
        <v>1</v>
      </c>
      <c r="BT174">
        <v>1</v>
      </c>
      <c r="BU174">
        <v>1</v>
      </c>
      <c r="BV174">
        <v>1</v>
      </c>
      <c r="BW174">
        <v>1</v>
      </c>
      <c r="BX174">
        <v>1</v>
      </c>
      <c r="BY174" t="s">
        <v>3</v>
      </c>
      <c r="BZ174">
        <v>0</v>
      </c>
      <c r="CA174">
        <v>0</v>
      </c>
      <c r="CE174">
        <v>0</v>
      </c>
      <c r="CF174">
        <v>0</v>
      </c>
      <c r="CG174">
        <v>0</v>
      </c>
      <c r="CM174">
        <v>0</v>
      </c>
      <c r="CN174" t="s">
        <v>3</v>
      </c>
      <c r="CO174">
        <v>0</v>
      </c>
      <c r="CP174">
        <f t="shared" si="315"/>
        <v>14</v>
      </c>
      <c r="CQ174">
        <f t="shared" si="316"/>
        <v>3.4628999999999999</v>
      </c>
      <c r="CR174">
        <f t="shared" si="317"/>
        <v>0</v>
      </c>
      <c r="CS174">
        <f t="shared" si="318"/>
        <v>0</v>
      </c>
      <c r="CT174">
        <f t="shared" si="319"/>
        <v>0</v>
      </c>
      <c r="CU174">
        <f t="shared" si="320"/>
        <v>0</v>
      </c>
      <c r="CV174">
        <f t="shared" si="321"/>
        <v>0</v>
      </c>
      <c r="CW174">
        <f t="shared" si="322"/>
        <v>0</v>
      </c>
      <c r="CX174">
        <f t="shared" si="323"/>
        <v>0</v>
      </c>
      <c r="CY174">
        <f t="shared" si="324"/>
        <v>0</v>
      </c>
      <c r="CZ174">
        <f t="shared" si="325"/>
        <v>0</v>
      </c>
      <c r="DC174" t="s">
        <v>3</v>
      </c>
      <c r="DD174" t="s">
        <v>3</v>
      </c>
      <c r="DE174" t="s">
        <v>3</v>
      </c>
      <c r="DF174" t="s">
        <v>3</v>
      </c>
      <c r="DG174" t="s">
        <v>3</v>
      </c>
      <c r="DH174" t="s">
        <v>3</v>
      </c>
      <c r="DI174" t="s">
        <v>3</v>
      </c>
      <c r="DJ174" t="s">
        <v>3</v>
      </c>
      <c r="DK174" t="s">
        <v>3</v>
      </c>
      <c r="DL174" t="s">
        <v>3</v>
      </c>
      <c r="DM174" t="s">
        <v>3</v>
      </c>
      <c r="DN174">
        <v>0</v>
      </c>
      <c r="DO174">
        <v>0</v>
      </c>
      <c r="DP174">
        <v>1</v>
      </c>
      <c r="DQ174">
        <v>1</v>
      </c>
      <c r="DU174">
        <v>1010</v>
      </c>
      <c r="DV174" t="s">
        <v>170</v>
      </c>
      <c r="DW174" t="s">
        <v>170</v>
      </c>
      <c r="DX174">
        <v>1</v>
      </c>
      <c r="EE174">
        <v>48577657</v>
      </c>
      <c r="EF174">
        <v>12</v>
      </c>
      <c r="EG174" t="s">
        <v>367</v>
      </c>
      <c r="EH174">
        <v>0</v>
      </c>
      <c r="EI174" t="s">
        <v>3</v>
      </c>
      <c r="EJ174">
        <v>2</v>
      </c>
      <c r="EK174">
        <v>500002</v>
      </c>
      <c r="EL174" t="s">
        <v>368</v>
      </c>
      <c r="EM174" t="s">
        <v>369</v>
      </c>
      <c r="EO174" t="s">
        <v>3</v>
      </c>
      <c r="EQ174">
        <v>131072</v>
      </c>
      <c r="ER174">
        <v>0.97</v>
      </c>
      <c r="ES174">
        <v>0.97</v>
      </c>
      <c r="ET174">
        <v>0</v>
      </c>
      <c r="EU174">
        <v>0</v>
      </c>
      <c r="EV174">
        <v>0</v>
      </c>
      <c r="EW174">
        <v>0</v>
      </c>
      <c r="EX174">
        <v>0</v>
      </c>
      <c r="EY174">
        <v>0</v>
      </c>
      <c r="FQ174">
        <v>0</v>
      </c>
      <c r="FR174">
        <f t="shared" si="326"/>
        <v>0</v>
      </c>
      <c r="FS174">
        <v>0</v>
      </c>
      <c r="FX174">
        <v>0</v>
      </c>
      <c r="FY174">
        <v>0</v>
      </c>
      <c r="GA174" t="s">
        <v>3</v>
      </c>
      <c r="GD174">
        <v>1</v>
      </c>
      <c r="GF174">
        <v>-248706718</v>
      </c>
      <c r="GG174">
        <v>2</v>
      </c>
      <c r="GH174">
        <v>0</v>
      </c>
      <c r="GI174">
        <v>2</v>
      </c>
      <c r="GJ174">
        <v>0</v>
      </c>
      <c r="GK174">
        <v>0</v>
      </c>
      <c r="GL174">
        <f t="shared" si="327"/>
        <v>0</v>
      </c>
      <c r="GM174">
        <f t="shared" si="328"/>
        <v>14</v>
      </c>
      <c r="GN174">
        <f t="shared" si="329"/>
        <v>0</v>
      </c>
      <c r="GO174">
        <f t="shared" si="330"/>
        <v>14</v>
      </c>
      <c r="GP174">
        <f t="shared" si="331"/>
        <v>0</v>
      </c>
      <c r="GR174">
        <v>0</v>
      </c>
      <c r="GS174">
        <v>0</v>
      </c>
      <c r="GT174">
        <v>0</v>
      </c>
      <c r="GU174" t="s">
        <v>3</v>
      </c>
      <c r="GV174">
        <f t="shared" si="332"/>
        <v>0</v>
      </c>
      <c r="GW174">
        <v>1</v>
      </c>
      <c r="GX174">
        <f t="shared" si="333"/>
        <v>0</v>
      </c>
      <c r="HA174">
        <v>0</v>
      </c>
      <c r="HB174">
        <v>0</v>
      </c>
      <c r="HC174">
        <f t="shared" si="334"/>
        <v>0</v>
      </c>
      <c r="IK174">
        <v>0</v>
      </c>
    </row>
    <row r="175" spans="1:245">
      <c r="A175">
        <v>17</v>
      </c>
      <c r="B175">
        <v>1</v>
      </c>
      <c r="E175" t="s">
        <v>79</v>
      </c>
      <c r="F175" t="s">
        <v>397</v>
      </c>
      <c r="G175" t="s">
        <v>398</v>
      </c>
      <c r="H175" t="s">
        <v>170</v>
      </c>
      <c r="I175">
        <v>1</v>
      </c>
      <c r="J175">
        <v>0</v>
      </c>
      <c r="O175">
        <f t="shared" si="295"/>
        <v>5</v>
      </c>
      <c r="P175">
        <f t="shared" si="296"/>
        <v>5</v>
      </c>
      <c r="Q175">
        <f t="shared" si="297"/>
        <v>0</v>
      </c>
      <c r="R175">
        <f t="shared" si="298"/>
        <v>0</v>
      </c>
      <c r="S175">
        <f t="shared" si="299"/>
        <v>0</v>
      </c>
      <c r="T175">
        <f t="shared" si="300"/>
        <v>0</v>
      </c>
      <c r="U175">
        <f t="shared" si="301"/>
        <v>0</v>
      </c>
      <c r="V175">
        <f t="shared" si="302"/>
        <v>0</v>
      </c>
      <c r="W175">
        <f t="shared" si="303"/>
        <v>0</v>
      </c>
      <c r="X175">
        <f t="shared" si="304"/>
        <v>0</v>
      </c>
      <c r="Y175">
        <f t="shared" si="305"/>
        <v>0</v>
      </c>
      <c r="AA175">
        <v>48583957</v>
      </c>
      <c r="AB175">
        <f t="shared" si="306"/>
        <v>1.34</v>
      </c>
      <c r="AC175">
        <f t="shared" si="307"/>
        <v>1.34</v>
      </c>
      <c r="AD175">
        <f t="shared" si="308"/>
        <v>0</v>
      </c>
      <c r="AE175">
        <f t="shared" si="309"/>
        <v>0</v>
      </c>
      <c r="AF175">
        <f t="shared" si="310"/>
        <v>0</v>
      </c>
      <c r="AG175">
        <f t="shared" si="311"/>
        <v>0</v>
      </c>
      <c r="AH175">
        <f t="shared" si="312"/>
        <v>0</v>
      </c>
      <c r="AI175">
        <f t="shared" si="313"/>
        <v>0</v>
      </c>
      <c r="AJ175">
        <f t="shared" si="314"/>
        <v>0</v>
      </c>
      <c r="AK175">
        <v>1.34</v>
      </c>
      <c r="AL175">
        <v>1.34</v>
      </c>
      <c r="AM175">
        <v>0</v>
      </c>
      <c r="AN175">
        <v>0</v>
      </c>
      <c r="AO175">
        <v>0</v>
      </c>
      <c r="AP175">
        <v>0</v>
      </c>
      <c r="AQ175">
        <v>0</v>
      </c>
      <c r="AR175">
        <v>0</v>
      </c>
      <c r="AS175">
        <v>0</v>
      </c>
      <c r="AT175">
        <v>0</v>
      </c>
      <c r="AU175">
        <v>0</v>
      </c>
      <c r="AV175">
        <v>1</v>
      </c>
      <c r="AW175">
        <v>1</v>
      </c>
      <c r="AZ175">
        <v>1</v>
      </c>
      <c r="BA175">
        <v>1</v>
      </c>
      <c r="BB175">
        <v>1</v>
      </c>
      <c r="BC175">
        <v>3.42</v>
      </c>
      <c r="BD175" t="s">
        <v>3</v>
      </c>
      <c r="BE175" t="s">
        <v>3</v>
      </c>
      <c r="BF175" t="s">
        <v>3</v>
      </c>
      <c r="BG175" t="s">
        <v>3</v>
      </c>
      <c r="BH175">
        <v>3</v>
      </c>
      <c r="BI175">
        <v>2</v>
      </c>
      <c r="BJ175" t="s">
        <v>399</v>
      </c>
      <c r="BM175">
        <v>500002</v>
      </c>
      <c r="BN175">
        <v>0</v>
      </c>
      <c r="BO175" t="s">
        <v>397</v>
      </c>
      <c r="BP175">
        <v>1</v>
      </c>
      <c r="BQ175">
        <v>12</v>
      </c>
      <c r="BR175">
        <v>0</v>
      </c>
      <c r="BS175">
        <v>1</v>
      </c>
      <c r="BT175">
        <v>1</v>
      </c>
      <c r="BU175">
        <v>1</v>
      </c>
      <c r="BV175">
        <v>1</v>
      </c>
      <c r="BW175">
        <v>1</v>
      </c>
      <c r="BX175">
        <v>1</v>
      </c>
      <c r="BY175" t="s">
        <v>3</v>
      </c>
      <c r="BZ175">
        <v>0</v>
      </c>
      <c r="CA175">
        <v>0</v>
      </c>
      <c r="CE175">
        <v>0</v>
      </c>
      <c r="CF175">
        <v>0</v>
      </c>
      <c r="CG175">
        <v>0</v>
      </c>
      <c r="CM175">
        <v>0</v>
      </c>
      <c r="CN175" t="s">
        <v>3</v>
      </c>
      <c r="CO175">
        <v>0</v>
      </c>
      <c r="CP175">
        <f t="shared" si="315"/>
        <v>5</v>
      </c>
      <c r="CQ175">
        <f t="shared" si="316"/>
        <v>4.5827999999999998</v>
      </c>
      <c r="CR175">
        <f t="shared" si="317"/>
        <v>0</v>
      </c>
      <c r="CS175">
        <f t="shared" si="318"/>
        <v>0</v>
      </c>
      <c r="CT175">
        <f t="shared" si="319"/>
        <v>0</v>
      </c>
      <c r="CU175">
        <f t="shared" si="320"/>
        <v>0</v>
      </c>
      <c r="CV175">
        <f t="shared" si="321"/>
        <v>0</v>
      </c>
      <c r="CW175">
        <f t="shared" si="322"/>
        <v>0</v>
      </c>
      <c r="CX175">
        <f t="shared" si="323"/>
        <v>0</v>
      </c>
      <c r="CY175">
        <f t="shared" si="324"/>
        <v>0</v>
      </c>
      <c r="CZ175">
        <f t="shared" si="325"/>
        <v>0</v>
      </c>
      <c r="DC175" t="s">
        <v>3</v>
      </c>
      <c r="DD175" t="s">
        <v>3</v>
      </c>
      <c r="DE175" t="s">
        <v>3</v>
      </c>
      <c r="DF175" t="s">
        <v>3</v>
      </c>
      <c r="DG175" t="s">
        <v>3</v>
      </c>
      <c r="DH175" t="s">
        <v>3</v>
      </c>
      <c r="DI175" t="s">
        <v>3</v>
      </c>
      <c r="DJ175" t="s">
        <v>3</v>
      </c>
      <c r="DK175" t="s">
        <v>3</v>
      </c>
      <c r="DL175" t="s">
        <v>3</v>
      </c>
      <c r="DM175" t="s">
        <v>3</v>
      </c>
      <c r="DN175">
        <v>0</v>
      </c>
      <c r="DO175">
        <v>0</v>
      </c>
      <c r="DP175">
        <v>1</v>
      </c>
      <c r="DQ175">
        <v>1</v>
      </c>
      <c r="DU175">
        <v>1010</v>
      </c>
      <c r="DV175" t="s">
        <v>170</v>
      </c>
      <c r="DW175" t="s">
        <v>170</v>
      </c>
      <c r="DX175">
        <v>1</v>
      </c>
      <c r="EE175">
        <v>48577657</v>
      </c>
      <c r="EF175">
        <v>12</v>
      </c>
      <c r="EG175" t="s">
        <v>367</v>
      </c>
      <c r="EH175">
        <v>0</v>
      </c>
      <c r="EI175" t="s">
        <v>3</v>
      </c>
      <c r="EJ175">
        <v>2</v>
      </c>
      <c r="EK175">
        <v>500002</v>
      </c>
      <c r="EL175" t="s">
        <v>368</v>
      </c>
      <c r="EM175" t="s">
        <v>369</v>
      </c>
      <c r="EO175" t="s">
        <v>3</v>
      </c>
      <c r="EQ175">
        <v>131072</v>
      </c>
      <c r="ER175">
        <v>1.34</v>
      </c>
      <c r="ES175">
        <v>1.34</v>
      </c>
      <c r="ET175">
        <v>0</v>
      </c>
      <c r="EU175">
        <v>0</v>
      </c>
      <c r="EV175">
        <v>0</v>
      </c>
      <c r="EW175">
        <v>0</v>
      </c>
      <c r="EX175">
        <v>0</v>
      </c>
      <c r="EY175">
        <v>0</v>
      </c>
      <c r="FQ175">
        <v>0</v>
      </c>
      <c r="FR175">
        <f t="shared" si="326"/>
        <v>0</v>
      </c>
      <c r="FS175">
        <v>0</v>
      </c>
      <c r="FX175">
        <v>0</v>
      </c>
      <c r="FY175">
        <v>0</v>
      </c>
      <c r="GA175" t="s">
        <v>3</v>
      </c>
      <c r="GD175">
        <v>1</v>
      </c>
      <c r="GF175">
        <v>-1291263383</v>
      </c>
      <c r="GG175">
        <v>2</v>
      </c>
      <c r="GH175">
        <v>0</v>
      </c>
      <c r="GI175">
        <v>2</v>
      </c>
      <c r="GJ175">
        <v>0</v>
      </c>
      <c r="GK175">
        <v>0</v>
      </c>
      <c r="GL175">
        <f t="shared" si="327"/>
        <v>0</v>
      </c>
      <c r="GM175">
        <f t="shared" si="328"/>
        <v>5</v>
      </c>
      <c r="GN175">
        <f t="shared" si="329"/>
        <v>0</v>
      </c>
      <c r="GO175">
        <f t="shared" si="330"/>
        <v>5</v>
      </c>
      <c r="GP175">
        <f t="shared" si="331"/>
        <v>0</v>
      </c>
      <c r="GR175">
        <v>0</v>
      </c>
      <c r="GS175">
        <v>0</v>
      </c>
      <c r="GT175">
        <v>0</v>
      </c>
      <c r="GU175" t="s">
        <v>3</v>
      </c>
      <c r="GV175">
        <f t="shared" si="332"/>
        <v>0</v>
      </c>
      <c r="GW175">
        <v>1</v>
      </c>
      <c r="GX175">
        <f t="shared" si="333"/>
        <v>0</v>
      </c>
      <c r="HA175">
        <v>0</v>
      </c>
      <c r="HB175">
        <v>0</v>
      </c>
      <c r="HC175">
        <f t="shared" si="334"/>
        <v>0</v>
      </c>
      <c r="IK175">
        <v>0</v>
      </c>
    </row>
    <row r="176" spans="1:245">
      <c r="A176">
        <v>17</v>
      </c>
      <c r="B176">
        <v>1</v>
      </c>
      <c r="E176" t="s">
        <v>84</v>
      </c>
      <c r="F176" t="s">
        <v>400</v>
      </c>
      <c r="G176" t="s">
        <v>401</v>
      </c>
      <c r="H176" t="s">
        <v>170</v>
      </c>
      <c r="I176">
        <v>11</v>
      </c>
      <c r="J176">
        <v>0</v>
      </c>
      <c r="O176">
        <f t="shared" si="295"/>
        <v>75</v>
      </c>
      <c r="P176">
        <f t="shared" si="296"/>
        <v>75</v>
      </c>
      <c r="Q176">
        <f t="shared" si="297"/>
        <v>0</v>
      </c>
      <c r="R176">
        <f t="shared" si="298"/>
        <v>0</v>
      </c>
      <c r="S176">
        <f t="shared" si="299"/>
        <v>0</v>
      </c>
      <c r="T176">
        <f t="shared" si="300"/>
        <v>0</v>
      </c>
      <c r="U176">
        <f t="shared" si="301"/>
        <v>0</v>
      </c>
      <c r="V176">
        <f t="shared" si="302"/>
        <v>0</v>
      </c>
      <c r="W176">
        <f t="shared" si="303"/>
        <v>0</v>
      </c>
      <c r="X176">
        <f t="shared" si="304"/>
        <v>0</v>
      </c>
      <c r="Y176">
        <f t="shared" si="305"/>
        <v>0</v>
      </c>
      <c r="AA176">
        <v>48583957</v>
      </c>
      <c r="AB176">
        <f t="shared" si="306"/>
        <v>2.33</v>
      </c>
      <c r="AC176">
        <f t="shared" si="307"/>
        <v>2.33</v>
      </c>
      <c r="AD176">
        <f t="shared" si="308"/>
        <v>0</v>
      </c>
      <c r="AE176">
        <f t="shared" si="309"/>
        <v>0</v>
      </c>
      <c r="AF176">
        <f t="shared" si="310"/>
        <v>0</v>
      </c>
      <c r="AG176">
        <f t="shared" si="311"/>
        <v>0</v>
      </c>
      <c r="AH176">
        <f t="shared" si="312"/>
        <v>0</v>
      </c>
      <c r="AI176">
        <f t="shared" si="313"/>
        <v>0</v>
      </c>
      <c r="AJ176">
        <f t="shared" si="314"/>
        <v>0</v>
      </c>
      <c r="AK176">
        <v>2.33</v>
      </c>
      <c r="AL176">
        <v>2.33</v>
      </c>
      <c r="AM176">
        <v>0</v>
      </c>
      <c r="AN176">
        <v>0</v>
      </c>
      <c r="AO176">
        <v>0</v>
      </c>
      <c r="AP176">
        <v>0</v>
      </c>
      <c r="AQ176">
        <v>0</v>
      </c>
      <c r="AR176">
        <v>0</v>
      </c>
      <c r="AS176">
        <v>0</v>
      </c>
      <c r="AT176">
        <v>0</v>
      </c>
      <c r="AU176">
        <v>0</v>
      </c>
      <c r="AV176">
        <v>1</v>
      </c>
      <c r="AW176">
        <v>1</v>
      </c>
      <c r="AZ176">
        <v>1</v>
      </c>
      <c r="BA176">
        <v>1</v>
      </c>
      <c r="BB176">
        <v>1</v>
      </c>
      <c r="BC176">
        <v>2.94</v>
      </c>
      <c r="BD176" t="s">
        <v>3</v>
      </c>
      <c r="BE176" t="s">
        <v>3</v>
      </c>
      <c r="BF176" t="s">
        <v>3</v>
      </c>
      <c r="BG176" t="s">
        <v>3</v>
      </c>
      <c r="BH176">
        <v>3</v>
      </c>
      <c r="BI176">
        <v>2</v>
      </c>
      <c r="BJ176" t="s">
        <v>402</v>
      </c>
      <c r="BM176">
        <v>500002</v>
      </c>
      <c r="BN176">
        <v>0</v>
      </c>
      <c r="BO176" t="s">
        <v>400</v>
      </c>
      <c r="BP176">
        <v>1</v>
      </c>
      <c r="BQ176">
        <v>12</v>
      </c>
      <c r="BR176">
        <v>0</v>
      </c>
      <c r="BS176">
        <v>1</v>
      </c>
      <c r="BT176">
        <v>1</v>
      </c>
      <c r="BU176">
        <v>1</v>
      </c>
      <c r="BV176">
        <v>1</v>
      </c>
      <c r="BW176">
        <v>1</v>
      </c>
      <c r="BX176">
        <v>1</v>
      </c>
      <c r="BY176" t="s">
        <v>3</v>
      </c>
      <c r="BZ176">
        <v>0</v>
      </c>
      <c r="CA176">
        <v>0</v>
      </c>
      <c r="CE176">
        <v>0</v>
      </c>
      <c r="CF176">
        <v>0</v>
      </c>
      <c r="CG176">
        <v>0</v>
      </c>
      <c r="CM176">
        <v>0</v>
      </c>
      <c r="CN176" t="s">
        <v>3</v>
      </c>
      <c r="CO176">
        <v>0</v>
      </c>
      <c r="CP176">
        <f t="shared" si="315"/>
        <v>75</v>
      </c>
      <c r="CQ176">
        <f t="shared" si="316"/>
        <v>6.8502000000000001</v>
      </c>
      <c r="CR176">
        <f t="shared" si="317"/>
        <v>0</v>
      </c>
      <c r="CS176">
        <f t="shared" si="318"/>
        <v>0</v>
      </c>
      <c r="CT176">
        <f t="shared" si="319"/>
        <v>0</v>
      </c>
      <c r="CU176">
        <f t="shared" si="320"/>
        <v>0</v>
      </c>
      <c r="CV176">
        <f t="shared" si="321"/>
        <v>0</v>
      </c>
      <c r="CW176">
        <f t="shared" si="322"/>
        <v>0</v>
      </c>
      <c r="CX176">
        <f t="shared" si="323"/>
        <v>0</v>
      </c>
      <c r="CY176">
        <f t="shared" si="324"/>
        <v>0</v>
      </c>
      <c r="CZ176">
        <f t="shared" si="325"/>
        <v>0</v>
      </c>
      <c r="DC176" t="s">
        <v>3</v>
      </c>
      <c r="DD176" t="s">
        <v>3</v>
      </c>
      <c r="DE176" t="s">
        <v>3</v>
      </c>
      <c r="DF176" t="s">
        <v>3</v>
      </c>
      <c r="DG176" t="s">
        <v>3</v>
      </c>
      <c r="DH176" t="s">
        <v>3</v>
      </c>
      <c r="DI176" t="s">
        <v>3</v>
      </c>
      <c r="DJ176" t="s">
        <v>3</v>
      </c>
      <c r="DK176" t="s">
        <v>3</v>
      </c>
      <c r="DL176" t="s">
        <v>3</v>
      </c>
      <c r="DM176" t="s">
        <v>3</v>
      </c>
      <c r="DN176">
        <v>0</v>
      </c>
      <c r="DO176">
        <v>0</v>
      </c>
      <c r="DP176">
        <v>1</v>
      </c>
      <c r="DQ176">
        <v>1</v>
      </c>
      <c r="DU176">
        <v>1010</v>
      </c>
      <c r="DV176" t="s">
        <v>170</v>
      </c>
      <c r="DW176" t="s">
        <v>170</v>
      </c>
      <c r="DX176">
        <v>1</v>
      </c>
      <c r="EE176">
        <v>48577657</v>
      </c>
      <c r="EF176">
        <v>12</v>
      </c>
      <c r="EG176" t="s">
        <v>367</v>
      </c>
      <c r="EH176">
        <v>0</v>
      </c>
      <c r="EI176" t="s">
        <v>3</v>
      </c>
      <c r="EJ176">
        <v>2</v>
      </c>
      <c r="EK176">
        <v>500002</v>
      </c>
      <c r="EL176" t="s">
        <v>368</v>
      </c>
      <c r="EM176" t="s">
        <v>369</v>
      </c>
      <c r="EO176" t="s">
        <v>3</v>
      </c>
      <c r="EQ176">
        <v>131072</v>
      </c>
      <c r="ER176">
        <v>2.33</v>
      </c>
      <c r="ES176">
        <v>2.33</v>
      </c>
      <c r="ET176">
        <v>0</v>
      </c>
      <c r="EU176">
        <v>0</v>
      </c>
      <c r="EV176">
        <v>0</v>
      </c>
      <c r="EW176">
        <v>0</v>
      </c>
      <c r="EX176">
        <v>0</v>
      </c>
      <c r="EY176">
        <v>0</v>
      </c>
      <c r="FQ176">
        <v>0</v>
      </c>
      <c r="FR176">
        <f t="shared" si="326"/>
        <v>0</v>
      </c>
      <c r="FS176">
        <v>0</v>
      </c>
      <c r="FX176">
        <v>0</v>
      </c>
      <c r="FY176">
        <v>0</v>
      </c>
      <c r="GA176" t="s">
        <v>3</v>
      </c>
      <c r="GD176">
        <v>1</v>
      </c>
      <c r="GF176">
        <v>1028674927</v>
      </c>
      <c r="GG176">
        <v>2</v>
      </c>
      <c r="GH176">
        <v>0</v>
      </c>
      <c r="GI176">
        <v>2</v>
      </c>
      <c r="GJ176">
        <v>0</v>
      </c>
      <c r="GK176">
        <v>0</v>
      </c>
      <c r="GL176">
        <f t="shared" si="327"/>
        <v>0</v>
      </c>
      <c r="GM176">
        <f t="shared" si="328"/>
        <v>75</v>
      </c>
      <c r="GN176">
        <f t="shared" si="329"/>
        <v>0</v>
      </c>
      <c r="GO176">
        <f t="shared" si="330"/>
        <v>75</v>
      </c>
      <c r="GP176">
        <f t="shared" si="331"/>
        <v>0</v>
      </c>
      <c r="GR176">
        <v>0</v>
      </c>
      <c r="GS176">
        <v>0</v>
      </c>
      <c r="GT176">
        <v>0</v>
      </c>
      <c r="GU176" t="s">
        <v>3</v>
      </c>
      <c r="GV176">
        <f t="shared" si="332"/>
        <v>0</v>
      </c>
      <c r="GW176">
        <v>1</v>
      </c>
      <c r="GX176">
        <f t="shared" si="333"/>
        <v>0</v>
      </c>
      <c r="HA176">
        <v>0</v>
      </c>
      <c r="HB176">
        <v>0</v>
      </c>
      <c r="HC176">
        <f t="shared" si="334"/>
        <v>0</v>
      </c>
      <c r="IK176">
        <v>0</v>
      </c>
    </row>
    <row r="177" spans="1:245">
      <c r="A177">
        <v>17</v>
      </c>
      <c r="B177">
        <v>1</v>
      </c>
      <c r="E177" t="s">
        <v>85</v>
      </c>
      <c r="F177" t="s">
        <v>403</v>
      </c>
      <c r="G177" t="s">
        <v>404</v>
      </c>
      <c r="H177" t="s">
        <v>170</v>
      </c>
      <c r="I177">
        <v>4</v>
      </c>
      <c r="J177">
        <v>0</v>
      </c>
      <c r="O177">
        <f t="shared" si="295"/>
        <v>17</v>
      </c>
      <c r="P177">
        <f t="shared" si="296"/>
        <v>17</v>
      </c>
      <c r="Q177">
        <f t="shared" si="297"/>
        <v>0</v>
      </c>
      <c r="R177">
        <f t="shared" si="298"/>
        <v>0</v>
      </c>
      <c r="S177">
        <f t="shared" si="299"/>
        <v>0</v>
      </c>
      <c r="T177">
        <f t="shared" si="300"/>
        <v>0</v>
      </c>
      <c r="U177">
        <f t="shared" si="301"/>
        <v>0</v>
      </c>
      <c r="V177">
        <f t="shared" si="302"/>
        <v>0</v>
      </c>
      <c r="W177">
        <f t="shared" si="303"/>
        <v>0</v>
      </c>
      <c r="X177">
        <f t="shared" si="304"/>
        <v>0</v>
      </c>
      <c r="Y177">
        <f t="shared" si="305"/>
        <v>0</v>
      </c>
      <c r="AA177">
        <v>48583957</v>
      </c>
      <c r="AB177">
        <f t="shared" si="306"/>
        <v>1.71</v>
      </c>
      <c r="AC177">
        <f t="shared" si="307"/>
        <v>1.71</v>
      </c>
      <c r="AD177">
        <f t="shared" si="308"/>
        <v>0</v>
      </c>
      <c r="AE177">
        <f t="shared" si="309"/>
        <v>0</v>
      </c>
      <c r="AF177">
        <f t="shared" si="310"/>
        <v>0</v>
      </c>
      <c r="AG177">
        <f t="shared" si="311"/>
        <v>0</v>
      </c>
      <c r="AH177">
        <f t="shared" si="312"/>
        <v>0</v>
      </c>
      <c r="AI177">
        <f t="shared" si="313"/>
        <v>0</v>
      </c>
      <c r="AJ177">
        <f t="shared" si="314"/>
        <v>0</v>
      </c>
      <c r="AK177">
        <v>1.71</v>
      </c>
      <c r="AL177">
        <v>1.71</v>
      </c>
      <c r="AM177">
        <v>0</v>
      </c>
      <c r="AN177">
        <v>0</v>
      </c>
      <c r="AO177">
        <v>0</v>
      </c>
      <c r="AP177">
        <v>0</v>
      </c>
      <c r="AQ177">
        <v>0</v>
      </c>
      <c r="AR177">
        <v>0</v>
      </c>
      <c r="AS177">
        <v>0</v>
      </c>
      <c r="AT177">
        <v>0</v>
      </c>
      <c r="AU177">
        <v>0</v>
      </c>
      <c r="AV177">
        <v>1</v>
      </c>
      <c r="AW177">
        <v>1</v>
      </c>
      <c r="AZ177">
        <v>1</v>
      </c>
      <c r="BA177">
        <v>1</v>
      </c>
      <c r="BB177">
        <v>1</v>
      </c>
      <c r="BC177">
        <v>2.5299999999999998</v>
      </c>
      <c r="BD177" t="s">
        <v>3</v>
      </c>
      <c r="BE177" t="s">
        <v>3</v>
      </c>
      <c r="BF177" t="s">
        <v>3</v>
      </c>
      <c r="BG177" t="s">
        <v>3</v>
      </c>
      <c r="BH177">
        <v>3</v>
      </c>
      <c r="BI177">
        <v>2</v>
      </c>
      <c r="BJ177" t="s">
        <v>405</v>
      </c>
      <c r="BM177">
        <v>500002</v>
      </c>
      <c r="BN177">
        <v>0</v>
      </c>
      <c r="BO177" t="s">
        <v>403</v>
      </c>
      <c r="BP177">
        <v>1</v>
      </c>
      <c r="BQ177">
        <v>12</v>
      </c>
      <c r="BR177">
        <v>0</v>
      </c>
      <c r="BS177">
        <v>1</v>
      </c>
      <c r="BT177">
        <v>1</v>
      </c>
      <c r="BU177">
        <v>1</v>
      </c>
      <c r="BV177">
        <v>1</v>
      </c>
      <c r="BW177">
        <v>1</v>
      </c>
      <c r="BX177">
        <v>1</v>
      </c>
      <c r="BY177" t="s">
        <v>3</v>
      </c>
      <c r="BZ177">
        <v>0</v>
      </c>
      <c r="CA177">
        <v>0</v>
      </c>
      <c r="CE177">
        <v>0</v>
      </c>
      <c r="CF177">
        <v>0</v>
      </c>
      <c r="CG177">
        <v>0</v>
      </c>
      <c r="CM177">
        <v>0</v>
      </c>
      <c r="CN177" t="s">
        <v>3</v>
      </c>
      <c r="CO177">
        <v>0</v>
      </c>
      <c r="CP177">
        <f t="shared" si="315"/>
        <v>17</v>
      </c>
      <c r="CQ177">
        <f t="shared" si="316"/>
        <v>4.3262999999999998</v>
      </c>
      <c r="CR177">
        <f t="shared" si="317"/>
        <v>0</v>
      </c>
      <c r="CS177">
        <f t="shared" si="318"/>
        <v>0</v>
      </c>
      <c r="CT177">
        <f t="shared" si="319"/>
        <v>0</v>
      </c>
      <c r="CU177">
        <f t="shared" si="320"/>
        <v>0</v>
      </c>
      <c r="CV177">
        <f t="shared" si="321"/>
        <v>0</v>
      </c>
      <c r="CW177">
        <f t="shared" si="322"/>
        <v>0</v>
      </c>
      <c r="CX177">
        <f t="shared" si="323"/>
        <v>0</v>
      </c>
      <c r="CY177">
        <f t="shared" si="324"/>
        <v>0</v>
      </c>
      <c r="CZ177">
        <f t="shared" si="325"/>
        <v>0</v>
      </c>
      <c r="DC177" t="s">
        <v>3</v>
      </c>
      <c r="DD177" t="s">
        <v>3</v>
      </c>
      <c r="DE177" t="s">
        <v>3</v>
      </c>
      <c r="DF177" t="s">
        <v>3</v>
      </c>
      <c r="DG177" t="s">
        <v>3</v>
      </c>
      <c r="DH177" t="s">
        <v>3</v>
      </c>
      <c r="DI177" t="s">
        <v>3</v>
      </c>
      <c r="DJ177" t="s">
        <v>3</v>
      </c>
      <c r="DK177" t="s">
        <v>3</v>
      </c>
      <c r="DL177" t="s">
        <v>3</v>
      </c>
      <c r="DM177" t="s">
        <v>3</v>
      </c>
      <c r="DN177">
        <v>0</v>
      </c>
      <c r="DO177">
        <v>0</v>
      </c>
      <c r="DP177">
        <v>1</v>
      </c>
      <c r="DQ177">
        <v>1</v>
      </c>
      <c r="DU177">
        <v>1010</v>
      </c>
      <c r="DV177" t="s">
        <v>170</v>
      </c>
      <c r="DW177" t="s">
        <v>170</v>
      </c>
      <c r="DX177">
        <v>1</v>
      </c>
      <c r="EE177">
        <v>48577657</v>
      </c>
      <c r="EF177">
        <v>12</v>
      </c>
      <c r="EG177" t="s">
        <v>367</v>
      </c>
      <c r="EH177">
        <v>0</v>
      </c>
      <c r="EI177" t="s">
        <v>3</v>
      </c>
      <c r="EJ177">
        <v>2</v>
      </c>
      <c r="EK177">
        <v>500002</v>
      </c>
      <c r="EL177" t="s">
        <v>368</v>
      </c>
      <c r="EM177" t="s">
        <v>369</v>
      </c>
      <c r="EO177" t="s">
        <v>3</v>
      </c>
      <c r="EQ177">
        <v>131072</v>
      </c>
      <c r="ER177">
        <v>1.71</v>
      </c>
      <c r="ES177">
        <v>1.71</v>
      </c>
      <c r="ET177">
        <v>0</v>
      </c>
      <c r="EU177">
        <v>0</v>
      </c>
      <c r="EV177">
        <v>0</v>
      </c>
      <c r="EW177">
        <v>0</v>
      </c>
      <c r="EX177">
        <v>0</v>
      </c>
      <c r="EY177">
        <v>0</v>
      </c>
      <c r="FQ177">
        <v>0</v>
      </c>
      <c r="FR177">
        <f t="shared" si="326"/>
        <v>0</v>
      </c>
      <c r="FS177">
        <v>0</v>
      </c>
      <c r="FX177">
        <v>0</v>
      </c>
      <c r="FY177">
        <v>0</v>
      </c>
      <c r="GA177" t="s">
        <v>3</v>
      </c>
      <c r="GD177">
        <v>1</v>
      </c>
      <c r="GF177">
        <v>1072967008</v>
      </c>
      <c r="GG177">
        <v>2</v>
      </c>
      <c r="GH177">
        <v>0</v>
      </c>
      <c r="GI177">
        <v>2</v>
      </c>
      <c r="GJ177">
        <v>0</v>
      </c>
      <c r="GK177">
        <v>0</v>
      </c>
      <c r="GL177">
        <f t="shared" si="327"/>
        <v>0</v>
      </c>
      <c r="GM177">
        <f t="shared" si="328"/>
        <v>17</v>
      </c>
      <c r="GN177">
        <f t="shared" si="329"/>
        <v>0</v>
      </c>
      <c r="GO177">
        <f t="shared" si="330"/>
        <v>17</v>
      </c>
      <c r="GP177">
        <f t="shared" si="331"/>
        <v>0</v>
      </c>
      <c r="GR177">
        <v>0</v>
      </c>
      <c r="GS177">
        <v>0</v>
      </c>
      <c r="GT177">
        <v>0</v>
      </c>
      <c r="GU177" t="s">
        <v>3</v>
      </c>
      <c r="GV177">
        <f t="shared" si="332"/>
        <v>0</v>
      </c>
      <c r="GW177">
        <v>1</v>
      </c>
      <c r="GX177">
        <f t="shared" si="333"/>
        <v>0</v>
      </c>
      <c r="HA177">
        <v>0</v>
      </c>
      <c r="HB177">
        <v>0</v>
      </c>
      <c r="HC177">
        <f t="shared" si="334"/>
        <v>0</v>
      </c>
      <c r="IK177">
        <v>0</v>
      </c>
    </row>
    <row r="178" spans="1:245">
      <c r="A178">
        <v>17</v>
      </c>
      <c r="B178">
        <v>1</v>
      </c>
      <c r="E178" t="s">
        <v>87</v>
      </c>
      <c r="F178" t="s">
        <v>406</v>
      </c>
      <c r="G178" t="s">
        <v>407</v>
      </c>
      <c r="H178" t="s">
        <v>170</v>
      </c>
      <c r="I178">
        <v>2</v>
      </c>
      <c r="J178">
        <v>0</v>
      </c>
      <c r="O178">
        <f t="shared" si="295"/>
        <v>12</v>
      </c>
      <c r="P178">
        <f t="shared" si="296"/>
        <v>12</v>
      </c>
      <c r="Q178">
        <f t="shared" si="297"/>
        <v>0</v>
      </c>
      <c r="R178">
        <f t="shared" si="298"/>
        <v>0</v>
      </c>
      <c r="S178">
        <f t="shared" si="299"/>
        <v>0</v>
      </c>
      <c r="T178">
        <f t="shared" si="300"/>
        <v>0</v>
      </c>
      <c r="U178">
        <f t="shared" si="301"/>
        <v>0</v>
      </c>
      <c r="V178">
        <f t="shared" si="302"/>
        <v>0</v>
      </c>
      <c r="W178">
        <f t="shared" si="303"/>
        <v>0</v>
      </c>
      <c r="X178">
        <f t="shared" si="304"/>
        <v>0</v>
      </c>
      <c r="Y178">
        <f t="shared" si="305"/>
        <v>0</v>
      </c>
      <c r="AA178">
        <v>48583957</v>
      </c>
      <c r="AB178">
        <f t="shared" si="306"/>
        <v>2.84</v>
      </c>
      <c r="AC178">
        <f t="shared" si="307"/>
        <v>2.84</v>
      </c>
      <c r="AD178">
        <f t="shared" si="308"/>
        <v>0</v>
      </c>
      <c r="AE178">
        <f t="shared" si="309"/>
        <v>0</v>
      </c>
      <c r="AF178">
        <f t="shared" si="310"/>
        <v>0</v>
      </c>
      <c r="AG178">
        <f t="shared" si="311"/>
        <v>0</v>
      </c>
      <c r="AH178">
        <f t="shared" si="312"/>
        <v>0</v>
      </c>
      <c r="AI178">
        <f t="shared" si="313"/>
        <v>0</v>
      </c>
      <c r="AJ178">
        <f t="shared" si="314"/>
        <v>0</v>
      </c>
      <c r="AK178">
        <v>2.84</v>
      </c>
      <c r="AL178">
        <v>2.84</v>
      </c>
      <c r="AM178">
        <v>0</v>
      </c>
      <c r="AN178">
        <v>0</v>
      </c>
      <c r="AO178">
        <v>0</v>
      </c>
      <c r="AP178">
        <v>0</v>
      </c>
      <c r="AQ178">
        <v>0</v>
      </c>
      <c r="AR178">
        <v>0</v>
      </c>
      <c r="AS178">
        <v>0</v>
      </c>
      <c r="AT178">
        <v>0</v>
      </c>
      <c r="AU178">
        <v>0</v>
      </c>
      <c r="AV178">
        <v>1</v>
      </c>
      <c r="AW178">
        <v>1</v>
      </c>
      <c r="AZ178">
        <v>1</v>
      </c>
      <c r="BA178">
        <v>1</v>
      </c>
      <c r="BB178">
        <v>1</v>
      </c>
      <c r="BC178">
        <v>2.2000000000000002</v>
      </c>
      <c r="BD178" t="s">
        <v>3</v>
      </c>
      <c r="BE178" t="s">
        <v>3</v>
      </c>
      <c r="BF178" t="s">
        <v>3</v>
      </c>
      <c r="BG178" t="s">
        <v>3</v>
      </c>
      <c r="BH178">
        <v>3</v>
      </c>
      <c r="BI178">
        <v>2</v>
      </c>
      <c r="BJ178" t="s">
        <v>408</v>
      </c>
      <c r="BM178">
        <v>500002</v>
      </c>
      <c r="BN178">
        <v>0</v>
      </c>
      <c r="BO178" t="s">
        <v>406</v>
      </c>
      <c r="BP178">
        <v>1</v>
      </c>
      <c r="BQ178">
        <v>12</v>
      </c>
      <c r="BR178">
        <v>0</v>
      </c>
      <c r="BS178">
        <v>1</v>
      </c>
      <c r="BT178">
        <v>1</v>
      </c>
      <c r="BU178">
        <v>1</v>
      </c>
      <c r="BV178">
        <v>1</v>
      </c>
      <c r="BW178">
        <v>1</v>
      </c>
      <c r="BX178">
        <v>1</v>
      </c>
      <c r="BY178" t="s">
        <v>3</v>
      </c>
      <c r="BZ178">
        <v>0</v>
      </c>
      <c r="CA178">
        <v>0</v>
      </c>
      <c r="CE178">
        <v>0</v>
      </c>
      <c r="CF178">
        <v>0</v>
      </c>
      <c r="CG178">
        <v>0</v>
      </c>
      <c r="CM178">
        <v>0</v>
      </c>
      <c r="CN178" t="s">
        <v>3</v>
      </c>
      <c r="CO178">
        <v>0</v>
      </c>
      <c r="CP178">
        <f t="shared" si="315"/>
        <v>12</v>
      </c>
      <c r="CQ178">
        <f t="shared" si="316"/>
        <v>6.2480000000000002</v>
      </c>
      <c r="CR178">
        <f t="shared" si="317"/>
        <v>0</v>
      </c>
      <c r="CS178">
        <f t="shared" si="318"/>
        <v>0</v>
      </c>
      <c r="CT178">
        <f t="shared" si="319"/>
        <v>0</v>
      </c>
      <c r="CU178">
        <f t="shared" si="320"/>
        <v>0</v>
      </c>
      <c r="CV178">
        <f t="shared" si="321"/>
        <v>0</v>
      </c>
      <c r="CW178">
        <f t="shared" si="322"/>
        <v>0</v>
      </c>
      <c r="CX178">
        <f t="shared" si="323"/>
        <v>0</v>
      </c>
      <c r="CY178">
        <f t="shared" si="324"/>
        <v>0</v>
      </c>
      <c r="CZ178">
        <f t="shared" si="325"/>
        <v>0</v>
      </c>
      <c r="DC178" t="s">
        <v>3</v>
      </c>
      <c r="DD178" t="s">
        <v>3</v>
      </c>
      <c r="DE178" t="s">
        <v>3</v>
      </c>
      <c r="DF178" t="s">
        <v>3</v>
      </c>
      <c r="DG178" t="s">
        <v>3</v>
      </c>
      <c r="DH178" t="s">
        <v>3</v>
      </c>
      <c r="DI178" t="s">
        <v>3</v>
      </c>
      <c r="DJ178" t="s">
        <v>3</v>
      </c>
      <c r="DK178" t="s">
        <v>3</v>
      </c>
      <c r="DL178" t="s">
        <v>3</v>
      </c>
      <c r="DM178" t="s">
        <v>3</v>
      </c>
      <c r="DN178">
        <v>0</v>
      </c>
      <c r="DO178">
        <v>0</v>
      </c>
      <c r="DP178">
        <v>1</v>
      </c>
      <c r="DQ178">
        <v>1</v>
      </c>
      <c r="DU178">
        <v>1010</v>
      </c>
      <c r="DV178" t="s">
        <v>170</v>
      </c>
      <c r="DW178" t="s">
        <v>170</v>
      </c>
      <c r="DX178">
        <v>1</v>
      </c>
      <c r="EE178">
        <v>48577657</v>
      </c>
      <c r="EF178">
        <v>12</v>
      </c>
      <c r="EG178" t="s">
        <v>367</v>
      </c>
      <c r="EH178">
        <v>0</v>
      </c>
      <c r="EI178" t="s">
        <v>3</v>
      </c>
      <c r="EJ178">
        <v>2</v>
      </c>
      <c r="EK178">
        <v>500002</v>
      </c>
      <c r="EL178" t="s">
        <v>368</v>
      </c>
      <c r="EM178" t="s">
        <v>369</v>
      </c>
      <c r="EO178" t="s">
        <v>3</v>
      </c>
      <c r="EQ178">
        <v>131072</v>
      </c>
      <c r="ER178">
        <v>2.84</v>
      </c>
      <c r="ES178">
        <v>2.84</v>
      </c>
      <c r="ET178">
        <v>0</v>
      </c>
      <c r="EU178">
        <v>0</v>
      </c>
      <c r="EV178">
        <v>0</v>
      </c>
      <c r="EW178">
        <v>0</v>
      </c>
      <c r="EX178">
        <v>0</v>
      </c>
      <c r="EY178">
        <v>0</v>
      </c>
      <c r="FQ178">
        <v>0</v>
      </c>
      <c r="FR178">
        <f t="shared" si="326"/>
        <v>0</v>
      </c>
      <c r="FS178">
        <v>0</v>
      </c>
      <c r="FX178">
        <v>0</v>
      </c>
      <c r="FY178">
        <v>0</v>
      </c>
      <c r="GA178" t="s">
        <v>3</v>
      </c>
      <c r="GD178">
        <v>1</v>
      </c>
      <c r="GF178">
        <v>-1445585827</v>
      </c>
      <c r="GG178">
        <v>2</v>
      </c>
      <c r="GH178">
        <v>0</v>
      </c>
      <c r="GI178">
        <v>2</v>
      </c>
      <c r="GJ178">
        <v>0</v>
      </c>
      <c r="GK178">
        <v>0</v>
      </c>
      <c r="GL178">
        <f t="shared" si="327"/>
        <v>0</v>
      </c>
      <c r="GM178">
        <f t="shared" si="328"/>
        <v>12</v>
      </c>
      <c r="GN178">
        <f t="shared" si="329"/>
        <v>0</v>
      </c>
      <c r="GO178">
        <f t="shared" si="330"/>
        <v>12</v>
      </c>
      <c r="GP178">
        <f t="shared" si="331"/>
        <v>0</v>
      </c>
      <c r="GR178">
        <v>0</v>
      </c>
      <c r="GS178">
        <v>0</v>
      </c>
      <c r="GT178">
        <v>0</v>
      </c>
      <c r="GU178" t="s">
        <v>3</v>
      </c>
      <c r="GV178">
        <f t="shared" si="332"/>
        <v>0</v>
      </c>
      <c r="GW178">
        <v>1</v>
      </c>
      <c r="GX178">
        <f t="shared" si="333"/>
        <v>0</v>
      </c>
      <c r="HA178">
        <v>0</v>
      </c>
      <c r="HB178">
        <v>0</v>
      </c>
      <c r="HC178">
        <f t="shared" si="334"/>
        <v>0</v>
      </c>
      <c r="IK178">
        <v>0</v>
      </c>
    </row>
    <row r="179" spans="1:245">
      <c r="A179">
        <v>17</v>
      </c>
      <c r="B179">
        <v>1</v>
      </c>
      <c r="E179" t="s">
        <v>409</v>
      </c>
      <c r="F179" t="s">
        <v>410</v>
      </c>
      <c r="G179" t="s">
        <v>411</v>
      </c>
      <c r="H179" t="s">
        <v>170</v>
      </c>
      <c r="I179">
        <v>1</v>
      </c>
      <c r="J179">
        <v>0</v>
      </c>
      <c r="O179">
        <f t="shared" si="295"/>
        <v>13</v>
      </c>
      <c r="P179">
        <f t="shared" si="296"/>
        <v>13</v>
      </c>
      <c r="Q179">
        <f t="shared" si="297"/>
        <v>0</v>
      </c>
      <c r="R179">
        <f t="shared" si="298"/>
        <v>0</v>
      </c>
      <c r="S179">
        <f t="shared" si="299"/>
        <v>0</v>
      </c>
      <c r="T179">
        <f t="shared" si="300"/>
        <v>0</v>
      </c>
      <c r="U179">
        <f t="shared" si="301"/>
        <v>0</v>
      </c>
      <c r="V179">
        <f t="shared" si="302"/>
        <v>0</v>
      </c>
      <c r="W179">
        <f t="shared" si="303"/>
        <v>0</v>
      </c>
      <c r="X179">
        <f t="shared" si="304"/>
        <v>0</v>
      </c>
      <c r="Y179">
        <f t="shared" si="305"/>
        <v>0</v>
      </c>
      <c r="AA179">
        <v>48583957</v>
      </c>
      <c r="AB179">
        <f t="shared" si="306"/>
        <v>5.05</v>
      </c>
      <c r="AC179">
        <f t="shared" si="307"/>
        <v>5.05</v>
      </c>
      <c r="AD179">
        <f t="shared" si="308"/>
        <v>0</v>
      </c>
      <c r="AE179">
        <f t="shared" si="309"/>
        <v>0</v>
      </c>
      <c r="AF179">
        <f t="shared" si="310"/>
        <v>0</v>
      </c>
      <c r="AG179">
        <f t="shared" si="311"/>
        <v>0</v>
      </c>
      <c r="AH179">
        <f t="shared" si="312"/>
        <v>0</v>
      </c>
      <c r="AI179">
        <f t="shared" si="313"/>
        <v>0</v>
      </c>
      <c r="AJ179">
        <f t="shared" si="314"/>
        <v>0</v>
      </c>
      <c r="AK179">
        <v>5.05</v>
      </c>
      <c r="AL179">
        <v>5.05</v>
      </c>
      <c r="AM179">
        <v>0</v>
      </c>
      <c r="AN179">
        <v>0</v>
      </c>
      <c r="AO179">
        <v>0</v>
      </c>
      <c r="AP179">
        <v>0</v>
      </c>
      <c r="AQ179">
        <v>0</v>
      </c>
      <c r="AR179">
        <v>0</v>
      </c>
      <c r="AS179">
        <v>0</v>
      </c>
      <c r="AT179">
        <v>0</v>
      </c>
      <c r="AU179">
        <v>0</v>
      </c>
      <c r="AV179">
        <v>1</v>
      </c>
      <c r="AW179">
        <v>1</v>
      </c>
      <c r="AZ179">
        <v>1</v>
      </c>
      <c r="BA179">
        <v>1</v>
      </c>
      <c r="BB179">
        <v>1</v>
      </c>
      <c r="BC179">
        <v>2.48</v>
      </c>
      <c r="BD179" t="s">
        <v>3</v>
      </c>
      <c r="BE179" t="s">
        <v>3</v>
      </c>
      <c r="BF179" t="s">
        <v>3</v>
      </c>
      <c r="BG179" t="s">
        <v>3</v>
      </c>
      <c r="BH179">
        <v>3</v>
      </c>
      <c r="BI179">
        <v>2</v>
      </c>
      <c r="BJ179" t="s">
        <v>412</v>
      </c>
      <c r="BM179">
        <v>500002</v>
      </c>
      <c r="BN179">
        <v>0</v>
      </c>
      <c r="BO179" t="s">
        <v>410</v>
      </c>
      <c r="BP179">
        <v>1</v>
      </c>
      <c r="BQ179">
        <v>12</v>
      </c>
      <c r="BR179">
        <v>0</v>
      </c>
      <c r="BS179">
        <v>1</v>
      </c>
      <c r="BT179">
        <v>1</v>
      </c>
      <c r="BU179">
        <v>1</v>
      </c>
      <c r="BV179">
        <v>1</v>
      </c>
      <c r="BW179">
        <v>1</v>
      </c>
      <c r="BX179">
        <v>1</v>
      </c>
      <c r="BY179" t="s">
        <v>3</v>
      </c>
      <c r="BZ179">
        <v>0</v>
      </c>
      <c r="CA179">
        <v>0</v>
      </c>
      <c r="CE179">
        <v>0</v>
      </c>
      <c r="CF179">
        <v>0</v>
      </c>
      <c r="CG179">
        <v>0</v>
      </c>
      <c r="CM179">
        <v>0</v>
      </c>
      <c r="CN179" t="s">
        <v>3</v>
      </c>
      <c r="CO179">
        <v>0</v>
      </c>
      <c r="CP179">
        <f t="shared" si="315"/>
        <v>13</v>
      </c>
      <c r="CQ179">
        <f t="shared" si="316"/>
        <v>12.523999999999999</v>
      </c>
      <c r="CR179">
        <f t="shared" si="317"/>
        <v>0</v>
      </c>
      <c r="CS179">
        <f t="shared" si="318"/>
        <v>0</v>
      </c>
      <c r="CT179">
        <f t="shared" si="319"/>
        <v>0</v>
      </c>
      <c r="CU179">
        <f t="shared" si="320"/>
        <v>0</v>
      </c>
      <c r="CV179">
        <f t="shared" si="321"/>
        <v>0</v>
      </c>
      <c r="CW179">
        <f t="shared" si="322"/>
        <v>0</v>
      </c>
      <c r="CX179">
        <f t="shared" si="323"/>
        <v>0</v>
      </c>
      <c r="CY179">
        <f t="shared" si="324"/>
        <v>0</v>
      </c>
      <c r="CZ179">
        <f t="shared" si="325"/>
        <v>0</v>
      </c>
      <c r="DC179" t="s">
        <v>3</v>
      </c>
      <c r="DD179" t="s">
        <v>3</v>
      </c>
      <c r="DE179" t="s">
        <v>3</v>
      </c>
      <c r="DF179" t="s">
        <v>3</v>
      </c>
      <c r="DG179" t="s">
        <v>3</v>
      </c>
      <c r="DH179" t="s">
        <v>3</v>
      </c>
      <c r="DI179" t="s">
        <v>3</v>
      </c>
      <c r="DJ179" t="s">
        <v>3</v>
      </c>
      <c r="DK179" t="s">
        <v>3</v>
      </c>
      <c r="DL179" t="s">
        <v>3</v>
      </c>
      <c r="DM179" t="s">
        <v>3</v>
      </c>
      <c r="DN179">
        <v>0</v>
      </c>
      <c r="DO179">
        <v>0</v>
      </c>
      <c r="DP179">
        <v>1</v>
      </c>
      <c r="DQ179">
        <v>1</v>
      </c>
      <c r="DU179">
        <v>1010</v>
      </c>
      <c r="DV179" t="s">
        <v>170</v>
      </c>
      <c r="DW179" t="s">
        <v>170</v>
      </c>
      <c r="DX179">
        <v>1</v>
      </c>
      <c r="EE179">
        <v>48577657</v>
      </c>
      <c r="EF179">
        <v>12</v>
      </c>
      <c r="EG179" t="s">
        <v>367</v>
      </c>
      <c r="EH179">
        <v>0</v>
      </c>
      <c r="EI179" t="s">
        <v>3</v>
      </c>
      <c r="EJ179">
        <v>2</v>
      </c>
      <c r="EK179">
        <v>500002</v>
      </c>
      <c r="EL179" t="s">
        <v>368</v>
      </c>
      <c r="EM179" t="s">
        <v>369</v>
      </c>
      <c r="EO179" t="s">
        <v>3</v>
      </c>
      <c r="EQ179">
        <v>131072</v>
      </c>
      <c r="ER179">
        <v>5.05</v>
      </c>
      <c r="ES179">
        <v>5.05</v>
      </c>
      <c r="ET179">
        <v>0</v>
      </c>
      <c r="EU179">
        <v>0</v>
      </c>
      <c r="EV179">
        <v>0</v>
      </c>
      <c r="EW179">
        <v>0</v>
      </c>
      <c r="EX179">
        <v>0</v>
      </c>
      <c r="EY179">
        <v>0</v>
      </c>
      <c r="FQ179">
        <v>0</v>
      </c>
      <c r="FR179">
        <f t="shared" si="326"/>
        <v>0</v>
      </c>
      <c r="FS179">
        <v>0</v>
      </c>
      <c r="FX179">
        <v>0</v>
      </c>
      <c r="FY179">
        <v>0</v>
      </c>
      <c r="GA179" t="s">
        <v>3</v>
      </c>
      <c r="GD179">
        <v>1</v>
      </c>
      <c r="GF179">
        <v>-750057480</v>
      </c>
      <c r="GG179">
        <v>2</v>
      </c>
      <c r="GH179">
        <v>0</v>
      </c>
      <c r="GI179">
        <v>2</v>
      </c>
      <c r="GJ179">
        <v>0</v>
      </c>
      <c r="GK179">
        <v>0</v>
      </c>
      <c r="GL179">
        <f t="shared" si="327"/>
        <v>0</v>
      </c>
      <c r="GM179">
        <f t="shared" si="328"/>
        <v>13</v>
      </c>
      <c r="GN179">
        <f t="shared" si="329"/>
        <v>0</v>
      </c>
      <c r="GO179">
        <f t="shared" si="330"/>
        <v>13</v>
      </c>
      <c r="GP179">
        <f t="shared" si="331"/>
        <v>0</v>
      </c>
      <c r="GR179">
        <v>0</v>
      </c>
      <c r="GS179">
        <v>0</v>
      </c>
      <c r="GT179">
        <v>0</v>
      </c>
      <c r="GU179" t="s">
        <v>3</v>
      </c>
      <c r="GV179">
        <f t="shared" si="332"/>
        <v>0</v>
      </c>
      <c r="GW179">
        <v>1</v>
      </c>
      <c r="GX179">
        <f t="shared" si="333"/>
        <v>0</v>
      </c>
      <c r="HA179">
        <v>0</v>
      </c>
      <c r="HB179">
        <v>0</v>
      </c>
      <c r="HC179">
        <f t="shared" si="334"/>
        <v>0</v>
      </c>
      <c r="IK179">
        <v>0</v>
      </c>
    </row>
    <row r="180" spans="1:245">
      <c r="A180">
        <v>17</v>
      </c>
      <c r="B180">
        <v>1</v>
      </c>
      <c r="E180" t="s">
        <v>89</v>
      </c>
      <c r="F180" t="s">
        <v>413</v>
      </c>
      <c r="G180" t="s">
        <v>414</v>
      </c>
      <c r="H180" t="s">
        <v>170</v>
      </c>
      <c r="I180">
        <v>14</v>
      </c>
      <c r="J180">
        <v>0</v>
      </c>
      <c r="O180">
        <f t="shared" si="295"/>
        <v>423</v>
      </c>
      <c r="P180">
        <f t="shared" si="296"/>
        <v>423</v>
      </c>
      <c r="Q180">
        <f t="shared" si="297"/>
        <v>0</v>
      </c>
      <c r="R180">
        <f t="shared" si="298"/>
        <v>0</v>
      </c>
      <c r="S180">
        <f t="shared" si="299"/>
        <v>0</v>
      </c>
      <c r="T180">
        <f t="shared" si="300"/>
        <v>0</v>
      </c>
      <c r="U180">
        <f t="shared" si="301"/>
        <v>0</v>
      </c>
      <c r="V180">
        <f t="shared" si="302"/>
        <v>0</v>
      </c>
      <c r="W180">
        <f t="shared" si="303"/>
        <v>0</v>
      </c>
      <c r="X180">
        <f t="shared" si="304"/>
        <v>0</v>
      </c>
      <c r="Y180">
        <f t="shared" si="305"/>
        <v>0</v>
      </c>
      <c r="AA180">
        <v>48583957</v>
      </c>
      <c r="AB180">
        <f t="shared" si="306"/>
        <v>8.2200000000000006</v>
      </c>
      <c r="AC180">
        <f t="shared" si="307"/>
        <v>8.2200000000000006</v>
      </c>
      <c r="AD180">
        <f t="shared" si="308"/>
        <v>0</v>
      </c>
      <c r="AE180">
        <f t="shared" si="309"/>
        <v>0</v>
      </c>
      <c r="AF180">
        <f t="shared" si="310"/>
        <v>0</v>
      </c>
      <c r="AG180">
        <f t="shared" si="311"/>
        <v>0</v>
      </c>
      <c r="AH180">
        <f t="shared" si="312"/>
        <v>0</v>
      </c>
      <c r="AI180">
        <f t="shared" si="313"/>
        <v>0</v>
      </c>
      <c r="AJ180">
        <f t="shared" si="314"/>
        <v>0</v>
      </c>
      <c r="AK180">
        <v>8.2200000000000006</v>
      </c>
      <c r="AL180">
        <v>8.2200000000000006</v>
      </c>
      <c r="AM180">
        <v>0</v>
      </c>
      <c r="AN180">
        <v>0</v>
      </c>
      <c r="AO180">
        <v>0</v>
      </c>
      <c r="AP180">
        <v>0</v>
      </c>
      <c r="AQ180">
        <v>0</v>
      </c>
      <c r="AR180">
        <v>0</v>
      </c>
      <c r="AS180">
        <v>0</v>
      </c>
      <c r="AT180">
        <v>0</v>
      </c>
      <c r="AU180">
        <v>0</v>
      </c>
      <c r="AV180">
        <v>1</v>
      </c>
      <c r="AW180">
        <v>1</v>
      </c>
      <c r="AZ180">
        <v>1</v>
      </c>
      <c r="BA180">
        <v>1</v>
      </c>
      <c r="BB180">
        <v>1</v>
      </c>
      <c r="BC180">
        <v>3.68</v>
      </c>
      <c r="BD180" t="s">
        <v>3</v>
      </c>
      <c r="BE180" t="s">
        <v>3</v>
      </c>
      <c r="BF180" t="s">
        <v>3</v>
      </c>
      <c r="BG180" t="s">
        <v>3</v>
      </c>
      <c r="BH180">
        <v>3</v>
      </c>
      <c r="BI180">
        <v>2</v>
      </c>
      <c r="BJ180" t="s">
        <v>415</v>
      </c>
      <c r="BM180">
        <v>500002</v>
      </c>
      <c r="BN180">
        <v>0</v>
      </c>
      <c r="BO180" t="s">
        <v>413</v>
      </c>
      <c r="BP180">
        <v>1</v>
      </c>
      <c r="BQ180">
        <v>12</v>
      </c>
      <c r="BR180">
        <v>0</v>
      </c>
      <c r="BS180">
        <v>1</v>
      </c>
      <c r="BT180">
        <v>1</v>
      </c>
      <c r="BU180">
        <v>1</v>
      </c>
      <c r="BV180">
        <v>1</v>
      </c>
      <c r="BW180">
        <v>1</v>
      </c>
      <c r="BX180">
        <v>1</v>
      </c>
      <c r="BY180" t="s">
        <v>3</v>
      </c>
      <c r="BZ180">
        <v>0</v>
      </c>
      <c r="CA180">
        <v>0</v>
      </c>
      <c r="CE180">
        <v>0</v>
      </c>
      <c r="CF180">
        <v>0</v>
      </c>
      <c r="CG180">
        <v>0</v>
      </c>
      <c r="CM180">
        <v>0</v>
      </c>
      <c r="CN180" t="s">
        <v>3</v>
      </c>
      <c r="CO180">
        <v>0</v>
      </c>
      <c r="CP180">
        <f t="shared" si="315"/>
        <v>423</v>
      </c>
      <c r="CQ180">
        <f t="shared" si="316"/>
        <v>30.249600000000004</v>
      </c>
      <c r="CR180">
        <f t="shared" si="317"/>
        <v>0</v>
      </c>
      <c r="CS180">
        <f t="shared" si="318"/>
        <v>0</v>
      </c>
      <c r="CT180">
        <f t="shared" si="319"/>
        <v>0</v>
      </c>
      <c r="CU180">
        <f t="shared" si="320"/>
        <v>0</v>
      </c>
      <c r="CV180">
        <f t="shared" si="321"/>
        <v>0</v>
      </c>
      <c r="CW180">
        <f t="shared" si="322"/>
        <v>0</v>
      </c>
      <c r="CX180">
        <f t="shared" si="323"/>
        <v>0</v>
      </c>
      <c r="CY180">
        <f t="shared" si="324"/>
        <v>0</v>
      </c>
      <c r="CZ180">
        <f t="shared" si="325"/>
        <v>0</v>
      </c>
      <c r="DC180" t="s">
        <v>3</v>
      </c>
      <c r="DD180" t="s">
        <v>3</v>
      </c>
      <c r="DE180" t="s">
        <v>3</v>
      </c>
      <c r="DF180" t="s">
        <v>3</v>
      </c>
      <c r="DG180" t="s">
        <v>3</v>
      </c>
      <c r="DH180" t="s">
        <v>3</v>
      </c>
      <c r="DI180" t="s">
        <v>3</v>
      </c>
      <c r="DJ180" t="s">
        <v>3</v>
      </c>
      <c r="DK180" t="s">
        <v>3</v>
      </c>
      <c r="DL180" t="s">
        <v>3</v>
      </c>
      <c r="DM180" t="s">
        <v>3</v>
      </c>
      <c r="DN180">
        <v>0</v>
      </c>
      <c r="DO180">
        <v>0</v>
      </c>
      <c r="DP180">
        <v>1</v>
      </c>
      <c r="DQ180">
        <v>1</v>
      </c>
      <c r="DU180">
        <v>1010</v>
      </c>
      <c r="DV180" t="s">
        <v>170</v>
      </c>
      <c r="DW180" t="s">
        <v>170</v>
      </c>
      <c r="DX180">
        <v>1</v>
      </c>
      <c r="EE180">
        <v>48577657</v>
      </c>
      <c r="EF180">
        <v>12</v>
      </c>
      <c r="EG180" t="s">
        <v>367</v>
      </c>
      <c r="EH180">
        <v>0</v>
      </c>
      <c r="EI180" t="s">
        <v>3</v>
      </c>
      <c r="EJ180">
        <v>2</v>
      </c>
      <c r="EK180">
        <v>500002</v>
      </c>
      <c r="EL180" t="s">
        <v>368</v>
      </c>
      <c r="EM180" t="s">
        <v>369</v>
      </c>
      <c r="EO180" t="s">
        <v>3</v>
      </c>
      <c r="EQ180">
        <v>131072</v>
      </c>
      <c r="ER180">
        <v>8.2200000000000006</v>
      </c>
      <c r="ES180">
        <v>8.2200000000000006</v>
      </c>
      <c r="ET180">
        <v>0</v>
      </c>
      <c r="EU180">
        <v>0</v>
      </c>
      <c r="EV180">
        <v>0</v>
      </c>
      <c r="EW180">
        <v>0</v>
      </c>
      <c r="EX180">
        <v>0</v>
      </c>
      <c r="EY180">
        <v>0</v>
      </c>
      <c r="FQ180">
        <v>0</v>
      </c>
      <c r="FR180">
        <f t="shared" si="326"/>
        <v>0</v>
      </c>
      <c r="FS180">
        <v>0</v>
      </c>
      <c r="FX180">
        <v>0</v>
      </c>
      <c r="FY180">
        <v>0</v>
      </c>
      <c r="GA180" t="s">
        <v>3</v>
      </c>
      <c r="GD180">
        <v>1</v>
      </c>
      <c r="GF180">
        <v>352348497</v>
      </c>
      <c r="GG180">
        <v>2</v>
      </c>
      <c r="GH180">
        <v>0</v>
      </c>
      <c r="GI180">
        <v>2</v>
      </c>
      <c r="GJ180">
        <v>0</v>
      </c>
      <c r="GK180">
        <v>0</v>
      </c>
      <c r="GL180">
        <f t="shared" si="327"/>
        <v>0</v>
      </c>
      <c r="GM180">
        <f t="shared" si="328"/>
        <v>423</v>
      </c>
      <c r="GN180">
        <f t="shared" si="329"/>
        <v>0</v>
      </c>
      <c r="GO180">
        <f t="shared" si="330"/>
        <v>423</v>
      </c>
      <c r="GP180">
        <f t="shared" si="331"/>
        <v>0</v>
      </c>
      <c r="GR180">
        <v>0</v>
      </c>
      <c r="GS180">
        <v>0</v>
      </c>
      <c r="GT180">
        <v>0</v>
      </c>
      <c r="GU180" t="s">
        <v>3</v>
      </c>
      <c r="GV180">
        <f t="shared" si="332"/>
        <v>0</v>
      </c>
      <c r="GW180">
        <v>1</v>
      </c>
      <c r="GX180">
        <f t="shared" si="333"/>
        <v>0</v>
      </c>
      <c r="HA180">
        <v>0</v>
      </c>
      <c r="HB180">
        <v>0</v>
      </c>
      <c r="HC180">
        <f t="shared" si="334"/>
        <v>0</v>
      </c>
      <c r="IK180">
        <v>0</v>
      </c>
    </row>
    <row r="181" spans="1:245">
      <c r="A181">
        <v>17</v>
      </c>
      <c r="B181">
        <v>1</v>
      </c>
      <c r="C181">
        <f>ROW(SmtRes!A396)</f>
        <v>396</v>
      </c>
      <c r="D181">
        <f>ROW(EtalonRes!A429)</f>
        <v>429</v>
      </c>
      <c r="E181" t="s">
        <v>416</v>
      </c>
      <c r="F181" t="s">
        <v>357</v>
      </c>
      <c r="G181" t="s">
        <v>358</v>
      </c>
      <c r="H181" t="s">
        <v>359</v>
      </c>
      <c r="I181">
        <f>ROUND(4/100,9)</f>
        <v>0.04</v>
      </c>
      <c r="J181">
        <v>0</v>
      </c>
      <c r="O181">
        <f t="shared" si="295"/>
        <v>1699</v>
      </c>
      <c r="P181">
        <f t="shared" si="296"/>
        <v>64</v>
      </c>
      <c r="Q181">
        <f t="shared" si="297"/>
        <v>369</v>
      </c>
      <c r="R181">
        <f t="shared" si="298"/>
        <v>117</v>
      </c>
      <c r="S181">
        <f t="shared" si="299"/>
        <v>1266</v>
      </c>
      <c r="T181">
        <f t="shared" si="300"/>
        <v>0</v>
      </c>
      <c r="U181">
        <f t="shared" si="301"/>
        <v>7.6096000000000004</v>
      </c>
      <c r="V181">
        <f t="shared" si="302"/>
        <v>0.53680000000000005</v>
      </c>
      <c r="W181">
        <f t="shared" si="303"/>
        <v>0</v>
      </c>
      <c r="X181">
        <f t="shared" si="304"/>
        <v>1590</v>
      </c>
      <c r="Y181">
        <f t="shared" si="305"/>
        <v>982</v>
      </c>
      <c r="AA181">
        <v>48583957</v>
      </c>
      <c r="AB181">
        <f t="shared" si="306"/>
        <v>3628.73</v>
      </c>
      <c r="AC181">
        <f t="shared" si="307"/>
        <v>478.25</v>
      </c>
      <c r="AD181">
        <f t="shared" si="308"/>
        <v>1386.96</v>
      </c>
      <c r="AE181">
        <f t="shared" si="309"/>
        <v>162.38</v>
      </c>
      <c r="AF181">
        <f t="shared" si="310"/>
        <v>1763.52</v>
      </c>
      <c r="AG181">
        <f t="shared" si="311"/>
        <v>0</v>
      </c>
      <c r="AH181">
        <f t="shared" si="312"/>
        <v>190.24</v>
      </c>
      <c r="AI181">
        <f t="shared" si="313"/>
        <v>13.42</v>
      </c>
      <c r="AJ181">
        <f t="shared" si="314"/>
        <v>0</v>
      </c>
      <c r="AK181">
        <v>3628.73</v>
      </c>
      <c r="AL181">
        <v>478.25</v>
      </c>
      <c r="AM181">
        <v>1386.96</v>
      </c>
      <c r="AN181">
        <v>162.38</v>
      </c>
      <c r="AO181">
        <v>1763.52</v>
      </c>
      <c r="AP181">
        <v>0</v>
      </c>
      <c r="AQ181">
        <v>190.24</v>
      </c>
      <c r="AR181">
        <v>13.42</v>
      </c>
      <c r="AS181">
        <v>0</v>
      </c>
      <c r="AT181">
        <v>115</v>
      </c>
      <c r="AU181">
        <v>71</v>
      </c>
      <c r="AV181">
        <v>1</v>
      </c>
      <c r="AW181">
        <v>1</v>
      </c>
      <c r="AZ181">
        <v>1</v>
      </c>
      <c r="BA181">
        <v>17.95</v>
      </c>
      <c r="BB181">
        <v>6.66</v>
      </c>
      <c r="BC181">
        <v>3.35</v>
      </c>
      <c r="BD181" t="s">
        <v>3</v>
      </c>
      <c r="BE181" t="s">
        <v>3</v>
      </c>
      <c r="BF181" t="s">
        <v>3</v>
      </c>
      <c r="BG181" t="s">
        <v>3</v>
      </c>
      <c r="BH181">
        <v>0</v>
      </c>
      <c r="BI181">
        <v>1</v>
      </c>
      <c r="BJ181" t="s">
        <v>360</v>
      </c>
      <c r="BM181">
        <v>16001</v>
      </c>
      <c r="BN181">
        <v>0</v>
      </c>
      <c r="BO181" t="s">
        <v>357</v>
      </c>
      <c r="BP181">
        <v>1</v>
      </c>
      <c r="BQ181">
        <v>2</v>
      </c>
      <c r="BR181">
        <v>0</v>
      </c>
      <c r="BS181">
        <v>17.95</v>
      </c>
      <c r="BT181">
        <v>1</v>
      </c>
      <c r="BU181">
        <v>1</v>
      </c>
      <c r="BV181">
        <v>1</v>
      </c>
      <c r="BW181">
        <v>1</v>
      </c>
      <c r="BX181">
        <v>1</v>
      </c>
      <c r="BY181" t="s">
        <v>3</v>
      </c>
      <c r="BZ181">
        <v>128</v>
      </c>
      <c r="CA181">
        <v>83</v>
      </c>
      <c r="CE181">
        <v>0</v>
      </c>
      <c r="CF181">
        <v>0</v>
      </c>
      <c r="CG181">
        <v>0</v>
      </c>
      <c r="CM181">
        <v>0</v>
      </c>
      <c r="CN181" t="s">
        <v>3</v>
      </c>
      <c r="CO181">
        <v>0</v>
      </c>
      <c r="CP181">
        <f t="shared" si="315"/>
        <v>1699</v>
      </c>
      <c r="CQ181">
        <f t="shared" si="316"/>
        <v>1602.1375</v>
      </c>
      <c r="CR181">
        <f t="shared" si="317"/>
        <v>9237.1535999999996</v>
      </c>
      <c r="CS181">
        <f t="shared" si="318"/>
        <v>2914.721</v>
      </c>
      <c r="CT181">
        <f t="shared" si="319"/>
        <v>31655.183999999997</v>
      </c>
      <c r="CU181">
        <f t="shared" si="320"/>
        <v>0</v>
      </c>
      <c r="CV181">
        <f t="shared" si="321"/>
        <v>190.24</v>
      </c>
      <c r="CW181">
        <f t="shared" si="322"/>
        <v>13.42</v>
      </c>
      <c r="CX181">
        <f t="shared" si="323"/>
        <v>0</v>
      </c>
      <c r="CY181">
        <f t="shared" si="324"/>
        <v>1590.45</v>
      </c>
      <c r="CZ181">
        <f t="shared" si="325"/>
        <v>981.93</v>
      </c>
      <c r="DC181" t="s">
        <v>3</v>
      </c>
      <c r="DD181" t="s">
        <v>3</v>
      </c>
      <c r="DE181" t="s">
        <v>3</v>
      </c>
      <c r="DF181" t="s">
        <v>3</v>
      </c>
      <c r="DG181" t="s">
        <v>3</v>
      </c>
      <c r="DH181" t="s">
        <v>3</v>
      </c>
      <c r="DI181" t="s">
        <v>3</v>
      </c>
      <c r="DJ181" t="s">
        <v>3</v>
      </c>
      <c r="DK181" t="s">
        <v>3</v>
      </c>
      <c r="DL181" t="s">
        <v>3</v>
      </c>
      <c r="DM181" t="s">
        <v>3</v>
      </c>
      <c r="DN181">
        <v>0</v>
      </c>
      <c r="DO181">
        <v>0</v>
      </c>
      <c r="DP181">
        <v>1</v>
      </c>
      <c r="DQ181">
        <v>1</v>
      </c>
      <c r="DU181">
        <v>1013</v>
      </c>
      <c r="DV181" t="s">
        <v>359</v>
      </c>
      <c r="DW181" t="s">
        <v>359</v>
      </c>
      <c r="DX181">
        <v>1</v>
      </c>
      <c r="EE181">
        <v>48577750</v>
      </c>
      <c r="EF181">
        <v>2</v>
      </c>
      <c r="EG181" t="s">
        <v>12</v>
      </c>
      <c r="EH181">
        <v>0</v>
      </c>
      <c r="EI181" t="s">
        <v>3</v>
      </c>
      <c r="EJ181">
        <v>1</v>
      </c>
      <c r="EK181">
        <v>16001</v>
      </c>
      <c r="EL181" t="s">
        <v>361</v>
      </c>
      <c r="EM181" t="s">
        <v>362</v>
      </c>
      <c r="EO181" t="s">
        <v>3</v>
      </c>
      <c r="EQ181">
        <v>131072</v>
      </c>
      <c r="ER181">
        <v>3628.73</v>
      </c>
      <c r="ES181">
        <v>478.25</v>
      </c>
      <c r="ET181">
        <v>1386.96</v>
      </c>
      <c r="EU181">
        <v>162.38</v>
      </c>
      <c r="EV181">
        <v>1763.52</v>
      </c>
      <c r="EW181">
        <v>190.24</v>
      </c>
      <c r="EX181">
        <v>13.42</v>
      </c>
      <c r="EY181">
        <v>0</v>
      </c>
      <c r="FQ181">
        <v>0</v>
      </c>
      <c r="FR181">
        <f t="shared" si="326"/>
        <v>0</v>
      </c>
      <c r="FS181">
        <v>0</v>
      </c>
      <c r="FT181" t="s">
        <v>22</v>
      </c>
      <c r="FU181" t="s">
        <v>23</v>
      </c>
      <c r="FX181">
        <v>115.2</v>
      </c>
      <c r="FY181">
        <v>70.55</v>
      </c>
      <c r="GA181" t="s">
        <v>3</v>
      </c>
      <c r="GD181">
        <v>1</v>
      </c>
      <c r="GF181">
        <v>-1292168238</v>
      </c>
      <c r="GG181">
        <v>2</v>
      </c>
      <c r="GH181">
        <v>0</v>
      </c>
      <c r="GI181">
        <v>2</v>
      </c>
      <c r="GJ181">
        <v>0</v>
      </c>
      <c r="GK181">
        <v>0</v>
      </c>
      <c r="GL181">
        <f t="shared" si="327"/>
        <v>0</v>
      </c>
      <c r="GM181">
        <f t="shared" si="328"/>
        <v>4271</v>
      </c>
      <c r="GN181">
        <f t="shared" si="329"/>
        <v>4271</v>
      </c>
      <c r="GO181">
        <f t="shared" si="330"/>
        <v>0</v>
      </c>
      <c r="GP181">
        <f t="shared" si="331"/>
        <v>0</v>
      </c>
      <c r="GR181">
        <v>0</v>
      </c>
      <c r="GS181">
        <v>0</v>
      </c>
      <c r="GT181">
        <v>0</v>
      </c>
      <c r="GU181" t="s">
        <v>3</v>
      </c>
      <c r="GV181">
        <f t="shared" si="332"/>
        <v>0</v>
      </c>
      <c r="GW181">
        <v>1</v>
      </c>
      <c r="GX181">
        <f t="shared" si="333"/>
        <v>0</v>
      </c>
      <c r="HA181">
        <v>0</v>
      </c>
      <c r="HB181">
        <v>0</v>
      </c>
      <c r="HC181">
        <f t="shared" si="334"/>
        <v>0</v>
      </c>
      <c r="IK181">
        <v>0</v>
      </c>
    </row>
    <row r="182" spans="1:245">
      <c r="A182">
        <v>17</v>
      </c>
      <c r="B182">
        <v>1</v>
      </c>
      <c r="E182" t="s">
        <v>417</v>
      </c>
      <c r="F182" t="s">
        <v>363</v>
      </c>
      <c r="G182" t="s">
        <v>364</v>
      </c>
      <c r="H182" t="s">
        <v>365</v>
      </c>
      <c r="I182">
        <f>ROUND(I181*-8.99,9)</f>
        <v>-0.35959999999999998</v>
      </c>
      <c r="J182">
        <v>0</v>
      </c>
      <c r="O182">
        <f t="shared" si="295"/>
        <v>-49</v>
      </c>
      <c r="P182">
        <f t="shared" si="296"/>
        <v>-49</v>
      </c>
      <c r="Q182">
        <f t="shared" si="297"/>
        <v>0</v>
      </c>
      <c r="R182">
        <f t="shared" si="298"/>
        <v>0</v>
      </c>
      <c r="S182">
        <f t="shared" si="299"/>
        <v>0</v>
      </c>
      <c r="T182">
        <f t="shared" si="300"/>
        <v>0</v>
      </c>
      <c r="U182">
        <f t="shared" si="301"/>
        <v>0</v>
      </c>
      <c r="V182">
        <f t="shared" si="302"/>
        <v>0</v>
      </c>
      <c r="W182">
        <f t="shared" si="303"/>
        <v>0</v>
      </c>
      <c r="X182">
        <f t="shared" si="304"/>
        <v>0</v>
      </c>
      <c r="Y182">
        <f t="shared" si="305"/>
        <v>0</v>
      </c>
      <c r="AA182">
        <v>48583957</v>
      </c>
      <c r="AB182">
        <f t="shared" si="306"/>
        <v>45.42</v>
      </c>
      <c r="AC182">
        <f t="shared" si="307"/>
        <v>45.42</v>
      </c>
      <c r="AD182">
        <f t="shared" si="308"/>
        <v>0</v>
      </c>
      <c r="AE182">
        <f t="shared" si="309"/>
        <v>0</v>
      </c>
      <c r="AF182">
        <f t="shared" si="310"/>
        <v>0</v>
      </c>
      <c r="AG182">
        <f t="shared" si="311"/>
        <v>0</v>
      </c>
      <c r="AH182">
        <f t="shared" si="312"/>
        <v>0</v>
      </c>
      <c r="AI182">
        <f t="shared" si="313"/>
        <v>0</v>
      </c>
      <c r="AJ182">
        <f t="shared" si="314"/>
        <v>0</v>
      </c>
      <c r="AK182">
        <v>45.42</v>
      </c>
      <c r="AL182">
        <v>45.42</v>
      </c>
      <c r="AM182">
        <v>0</v>
      </c>
      <c r="AN182">
        <v>0</v>
      </c>
      <c r="AO182">
        <v>0</v>
      </c>
      <c r="AP182">
        <v>0</v>
      </c>
      <c r="AQ182">
        <v>0</v>
      </c>
      <c r="AR182">
        <v>0</v>
      </c>
      <c r="AS182">
        <v>0</v>
      </c>
      <c r="AT182">
        <v>0</v>
      </c>
      <c r="AU182">
        <v>0</v>
      </c>
      <c r="AV182">
        <v>1</v>
      </c>
      <c r="AW182">
        <v>1</v>
      </c>
      <c r="AZ182">
        <v>1</v>
      </c>
      <c r="BA182">
        <v>1</v>
      </c>
      <c r="BB182">
        <v>1</v>
      </c>
      <c r="BC182">
        <v>3.02</v>
      </c>
      <c r="BD182" t="s">
        <v>3</v>
      </c>
      <c r="BE182" t="s">
        <v>3</v>
      </c>
      <c r="BF182" t="s">
        <v>3</v>
      </c>
      <c r="BG182" t="s">
        <v>3</v>
      </c>
      <c r="BH182">
        <v>3</v>
      </c>
      <c r="BI182">
        <v>2</v>
      </c>
      <c r="BJ182" t="s">
        <v>366</v>
      </c>
      <c r="BM182">
        <v>500002</v>
      </c>
      <c r="BN182">
        <v>0</v>
      </c>
      <c r="BO182" t="s">
        <v>363</v>
      </c>
      <c r="BP182">
        <v>1</v>
      </c>
      <c r="BQ182">
        <v>12</v>
      </c>
      <c r="BR182">
        <v>1</v>
      </c>
      <c r="BS182">
        <v>1</v>
      </c>
      <c r="BT182">
        <v>1</v>
      </c>
      <c r="BU182">
        <v>1</v>
      </c>
      <c r="BV182">
        <v>1</v>
      </c>
      <c r="BW182">
        <v>1</v>
      </c>
      <c r="BX182">
        <v>1</v>
      </c>
      <c r="BY182" t="s">
        <v>3</v>
      </c>
      <c r="BZ182">
        <v>0</v>
      </c>
      <c r="CA182">
        <v>0</v>
      </c>
      <c r="CE182">
        <v>0</v>
      </c>
      <c r="CF182">
        <v>0</v>
      </c>
      <c r="CG182">
        <v>0</v>
      </c>
      <c r="CM182">
        <v>0</v>
      </c>
      <c r="CN182" t="s">
        <v>3</v>
      </c>
      <c r="CO182">
        <v>0</v>
      </c>
      <c r="CP182">
        <f t="shared" si="315"/>
        <v>-49</v>
      </c>
      <c r="CQ182">
        <f t="shared" si="316"/>
        <v>137.16840000000002</v>
      </c>
      <c r="CR182">
        <f t="shared" si="317"/>
        <v>0</v>
      </c>
      <c r="CS182">
        <f t="shared" si="318"/>
        <v>0</v>
      </c>
      <c r="CT182">
        <f t="shared" si="319"/>
        <v>0</v>
      </c>
      <c r="CU182">
        <f t="shared" si="320"/>
        <v>0</v>
      </c>
      <c r="CV182">
        <f t="shared" si="321"/>
        <v>0</v>
      </c>
      <c r="CW182">
        <f t="shared" si="322"/>
        <v>0</v>
      </c>
      <c r="CX182">
        <f t="shared" si="323"/>
        <v>0</v>
      </c>
      <c r="CY182">
        <f t="shared" si="324"/>
        <v>0</v>
      </c>
      <c r="CZ182">
        <f t="shared" si="325"/>
        <v>0</v>
      </c>
      <c r="DC182" t="s">
        <v>3</v>
      </c>
      <c r="DD182" t="s">
        <v>3</v>
      </c>
      <c r="DE182" t="s">
        <v>3</v>
      </c>
      <c r="DF182" t="s">
        <v>3</v>
      </c>
      <c r="DG182" t="s">
        <v>3</v>
      </c>
      <c r="DH182" t="s">
        <v>3</v>
      </c>
      <c r="DI182" t="s">
        <v>3</v>
      </c>
      <c r="DJ182" t="s">
        <v>3</v>
      </c>
      <c r="DK182" t="s">
        <v>3</v>
      </c>
      <c r="DL182" t="s">
        <v>3</v>
      </c>
      <c r="DM182" t="s">
        <v>3</v>
      </c>
      <c r="DN182">
        <v>0</v>
      </c>
      <c r="DO182">
        <v>0</v>
      </c>
      <c r="DP182">
        <v>1</v>
      </c>
      <c r="DQ182">
        <v>1</v>
      </c>
      <c r="DU182">
        <v>1003</v>
      </c>
      <c r="DV182" t="s">
        <v>365</v>
      </c>
      <c r="DW182" t="s">
        <v>365</v>
      </c>
      <c r="DX182">
        <v>10</v>
      </c>
      <c r="EE182">
        <v>48577657</v>
      </c>
      <c r="EF182">
        <v>12</v>
      </c>
      <c r="EG182" t="s">
        <v>367</v>
      </c>
      <c r="EH182">
        <v>0</v>
      </c>
      <c r="EI182" t="s">
        <v>3</v>
      </c>
      <c r="EJ182">
        <v>2</v>
      </c>
      <c r="EK182">
        <v>500002</v>
      </c>
      <c r="EL182" t="s">
        <v>368</v>
      </c>
      <c r="EM182" t="s">
        <v>369</v>
      </c>
      <c r="EO182" t="s">
        <v>3</v>
      </c>
      <c r="EQ182">
        <v>163840</v>
      </c>
      <c r="ER182">
        <v>45.42</v>
      </c>
      <c r="ES182">
        <v>45.42</v>
      </c>
      <c r="ET182">
        <v>0</v>
      </c>
      <c r="EU182">
        <v>0</v>
      </c>
      <c r="EV182">
        <v>0</v>
      </c>
      <c r="EW182">
        <v>0</v>
      </c>
      <c r="EX182">
        <v>0</v>
      </c>
      <c r="EY182">
        <v>0</v>
      </c>
      <c r="FQ182">
        <v>0</v>
      </c>
      <c r="FR182">
        <f t="shared" si="326"/>
        <v>0</v>
      </c>
      <c r="FS182">
        <v>0</v>
      </c>
      <c r="FX182">
        <v>0</v>
      </c>
      <c r="FY182">
        <v>0</v>
      </c>
      <c r="GA182" t="s">
        <v>3</v>
      </c>
      <c r="GD182">
        <v>1</v>
      </c>
      <c r="GF182">
        <v>-1913534636</v>
      </c>
      <c r="GG182">
        <v>2</v>
      </c>
      <c r="GH182">
        <v>0</v>
      </c>
      <c r="GI182">
        <v>2</v>
      </c>
      <c r="GJ182">
        <v>0</v>
      </c>
      <c r="GK182">
        <v>0</v>
      </c>
      <c r="GL182">
        <f t="shared" si="327"/>
        <v>0</v>
      </c>
      <c r="GM182">
        <f t="shared" si="328"/>
        <v>-49</v>
      </c>
      <c r="GN182">
        <f t="shared" si="329"/>
        <v>0</v>
      </c>
      <c r="GO182">
        <f t="shared" si="330"/>
        <v>-49</v>
      </c>
      <c r="GP182">
        <f t="shared" si="331"/>
        <v>0</v>
      </c>
      <c r="GR182">
        <v>0</v>
      </c>
      <c r="GS182">
        <v>0</v>
      </c>
      <c r="GT182">
        <v>0</v>
      </c>
      <c r="GU182" t="s">
        <v>3</v>
      </c>
      <c r="GV182">
        <f t="shared" si="332"/>
        <v>0</v>
      </c>
      <c r="GW182">
        <v>1</v>
      </c>
      <c r="GX182">
        <f t="shared" si="333"/>
        <v>0</v>
      </c>
      <c r="HA182">
        <v>0</v>
      </c>
      <c r="HB182">
        <v>0</v>
      </c>
      <c r="HC182">
        <f t="shared" si="334"/>
        <v>0</v>
      </c>
      <c r="IK182">
        <v>0</v>
      </c>
    </row>
    <row r="183" spans="1:245">
      <c r="A183">
        <v>17</v>
      </c>
      <c r="B183">
        <v>1</v>
      </c>
      <c r="E183" t="s">
        <v>95</v>
      </c>
      <c r="F183" t="s">
        <v>418</v>
      </c>
      <c r="G183" t="s">
        <v>419</v>
      </c>
      <c r="H183" t="s">
        <v>116</v>
      </c>
      <c r="I183">
        <v>3.5960000000000001</v>
      </c>
      <c r="J183">
        <v>0</v>
      </c>
      <c r="O183">
        <f t="shared" si="295"/>
        <v>124</v>
      </c>
      <c r="P183">
        <f t="shared" si="296"/>
        <v>124</v>
      </c>
      <c r="Q183">
        <f t="shared" si="297"/>
        <v>0</v>
      </c>
      <c r="R183">
        <f t="shared" si="298"/>
        <v>0</v>
      </c>
      <c r="S183">
        <f t="shared" si="299"/>
        <v>0</v>
      </c>
      <c r="T183">
        <f t="shared" si="300"/>
        <v>0</v>
      </c>
      <c r="U183">
        <f t="shared" si="301"/>
        <v>0</v>
      </c>
      <c r="V183">
        <f t="shared" si="302"/>
        <v>0</v>
      </c>
      <c r="W183">
        <f t="shared" si="303"/>
        <v>0</v>
      </c>
      <c r="X183">
        <f t="shared" si="304"/>
        <v>0</v>
      </c>
      <c r="Y183">
        <f t="shared" si="305"/>
        <v>0</v>
      </c>
      <c r="AA183">
        <v>48583957</v>
      </c>
      <c r="AB183">
        <f t="shared" si="306"/>
        <v>23.54</v>
      </c>
      <c r="AC183">
        <f t="shared" si="307"/>
        <v>23.54</v>
      </c>
      <c r="AD183">
        <f t="shared" si="308"/>
        <v>0</v>
      </c>
      <c r="AE183">
        <f t="shared" si="309"/>
        <v>0</v>
      </c>
      <c r="AF183">
        <f t="shared" si="310"/>
        <v>0</v>
      </c>
      <c r="AG183">
        <f t="shared" si="311"/>
        <v>0</v>
      </c>
      <c r="AH183">
        <f t="shared" si="312"/>
        <v>0</v>
      </c>
      <c r="AI183">
        <f t="shared" si="313"/>
        <v>0</v>
      </c>
      <c r="AJ183">
        <f t="shared" si="314"/>
        <v>0</v>
      </c>
      <c r="AK183">
        <v>23.54</v>
      </c>
      <c r="AL183">
        <v>23.54</v>
      </c>
      <c r="AM183">
        <v>0</v>
      </c>
      <c r="AN183">
        <v>0</v>
      </c>
      <c r="AO183">
        <v>0</v>
      </c>
      <c r="AP183">
        <v>0</v>
      </c>
      <c r="AQ183">
        <v>0</v>
      </c>
      <c r="AR183">
        <v>0</v>
      </c>
      <c r="AS183">
        <v>0</v>
      </c>
      <c r="AT183">
        <v>0</v>
      </c>
      <c r="AU183">
        <v>0</v>
      </c>
      <c r="AV183">
        <v>1</v>
      </c>
      <c r="AW183">
        <v>1</v>
      </c>
      <c r="AZ183">
        <v>1</v>
      </c>
      <c r="BA183">
        <v>1</v>
      </c>
      <c r="BB183">
        <v>1</v>
      </c>
      <c r="BC183">
        <v>1.47</v>
      </c>
      <c r="BD183" t="s">
        <v>3</v>
      </c>
      <c r="BE183" t="s">
        <v>3</v>
      </c>
      <c r="BF183" t="s">
        <v>3</v>
      </c>
      <c r="BG183" t="s">
        <v>3</v>
      </c>
      <c r="BH183">
        <v>3</v>
      </c>
      <c r="BI183">
        <v>2</v>
      </c>
      <c r="BJ183" t="s">
        <v>420</v>
      </c>
      <c r="BM183">
        <v>500002</v>
      </c>
      <c r="BN183">
        <v>0</v>
      </c>
      <c r="BO183" t="s">
        <v>418</v>
      </c>
      <c r="BP183">
        <v>1</v>
      </c>
      <c r="BQ183">
        <v>12</v>
      </c>
      <c r="BR183">
        <v>0</v>
      </c>
      <c r="BS183">
        <v>1</v>
      </c>
      <c r="BT183">
        <v>1</v>
      </c>
      <c r="BU183">
        <v>1</v>
      </c>
      <c r="BV183">
        <v>1</v>
      </c>
      <c r="BW183">
        <v>1</v>
      </c>
      <c r="BX183">
        <v>1</v>
      </c>
      <c r="BY183" t="s">
        <v>3</v>
      </c>
      <c r="BZ183">
        <v>0</v>
      </c>
      <c r="CA183">
        <v>0</v>
      </c>
      <c r="CE183">
        <v>0</v>
      </c>
      <c r="CF183">
        <v>0</v>
      </c>
      <c r="CG183">
        <v>0</v>
      </c>
      <c r="CM183">
        <v>0</v>
      </c>
      <c r="CN183" t="s">
        <v>3</v>
      </c>
      <c r="CO183">
        <v>0</v>
      </c>
      <c r="CP183">
        <f t="shared" si="315"/>
        <v>124</v>
      </c>
      <c r="CQ183">
        <f t="shared" si="316"/>
        <v>34.6038</v>
      </c>
      <c r="CR183">
        <f t="shared" si="317"/>
        <v>0</v>
      </c>
      <c r="CS183">
        <f t="shared" si="318"/>
        <v>0</v>
      </c>
      <c r="CT183">
        <f t="shared" si="319"/>
        <v>0</v>
      </c>
      <c r="CU183">
        <f t="shared" si="320"/>
        <v>0</v>
      </c>
      <c r="CV183">
        <f t="shared" si="321"/>
        <v>0</v>
      </c>
      <c r="CW183">
        <f t="shared" si="322"/>
        <v>0</v>
      </c>
      <c r="CX183">
        <f t="shared" si="323"/>
        <v>0</v>
      </c>
      <c r="CY183">
        <f t="shared" si="324"/>
        <v>0</v>
      </c>
      <c r="CZ183">
        <f t="shared" si="325"/>
        <v>0</v>
      </c>
      <c r="DC183" t="s">
        <v>3</v>
      </c>
      <c r="DD183" t="s">
        <v>3</v>
      </c>
      <c r="DE183" t="s">
        <v>3</v>
      </c>
      <c r="DF183" t="s">
        <v>3</v>
      </c>
      <c r="DG183" t="s">
        <v>3</v>
      </c>
      <c r="DH183" t="s">
        <v>3</v>
      </c>
      <c r="DI183" t="s">
        <v>3</v>
      </c>
      <c r="DJ183" t="s">
        <v>3</v>
      </c>
      <c r="DK183" t="s">
        <v>3</v>
      </c>
      <c r="DL183" t="s">
        <v>3</v>
      </c>
      <c r="DM183" t="s">
        <v>3</v>
      </c>
      <c r="DN183">
        <v>0</v>
      </c>
      <c r="DO183">
        <v>0</v>
      </c>
      <c r="DP183">
        <v>1</v>
      </c>
      <c r="DQ183">
        <v>1</v>
      </c>
      <c r="DU183">
        <v>1003</v>
      </c>
      <c r="DV183" t="s">
        <v>116</v>
      </c>
      <c r="DW183" t="s">
        <v>116</v>
      </c>
      <c r="DX183">
        <v>1</v>
      </c>
      <c r="EE183">
        <v>48577657</v>
      </c>
      <c r="EF183">
        <v>12</v>
      </c>
      <c r="EG183" t="s">
        <v>367</v>
      </c>
      <c r="EH183">
        <v>0</v>
      </c>
      <c r="EI183" t="s">
        <v>3</v>
      </c>
      <c r="EJ183">
        <v>2</v>
      </c>
      <c r="EK183">
        <v>500002</v>
      </c>
      <c r="EL183" t="s">
        <v>368</v>
      </c>
      <c r="EM183" t="s">
        <v>369</v>
      </c>
      <c r="EO183" t="s">
        <v>3</v>
      </c>
      <c r="EQ183">
        <v>131072</v>
      </c>
      <c r="ER183">
        <v>23.54</v>
      </c>
      <c r="ES183">
        <v>23.54</v>
      </c>
      <c r="ET183">
        <v>0</v>
      </c>
      <c r="EU183">
        <v>0</v>
      </c>
      <c r="EV183">
        <v>0</v>
      </c>
      <c r="EW183">
        <v>0</v>
      </c>
      <c r="EX183">
        <v>0</v>
      </c>
      <c r="EY183">
        <v>0</v>
      </c>
      <c r="FQ183">
        <v>0</v>
      </c>
      <c r="FR183">
        <f t="shared" si="326"/>
        <v>0</v>
      </c>
      <c r="FS183">
        <v>0</v>
      </c>
      <c r="FX183">
        <v>0</v>
      </c>
      <c r="FY183">
        <v>0</v>
      </c>
      <c r="GA183" t="s">
        <v>3</v>
      </c>
      <c r="GD183">
        <v>1</v>
      </c>
      <c r="GF183">
        <v>-2131666440</v>
      </c>
      <c r="GG183">
        <v>2</v>
      </c>
      <c r="GH183">
        <v>0</v>
      </c>
      <c r="GI183">
        <v>2</v>
      </c>
      <c r="GJ183">
        <v>0</v>
      </c>
      <c r="GK183">
        <v>0</v>
      </c>
      <c r="GL183">
        <f t="shared" si="327"/>
        <v>0</v>
      </c>
      <c r="GM183">
        <f t="shared" si="328"/>
        <v>124</v>
      </c>
      <c r="GN183">
        <f t="shared" si="329"/>
        <v>0</v>
      </c>
      <c r="GO183">
        <f t="shared" si="330"/>
        <v>124</v>
      </c>
      <c r="GP183">
        <f t="shared" si="331"/>
        <v>0</v>
      </c>
      <c r="GR183">
        <v>0</v>
      </c>
      <c r="GS183">
        <v>0</v>
      </c>
      <c r="GT183">
        <v>0</v>
      </c>
      <c r="GU183" t="s">
        <v>3</v>
      </c>
      <c r="GV183">
        <f t="shared" si="332"/>
        <v>0</v>
      </c>
      <c r="GW183">
        <v>1</v>
      </c>
      <c r="GX183">
        <f t="shared" si="333"/>
        <v>0</v>
      </c>
      <c r="HA183">
        <v>0</v>
      </c>
      <c r="HB183">
        <v>0</v>
      </c>
      <c r="HC183">
        <f t="shared" si="334"/>
        <v>0</v>
      </c>
      <c r="IK183">
        <v>0</v>
      </c>
    </row>
    <row r="184" spans="1:245">
      <c r="A184">
        <v>17</v>
      </c>
      <c r="B184">
        <v>1</v>
      </c>
      <c r="C184">
        <f>ROW(SmtRes!A409)</f>
        <v>409</v>
      </c>
      <c r="D184">
        <f>ROW(EtalonRes!A446)</f>
        <v>446</v>
      </c>
      <c r="E184" t="s">
        <v>102</v>
      </c>
      <c r="F184" t="s">
        <v>373</v>
      </c>
      <c r="G184" t="s">
        <v>374</v>
      </c>
      <c r="H184" t="s">
        <v>359</v>
      </c>
      <c r="I184">
        <f>ROUND(2/100,9)</f>
        <v>0.02</v>
      </c>
      <c r="J184">
        <v>0</v>
      </c>
      <c r="O184">
        <f t="shared" si="295"/>
        <v>649</v>
      </c>
      <c r="P184">
        <f t="shared" si="296"/>
        <v>37</v>
      </c>
      <c r="Q184">
        <f t="shared" si="297"/>
        <v>114</v>
      </c>
      <c r="R184">
        <f t="shared" si="298"/>
        <v>36</v>
      </c>
      <c r="S184">
        <f t="shared" si="299"/>
        <v>498</v>
      </c>
      <c r="T184">
        <f t="shared" si="300"/>
        <v>0</v>
      </c>
      <c r="U184">
        <f t="shared" si="301"/>
        <v>2.9927999999999999</v>
      </c>
      <c r="V184">
        <f t="shared" si="302"/>
        <v>0.16399999999999998</v>
      </c>
      <c r="W184">
        <f t="shared" si="303"/>
        <v>0</v>
      </c>
      <c r="X184">
        <f t="shared" si="304"/>
        <v>614</v>
      </c>
      <c r="Y184">
        <f t="shared" si="305"/>
        <v>379</v>
      </c>
      <c r="AA184">
        <v>48583957</v>
      </c>
      <c r="AB184">
        <f t="shared" si="306"/>
        <v>2805.29</v>
      </c>
      <c r="AC184">
        <f t="shared" si="307"/>
        <v>562.51</v>
      </c>
      <c r="AD184">
        <f t="shared" si="308"/>
        <v>855.62</v>
      </c>
      <c r="AE184">
        <f t="shared" si="309"/>
        <v>99.22</v>
      </c>
      <c r="AF184">
        <f t="shared" si="310"/>
        <v>1387.16</v>
      </c>
      <c r="AG184">
        <f t="shared" si="311"/>
        <v>0</v>
      </c>
      <c r="AH184">
        <f t="shared" si="312"/>
        <v>149.63999999999999</v>
      </c>
      <c r="AI184">
        <f t="shared" si="313"/>
        <v>8.1999999999999993</v>
      </c>
      <c r="AJ184">
        <f t="shared" si="314"/>
        <v>0</v>
      </c>
      <c r="AK184">
        <v>2805.29</v>
      </c>
      <c r="AL184">
        <v>562.51</v>
      </c>
      <c r="AM184">
        <v>855.62</v>
      </c>
      <c r="AN184">
        <v>99.22</v>
      </c>
      <c r="AO184">
        <v>1387.16</v>
      </c>
      <c r="AP184">
        <v>0</v>
      </c>
      <c r="AQ184">
        <v>149.63999999999999</v>
      </c>
      <c r="AR184">
        <v>8.1999999999999993</v>
      </c>
      <c r="AS184">
        <v>0</v>
      </c>
      <c r="AT184">
        <v>115</v>
      </c>
      <c r="AU184">
        <v>71</v>
      </c>
      <c r="AV184">
        <v>1</v>
      </c>
      <c r="AW184">
        <v>1</v>
      </c>
      <c r="AZ184">
        <v>1</v>
      </c>
      <c r="BA184">
        <v>17.95</v>
      </c>
      <c r="BB184">
        <v>6.68</v>
      </c>
      <c r="BC184">
        <v>3.33</v>
      </c>
      <c r="BD184" t="s">
        <v>3</v>
      </c>
      <c r="BE184" t="s">
        <v>3</v>
      </c>
      <c r="BF184" t="s">
        <v>3</v>
      </c>
      <c r="BG184" t="s">
        <v>3</v>
      </c>
      <c r="BH184">
        <v>0</v>
      </c>
      <c r="BI184">
        <v>1</v>
      </c>
      <c r="BJ184" t="s">
        <v>375</v>
      </c>
      <c r="BM184">
        <v>16001</v>
      </c>
      <c r="BN184">
        <v>0</v>
      </c>
      <c r="BO184" t="s">
        <v>373</v>
      </c>
      <c r="BP184">
        <v>1</v>
      </c>
      <c r="BQ184">
        <v>2</v>
      </c>
      <c r="BR184">
        <v>0</v>
      </c>
      <c r="BS184">
        <v>17.95</v>
      </c>
      <c r="BT184">
        <v>1</v>
      </c>
      <c r="BU184">
        <v>1</v>
      </c>
      <c r="BV184">
        <v>1</v>
      </c>
      <c r="BW184">
        <v>1</v>
      </c>
      <c r="BX184">
        <v>1</v>
      </c>
      <c r="BY184" t="s">
        <v>3</v>
      </c>
      <c r="BZ184">
        <v>128</v>
      </c>
      <c r="CA184">
        <v>83</v>
      </c>
      <c r="CE184">
        <v>0</v>
      </c>
      <c r="CF184">
        <v>0</v>
      </c>
      <c r="CG184">
        <v>0</v>
      </c>
      <c r="CM184">
        <v>0</v>
      </c>
      <c r="CN184" t="s">
        <v>3</v>
      </c>
      <c r="CO184">
        <v>0</v>
      </c>
      <c r="CP184">
        <f t="shared" si="315"/>
        <v>649</v>
      </c>
      <c r="CQ184">
        <f t="shared" si="316"/>
        <v>1873.1583000000001</v>
      </c>
      <c r="CR184">
        <f t="shared" si="317"/>
        <v>5715.5415999999996</v>
      </c>
      <c r="CS184">
        <f t="shared" si="318"/>
        <v>1780.9989999999998</v>
      </c>
      <c r="CT184">
        <f t="shared" si="319"/>
        <v>24899.522000000001</v>
      </c>
      <c r="CU184">
        <f t="shared" si="320"/>
        <v>0</v>
      </c>
      <c r="CV184">
        <f t="shared" si="321"/>
        <v>149.63999999999999</v>
      </c>
      <c r="CW184">
        <f t="shared" si="322"/>
        <v>8.1999999999999993</v>
      </c>
      <c r="CX184">
        <f t="shared" si="323"/>
        <v>0</v>
      </c>
      <c r="CY184">
        <f t="shared" si="324"/>
        <v>614.1</v>
      </c>
      <c r="CZ184">
        <f t="shared" si="325"/>
        <v>379.14</v>
      </c>
      <c r="DC184" t="s">
        <v>3</v>
      </c>
      <c r="DD184" t="s">
        <v>3</v>
      </c>
      <c r="DE184" t="s">
        <v>3</v>
      </c>
      <c r="DF184" t="s">
        <v>3</v>
      </c>
      <c r="DG184" t="s">
        <v>3</v>
      </c>
      <c r="DH184" t="s">
        <v>3</v>
      </c>
      <c r="DI184" t="s">
        <v>3</v>
      </c>
      <c r="DJ184" t="s">
        <v>3</v>
      </c>
      <c r="DK184" t="s">
        <v>3</v>
      </c>
      <c r="DL184" t="s">
        <v>3</v>
      </c>
      <c r="DM184" t="s">
        <v>3</v>
      </c>
      <c r="DN184">
        <v>0</v>
      </c>
      <c r="DO184">
        <v>0</v>
      </c>
      <c r="DP184">
        <v>1</v>
      </c>
      <c r="DQ184">
        <v>1</v>
      </c>
      <c r="DU184">
        <v>1013</v>
      </c>
      <c r="DV184" t="s">
        <v>359</v>
      </c>
      <c r="DW184" t="s">
        <v>359</v>
      </c>
      <c r="DX184">
        <v>1</v>
      </c>
      <c r="EE184">
        <v>48577750</v>
      </c>
      <c r="EF184">
        <v>2</v>
      </c>
      <c r="EG184" t="s">
        <v>12</v>
      </c>
      <c r="EH184">
        <v>0</v>
      </c>
      <c r="EI184" t="s">
        <v>3</v>
      </c>
      <c r="EJ184">
        <v>1</v>
      </c>
      <c r="EK184">
        <v>16001</v>
      </c>
      <c r="EL184" t="s">
        <v>361</v>
      </c>
      <c r="EM184" t="s">
        <v>362</v>
      </c>
      <c r="EO184" t="s">
        <v>3</v>
      </c>
      <c r="EQ184">
        <v>131072</v>
      </c>
      <c r="ER184">
        <v>2805.29</v>
      </c>
      <c r="ES184">
        <v>562.51</v>
      </c>
      <c r="ET184">
        <v>855.62</v>
      </c>
      <c r="EU184">
        <v>99.22</v>
      </c>
      <c r="EV184">
        <v>1387.16</v>
      </c>
      <c r="EW184">
        <v>149.63999999999999</v>
      </c>
      <c r="EX184">
        <v>8.1999999999999993</v>
      </c>
      <c r="EY184">
        <v>0</v>
      </c>
      <c r="FQ184">
        <v>0</v>
      </c>
      <c r="FR184">
        <f t="shared" si="326"/>
        <v>0</v>
      </c>
      <c r="FS184">
        <v>0</v>
      </c>
      <c r="FT184" t="s">
        <v>22</v>
      </c>
      <c r="FU184" t="s">
        <v>23</v>
      </c>
      <c r="FX184">
        <v>115.2</v>
      </c>
      <c r="FY184">
        <v>70.55</v>
      </c>
      <c r="GA184" t="s">
        <v>3</v>
      </c>
      <c r="GD184">
        <v>1</v>
      </c>
      <c r="GF184">
        <v>-1622386387</v>
      </c>
      <c r="GG184">
        <v>2</v>
      </c>
      <c r="GH184">
        <v>0</v>
      </c>
      <c r="GI184">
        <v>2</v>
      </c>
      <c r="GJ184">
        <v>0</v>
      </c>
      <c r="GK184">
        <v>0</v>
      </c>
      <c r="GL184">
        <f t="shared" si="327"/>
        <v>0</v>
      </c>
      <c r="GM184">
        <f t="shared" si="328"/>
        <v>1642</v>
      </c>
      <c r="GN184">
        <f t="shared" si="329"/>
        <v>1642</v>
      </c>
      <c r="GO184">
        <f t="shared" si="330"/>
        <v>0</v>
      </c>
      <c r="GP184">
        <f t="shared" si="331"/>
        <v>0</v>
      </c>
      <c r="GR184">
        <v>0</v>
      </c>
      <c r="GS184">
        <v>0</v>
      </c>
      <c r="GT184">
        <v>0</v>
      </c>
      <c r="GU184" t="s">
        <v>3</v>
      </c>
      <c r="GV184">
        <f t="shared" si="332"/>
        <v>0</v>
      </c>
      <c r="GW184">
        <v>1</v>
      </c>
      <c r="GX184">
        <f t="shared" si="333"/>
        <v>0</v>
      </c>
      <c r="HA184">
        <v>0</v>
      </c>
      <c r="HB184">
        <v>0</v>
      </c>
      <c r="HC184">
        <f t="shared" si="334"/>
        <v>0</v>
      </c>
      <c r="IK184">
        <v>0</v>
      </c>
    </row>
    <row r="185" spans="1:245">
      <c r="A185">
        <v>17</v>
      </c>
      <c r="B185">
        <v>1</v>
      </c>
      <c r="E185" t="s">
        <v>109</v>
      </c>
      <c r="F185" t="s">
        <v>376</v>
      </c>
      <c r="G185" t="s">
        <v>377</v>
      </c>
      <c r="H185" t="s">
        <v>365</v>
      </c>
      <c r="I185">
        <f>ROUND(I184*-9.29,9)</f>
        <v>-0.18579999999999999</v>
      </c>
      <c r="J185">
        <v>0</v>
      </c>
      <c r="O185">
        <f t="shared" si="295"/>
        <v>-32</v>
      </c>
      <c r="P185">
        <f t="shared" si="296"/>
        <v>-32</v>
      </c>
      <c r="Q185">
        <f t="shared" si="297"/>
        <v>0</v>
      </c>
      <c r="R185">
        <f t="shared" si="298"/>
        <v>0</v>
      </c>
      <c r="S185">
        <f t="shared" si="299"/>
        <v>0</v>
      </c>
      <c r="T185">
        <f t="shared" si="300"/>
        <v>0</v>
      </c>
      <c r="U185">
        <f t="shared" si="301"/>
        <v>0</v>
      </c>
      <c r="V185">
        <f t="shared" si="302"/>
        <v>0</v>
      </c>
      <c r="W185">
        <f t="shared" si="303"/>
        <v>0</v>
      </c>
      <c r="X185">
        <f t="shared" si="304"/>
        <v>0</v>
      </c>
      <c r="Y185">
        <f t="shared" si="305"/>
        <v>0</v>
      </c>
      <c r="AA185">
        <v>48583957</v>
      </c>
      <c r="AB185">
        <f t="shared" si="306"/>
        <v>55.05</v>
      </c>
      <c r="AC185">
        <f t="shared" si="307"/>
        <v>55.05</v>
      </c>
      <c r="AD185">
        <f t="shared" si="308"/>
        <v>0</v>
      </c>
      <c r="AE185">
        <f t="shared" si="309"/>
        <v>0</v>
      </c>
      <c r="AF185">
        <f t="shared" si="310"/>
        <v>0</v>
      </c>
      <c r="AG185">
        <f t="shared" si="311"/>
        <v>0</v>
      </c>
      <c r="AH185">
        <f t="shared" si="312"/>
        <v>0</v>
      </c>
      <c r="AI185">
        <f t="shared" si="313"/>
        <v>0</v>
      </c>
      <c r="AJ185">
        <f t="shared" si="314"/>
        <v>0</v>
      </c>
      <c r="AK185">
        <v>55.05</v>
      </c>
      <c r="AL185">
        <v>55.05</v>
      </c>
      <c r="AM185">
        <v>0</v>
      </c>
      <c r="AN185">
        <v>0</v>
      </c>
      <c r="AO185">
        <v>0</v>
      </c>
      <c r="AP185">
        <v>0</v>
      </c>
      <c r="AQ185">
        <v>0</v>
      </c>
      <c r="AR185">
        <v>0</v>
      </c>
      <c r="AS185">
        <v>0</v>
      </c>
      <c r="AT185">
        <v>0</v>
      </c>
      <c r="AU185">
        <v>0</v>
      </c>
      <c r="AV185">
        <v>1</v>
      </c>
      <c r="AW185">
        <v>1</v>
      </c>
      <c r="AZ185">
        <v>1</v>
      </c>
      <c r="BA185">
        <v>1</v>
      </c>
      <c r="BB185">
        <v>1</v>
      </c>
      <c r="BC185">
        <v>3.15</v>
      </c>
      <c r="BD185" t="s">
        <v>3</v>
      </c>
      <c r="BE185" t="s">
        <v>3</v>
      </c>
      <c r="BF185" t="s">
        <v>3</v>
      </c>
      <c r="BG185" t="s">
        <v>3</v>
      </c>
      <c r="BH185">
        <v>3</v>
      </c>
      <c r="BI185">
        <v>2</v>
      </c>
      <c r="BJ185" t="s">
        <v>378</v>
      </c>
      <c r="BM185">
        <v>500002</v>
      </c>
      <c r="BN185">
        <v>0</v>
      </c>
      <c r="BO185" t="s">
        <v>376</v>
      </c>
      <c r="BP185">
        <v>1</v>
      </c>
      <c r="BQ185">
        <v>12</v>
      </c>
      <c r="BR185">
        <v>1</v>
      </c>
      <c r="BS185">
        <v>1</v>
      </c>
      <c r="BT185">
        <v>1</v>
      </c>
      <c r="BU185">
        <v>1</v>
      </c>
      <c r="BV185">
        <v>1</v>
      </c>
      <c r="BW185">
        <v>1</v>
      </c>
      <c r="BX185">
        <v>1</v>
      </c>
      <c r="BY185" t="s">
        <v>3</v>
      </c>
      <c r="BZ185">
        <v>0</v>
      </c>
      <c r="CA185">
        <v>0</v>
      </c>
      <c r="CE185">
        <v>0</v>
      </c>
      <c r="CF185">
        <v>0</v>
      </c>
      <c r="CG185">
        <v>0</v>
      </c>
      <c r="CM185">
        <v>0</v>
      </c>
      <c r="CN185" t="s">
        <v>3</v>
      </c>
      <c r="CO185">
        <v>0</v>
      </c>
      <c r="CP185">
        <f t="shared" si="315"/>
        <v>-32</v>
      </c>
      <c r="CQ185">
        <f t="shared" si="316"/>
        <v>173.4075</v>
      </c>
      <c r="CR185">
        <f t="shared" si="317"/>
        <v>0</v>
      </c>
      <c r="CS185">
        <f t="shared" si="318"/>
        <v>0</v>
      </c>
      <c r="CT185">
        <f t="shared" si="319"/>
        <v>0</v>
      </c>
      <c r="CU185">
        <f t="shared" si="320"/>
        <v>0</v>
      </c>
      <c r="CV185">
        <f t="shared" si="321"/>
        <v>0</v>
      </c>
      <c r="CW185">
        <f t="shared" si="322"/>
        <v>0</v>
      </c>
      <c r="CX185">
        <f t="shared" si="323"/>
        <v>0</v>
      </c>
      <c r="CY185">
        <f t="shared" si="324"/>
        <v>0</v>
      </c>
      <c r="CZ185">
        <f t="shared" si="325"/>
        <v>0</v>
      </c>
      <c r="DC185" t="s">
        <v>3</v>
      </c>
      <c r="DD185" t="s">
        <v>3</v>
      </c>
      <c r="DE185" t="s">
        <v>3</v>
      </c>
      <c r="DF185" t="s">
        <v>3</v>
      </c>
      <c r="DG185" t="s">
        <v>3</v>
      </c>
      <c r="DH185" t="s">
        <v>3</v>
      </c>
      <c r="DI185" t="s">
        <v>3</v>
      </c>
      <c r="DJ185" t="s">
        <v>3</v>
      </c>
      <c r="DK185" t="s">
        <v>3</v>
      </c>
      <c r="DL185" t="s">
        <v>3</v>
      </c>
      <c r="DM185" t="s">
        <v>3</v>
      </c>
      <c r="DN185">
        <v>0</v>
      </c>
      <c r="DO185">
        <v>0</v>
      </c>
      <c r="DP185">
        <v>1</v>
      </c>
      <c r="DQ185">
        <v>1</v>
      </c>
      <c r="DU185">
        <v>1003</v>
      </c>
      <c r="DV185" t="s">
        <v>365</v>
      </c>
      <c r="DW185" t="s">
        <v>365</v>
      </c>
      <c r="DX185">
        <v>10</v>
      </c>
      <c r="EE185">
        <v>48577657</v>
      </c>
      <c r="EF185">
        <v>12</v>
      </c>
      <c r="EG185" t="s">
        <v>367</v>
      </c>
      <c r="EH185">
        <v>0</v>
      </c>
      <c r="EI185" t="s">
        <v>3</v>
      </c>
      <c r="EJ185">
        <v>2</v>
      </c>
      <c r="EK185">
        <v>500002</v>
      </c>
      <c r="EL185" t="s">
        <v>368</v>
      </c>
      <c r="EM185" t="s">
        <v>369</v>
      </c>
      <c r="EO185" t="s">
        <v>3</v>
      </c>
      <c r="EQ185">
        <v>163840</v>
      </c>
      <c r="ER185">
        <v>55.05</v>
      </c>
      <c r="ES185">
        <v>55.05</v>
      </c>
      <c r="ET185">
        <v>0</v>
      </c>
      <c r="EU185">
        <v>0</v>
      </c>
      <c r="EV185">
        <v>0</v>
      </c>
      <c r="EW185">
        <v>0</v>
      </c>
      <c r="EX185">
        <v>0</v>
      </c>
      <c r="EY185">
        <v>0</v>
      </c>
      <c r="FQ185">
        <v>0</v>
      </c>
      <c r="FR185">
        <f t="shared" si="326"/>
        <v>0</v>
      </c>
      <c r="FS185">
        <v>0</v>
      </c>
      <c r="FX185">
        <v>0</v>
      </c>
      <c r="FY185">
        <v>0</v>
      </c>
      <c r="GA185" t="s">
        <v>3</v>
      </c>
      <c r="GD185">
        <v>1</v>
      </c>
      <c r="GF185">
        <v>-1382679050</v>
      </c>
      <c r="GG185">
        <v>2</v>
      </c>
      <c r="GH185">
        <v>0</v>
      </c>
      <c r="GI185">
        <v>2</v>
      </c>
      <c r="GJ185">
        <v>0</v>
      </c>
      <c r="GK185">
        <v>0</v>
      </c>
      <c r="GL185">
        <f t="shared" si="327"/>
        <v>0</v>
      </c>
      <c r="GM185">
        <f t="shared" si="328"/>
        <v>-32</v>
      </c>
      <c r="GN185">
        <f t="shared" si="329"/>
        <v>0</v>
      </c>
      <c r="GO185">
        <f t="shared" si="330"/>
        <v>-32</v>
      </c>
      <c r="GP185">
        <f t="shared" si="331"/>
        <v>0</v>
      </c>
      <c r="GR185">
        <v>0</v>
      </c>
      <c r="GS185">
        <v>0</v>
      </c>
      <c r="GT185">
        <v>0</v>
      </c>
      <c r="GU185" t="s">
        <v>3</v>
      </c>
      <c r="GV185">
        <f t="shared" si="332"/>
        <v>0</v>
      </c>
      <c r="GW185">
        <v>1</v>
      </c>
      <c r="GX185">
        <f t="shared" si="333"/>
        <v>0</v>
      </c>
      <c r="HA185">
        <v>0</v>
      </c>
      <c r="HB185">
        <v>0</v>
      </c>
      <c r="HC185">
        <f t="shared" si="334"/>
        <v>0</v>
      </c>
      <c r="IK185">
        <v>0</v>
      </c>
    </row>
    <row r="186" spans="1:245">
      <c r="A186">
        <v>17</v>
      </c>
      <c r="B186">
        <v>1</v>
      </c>
      <c r="E186" t="s">
        <v>114</v>
      </c>
      <c r="F186" t="s">
        <v>421</v>
      </c>
      <c r="G186" t="s">
        <v>422</v>
      </c>
      <c r="H186" t="s">
        <v>116</v>
      </c>
      <c r="I186">
        <v>1.8580000000000001</v>
      </c>
      <c r="J186">
        <v>0</v>
      </c>
      <c r="O186">
        <f t="shared" si="295"/>
        <v>93</v>
      </c>
      <c r="P186">
        <f t="shared" si="296"/>
        <v>93</v>
      </c>
      <c r="Q186">
        <f t="shared" si="297"/>
        <v>0</v>
      </c>
      <c r="R186">
        <f t="shared" si="298"/>
        <v>0</v>
      </c>
      <c r="S186">
        <f t="shared" si="299"/>
        <v>0</v>
      </c>
      <c r="T186">
        <f t="shared" si="300"/>
        <v>0</v>
      </c>
      <c r="U186">
        <f t="shared" si="301"/>
        <v>0</v>
      </c>
      <c r="V186">
        <f t="shared" si="302"/>
        <v>0</v>
      </c>
      <c r="W186">
        <f t="shared" si="303"/>
        <v>0</v>
      </c>
      <c r="X186">
        <f t="shared" si="304"/>
        <v>0</v>
      </c>
      <c r="Y186">
        <f t="shared" si="305"/>
        <v>0</v>
      </c>
      <c r="AA186">
        <v>48583957</v>
      </c>
      <c r="AB186">
        <f t="shared" si="306"/>
        <v>35.46</v>
      </c>
      <c r="AC186">
        <f t="shared" si="307"/>
        <v>35.46</v>
      </c>
      <c r="AD186">
        <f t="shared" si="308"/>
        <v>0</v>
      </c>
      <c r="AE186">
        <f t="shared" si="309"/>
        <v>0</v>
      </c>
      <c r="AF186">
        <f t="shared" si="310"/>
        <v>0</v>
      </c>
      <c r="AG186">
        <f t="shared" si="311"/>
        <v>0</v>
      </c>
      <c r="AH186">
        <f t="shared" si="312"/>
        <v>0</v>
      </c>
      <c r="AI186">
        <f t="shared" si="313"/>
        <v>0</v>
      </c>
      <c r="AJ186">
        <f t="shared" si="314"/>
        <v>0</v>
      </c>
      <c r="AK186">
        <v>35.46</v>
      </c>
      <c r="AL186">
        <v>35.46</v>
      </c>
      <c r="AM186">
        <v>0</v>
      </c>
      <c r="AN186">
        <v>0</v>
      </c>
      <c r="AO186">
        <v>0</v>
      </c>
      <c r="AP186">
        <v>0</v>
      </c>
      <c r="AQ186">
        <v>0</v>
      </c>
      <c r="AR186">
        <v>0</v>
      </c>
      <c r="AS186">
        <v>0</v>
      </c>
      <c r="AT186">
        <v>0</v>
      </c>
      <c r="AU186">
        <v>0</v>
      </c>
      <c r="AV186">
        <v>1</v>
      </c>
      <c r="AW186">
        <v>1</v>
      </c>
      <c r="AZ186">
        <v>1</v>
      </c>
      <c r="BA186">
        <v>1</v>
      </c>
      <c r="BB186">
        <v>1</v>
      </c>
      <c r="BC186">
        <v>1.41</v>
      </c>
      <c r="BD186" t="s">
        <v>3</v>
      </c>
      <c r="BE186" t="s">
        <v>3</v>
      </c>
      <c r="BF186" t="s">
        <v>3</v>
      </c>
      <c r="BG186" t="s">
        <v>3</v>
      </c>
      <c r="BH186">
        <v>3</v>
      </c>
      <c r="BI186">
        <v>2</v>
      </c>
      <c r="BJ186" t="s">
        <v>423</v>
      </c>
      <c r="BM186">
        <v>500002</v>
      </c>
      <c r="BN186">
        <v>0</v>
      </c>
      <c r="BO186" t="s">
        <v>421</v>
      </c>
      <c r="BP186">
        <v>1</v>
      </c>
      <c r="BQ186">
        <v>12</v>
      </c>
      <c r="BR186">
        <v>0</v>
      </c>
      <c r="BS186">
        <v>1</v>
      </c>
      <c r="BT186">
        <v>1</v>
      </c>
      <c r="BU186">
        <v>1</v>
      </c>
      <c r="BV186">
        <v>1</v>
      </c>
      <c r="BW186">
        <v>1</v>
      </c>
      <c r="BX186">
        <v>1</v>
      </c>
      <c r="BY186" t="s">
        <v>3</v>
      </c>
      <c r="BZ186">
        <v>0</v>
      </c>
      <c r="CA186">
        <v>0</v>
      </c>
      <c r="CE186">
        <v>0</v>
      </c>
      <c r="CF186">
        <v>0</v>
      </c>
      <c r="CG186">
        <v>0</v>
      </c>
      <c r="CM186">
        <v>0</v>
      </c>
      <c r="CN186" t="s">
        <v>3</v>
      </c>
      <c r="CO186">
        <v>0</v>
      </c>
      <c r="CP186">
        <f t="shared" si="315"/>
        <v>93</v>
      </c>
      <c r="CQ186">
        <f t="shared" si="316"/>
        <v>49.998599999999996</v>
      </c>
      <c r="CR186">
        <f t="shared" si="317"/>
        <v>0</v>
      </c>
      <c r="CS186">
        <f t="shared" si="318"/>
        <v>0</v>
      </c>
      <c r="CT186">
        <f t="shared" si="319"/>
        <v>0</v>
      </c>
      <c r="CU186">
        <f t="shared" si="320"/>
        <v>0</v>
      </c>
      <c r="CV186">
        <f t="shared" si="321"/>
        <v>0</v>
      </c>
      <c r="CW186">
        <f t="shared" si="322"/>
        <v>0</v>
      </c>
      <c r="CX186">
        <f t="shared" si="323"/>
        <v>0</v>
      </c>
      <c r="CY186">
        <f t="shared" si="324"/>
        <v>0</v>
      </c>
      <c r="CZ186">
        <f t="shared" si="325"/>
        <v>0</v>
      </c>
      <c r="DC186" t="s">
        <v>3</v>
      </c>
      <c r="DD186" t="s">
        <v>3</v>
      </c>
      <c r="DE186" t="s">
        <v>3</v>
      </c>
      <c r="DF186" t="s">
        <v>3</v>
      </c>
      <c r="DG186" t="s">
        <v>3</v>
      </c>
      <c r="DH186" t="s">
        <v>3</v>
      </c>
      <c r="DI186" t="s">
        <v>3</v>
      </c>
      <c r="DJ186" t="s">
        <v>3</v>
      </c>
      <c r="DK186" t="s">
        <v>3</v>
      </c>
      <c r="DL186" t="s">
        <v>3</v>
      </c>
      <c r="DM186" t="s">
        <v>3</v>
      </c>
      <c r="DN186">
        <v>0</v>
      </c>
      <c r="DO186">
        <v>0</v>
      </c>
      <c r="DP186">
        <v>1</v>
      </c>
      <c r="DQ186">
        <v>1</v>
      </c>
      <c r="DU186">
        <v>1003</v>
      </c>
      <c r="DV186" t="s">
        <v>116</v>
      </c>
      <c r="DW186" t="s">
        <v>116</v>
      </c>
      <c r="DX186">
        <v>1</v>
      </c>
      <c r="EE186">
        <v>48577657</v>
      </c>
      <c r="EF186">
        <v>12</v>
      </c>
      <c r="EG186" t="s">
        <v>367</v>
      </c>
      <c r="EH186">
        <v>0</v>
      </c>
      <c r="EI186" t="s">
        <v>3</v>
      </c>
      <c r="EJ186">
        <v>2</v>
      </c>
      <c r="EK186">
        <v>500002</v>
      </c>
      <c r="EL186" t="s">
        <v>368</v>
      </c>
      <c r="EM186" t="s">
        <v>369</v>
      </c>
      <c r="EO186" t="s">
        <v>3</v>
      </c>
      <c r="EQ186">
        <v>131072</v>
      </c>
      <c r="ER186">
        <v>35.46</v>
      </c>
      <c r="ES186">
        <v>35.46</v>
      </c>
      <c r="ET186">
        <v>0</v>
      </c>
      <c r="EU186">
        <v>0</v>
      </c>
      <c r="EV186">
        <v>0</v>
      </c>
      <c r="EW186">
        <v>0</v>
      </c>
      <c r="EX186">
        <v>0</v>
      </c>
      <c r="EY186">
        <v>0</v>
      </c>
      <c r="FQ186">
        <v>0</v>
      </c>
      <c r="FR186">
        <f t="shared" si="326"/>
        <v>0</v>
      </c>
      <c r="FS186">
        <v>0</v>
      </c>
      <c r="FX186">
        <v>0</v>
      </c>
      <c r="FY186">
        <v>0</v>
      </c>
      <c r="GA186" t="s">
        <v>3</v>
      </c>
      <c r="GD186">
        <v>1</v>
      </c>
      <c r="GF186">
        <v>-1061999729</v>
      </c>
      <c r="GG186">
        <v>2</v>
      </c>
      <c r="GH186">
        <v>0</v>
      </c>
      <c r="GI186">
        <v>2</v>
      </c>
      <c r="GJ186">
        <v>0</v>
      </c>
      <c r="GK186">
        <v>0</v>
      </c>
      <c r="GL186">
        <f t="shared" si="327"/>
        <v>0</v>
      </c>
      <c r="GM186">
        <f t="shared" si="328"/>
        <v>93</v>
      </c>
      <c r="GN186">
        <f t="shared" si="329"/>
        <v>0</v>
      </c>
      <c r="GO186">
        <f t="shared" si="330"/>
        <v>93</v>
      </c>
      <c r="GP186">
        <f t="shared" si="331"/>
        <v>0</v>
      </c>
      <c r="GR186">
        <v>0</v>
      </c>
      <c r="GS186">
        <v>0</v>
      </c>
      <c r="GT186">
        <v>0</v>
      </c>
      <c r="GU186" t="s">
        <v>3</v>
      </c>
      <c r="GV186">
        <f t="shared" si="332"/>
        <v>0</v>
      </c>
      <c r="GW186">
        <v>1</v>
      </c>
      <c r="GX186">
        <f t="shared" si="333"/>
        <v>0</v>
      </c>
      <c r="HA186">
        <v>0</v>
      </c>
      <c r="HB186">
        <v>0</v>
      </c>
      <c r="HC186">
        <f t="shared" si="334"/>
        <v>0</v>
      </c>
      <c r="IK186">
        <v>0</v>
      </c>
    </row>
    <row r="187" spans="1:245">
      <c r="A187">
        <v>17</v>
      </c>
      <c r="B187">
        <v>1</v>
      </c>
      <c r="E187" t="s">
        <v>424</v>
      </c>
      <c r="F187" t="s">
        <v>425</v>
      </c>
      <c r="G187" t="s">
        <v>426</v>
      </c>
      <c r="H187" t="s">
        <v>170</v>
      </c>
      <c r="I187">
        <v>7</v>
      </c>
      <c r="J187">
        <v>0</v>
      </c>
      <c r="O187">
        <f t="shared" si="295"/>
        <v>560</v>
      </c>
      <c r="P187">
        <f t="shared" si="296"/>
        <v>560</v>
      </c>
      <c r="Q187">
        <f t="shared" si="297"/>
        <v>0</v>
      </c>
      <c r="R187">
        <f t="shared" si="298"/>
        <v>0</v>
      </c>
      <c r="S187">
        <f t="shared" si="299"/>
        <v>0</v>
      </c>
      <c r="T187">
        <f t="shared" si="300"/>
        <v>0</v>
      </c>
      <c r="U187">
        <f t="shared" si="301"/>
        <v>0</v>
      </c>
      <c r="V187">
        <f t="shared" si="302"/>
        <v>0</v>
      </c>
      <c r="W187">
        <f t="shared" si="303"/>
        <v>0</v>
      </c>
      <c r="X187">
        <f t="shared" si="304"/>
        <v>0</v>
      </c>
      <c r="Y187">
        <f t="shared" si="305"/>
        <v>0</v>
      </c>
      <c r="AA187">
        <v>48583957</v>
      </c>
      <c r="AB187">
        <f t="shared" si="306"/>
        <v>15.94</v>
      </c>
      <c r="AC187">
        <f t="shared" si="307"/>
        <v>15.94</v>
      </c>
      <c r="AD187">
        <f t="shared" si="308"/>
        <v>0</v>
      </c>
      <c r="AE187">
        <f t="shared" si="309"/>
        <v>0</v>
      </c>
      <c r="AF187">
        <f t="shared" si="310"/>
        <v>0</v>
      </c>
      <c r="AG187">
        <f t="shared" si="311"/>
        <v>0</v>
      </c>
      <c r="AH187">
        <f t="shared" si="312"/>
        <v>0</v>
      </c>
      <c r="AI187">
        <f t="shared" si="313"/>
        <v>0</v>
      </c>
      <c r="AJ187">
        <f t="shared" si="314"/>
        <v>0</v>
      </c>
      <c r="AK187">
        <v>15.94</v>
      </c>
      <c r="AL187">
        <v>15.94</v>
      </c>
      <c r="AM187">
        <v>0</v>
      </c>
      <c r="AN187">
        <v>0</v>
      </c>
      <c r="AO187">
        <v>0</v>
      </c>
      <c r="AP187">
        <v>0</v>
      </c>
      <c r="AQ187">
        <v>0</v>
      </c>
      <c r="AR187">
        <v>0</v>
      </c>
      <c r="AS187">
        <v>0</v>
      </c>
      <c r="AT187">
        <v>0</v>
      </c>
      <c r="AU187">
        <v>0</v>
      </c>
      <c r="AV187">
        <v>1</v>
      </c>
      <c r="AW187">
        <v>1</v>
      </c>
      <c r="AZ187">
        <v>1</v>
      </c>
      <c r="BA187">
        <v>1</v>
      </c>
      <c r="BB187">
        <v>1</v>
      </c>
      <c r="BC187">
        <v>5.0199999999999996</v>
      </c>
      <c r="BD187" t="s">
        <v>3</v>
      </c>
      <c r="BE187" t="s">
        <v>3</v>
      </c>
      <c r="BF187" t="s">
        <v>3</v>
      </c>
      <c r="BG187" t="s">
        <v>3</v>
      </c>
      <c r="BH187">
        <v>3</v>
      </c>
      <c r="BI187">
        <v>1</v>
      </c>
      <c r="BJ187" t="s">
        <v>427</v>
      </c>
      <c r="BM187">
        <v>500001</v>
      </c>
      <c r="BN187">
        <v>0</v>
      </c>
      <c r="BO187" t="s">
        <v>425</v>
      </c>
      <c r="BP187">
        <v>1</v>
      </c>
      <c r="BQ187">
        <v>8</v>
      </c>
      <c r="BR187">
        <v>0</v>
      </c>
      <c r="BS187">
        <v>1</v>
      </c>
      <c r="BT187">
        <v>1</v>
      </c>
      <c r="BU187">
        <v>1</v>
      </c>
      <c r="BV187">
        <v>1</v>
      </c>
      <c r="BW187">
        <v>1</v>
      </c>
      <c r="BX187">
        <v>1</v>
      </c>
      <c r="BY187" t="s">
        <v>3</v>
      </c>
      <c r="BZ187">
        <v>0</v>
      </c>
      <c r="CA187">
        <v>0</v>
      </c>
      <c r="CE187">
        <v>0</v>
      </c>
      <c r="CF187">
        <v>0</v>
      </c>
      <c r="CG187">
        <v>0</v>
      </c>
      <c r="CM187">
        <v>0</v>
      </c>
      <c r="CN187" t="s">
        <v>3</v>
      </c>
      <c r="CO187">
        <v>0</v>
      </c>
      <c r="CP187">
        <f t="shared" si="315"/>
        <v>560</v>
      </c>
      <c r="CQ187">
        <f t="shared" si="316"/>
        <v>80.018799999999985</v>
      </c>
      <c r="CR187">
        <f t="shared" si="317"/>
        <v>0</v>
      </c>
      <c r="CS187">
        <f t="shared" si="318"/>
        <v>0</v>
      </c>
      <c r="CT187">
        <f t="shared" si="319"/>
        <v>0</v>
      </c>
      <c r="CU187">
        <f t="shared" si="320"/>
        <v>0</v>
      </c>
      <c r="CV187">
        <f t="shared" si="321"/>
        <v>0</v>
      </c>
      <c r="CW187">
        <f t="shared" si="322"/>
        <v>0</v>
      </c>
      <c r="CX187">
        <f t="shared" si="323"/>
        <v>0</v>
      </c>
      <c r="CY187">
        <f t="shared" si="324"/>
        <v>0</v>
      </c>
      <c r="CZ187">
        <f t="shared" si="325"/>
        <v>0</v>
      </c>
      <c r="DC187" t="s">
        <v>3</v>
      </c>
      <c r="DD187" t="s">
        <v>3</v>
      </c>
      <c r="DE187" t="s">
        <v>3</v>
      </c>
      <c r="DF187" t="s">
        <v>3</v>
      </c>
      <c r="DG187" t="s">
        <v>3</v>
      </c>
      <c r="DH187" t="s">
        <v>3</v>
      </c>
      <c r="DI187" t="s">
        <v>3</v>
      </c>
      <c r="DJ187" t="s">
        <v>3</v>
      </c>
      <c r="DK187" t="s">
        <v>3</v>
      </c>
      <c r="DL187" t="s">
        <v>3</v>
      </c>
      <c r="DM187" t="s">
        <v>3</v>
      </c>
      <c r="DN187">
        <v>0</v>
      </c>
      <c r="DO187">
        <v>0</v>
      </c>
      <c r="DP187">
        <v>1</v>
      </c>
      <c r="DQ187">
        <v>1</v>
      </c>
      <c r="DU187">
        <v>1010</v>
      </c>
      <c r="DV187" t="s">
        <v>170</v>
      </c>
      <c r="DW187" t="s">
        <v>170</v>
      </c>
      <c r="DX187">
        <v>1</v>
      </c>
      <c r="EE187">
        <v>48577656</v>
      </c>
      <c r="EF187">
        <v>8</v>
      </c>
      <c r="EG187" t="s">
        <v>106</v>
      </c>
      <c r="EH187">
        <v>0</v>
      </c>
      <c r="EI187" t="s">
        <v>3</v>
      </c>
      <c r="EJ187">
        <v>1</v>
      </c>
      <c r="EK187">
        <v>500001</v>
      </c>
      <c r="EL187" t="s">
        <v>107</v>
      </c>
      <c r="EM187" t="s">
        <v>108</v>
      </c>
      <c r="EO187" t="s">
        <v>3</v>
      </c>
      <c r="EQ187">
        <v>131072</v>
      </c>
      <c r="ER187">
        <v>15.94</v>
      </c>
      <c r="ES187">
        <v>15.94</v>
      </c>
      <c r="ET187">
        <v>0</v>
      </c>
      <c r="EU187">
        <v>0</v>
      </c>
      <c r="EV187">
        <v>0</v>
      </c>
      <c r="EW187">
        <v>0</v>
      </c>
      <c r="EX187">
        <v>0</v>
      </c>
      <c r="EY187">
        <v>0</v>
      </c>
      <c r="FQ187">
        <v>0</v>
      </c>
      <c r="FR187">
        <f t="shared" si="326"/>
        <v>0</v>
      </c>
      <c r="FS187">
        <v>0</v>
      </c>
      <c r="FX187">
        <v>0</v>
      </c>
      <c r="FY187">
        <v>0</v>
      </c>
      <c r="GA187" t="s">
        <v>3</v>
      </c>
      <c r="GD187">
        <v>1</v>
      </c>
      <c r="GF187">
        <v>-2074848687</v>
      </c>
      <c r="GG187">
        <v>2</v>
      </c>
      <c r="GH187">
        <v>0</v>
      </c>
      <c r="GI187">
        <v>2</v>
      </c>
      <c r="GJ187">
        <v>0</v>
      </c>
      <c r="GK187">
        <v>0</v>
      </c>
      <c r="GL187">
        <f t="shared" si="327"/>
        <v>0</v>
      </c>
      <c r="GM187">
        <f t="shared" si="328"/>
        <v>560</v>
      </c>
      <c r="GN187">
        <f t="shared" si="329"/>
        <v>560</v>
      </c>
      <c r="GO187">
        <f t="shared" si="330"/>
        <v>0</v>
      </c>
      <c r="GP187">
        <f t="shared" si="331"/>
        <v>0</v>
      </c>
      <c r="GR187">
        <v>0</v>
      </c>
      <c r="GS187">
        <v>0</v>
      </c>
      <c r="GT187">
        <v>0</v>
      </c>
      <c r="GU187" t="s">
        <v>3</v>
      </c>
      <c r="GV187">
        <f t="shared" si="332"/>
        <v>0</v>
      </c>
      <c r="GW187">
        <v>1</v>
      </c>
      <c r="GX187">
        <f t="shared" si="333"/>
        <v>0</v>
      </c>
      <c r="HA187">
        <v>0</v>
      </c>
      <c r="HB187">
        <v>0</v>
      </c>
      <c r="HC187">
        <f t="shared" si="334"/>
        <v>0</v>
      </c>
      <c r="IK187">
        <v>0</v>
      </c>
    </row>
    <row r="188" spans="1:245">
      <c r="A188">
        <v>17</v>
      </c>
      <c r="B188">
        <v>1</v>
      </c>
      <c r="E188" t="s">
        <v>428</v>
      </c>
      <c r="F188" t="s">
        <v>429</v>
      </c>
      <c r="G188" t="s">
        <v>430</v>
      </c>
      <c r="H188" t="s">
        <v>170</v>
      </c>
      <c r="I188">
        <v>1</v>
      </c>
      <c r="J188">
        <v>0</v>
      </c>
      <c r="O188">
        <f t="shared" si="295"/>
        <v>209</v>
      </c>
      <c r="P188">
        <f t="shared" si="296"/>
        <v>209</v>
      </c>
      <c r="Q188">
        <f t="shared" si="297"/>
        <v>0</v>
      </c>
      <c r="R188">
        <f t="shared" si="298"/>
        <v>0</v>
      </c>
      <c r="S188">
        <f t="shared" si="299"/>
        <v>0</v>
      </c>
      <c r="T188">
        <f t="shared" si="300"/>
        <v>0</v>
      </c>
      <c r="U188">
        <f t="shared" si="301"/>
        <v>0</v>
      </c>
      <c r="V188">
        <f t="shared" si="302"/>
        <v>0</v>
      </c>
      <c r="W188">
        <f t="shared" si="303"/>
        <v>0</v>
      </c>
      <c r="X188">
        <f t="shared" si="304"/>
        <v>0</v>
      </c>
      <c r="Y188">
        <f t="shared" si="305"/>
        <v>0</v>
      </c>
      <c r="AA188">
        <v>48583957</v>
      </c>
      <c r="AB188">
        <f t="shared" si="306"/>
        <v>33.78</v>
      </c>
      <c r="AC188">
        <f t="shared" si="307"/>
        <v>33.78</v>
      </c>
      <c r="AD188">
        <f t="shared" si="308"/>
        <v>0</v>
      </c>
      <c r="AE188">
        <f t="shared" si="309"/>
        <v>0</v>
      </c>
      <c r="AF188">
        <f t="shared" si="310"/>
        <v>0</v>
      </c>
      <c r="AG188">
        <f t="shared" si="311"/>
        <v>0</v>
      </c>
      <c r="AH188">
        <f t="shared" si="312"/>
        <v>0</v>
      </c>
      <c r="AI188">
        <f t="shared" si="313"/>
        <v>0</v>
      </c>
      <c r="AJ188">
        <f t="shared" si="314"/>
        <v>0</v>
      </c>
      <c r="AK188">
        <v>33.78</v>
      </c>
      <c r="AL188">
        <v>33.78</v>
      </c>
      <c r="AM188">
        <v>0</v>
      </c>
      <c r="AN188">
        <v>0</v>
      </c>
      <c r="AO188">
        <v>0</v>
      </c>
      <c r="AP188">
        <v>0</v>
      </c>
      <c r="AQ188">
        <v>0</v>
      </c>
      <c r="AR188">
        <v>0</v>
      </c>
      <c r="AS188">
        <v>0</v>
      </c>
      <c r="AT188">
        <v>0</v>
      </c>
      <c r="AU188">
        <v>0</v>
      </c>
      <c r="AV188">
        <v>1</v>
      </c>
      <c r="AW188">
        <v>1</v>
      </c>
      <c r="AZ188">
        <v>1</v>
      </c>
      <c r="BA188">
        <v>1</v>
      </c>
      <c r="BB188">
        <v>1</v>
      </c>
      <c r="BC188">
        <v>6.18</v>
      </c>
      <c r="BD188" t="s">
        <v>3</v>
      </c>
      <c r="BE188" t="s">
        <v>3</v>
      </c>
      <c r="BF188" t="s">
        <v>3</v>
      </c>
      <c r="BG188" t="s">
        <v>3</v>
      </c>
      <c r="BH188">
        <v>3</v>
      </c>
      <c r="BI188">
        <v>1</v>
      </c>
      <c r="BJ188" t="s">
        <v>431</v>
      </c>
      <c r="BM188">
        <v>500001</v>
      </c>
      <c r="BN188">
        <v>0</v>
      </c>
      <c r="BO188" t="s">
        <v>429</v>
      </c>
      <c r="BP188">
        <v>1</v>
      </c>
      <c r="BQ188">
        <v>8</v>
      </c>
      <c r="BR188">
        <v>0</v>
      </c>
      <c r="BS188">
        <v>1</v>
      </c>
      <c r="BT188">
        <v>1</v>
      </c>
      <c r="BU188">
        <v>1</v>
      </c>
      <c r="BV188">
        <v>1</v>
      </c>
      <c r="BW188">
        <v>1</v>
      </c>
      <c r="BX188">
        <v>1</v>
      </c>
      <c r="BY188" t="s">
        <v>3</v>
      </c>
      <c r="BZ188">
        <v>0</v>
      </c>
      <c r="CA188">
        <v>0</v>
      </c>
      <c r="CE188">
        <v>0</v>
      </c>
      <c r="CF188">
        <v>0</v>
      </c>
      <c r="CG188">
        <v>0</v>
      </c>
      <c r="CM188">
        <v>0</v>
      </c>
      <c r="CN188" t="s">
        <v>3</v>
      </c>
      <c r="CO188">
        <v>0</v>
      </c>
      <c r="CP188">
        <f t="shared" si="315"/>
        <v>209</v>
      </c>
      <c r="CQ188">
        <f t="shared" si="316"/>
        <v>208.7604</v>
      </c>
      <c r="CR188">
        <f t="shared" si="317"/>
        <v>0</v>
      </c>
      <c r="CS188">
        <f t="shared" si="318"/>
        <v>0</v>
      </c>
      <c r="CT188">
        <f t="shared" si="319"/>
        <v>0</v>
      </c>
      <c r="CU188">
        <f t="shared" si="320"/>
        <v>0</v>
      </c>
      <c r="CV188">
        <f t="shared" si="321"/>
        <v>0</v>
      </c>
      <c r="CW188">
        <f t="shared" si="322"/>
        <v>0</v>
      </c>
      <c r="CX188">
        <f t="shared" si="323"/>
        <v>0</v>
      </c>
      <c r="CY188">
        <f t="shared" si="324"/>
        <v>0</v>
      </c>
      <c r="CZ188">
        <f t="shared" si="325"/>
        <v>0</v>
      </c>
      <c r="DC188" t="s">
        <v>3</v>
      </c>
      <c r="DD188" t="s">
        <v>3</v>
      </c>
      <c r="DE188" t="s">
        <v>3</v>
      </c>
      <c r="DF188" t="s">
        <v>3</v>
      </c>
      <c r="DG188" t="s">
        <v>3</v>
      </c>
      <c r="DH188" t="s">
        <v>3</v>
      </c>
      <c r="DI188" t="s">
        <v>3</v>
      </c>
      <c r="DJ188" t="s">
        <v>3</v>
      </c>
      <c r="DK188" t="s">
        <v>3</v>
      </c>
      <c r="DL188" t="s">
        <v>3</v>
      </c>
      <c r="DM188" t="s">
        <v>3</v>
      </c>
      <c r="DN188">
        <v>0</v>
      </c>
      <c r="DO188">
        <v>0</v>
      </c>
      <c r="DP188">
        <v>1</v>
      </c>
      <c r="DQ188">
        <v>1</v>
      </c>
      <c r="DU188">
        <v>1010</v>
      </c>
      <c r="DV188" t="s">
        <v>170</v>
      </c>
      <c r="DW188" t="s">
        <v>170</v>
      </c>
      <c r="DX188">
        <v>1</v>
      </c>
      <c r="EE188">
        <v>48577656</v>
      </c>
      <c r="EF188">
        <v>8</v>
      </c>
      <c r="EG188" t="s">
        <v>106</v>
      </c>
      <c r="EH188">
        <v>0</v>
      </c>
      <c r="EI188" t="s">
        <v>3</v>
      </c>
      <c r="EJ188">
        <v>1</v>
      </c>
      <c r="EK188">
        <v>500001</v>
      </c>
      <c r="EL188" t="s">
        <v>107</v>
      </c>
      <c r="EM188" t="s">
        <v>108</v>
      </c>
      <c r="EO188" t="s">
        <v>3</v>
      </c>
      <c r="EQ188">
        <v>131072</v>
      </c>
      <c r="ER188">
        <v>33.78</v>
      </c>
      <c r="ES188">
        <v>33.78</v>
      </c>
      <c r="ET188">
        <v>0</v>
      </c>
      <c r="EU188">
        <v>0</v>
      </c>
      <c r="EV188">
        <v>0</v>
      </c>
      <c r="EW188">
        <v>0</v>
      </c>
      <c r="EX188">
        <v>0</v>
      </c>
      <c r="EY188">
        <v>0</v>
      </c>
      <c r="FQ188">
        <v>0</v>
      </c>
      <c r="FR188">
        <f t="shared" si="326"/>
        <v>0</v>
      </c>
      <c r="FS188">
        <v>0</v>
      </c>
      <c r="FX188">
        <v>0</v>
      </c>
      <c r="FY188">
        <v>0</v>
      </c>
      <c r="GA188" t="s">
        <v>3</v>
      </c>
      <c r="GD188">
        <v>1</v>
      </c>
      <c r="GF188">
        <v>2049274242</v>
      </c>
      <c r="GG188">
        <v>2</v>
      </c>
      <c r="GH188">
        <v>0</v>
      </c>
      <c r="GI188">
        <v>2</v>
      </c>
      <c r="GJ188">
        <v>0</v>
      </c>
      <c r="GK188">
        <v>0</v>
      </c>
      <c r="GL188">
        <f t="shared" si="327"/>
        <v>0</v>
      </c>
      <c r="GM188">
        <f t="shared" si="328"/>
        <v>209</v>
      </c>
      <c r="GN188">
        <f t="shared" si="329"/>
        <v>209</v>
      </c>
      <c r="GO188">
        <f t="shared" si="330"/>
        <v>0</v>
      </c>
      <c r="GP188">
        <f t="shared" si="331"/>
        <v>0</v>
      </c>
      <c r="GR188">
        <v>0</v>
      </c>
      <c r="GS188">
        <v>0</v>
      </c>
      <c r="GT188">
        <v>0</v>
      </c>
      <c r="GU188" t="s">
        <v>3</v>
      </c>
      <c r="GV188">
        <f t="shared" si="332"/>
        <v>0</v>
      </c>
      <c r="GW188">
        <v>1</v>
      </c>
      <c r="GX188">
        <f t="shared" si="333"/>
        <v>0</v>
      </c>
      <c r="HA188">
        <v>0</v>
      </c>
      <c r="HB188">
        <v>0</v>
      </c>
      <c r="HC188">
        <f t="shared" si="334"/>
        <v>0</v>
      </c>
      <c r="IK188">
        <v>0</v>
      </c>
    </row>
    <row r="189" spans="1:245">
      <c r="A189">
        <v>17</v>
      </c>
      <c r="B189">
        <v>1</v>
      </c>
      <c r="E189" t="s">
        <v>126</v>
      </c>
      <c r="F189" t="s">
        <v>432</v>
      </c>
      <c r="G189" t="s">
        <v>433</v>
      </c>
      <c r="H189" t="s">
        <v>170</v>
      </c>
      <c r="I189">
        <v>1</v>
      </c>
      <c r="J189">
        <v>0</v>
      </c>
      <c r="O189">
        <f t="shared" si="295"/>
        <v>120</v>
      </c>
      <c r="P189">
        <f t="shared" si="296"/>
        <v>120</v>
      </c>
      <c r="Q189">
        <f t="shared" si="297"/>
        <v>0</v>
      </c>
      <c r="R189">
        <f t="shared" si="298"/>
        <v>0</v>
      </c>
      <c r="S189">
        <f t="shared" si="299"/>
        <v>0</v>
      </c>
      <c r="T189">
        <f t="shared" si="300"/>
        <v>0</v>
      </c>
      <c r="U189">
        <f t="shared" si="301"/>
        <v>0</v>
      </c>
      <c r="V189">
        <f t="shared" si="302"/>
        <v>0</v>
      </c>
      <c r="W189">
        <f t="shared" si="303"/>
        <v>0</v>
      </c>
      <c r="X189">
        <f t="shared" si="304"/>
        <v>0</v>
      </c>
      <c r="Y189">
        <f t="shared" si="305"/>
        <v>0</v>
      </c>
      <c r="AA189">
        <v>48583957</v>
      </c>
      <c r="AB189">
        <f t="shared" si="306"/>
        <v>25.05</v>
      </c>
      <c r="AC189">
        <f t="shared" si="307"/>
        <v>25.05</v>
      </c>
      <c r="AD189">
        <f t="shared" si="308"/>
        <v>0</v>
      </c>
      <c r="AE189">
        <f t="shared" si="309"/>
        <v>0</v>
      </c>
      <c r="AF189">
        <f t="shared" si="310"/>
        <v>0</v>
      </c>
      <c r="AG189">
        <f t="shared" si="311"/>
        <v>0</v>
      </c>
      <c r="AH189">
        <f t="shared" si="312"/>
        <v>0</v>
      </c>
      <c r="AI189">
        <f t="shared" si="313"/>
        <v>0</v>
      </c>
      <c r="AJ189">
        <f t="shared" si="314"/>
        <v>0</v>
      </c>
      <c r="AK189">
        <v>25.05</v>
      </c>
      <c r="AL189">
        <v>25.05</v>
      </c>
      <c r="AM189">
        <v>0</v>
      </c>
      <c r="AN189">
        <v>0</v>
      </c>
      <c r="AO189">
        <v>0</v>
      </c>
      <c r="AP189">
        <v>0</v>
      </c>
      <c r="AQ189">
        <v>0</v>
      </c>
      <c r="AR189">
        <v>0</v>
      </c>
      <c r="AS189">
        <v>0</v>
      </c>
      <c r="AT189">
        <v>0</v>
      </c>
      <c r="AU189">
        <v>0</v>
      </c>
      <c r="AV189">
        <v>1</v>
      </c>
      <c r="AW189">
        <v>1</v>
      </c>
      <c r="AZ189">
        <v>1</v>
      </c>
      <c r="BA189">
        <v>1</v>
      </c>
      <c r="BB189">
        <v>1</v>
      </c>
      <c r="BC189">
        <v>4.8</v>
      </c>
      <c r="BD189" t="s">
        <v>3</v>
      </c>
      <c r="BE189" t="s">
        <v>3</v>
      </c>
      <c r="BF189" t="s">
        <v>3</v>
      </c>
      <c r="BG189" t="s">
        <v>3</v>
      </c>
      <c r="BH189">
        <v>3</v>
      </c>
      <c r="BI189">
        <v>1</v>
      </c>
      <c r="BJ189" t="s">
        <v>434</v>
      </c>
      <c r="BM189">
        <v>500001</v>
      </c>
      <c r="BN189">
        <v>0</v>
      </c>
      <c r="BO189" t="s">
        <v>432</v>
      </c>
      <c r="BP189">
        <v>1</v>
      </c>
      <c r="BQ189">
        <v>8</v>
      </c>
      <c r="BR189">
        <v>0</v>
      </c>
      <c r="BS189">
        <v>1</v>
      </c>
      <c r="BT189">
        <v>1</v>
      </c>
      <c r="BU189">
        <v>1</v>
      </c>
      <c r="BV189">
        <v>1</v>
      </c>
      <c r="BW189">
        <v>1</v>
      </c>
      <c r="BX189">
        <v>1</v>
      </c>
      <c r="BY189" t="s">
        <v>3</v>
      </c>
      <c r="BZ189">
        <v>0</v>
      </c>
      <c r="CA189">
        <v>0</v>
      </c>
      <c r="CE189">
        <v>0</v>
      </c>
      <c r="CF189">
        <v>0</v>
      </c>
      <c r="CG189">
        <v>0</v>
      </c>
      <c r="CM189">
        <v>0</v>
      </c>
      <c r="CN189" t="s">
        <v>3</v>
      </c>
      <c r="CO189">
        <v>0</v>
      </c>
      <c r="CP189">
        <f t="shared" si="315"/>
        <v>120</v>
      </c>
      <c r="CQ189">
        <f t="shared" si="316"/>
        <v>120.24</v>
      </c>
      <c r="CR189">
        <f t="shared" si="317"/>
        <v>0</v>
      </c>
      <c r="CS189">
        <f t="shared" si="318"/>
        <v>0</v>
      </c>
      <c r="CT189">
        <f t="shared" si="319"/>
        <v>0</v>
      </c>
      <c r="CU189">
        <f t="shared" si="320"/>
        <v>0</v>
      </c>
      <c r="CV189">
        <f t="shared" si="321"/>
        <v>0</v>
      </c>
      <c r="CW189">
        <f t="shared" si="322"/>
        <v>0</v>
      </c>
      <c r="CX189">
        <f t="shared" si="323"/>
        <v>0</v>
      </c>
      <c r="CY189">
        <f t="shared" si="324"/>
        <v>0</v>
      </c>
      <c r="CZ189">
        <f t="shared" si="325"/>
        <v>0</v>
      </c>
      <c r="DC189" t="s">
        <v>3</v>
      </c>
      <c r="DD189" t="s">
        <v>3</v>
      </c>
      <c r="DE189" t="s">
        <v>3</v>
      </c>
      <c r="DF189" t="s">
        <v>3</v>
      </c>
      <c r="DG189" t="s">
        <v>3</v>
      </c>
      <c r="DH189" t="s">
        <v>3</v>
      </c>
      <c r="DI189" t="s">
        <v>3</v>
      </c>
      <c r="DJ189" t="s">
        <v>3</v>
      </c>
      <c r="DK189" t="s">
        <v>3</v>
      </c>
      <c r="DL189" t="s">
        <v>3</v>
      </c>
      <c r="DM189" t="s">
        <v>3</v>
      </c>
      <c r="DN189">
        <v>0</v>
      </c>
      <c r="DO189">
        <v>0</v>
      </c>
      <c r="DP189">
        <v>1</v>
      </c>
      <c r="DQ189">
        <v>1</v>
      </c>
      <c r="DU189">
        <v>1010</v>
      </c>
      <c r="DV189" t="s">
        <v>170</v>
      </c>
      <c r="DW189" t="s">
        <v>170</v>
      </c>
      <c r="DX189">
        <v>1</v>
      </c>
      <c r="EE189">
        <v>48577656</v>
      </c>
      <c r="EF189">
        <v>8</v>
      </c>
      <c r="EG189" t="s">
        <v>106</v>
      </c>
      <c r="EH189">
        <v>0</v>
      </c>
      <c r="EI189" t="s">
        <v>3</v>
      </c>
      <c r="EJ189">
        <v>1</v>
      </c>
      <c r="EK189">
        <v>500001</v>
      </c>
      <c r="EL189" t="s">
        <v>107</v>
      </c>
      <c r="EM189" t="s">
        <v>108</v>
      </c>
      <c r="EO189" t="s">
        <v>3</v>
      </c>
      <c r="EQ189">
        <v>131072</v>
      </c>
      <c r="ER189">
        <v>25.05</v>
      </c>
      <c r="ES189">
        <v>25.05</v>
      </c>
      <c r="ET189">
        <v>0</v>
      </c>
      <c r="EU189">
        <v>0</v>
      </c>
      <c r="EV189">
        <v>0</v>
      </c>
      <c r="EW189">
        <v>0</v>
      </c>
      <c r="EX189">
        <v>0</v>
      </c>
      <c r="EY189">
        <v>0</v>
      </c>
      <c r="FQ189">
        <v>0</v>
      </c>
      <c r="FR189">
        <f t="shared" si="326"/>
        <v>0</v>
      </c>
      <c r="FS189">
        <v>0</v>
      </c>
      <c r="FX189">
        <v>0</v>
      </c>
      <c r="FY189">
        <v>0</v>
      </c>
      <c r="GA189" t="s">
        <v>3</v>
      </c>
      <c r="GD189">
        <v>1</v>
      </c>
      <c r="GF189">
        <v>-2025774682</v>
      </c>
      <c r="GG189">
        <v>2</v>
      </c>
      <c r="GH189">
        <v>0</v>
      </c>
      <c r="GI189">
        <v>2</v>
      </c>
      <c r="GJ189">
        <v>0</v>
      </c>
      <c r="GK189">
        <v>0</v>
      </c>
      <c r="GL189">
        <f t="shared" si="327"/>
        <v>0</v>
      </c>
      <c r="GM189">
        <f t="shared" si="328"/>
        <v>120</v>
      </c>
      <c r="GN189">
        <f t="shared" si="329"/>
        <v>120</v>
      </c>
      <c r="GO189">
        <f t="shared" si="330"/>
        <v>0</v>
      </c>
      <c r="GP189">
        <f t="shared" si="331"/>
        <v>0</v>
      </c>
      <c r="GR189">
        <v>0</v>
      </c>
      <c r="GS189">
        <v>0</v>
      </c>
      <c r="GT189">
        <v>0</v>
      </c>
      <c r="GU189" t="s">
        <v>3</v>
      </c>
      <c r="GV189">
        <f t="shared" si="332"/>
        <v>0</v>
      </c>
      <c r="GW189">
        <v>1</v>
      </c>
      <c r="GX189">
        <f t="shared" si="333"/>
        <v>0</v>
      </c>
      <c r="HA189">
        <v>0</v>
      </c>
      <c r="HB189">
        <v>0</v>
      </c>
      <c r="HC189">
        <f t="shared" si="334"/>
        <v>0</v>
      </c>
      <c r="IK189">
        <v>0</v>
      </c>
    </row>
    <row r="190" spans="1:245">
      <c r="A190">
        <v>17</v>
      </c>
      <c r="B190">
        <v>1</v>
      </c>
      <c r="C190">
        <f>ROW(SmtRes!A416)</f>
        <v>416</v>
      </c>
      <c r="D190">
        <f>ROW(EtalonRes!A453)</f>
        <v>453</v>
      </c>
      <c r="E190" t="s">
        <v>144</v>
      </c>
      <c r="F190" t="s">
        <v>435</v>
      </c>
      <c r="G190" t="s">
        <v>436</v>
      </c>
      <c r="H190" t="s">
        <v>437</v>
      </c>
      <c r="I190">
        <v>1</v>
      </c>
      <c r="J190">
        <v>0</v>
      </c>
      <c r="O190">
        <f t="shared" si="295"/>
        <v>1848</v>
      </c>
      <c r="P190">
        <f t="shared" si="296"/>
        <v>1800</v>
      </c>
      <c r="Q190">
        <f t="shared" si="297"/>
        <v>0</v>
      </c>
      <c r="R190">
        <f t="shared" si="298"/>
        <v>0</v>
      </c>
      <c r="S190">
        <f t="shared" si="299"/>
        <v>48</v>
      </c>
      <c r="T190">
        <f t="shared" si="300"/>
        <v>0</v>
      </c>
      <c r="U190">
        <f t="shared" si="301"/>
        <v>0.3</v>
      </c>
      <c r="V190">
        <f t="shared" si="302"/>
        <v>0</v>
      </c>
      <c r="W190">
        <f t="shared" si="303"/>
        <v>0</v>
      </c>
      <c r="X190">
        <f t="shared" si="304"/>
        <v>55</v>
      </c>
      <c r="Y190">
        <f t="shared" si="305"/>
        <v>34</v>
      </c>
      <c r="AA190">
        <v>48583957</v>
      </c>
      <c r="AB190">
        <f t="shared" si="306"/>
        <v>806.32</v>
      </c>
      <c r="AC190">
        <f t="shared" si="307"/>
        <v>803.62</v>
      </c>
      <c r="AD190">
        <f t="shared" si="308"/>
        <v>0</v>
      </c>
      <c r="AE190">
        <f t="shared" si="309"/>
        <v>0</v>
      </c>
      <c r="AF190">
        <f t="shared" si="310"/>
        <v>2.7</v>
      </c>
      <c r="AG190">
        <f t="shared" si="311"/>
        <v>0</v>
      </c>
      <c r="AH190">
        <f t="shared" si="312"/>
        <v>0.3</v>
      </c>
      <c r="AI190">
        <f t="shared" si="313"/>
        <v>0</v>
      </c>
      <c r="AJ190">
        <f t="shared" si="314"/>
        <v>0</v>
      </c>
      <c r="AK190">
        <v>806.32</v>
      </c>
      <c r="AL190">
        <v>803.62</v>
      </c>
      <c r="AM190">
        <v>0</v>
      </c>
      <c r="AN190">
        <v>0</v>
      </c>
      <c r="AO190">
        <v>2.7</v>
      </c>
      <c r="AP190">
        <v>0</v>
      </c>
      <c r="AQ190">
        <v>0.3</v>
      </c>
      <c r="AR190">
        <v>0</v>
      </c>
      <c r="AS190">
        <v>0</v>
      </c>
      <c r="AT190">
        <v>115</v>
      </c>
      <c r="AU190">
        <v>71</v>
      </c>
      <c r="AV190">
        <v>1</v>
      </c>
      <c r="AW190">
        <v>1</v>
      </c>
      <c r="AZ190">
        <v>1</v>
      </c>
      <c r="BA190">
        <v>17.95</v>
      </c>
      <c r="BB190">
        <v>1</v>
      </c>
      <c r="BC190">
        <v>2.2400000000000002</v>
      </c>
      <c r="BD190" t="s">
        <v>3</v>
      </c>
      <c r="BE190" t="s">
        <v>3</v>
      </c>
      <c r="BF190" t="s">
        <v>3</v>
      </c>
      <c r="BG190" t="s">
        <v>3</v>
      </c>
      <c r="BH190">
        <v>0</v>
      </c>
      <c r="BI190">
        <v>1</v>
      </c>
      <c r="BJ190" t="s">
        <v>438</v>
      </c>
      <c r="BM190">
        <v>16001</v>
      </c>
      <c r="BN190">
        <v>0</v>
      </c>
      <c r="BO190" t="s">
        <v>435</v>
      </c>
      <c r="BP190">
        <v>1</v>
      </c>
      <c r="BQ190">
        <v>2</v>
      </c>
      <c r="BR190">
        <v>0</v>
      </c>
      <c r="BS190">
        <v>17.95</v>
      </c>
      <c r="BT190">
        <v>1</v>
      </c>
      <c r="BU190">
        <v>1</v>
      </c>
      <c r="BV190">
        <v>1</v>
      </c>
      <c r="BW190">
        <v>1</v>
      </c>
      <c r="BX190">
        <v>1</v>
      </c>
      <c r="BY190" t="s">
        <v>3</v>
      </c>
      <c r="BZ190">
        <v>128</v>
      </c>
      <c r="CA190">
        <v>83</v>
      </c>
      <c r="CE190">
        <v>0</v>
      </c>
      <c r="CF190">
        <v>0</v>
      </c>
      <c r="CG190">
        <v>0</v>
      </c>
      <c r="CM190">
        <v>0</v>
      </c>
      <c r="CN190" t="s">
        <v>3</v>
      </c>
      <c r="CO190">
        <v>0</v>
      </c>
      <c r="CP190">
        <f t="shared" si="315"/>
        <v>1848</v>
      </c>
      <c r="CQ190">
        <f t="shared" si="316"/>
        <v>1800.1088000000002</v>
      </c>
      <c r="CR190">
        <f t="shared" si="317"/>
        <v>0</v>
      </c>
      <c r="CS190">
        <f t="shared" si="318"/>
        <v>0</v>
      </c>
      <c r="CT190">
        <f t="shared" si="319"/>
        <v>48.465000000000003</v>
      </c>
      <c r="CU190">
        <f t="shared" si="320"/>
        <v>0</v>
      </c>
      <c r="CV190">
        <f t="shared" si="321"/>
        <v>0.3</v>
      </c>
      <c r="CW190">
        <f t="shared" si="322"/>
        <v>0</v>
      </c>
      <c r="CX190">
        <f t="shared" si="323"/>
        <v>0</v>
      </c>
      <c r="CY190">
        <f t="shared" si="324"/>
        <v>55.2</v>
      </c>
      <c r="CZ190">
        <f t="shared" si="325"/>
        <v>34.08</v>
      </c>
      <c r="DC190" t="s">
        <v>3</v>
      </c>
      <c r="DD190" t="s">
        <v>3</v>
      </c>
      <c r="DE190" t="s">
        <v>3</v>
      </c>
      <c r="DF190" t="s">
        <v>3</v>
      </c>
      <c r="DG190" t="s">
        <v>3</v>
      </c>
      <c r="DH190" t="s">
        <v>3</v>
      </c>
      <c r="DI190" t="s">
        <v>3</v>
      </c>
      <c r="DJ190" t="s">
        <v>3</v>
      </c>
      <c r="DK190" t="s">
        <v>3</v>
      </c>
      <c r="DL190" t="s">
        <v>3</v>
      </c>
      <c r="DM190" t="s">
        <v>3</v>
      </c>
      <c r="DN190">
        <v>0</v>
      </c>
      <c r="DO190">
        <v>0</v>
      </c>
      <c r="DP190">
        <v>1</v>
      </c>
      <c r="DQ190">
        <v>1</v>
      </c>
      <c r="DU190">
        <v>1013</v>
      </c>
      <c r="DV190" t="s">
        <v>437</v>
      </c>
      <c r="DW190" t="s">
        <v>437</v>
      </c>
      <c r="DX190">
        <v>1</v>
      </c>
      <c r="EE190">
        <v>48577750</v>
      </c>
      <c r="EF190">
        <v>2</v>
      </c>
      <c r="EG190" t="s">
        <v>12</v>
      </c>
      <c r="EH190">
        <v>0</v>
      </c>
      <c r="EI190" t="s">
        <v>3</v>
      </c>
      <c r="EJ190">
        <v>1</v>
      </c>
      <c r="EK190">
        <v>16001</v>
      </c>
      <c r="EL190" t="s">
        <v>361</v>
      </c>
      <c r="EM190" t="s">
        <v>362</v>
      </c>
      <c r="EO190" t="s">
        <v>3</v>
      </c>
      <c r="EQ190">
        <v>131072</v>
      </c>
      <c r="ER190">
        <v>806.32</v>
      </c>
      <c r="ES190">
        <v>803.62</v>
      </c>
      <c r="ET190">
        <v>0</v>
      </c>
      <c r="EU190">
        <v>0</v>
      </c>
      <c r="EV190">
        <v>2.7</v>
      </c>
      <c r="EW190">
        <v>0.3</v>
      </c>
      <c r="EX190">
        <v>0</v>
      </c>
      <c r="EY190">
        <v>0</v>
      </c>
      <c r="FQ190">
        <v>0</v>
      </c>
      <c r="FR190">
        <f t="shared" si="326"/>
        <v>0</v>
      </c>
      <c r="FS190">
        <v>0</v>
      </c>
      <c r="FT190" t="s">
        <v>22</v>
      </c>
      <c r="FU190" t="s">
        <v>23</v>
      </c>
      <c r="FX190">
        <v>115.2</v>
      </c>
      <c r="FY190">
        <v>70.55</v>
      </c>
      <c r="GA190" t="s">
        <v>3</v>
      </c>
      <c r="GD190">
        <v>1</v>
      </c>
      <c r="GF190">
        <v>124223366</v>
      </c>
      <c r="GG190">
        <v>2</v>
      </c>
      <c r="GH190">
        <v>0</v>
      </c>
      <c r="GI190">
        <v>2</v>
      </c>
      <c r="GJ190">
        <v>0</v>
      </c>
      <c r="GK190">
        <v>0</v>
      </c>
      <c r="GL190">
        <f t="shared" si="327"/>
        <v>0</v>
      </c>
      <c r="GM190">
        <f t="shared" si="328"/>
        <v>1937</v>
      </c>
      <c r="GN190">
        <f t="shared" si="329"/>
        <v>1937</v>
      </c>
      <c r="GO190">
        <f t="shared" si="330"/>
        <v>0</v>
      </c>
      <c r="GP190">
        <f t="shared" si="331"/>
        <v>0</v>
      </c>
      <c r="GR190">
        <v>0</v>
      </c>
      <c r="GS190">
        <v>0</v>
      </c>
      <c r="GT190">
        <v>0</v>
      </c>
      <c r="GU190" t="s">
        <v>3</v>
      </c>
      <c r="GV190">
        <f t="shared" si="332"/>
        <v>0</v>
      </c>
      <c r="GW190">
        <v>1</v>
      </c>
      <c r="GX190">
        <f t="shared" si="333"/>
        <v>0</v>
      </c>
      <c r="HA190">
        <v>0</v>
      </c>
      <c r="HB190">
        <v>0</v>
      </c>
      <c r="HC190">
        <f t="shared" si="334"/>
        <v>0</v>
      </c>
      <c r="IK190">
        <v>0</v>
      </c>
    </row>
    <row r="191" spans="1:245">
      <c r="A191">
        <v>17</v>
      </c>
      <c r="B191">
        <v>1</v>
      </c>
      <c r="E191" t="s">
        <v>151</v>
      </c>
      <c r="F191" t="s">
        <v>439</v>
      </c>
      <c r="G191" t="s">
        <v>440</v>
      </c>
      <c r="H191" t="s">
        <v>116</v>
      </c>
      <c r="I191">
        <f>ROUND(I190*-20,9)</f>
        <v>-20</v>
      </c>
      <c r="J191">
        <v>0</v>
      </c>
      <c r="O191">
        <f t="shared" si="295"/>
        <v>-1620</v>
      </c>
      <c r="P191">
        <f t="shared" si="296"/>
        <v>-1620</v>
      </c>
      <c r="Q191">
        <f t="shared" si="297"/>
        <v>0</v>
      </c>
      <c r="R191">
        <f t="shared" si="298"/>
        <v>0</v>
      </c>
      <c r="S191">
        <f t="shared" si="299"/>
        <v>0</v>
      </c>
      <c r="T191">
        <f t="shared" si="300"/>
        <v>0</v>
      </c>
      <c r="U191">
        <f t="shared" si="301"/>
        <v>0</v>
      </c>
      <c r="V191">
        <f t="shared" si="302"/>
        <v>0</v>
      </c>
      <c r="W191">
        <f t="shared" si="303"/>
        <v>0</v>
      </c>
      <c r="X191">
        <f t="shared" si="304"/>
        <v>0</v>
      </c>
      <c r="Y191">
        <f t="shared" si="305"/>
        <v>0</v>
      </c>
      <c r="AA191">
        <v>48583957</v>
      </c>
      <c r="AB191">
        <f t="shared" si="306"/>
        <v>38.57</v>
      </c>
      <c r="AC191">
        <f t="shared" si="307"/>
        <v>38.57</v>
      </c>
      <c r="AD191">
        <f t="shared" si="308"/>
        <v>0</v>
      </c>
      <c r="AE191">
        <f t="shared" si="309"/>
        <v>0</v>
      </c>
      <c r="AF191">
        <f t="shared" si="310"/>
        <v>0</v>
      </c>
      <c r="AG191">
        <f t="shared" si="311"/>
        <v>0</v>
      </c>
      <c r="AH191">
        <f t="shared" si="312"/>
        <v>0</v>
      </c>
      <c r="AI191">
        <f t="shared" si="313"/>
        <v>0</v>
      </c>
      <c r="AJ191">
        <f t="shared" si="314"/>
        <v>0</v>
      </c>
      <c r="AK191">
        <v>38.57</v>
      </c>
      <c r="AL191">
        <v>38.57</v>
      </c>
      <c r="AM191">
        <v>0</v>
      </c>
      <c r="AN191">
        <v>0</v>
      </c>
      <c r="AO191">
        <v>0</v>
      </c>
      <c r="AP191">
        <v>0</v>
      </c>
      <c r="AQ191">
        <v>0</v>
      </c>
      <c r="AR191">
        <v>0</v>
      </c>
      <c r="AS191">
        <v>0</v>
      </c>
      <c r="AT191">
        <v>0</v>
      </c>
      <c r="AU191">
        <v>0</v>
      </c>
      <c r="AV191">
        <v>1</v>
      </c>
      <c r="AW191">
        <v>1</v>
      </c>
      <c r="AZ191">
        <v>1</v>
      </c>
      <c r="BA191">
        <v>1</v>
      </c>
      <c r="BB191">
        <v>1</v>
      </c>
      <c r="BC191">
        <v>2.1</v>
      </c>
      <c r="BD191" t="s">
        <v>3</v>
      </c>
      <c r="BE191" t="s">
        <v>3</v>
      </c>
      <c r="BF191" t="s">
        <v>3</v>
      </c>
      <c r="BG191" t="s">
        <v>3</v>
      </c>
      <c r="BH191">
        <v>3</v>
      </c>
      <c r="BI191">
        <v>1</v>
      </c>
      <c r="BJ191" t="s">
        <v>441</v>
      </c>
      <c r="BM191">
        <v>500001</v>
      </c>
      <c r="BN191">
        <v>0</v>
      </c>
      <c r="BO191" t="s">
        <v>439</v>
      </c>
      <c r="BP191">
        <v>1</v>
      </c>
      <c r="BQ191">
        <v>8</v>
      </c>
      <c r="BR191">
        <v>1</v>
      </c>
      <c r="BS191">
        <v>1</v>
      </c>
      <c r="BT191">
        <v>1</v>
      </c>
      <c r="BU191">
        <v>1</v>
      </c>
      <c r="BV191">
        <v>1</v>
      </c>
      <c r="BW191">
        <v>1</v>
      </c>
      <c r="BX191">
        <v>1</v>
      </c>
      <c r="BY191" t="s">
        <v>3</v>
      </c>
      <c r="BZ191">
        <v>0</v>
      </c>
      <c r="CA191">
        <v>0</v>
      </c>
      <c r="CE191">
        <v>0</v>
      </c>
      <c r="CF191">
        <v>0</v>
      </c>
      <c r="CG191">
        <v>0</v>
      </c>
      <c r="CM191">
        <v>0</v>
      </c>
      <c r="CN191" t="s">
        <v>3</v>
      </c>
      <c r="CO191">
        <v>0</v>
      </c>
      <c r="CP191">
        <f t="shared" si="315"/>
        <v>-1620</v>
      </c>
      <c r="CQ191">
        <f t="shared" si="316"/>
        <v>80.997</v>
      </c>
      <c r="CR191">
        <f t="shared" si="317"/>
        <v>0</v>
      </c>
      <c r="CS191">
        <f t="shared" si="318"/>
        <v>0</v>
      </c>
      <c r="CT191">
        <f t="shared" si="319"/>
        <v>0</v>
      </c>
      <c r="CU191">
        <f t="shared" si="320"/>
        <v>0</v>
      </c>
      <c r="CV191">
        <f t="shared" si="321"/>
        <v>0</v>
      </c>
      <c r="CW191">
        <f t="shared" si="322"/>
        <v>0</v>
      </c>
      <c r="CX191">
        <f t="shared" si="323"/>
        <v>0</v>
      </c>
      <c r="CY191">
        <f t="shared" si="324"/>
        <v>0</v>
      </c>
      <c r="CZ191">
        <f t="shared" si="325"/>
        <v>0</v>
      </c>
      <c r="DC191" t="s">
        <v>3</v>
      </c>
      <c r="DD191" t="s">
        <v>3</v>
      </c>
      <c r="DE191" t="s">
        <v>3</v>
      </c>
      <c r="DF191" t="s">
        <v>3</v>
      </c>
      <c r="DG191" t="s">
        <v>3</v>
      </c>
      <c r="DH191" t="s">
        <v>3</v>
      </c>
      <c r="DI191" t="s">
        <v>3</v>
      </c>
      <c r="DJ191" t="s">
        <v>3</v>
      </c>
      <c r="DK191" t="s">
        <v>3</v>
      </c>
      <c r="DL191" t="s">
        <v>3</v>
      </c>
      <c r="DM191" t="s">
        <v>3</v>
      </c>
      <c r="DN191">
        <v>0</v>
      </c>
      <c r="DO191">
        <v>0</v>
      </c>
      <c r="DP191">
        <v>1</v>
      </c>
      <c r="DQ191">
        <v>1</v>
      </c>
      <c r="DU191">
        <v>1003</v>
      </c>
      <c r="DV191" t="s">
        <v>116</v>
      </c>
      <c r="DW191" t="s">
        <v>116</v>
      </c>
      <c r="DX191">
        <v>1</v>
      </c>
      <c r="EE191">
        <v>48577656</v>
      </c>
      <c r="EF191">
        <v>8</v>
      </c>
      <c r="EG191" t="s">
        <v>106</v>
      </c>
      <c r="EH191">
        <v>0</v>
      </c>
      <c r="EI191" t="s">
        <v>3</v>
      </c>
      <c r="EJ191">
        <v>1</v>
      </c>
      <c r="EK191">
        <v>500001</v>
      </c>
      <c r="EL191" t="s">
        <v>107</v>
      </c>
      <c r="EM191" t="s">
        <v>108</v>
      </c>
      <c r="EO191" t="s">
        <v>3</v>
      </c>
      <c r="EQ191">
        <v>163840</v>
      </c>
      <c r="ER191">
        <v>38.57</v>
      </c>
      <c r="ES191">
        <v>38.57</v>
      </c>
      <c r="ET191">
        <v>0</v>
      </c>
      <c r="EU191">
        <v>0</v>
      </c>
      <c r="EV191">
        <v>0</v>
      </c>
      <c r="EW191">
        <v>0</v>
      </c>
      <c r="EX191">
        <v>0</v>
      </c>
      <c r="EY191">
        <v>0</v>
      </c>
      <c r="FQ191">
        <v>0</v>
      </c>
      <c r="FR191">
        <f t="shared" si="326"/>
        <v>0</v>
      </c>
      <c r="FS191">
        <v>0</v>
      </c>
      <c r="FX191">
        <v>0</v>
      </c>
      <c r="FY191">
        <v>0</v>
      </c>
      <c r="GA191" t="s">
        <v>3</v>
      </c>
      <c r="GD191">
        <v>1</v>
      </c>
      <c r="GF191">
        <v>-155120229</v>
      </c>
      <c r="GG191">
        <v>2</v>
      </c>
      <c r="GH191">
        <v>0</v>
      </c>
      <c r="GI191">
        <v>2</v>
      </c>
      <c r="GJ191">
        <v>0</v>
      </c>
      <c r="GK191">
        <v>0</v>
      </c>
      <c r="GL191">
        <f t="shared" si="327"/>
        <v>0</v>
      </c>
      <c r="GM191">
        <f t="shared" si="328"/>
        <v>-1620</v>
      </c>
      <c r="GN191">
        <f t="shared" si="329"/>
        <v>-1620</v>
      </c>
      <c r="GO191">
        <f t="shared" si="330"/>
        <v>0</v>
      </c>
      <c r="GP191">
        <f t="shared" si="331"/>
        <v>0</v>
      </c>
      <c r="GR191">
        <v>0</v>
      </c>
      <c r="GS191">
        <v>0</v>
      </c>
      <c r="GT191">
        <v>0</v>
      </c>
      <c r="GU191" t="s">
        <v>3</v>
      </c>
      <c r="GV191">
        <f t="shared" si="332"/>
        <v>0</v>
      </c>
      <c r="GW191">
        <v>1</v>
      </c>
      <c r="GX191">
        <f t="shared" si="333"/>
        <v>0</v>
      </c>
      <c r="HA191">
        <v>0</v>
      </c>
      <c r="HB191">
        <v>0</v>
      </c>
      <c r="HC191">
        <f t="shared" si="334"/>
        <v>0</v>
      </c>
      <c r="IK191">
        <v>0</v>
      </c>
    </row>
    <row r="192" spans="1:245">
      <c r="A192">
        <v>17</v>
      </c>
      <c r="B192">
        <v>1</v>
      </c>
      <c r="E192" t="s">
        <v>152</v>
      </c>
      <c r="F192" t="s">
        <v>442</v>
      </c>
      <c r="G192" t="s">
        <v>443</v>
      </c>
      <c r="H192" t="s">
        <v>116</v>
      </c>
      <c r="I192">
        <v>30</v>
      </c>
      <c r="J192">
        <v>0</v>
      </c>
      <c r="O192">
        <f t="shared" si="295"/>
        <v>1824</v>
      </c>
      <c r="P192">
        <f t="shared" si="296"/>
        <v>1824</v>
      </c>
      <c r="Q192">
        <f t="shared" si="297"/>
        <v>0</v>
      </c>
      <c r="R192">
        <f t="shared" si="298"/>
        <v>0</v>
      </c>
      <c r="S192">
        <f t="shared" si="299"/>
        <v>0</v>
      </c>
      <c r="T192">
        <f t="shared" si="300"/>
        <v>0</v>
      </c>
      <c r="U192">
        <f t="shared" si="301"/>
        <v>0</v>
      </c>
      <c r="V192">
        <f t="shared" si="302"/>
        <v>0</v>
      </c>
      <c r="W192">
        <f t="shared" si="303"/>
        <v>0</v>
      </c>
      <c r="X192">
        <f t="shared" si="304"/>
        <v>0</v>
      </c>
      <c r="Y192">
        <f t="shared" si="305"/>
        <v>0</v>
      </c>
      <c r="AA192">
        <v>48583957</v>
      </c>
      <c r="AB192">
        <f t="shared" si="306"/>
        <v>16.75</v>
      </c>
      <c r="AC192">
        <f t="shared" si="307"/>
        <v>16.75</v>
      </c>
      <c r="AD192">
        <f t="shared" si="308"/>
        <v>0</v>
      </c>
      <c r="AE192">
        <f t="shared" si="309"/>
        <v>0</v>
      </c>
      <c r="AF192">
        <f t="shared" si="310"/>
        <v>0</v>
      </c>
      <c r="AG192">
        <f t="shared" si="311"/>
        <v>0</v>
      </c>
      <c r="AH192">
        <f t="shared" si="312"/>
        <v>0</v>
      </c>
      <c r="AI192">
        <f t="shared" si="313"/>
        <v>0</v>
      </c>
      <c r="AJ192">
        <f t="shared" si="314"/>
        <v>0</v>
      </c>
      <c r="AK192">
        <v>16.75</v>
      </c>
      <c r="AL192">
        <v>16.75</v>
      </c>
      <c r="AM192">
        <v>0</v>
      </c>
      <c r="AN192">
        <v>0</v>
      </c>
      <c r="AO192">
        <v>0</v>
      </c>
      <c r="AP192">
        <v>0</v>
      </c>
      <c r="AQ192">
        <v>0</v>
      </c>
      <c r="AR192">
        <v>0</v>
      </c>
      <c r="AS192">
        <v>0</v>
      </c>
      <c r="AT192">
        <v>0</v>
      </c>
      <c r="AU192">
        <v>0</v>
      </c>
      <c r="AV192">
        <v>1</v>
      </c>
      <c r="AW192">
        <v>1</v>
      </c>
      <c r="AZ192">
        <v>1</v>
      </c>
      <c r="BA192">
        <v>1</v>
      </c>
      <c r="BB192">
        <v>1</v>
      </c>
      <c r="BC192">
        <v>3.63</v>
      </c>
      <c r="BD192" t="s">
        <v>3</v>
      </c>
      <c r="BE192" t="s">
        <v>3</v>
      </c>
      <c r="BF192" t="s">
        <v>3</v>
      </c>
      <c r="BG192" t="s">
        <v>3</v>
      </c>
      <c r="BH192">
        <v>3</v>
      </c>
      <c r="BI192">
        <v>1</v>
      </c>
      <c r="BJ192" t="s">
        <v>444</v>
      </c>
      <c r="BM192">
        <v>500001</v>
      </c>
      <c r="BN192">
        <v>0</v>
      </c>
      <c r="BO192" t="s">
        <v>442</v>
      </c>
      <c r="BP192">
        <v>1</v>
      </c>
      <c r="BQ192">
        <v>8</v>
      </c>
      <c r="BR192">
        <v>0</v>
      </c>
      <c r="BS192">
        <v>1</v>
      </c>
      <c r="BT192">
        <v>1</v>
      </c>
      <c r="BU192">
        <v>1</v>
      </c>
      <c r="BV192">
        <v>1</v>
      </c>
      <c r="BW192">
        <v>1</v>
      </c>
      <c r="BX192">
        <v>1</v>
      </c>
      <c r="BY192" t="s">
        <v>3</v>
      </c>
      <c r="BZ192">
        <v>0</v>
      </c>
      <c r="CA192">
        <v>0</v>
      </c>
      <c r="CE192">
        <v>0</v>
      </c>
      <c r="CF192">
        <v>0</v>
      </c>
      <c r="CG192">
        <v>0</v>
      </c>
      <c r="CM192">
        <v>0</v>
      </c>
      <c r="CN192" t="s">
        <v>3</v>
      </c>
      <c r="CO192">
        <v>0</v>
      </c>
      <c r="CP192">
        <f t="shared" si="315"/>
        <v>1824</v>
      </c>
      <c r="CQ192">
        <f t="shared" si="316"/>
        <v>60.802499999999995</v>
      </c>
      <c r="CR192">
        <f t="shared" si="317"/>
        <v>0</v>
      </c>
      <c r="CS192">
        <f t="shared" si="318"/>
        <v>0</v>
      </c>
      <c r="CT192">
        <f t="shared" si="319"/>
        <v>0</v>
      </c>
      <c r="CU192">
        <f t="shared" si="320"/>
        <v>0</v>
      </c>
      <c r="CV192">
        <f t="shared" si="321"/>
        <v>0</v>
      </c>
      <c r="CW192">
        <f t="shared" si="322"/>
        <v>0</v>
      </c>
      <c r="CX192">
        <f t="shared" si="323"/>
        <v>0</v>
      </c>
      <c r="CY192">
        <f t="shared" si="324"/>
        <v>0</v>
      </c>
      <c r="CZ192">
        <f t="shared" si="325"/>
        <v>0</v>
      </c>
      <c r="DC192" t="s">
        <v>3</v>
      </c>
      <c r="DD192" t="s">
        <v>3</v>
      </c>
      <c r="DE192" t="s">
        <v>3</v>
      </c>
      <c r="DF192" t="s">
        <v>3</v>
      </c>
      <c r="DG192" t="s">
        <v>3</v>
      </c>
      <c r="DH192" t="s">
        <v>3</v>
      </c>
      <c r="DI192" t="s">
        <v>3</v>
      </c>
      <c r="DJ192" t="s">
        <v>3</v>
      </c>
      <c r="DK192" t="s">
        <v>3</v>
      </c>
      <c r="DL192" t="s">
        <v>3</v>
      </c>
      <c r="DM192" t="s">
        <v>3</v>
      </c>
      <c r="DN192">
        <v>0</v>
      </c>
      <c r="DO192">
        <v>0</v>
      </c>
      <c r="DP192">
        <v>1</v>
      </c>
      <c r="DQ192">
        <v>1</v>
      </c>
      <c r="DU192">
        <v>1003</v>
      </c>
      <c r="DV192" t="s">
        <v>116</v>
      </c>
      <c r="DW192" t="s">
        <v>116</v>
      </c>
      <c r="DX192">
        <v>1</v>
      </c>
      <c r="EE192">
        <v>48577656</v>
      </c>
      <c r="EF192">
        <v>8</v>
      </c>
      <c r="EG192" t="s">
        <v>106</v>
      </c>
      <c r="EH192">
        <v>0</v>
      </c>
      <c r="EI192" t="s">
        <v>3</v>
      </c>
      <c r="EJ192">
        <v>1</v>
      </c>
      <c r="EK192">
        <v>500001</v>
      </c>
      <c r="EL192" t="s">
        <v>107</v>
      </c>
      <c r="EM192" t="s">
        <v>108</v>
      </c>
      <c r="EO192" t="s">
        <v>3</v>
      </c>
      <c r="EQ192">
        <v>131072</v>
      </c>
      <c r="ER192">
        <v>16.75</v>
      </c>
      <c r="ES192">
        <v>16.75</v>
      </c>
      <c r="ET192">
        <v>0</v>
      </c>
      <c r="EU192">
        <v>0</v>
      </c>
      <c r="EV192">
        <v>0</v>
      </c>
      <c r="EW192">
        <v>0</v>
      </c>
      <c r="EX192">
        <v>0</v>
      </c>
      <c r="EY192">
        <v>0</v>
      </c>
      <c r="FQ192">
        <v>0</v>
      </c>
      <c r="FR192">
        <f t="shared" si="326"/>
        <v>0</v>
      </c>
      <c r="FS192">
        <v>0</v>
      </c>
      <c r="FX192">
        <v>0</v>
      </c>
      <c r="FY192">
        <v>0</v>
      </c>
      <c r="GA192" t="s">
        <v>3</v>
      </c>
      <c r="GD192">
        <v>1</v>
      </c>
      <c r="GF192">
        <v>1764569644</v>
      </c>
      <c r="GG192">
        <v>2</v>
      </c>
      <c r="GH192">
        <v>0</v>
      </c>
      <c r="GI192">
        <v>2</v>
      </c>
      <c r="GJ192">
        <v>0</v>
      </c>
      <c r="GK192">
        <v>0</v>
      </c>
      <c r="GL192">
        <f t="shared" si="327"/>
        <v>0</v>
      </c>
      <c r="GM192">
        <f t="shared" si="328"/>
        <v>1824</v>
      </c>
      <c r="GN192">
        <f t="shared" si="329"/>
        <v>1824</v>
      </c>
      <c r="GO192">
        <f t="shared" si="330"/>
        <v>0</v>
      </c>
      <c r="GP192">
        <f t="shared" si="331"/>
        <v>0</v>
      </c>
      <c r="GR192">
        <v>0</v>
      </c>
      <c r="GS192">
        <v>0</v>
      </c>
      <c r="GT192">
        <v>0</v>
      </c>
      <c r="GU192" t="s">
        <v>3</v>
      </c>
      <c r="GV192">
        <f t="shared" si="332"/>
        <v>0</v>
      </c>
      <c r="GW192">
        <v>1</v>
      </c>
      <c r="GX192">
        <f t="shared" si="333"/>
        <v>0</v>
      </c>
      <c r="HA192">
        <v>0</v>
      </c>
      <c r="HB192">
        <v>0</v>
      </c>
      <c r="HC192">
        <f t="shared" si="334"/>
        <v>0</v>
      </c>
      <c r="IK192">
        <v>0</v>
      </c>
    </row>
    <row r="193" spans="1:245">
      <c r="A193">
        <v>19</v>
      </c>
      <c r="B193">
        <v>1</v>
      </c>
      <c r="F193" t="s">
        <v>3</v>
      </c>
      <c r="G193" t="s">
        <v>445</v>
      </c>
      <c r="H193" t="s">
        <v>3</v>
      </c>
      <c r="AA193">
        <v>1</v>
      </c>
      <c r="IK193">
        <v>0</v>
      </c>
    </row>
    <row r="194" spans="1:245">
      <c r="A194">
        <v>17</v>
      </c>
      <c r="B194">
        <v>1</v>
      </c>
      <c r="C194">
        <f>ROW(SmtRes!A426)</f>
        <v>426</v>
      </c>
      <c r="D194">
        <f>ROW(EtalonRes!A465)</f>
        <v>465</v>
      </c>
      <c r="E194" t="s">
        <v>446</v>
      </c>
      <c r="F194" t="s">
        <v>447</v>
      </c>
      <c r="G194" t="s">
        <v>448</v>
      </c>
      <c r="H194" t="s">
        <v>359</v>
      </c>
      <c r="I194">
        <f>ROUND(26/100,9)</f>
        <v>0.26</v>
      </c>
      <c r="J194">
        <v>0</v>
      </c>
      <c r="O194">
        <f t="shared" ref="O194:O212" si="335">ROUND(CP194,0)</f>
        <v>5639</v>
      </c>
      <c r="P194">
        <f t="shared" ref="P194:P212" si="336">ROUND(CQ194*I194,0)</f>
        <v>3264</v>
      </c>
      <c r="Q194">
        <f t="shared" ref="Q194:Q212" si="337">ROUND(CR194*I194,0)</f>
        <v>85</v>
      </c>
      <c r="R194">
        <f t="shared" ref="R194:R212" si="338">ROUND(CS194*I194,0)</f>
        <v>14</v>
      </c>
      <c r="S194">
        <f t="shared" ref="S194:S212" si="339">ROUND(CT194*I194,0)</f>
        <v>2290</v>
      </c>
      <c r="T194">
        <f t="shared" ref="T194:T212" si="340">ROUND(CU194*I194,0)</f>
        <v>0</v>
      </c>
      <c r="U194">
        <f t="shared" ref="U194:U212" si="341">CV194*I194</f>
        <v>14.5158</v>
      </c>
      <c r="V194">
        <f t="shared" ref="V194:V212" si="342">CW194*I194</f>
        <v>7.2800000000000004E-2</v>
      </c>
      <c r="W194">
        <f t="shared" ref="W194:W212" si="343">ROUND(CX194*I194,0)</f>
        <v>0</v>
      </c>
      <c r="X194">
        <f t="shared" ref="X194:X212" si="344">ROUND(CY194,0)</f>
        <v>2650</v>
      </c>
      <c r="Y194">
        <f t="shared" ref="Y194:Y212" si="345">ROUND(CZ194,0)</f>
        <v>1636</v>
      </c>
      <c r="AA194">
        <v>48583957</v>
      </c>
      <c r="AB194">
        <f t="shared" ref="AB194:AB212" si="346">ROUND((AC194+AD194+AF194),2)</f>
        <v>5004.5200000000004</v>
      </c>
      <c r="AC194">
        <f t="shared" ref="AC194:AC212" si="347">ROUND((ES194),2)</f>
        <v>4467.71</v>
      </c>
      <c r="AD194">
        <f t="shared" ref="AD194:AD212" si="348">ROUND((((ET194)-(EU194))+AE194),2)</f>
        <v>46.06</v>
      </c>
      <c r="AE194">
        <f t="shared" ref="AE194:AE212" si="349">ROUND((EU194),2)</f>
        <v>3.07</v>
      </c>
      <c r="AF194">
        <f t="shared" ref="AF194:AF212" si="350">ROUND((EV194),2)</f>
        <v>490.75</v>
      </c>
      <c r="AG194">
        <f t="shared" ref="AG194:AG212" si="351">ROUND((AP194),2)</f>
        <v>0</v>
      </c>
      <c r="AH194">
        <f t="shared" ref="AH194:AH212" si="352">(EW194)</f>
        <v>55.83</v>
      </c>
      <c r="AI194">
        <f t="shared" ref="AI194:AI212" si="353">(EX194)</f>
        <v>0.28000000000000003</v>
      </c>
      <c r="AJ194">
        <f t="shared" ref="AJ194:AJ212" si="354">(AS194)</f>
        <v>0</v>
      </c>
      <c r="AK194">
        <v>5004.5200000000004</v>
      </c>
      <c r="AL194">
        <v>4467.71</v>
      </c>
      <c r="AM194">
        <v>46.06</v>
      </c>
      <c r="AN194">
        <v>3.07</v>
      </c>
      <c r="AO194">
        <v>490.75</v>
      </c>
      <c r="AP194">
        <v>0</v>
      </c>
      <c r="AQ194">
        <v>55.83</v>
      </c>
      <c r="AR194">
        <v>0.28000000000000003</v>
      </c>
      <c r="AS194">
        <v>0</v>
      </c>
      <c r="AT194">
        <v>115</v>
      </c>
      <c r="AU194">
        <v>71</v>
      </c>
      <c r="AV194">
        <v>1</v>
      </c>
      <c r="AW194">
        <v>1</v>
      </c>
      <c r="AZ194">
        <v>1</v>
      </c>
      <c r="BA194">
        <v>17.95</v>
      </c>
      <c r="BB194">
        <v>7.07</v>
      </c>
      <c r="BC194">
        <v>2.81</v>
      </c>
      <c r="BD194" t="s">
        <v>3</v>
      </c>
      <c r="BE194" t="s">
        <v>3</v>
      </c>
      <c r="BF194" t="s">
        <v>3</v>
      </c>
      <c r="BG194" t="s">
        <v>3</v>
      </c>
      <c r="BH194">
        <v>0</v>
      </c>
      <c r="BI194">
        <v>1</v>
      </c>
      <c r="BJ194" t="s">
        <v>449</v>
      </c>
      <c r="BM194">
        <v>16001</v>
      </c>
      <c r="BN194">
        <v>0</v>
      </c>
      <c r="BO194" t="s">
        <v>447</v>
      </c>
      <c r="BP194">
        <v>1</v>
      </c>
      <c r="BQ194">
        <v>2</v>
      </c>
      <c r="BR194">
        <v>0</v>
      </c>
      <c r="BS194">
        <v>17.95</v>
      </c>
      <c r="BT194">
        <v>1</v>
      </c>
      <c r="BU194">
        <v>1</v>
      </c>
      <c r="BV194">
        <v>1</v>
      </c>
      <c r="BW194">
        <v>1</v>
      </c>
      <c r="BX194">
        <v>1</v>
      </c>
      <c r="BY194" t="s">
        <v>3</v>
      </c>
      <c r="BZ194">
        <v>128</v>
      </c>
      <c r="CA194">
        <v>83</v>
      </c>
      <c r="CE194">
        <v>0</v>
      </c>
      <c r="CF194">
        <v>0</v>
      </c>
      <c r="CG194">
        <v>0</v>
      </c>
      <c r="CM194">
        <v>0</v>
      </c>
      <c r="CN194" t="s">
        <v>3</v>
      </c>
      <c r="CO194">
        <v>0</v>
      </c>
      <c r="CP194">
        <f t="shared" ref="CP194:CP212" si="355">(P194+Q194+S194)</f>
        <v>5639</v>
      </c>
      <c r="CQ194">
        <f t="shared" ref="CQ194:CQ212" si="356">AC194*BC194</f>
        <v>12554.265100000001</v>
      </c>
      <c r="CR194">
        <f t="shared" ref="CR194:CR212" si="357">AD194*BB194</f>
        <v>325.64420000000001</v>
      </c>
      <c r="CS194">
        <f t="shared" ref="CS194:CS212" si="358">AE194*BS194</f>
        <v>55.106499999999997</v>
      </c>
      <c r="CT194">
        <f t="shared" ref="CT194:CT212" si="359">AF194*BA194</f>
        <v>8808.9624999999996</v>
      </c>
      <c r="CU194">
        <f t="shared" ref="CU194:CU212" si="360">AG194</f>
        <v>0</v>
      </c>
      <c r="CV194">
        <f t="shared" ref="CV194:CV212" si="361">AH194</f>
        <v>55.83</v>
      </c>
      <c r="CW194">
        <f t="shared" ref="CW194:CW212" si="362">AI194</f>
        <v>0.28000000000000003</v>
      </c>
      <c r="CX194">
        <f t="shared" ref="CX194:CX212" si="363">AJ194</f>
        <v>0</v>
      </c>
      <c r="CY194">
        <f t="shared" ref="CY194:CY212" si="364">(((S194+R194)*AT194)/100)</f>
        <v>2649.6</v>
      </c>
      <c r="CZ194">
        <f t="shared" ref="CZ194:CZ212" si="365">(((S194+R194)*AU194)/100)</f>
        <v>1635.84</v>
      </c>
      <c r="DC194" t="s">
        <v>3</v>
      </c>
      <c r="DD194" t="s">
        <v>3</v>
      </c>
      <c r="DE194" t="s">
        <v>3</v>
      </c>
      <c r="DF194" t="s">
        <v>3</v>
      </c>
      <c r="DG194" t="s">
        <v>3</v>
      </c>
      <c r="DH194" t="s">
        <v>3</v>
      </c>
      <c r="DI194" t="s">
        <v>3</v>
      </c>
      <c r="DJ194" t="s">
        <v>3</v>
      </c>
      <c r="DK194" t="s">
        <v>3</v>
      </c>
      <c r="DL194" t="s">
        <v>3</v>
      </c>
      <c r="DM194" t="s">
        <v>3</v>
      </c>
      <c r="DN194">
        <v>0</v>
      </c>
      <c r="DO194">
        <v>0</v>
      </c>
      <c r="DP194">
        <v>1</v>
      </c>
      <c r="DQ194">
        <v>1</v>
      </c>
      <c r="DU194">
        <v>1013</v>
      </c>
      <c r="DV194" t="s">
        <v>359</v>
      </c>
      <c r="DW194" t="s">
        <v>359</v>
      </c>
      <c r="DX194">
        <v>1</v>
      </c>
      <c r="EE194">
        <v>48577750</v>
      </c>
      <c r="EF194">
        <v>2</v>
      </c>
      <c r="EG194" t="s">
        <v>12</v>
      </c>
      <c r="EH194">
        <v>0</v>
      </c>
      <c r="EI194" t="s">
        <v>3</v>
      </c>
      <c r="EJ194">
        <v>1</v>
      </c>
      <c r="EK194">
        <v>16001</v>
      </c>
      <c r="EL194" t="s">
        <v>361</v>
      </c>
      <c r="EM194" t="s">
        <v>362</v>
      </c>
      <c r="EO194" t="s">
        <v>3</v>
      </c>
      <c r="EQ194">
        <v>131072</v>
      </c>
      <c r="ER194">
        <v>5004.5200000000004</v>
      </c>
      <c r="ES194">
        <v>4467.71</v>
      </c>
      <c r="ET194">
        <v>46.06</v>
      </c>
      <c r="EU194">
        <v>3.07</v>
      </c>
      <c r="EV194">
        <v>490.75</v>
      </c>
      <c r="EW194">
        <v>55.83</v>
      </c>
      <c r="EX194">
        <v>0.28000000000000003</v>
      </c>
      <c r="EY194">
        <v>0</v>
      </c>
      <c r="FQ194">
        <v>0</v>
      </c>
      <c r="FR194">
        <f t="shared" ref="FR194:FR212" si="366">ROUND(IF(AND(BH194=3,BI194=3),P194,0),0)</f>
        <v>0</v>
      </c>
      <c r="FS194">
        <v>0</v>
      </c>
      <c r="FT194" t="s">
        <v>22</v>
      </c>
      <c r="FU194" t="s">
        <v>23</v>
      </c>
      <c r="FX194">
        <v>115.2</v>
      </c>
      <c r="FY194">
        <v>70.55</v>
      </c>
      <c r="GA194" t="s">
        <v>3</v>
      </c>
      <c r="GD194">
        <v>1</v>
      </c>
      <c r="GF194">
        <v>825733563</v>
      </c>
      <c r="GG194">
        <v>2</v>
      </c>
      <c r="GH194">
        <v>0</v>
      </c>
      <c r="GI194">
        <v>2</v>
      </c>
      <c r="GJ194">
        <v>0</v>
      </c>
      <c r="GK194">
        <v>0</v>
      </c>
      <c r="GL194">
        <f t="shared" ref="GL194:GL212" si="367">ROUND(IF(AND(BH194=3,BI194=3,FS194&lt;&gt;0),P194,0),0)</f>
        <v>0</v>
      </c>
      <c r="GM194">
        <f t="shared" ref="GM194:GM212" si="368">ROUND(O194+X194+Y194,0)+GX194</f>
        <v>9925</v>
      </c>
      <c r="GN194">
        <f t="shared" ref="GN194:GN212" si="369">IF(OR(BI194=0,BI194=1),ROUND(O194+X194+Y194,0),0)</f>
        <v>9925</v>
      </c>
      <c r="GO194">
        <f t="shared" ref="GO194:GO212" si="370">IF(BI194=2,ROUND(O194+X194+Y194,0),0)</f>
        <v>0</v>
      </c>
      <c r="GP194">
        <f t="shared" ref="GP194:GP212" si="371">IF(BI194=4,ROUND(O194+X194+Y194,0)+GX194,0)</f>
        <v>0</v>
      </c>
      <c r="GR194">
        <v>0</v>
      </c>
      <c r="GS194">
        <v>0</v>
      </c>
      <c r="GT194">
        <v>0</v>
      </c>
      <c r="GU194" t="s">
        <v>3</v>
      </c>
      <c r="GV194">
        <f t="shared" ref="GV194:GV212" si="372">ROUND((GT194),2)</f>
        <v>0</v>
      </c>
      <c r="GW194">
        <v>1</v>
      </c>
      <c r="GX194">
        <f t="shared" ref="GX194:GX212" si="373">ROUND(HC194*I194,0)</f>
        <v>0</v>
      </c>
      <c r="HA194">
        <v>0</v>
      </c>
      <c r="HB194">
        <v>0</v>
      </c>
      <c r="HC194">
        <f t="shared" ref="HC194:HC212" si="374">GV194*GW194</f>
        <v>0</v>
      </c>
      <c r="IK194">
        <v>0</v>
      </c>
    </row>
    <row r="195" spans="1:245">
      <c r="A195">
        <v>17</v>
      </c>
      <c r="B195">
        <v>1</v>
      </c>
      <c r="C195">
        <f>ROW(SmtRes!A436)</f>
        <v>436</v>
      </c>
      <c r="D195">
        <f>ROW(EtalonRes!A477)</f>
        <v>477</v>
      </c>
      <c r="E195" t="s">
        <v>153</v>
      </c>
      <c r="F195" t="s">
        <v>450</v>
      </c>
      <c r="G195" t="s">
        <v>451</v>
      </c>
      <c r="H195" t="s">
        <v>359</v>
      </c>
      <c r="I195">
        <f>ROUND(8/100,9)</f>
        <v>0.08</v>
      </c>
      <c r="J195">
        <v>0</v>
      </c>
      <c r="O195">
        <f t="shared" si="335"/>
        <v>1100</v>
      </c>
      <c r="P195">
        <f t="shared" si="336"/>
        <v>338</v>
      </c>
      <c r="Q195">
        <f t="shared" si="337"/>
        <v>6</v>
      </c>
      <c r="R195">
        <f t="shared" si="338"/>
        <v>1</v>
      </c>
      <c r="S195">
        <f t="shared" si="339"/>
        <v>756</v>
      </c>
      <c r="T195">
        <f t="shared" si="340"/>
        <v>0</v>
      </c>
      <c r="U195">
        <f t="shared" si="341"/>
        <v>4.7936000000000005</v>
      </c>
      <c r="V195">
        <f t="shared" si="342"/>
        <v>4.7999999999999996E-3</v>
      </c>
      <c r="W195">
        <f t="shared" si="343"/>
        <v>0</v>
      </c>
      <c r="X195">
        <f t="shared" si="344"/>
        <v>871</v>
      </c>
      <c r="Y195">
        <f t="shared" si="345"/>
        <v>537</v>
      </c>
      <c r="AA195">
        <v>48583957</v>
      </c>
      <c r="AB195">
        <f t="shared" si="346"/>
        <v>1616.63</v>
      </c>
      <c r="AC195">
        <f t="shared" si="347"/>
        <v>1079.17</v>
      </c>
      <c r="AD195">
        <f t="shared" si="348"/>
        <v>10.76</v>
      </c>
      <c r="AE195">
        <f t="shared" si="349"/>
        <v>0.66</v>
      </c>
      <c r="AF195">
        <f t="shared" si="350"/>
        <v>526.70000000000005</v>
      </c>
      <c r="AG195">
        <f t="shared" si="351"/>
        <v>0</v>
      </c>
      <c r="AH195">
        <f t="shared" si="352"/>
        <v>59.92</v>
      </c>
      <c r="AI195">
        <f t="shared" si="353"/>
        <v>0.06</v>
      </c>
      <c r="AJ195">
        <f t="shared" si="354"/>
        <v>0</v>
      </c>
      <c r="AK195">
        <v>1616.63</v>
      </c>
      <c r="AL195">
        <v>1079.17</v>
      </c>
      <c r="AM195">
        <v>10.76</v>
      </c>
      <c r="AN195">
        <v>0.66</v>
      </c>
      <c r="AO195">
        <v>526.70000000000005</v>
      </c>
      <c r="AP195">
        <v>0</v>
      </c>
      <c r="AQ195">
        <v>59.92</v>
      </c>
      <c r="AR195">
        <v>0.06</v>
      </c>
      <c r="AS195">
        <v>0</v>
      </c>
      <c r="AT195">
        <v>115</v>
      </c>
      <c r="AU195">
        <v>71</v>
      </c>
      <c r="AV195">
        <v>1</v>
      </c>
      <c r="AW195">
        <v>1</v>
      </c>
      <c r="AZ195">
        <v>1</v>
      </c>
      <c r="BA195">
        <v>17.95</v>
      </c>
      <c r="BB195">
        <v>6.82</v>
      </c>
      <c r="BC195">
        <v>3.91</v>
      </c>
      <c r="BD195" t="s">
        <v>3</v>
      </c>
      <c r="BE195" t="s">
        <v>3</v>
      </c>
      <c r="BF195" t="s">
        <v>3</v>
      </c>
      <c r="BG195" t="s">
        <v>3</v>
      </c>
      <c r="BH195">
        <v>0</v>
      </c>
      <c r="BI195">
        <v>1</v>
      </c>
      <c r="BJ195" t="s">
        <v>452</v>
      </c>
      <c r="BM195">
        <v>16001</v>
      </c>
      <c r="BN195">
        <v>0</v>
      </c>
      <c r="BO195" t="s">
        <v>450</v>
      </c>
      <c r="BP195">
        <v>1</v>
      </c>
      <c r="BQ195">
        <v>2</v>
      </c>
      <c r="BR195">
        <v>0</v>
      </c>
      <c r="BS195">
        <v>17.95</v>
      </c>
      <c r="BT195">
        <v>1</v>
      </c>
      <c r="BU195">
        <v>1</v>
      </c>
      <c r="BV195">
        <v>1</v>
      </c>
      <c r="BW195">
        <v>1</v>
      </c>
      <c r="BX195">
        <v>1</v>
      </c>
      <c r="BY195" t="s">
        <v>3</v>
      </c>
      <c r="BZ195">
        <v>128</v>
      </c>
      <c r="CA195">
        <v>83</v>
      </c>
      <c r="CE195">
        <v>0</v>
      </c>
      <c r="CF195">
        <v>0</v>
      </c>
      <c r="CG195">
        <v>0</v>
      </c>
      <c r="CM195">
        <v>0</v>
      </c>
      <c r="CN195" t="s">
        <v>3</v>
      </c>
      <c r="CO195">
        <v>0</v>
      </c>
      <c r="CP195">
        <f t="shared" si="355"/>
        <v>1100</v>
      </c>
      <c r="CQ195">
        <f t="shared" si="356"/>
        <v>4219.5547000000006</v>
      </c>
      <c r="CR195">
        <f t="shared" si="357"/>
        <v>73.383200000000002</v>
      </c>
      <c r="CS195">
        <f t="shared" si="358"/>
        <v>11.847</v>
      </c>
      <c r="CT195">
        <f t="shared" si="359"/>
        <v>9454.2650000000012</v>
      </c>
      <c r="CU195">
        <f t="shared" si="360"/>
        <v>0</v>
      </c>
      <c r="CV195">
        <f t="shared" si="361"/>
        <v>59.92</v>
      </c>
      <c r="CW195">
        <f t="shared" si="362"/>
        <v>0.06</v>
      </c>
      <c r="CX195">
        <f t="shared" si="363"/>
        <v>0</v>
      </c>
      <c r="CY195">
        <f t="shared" si="364"/>
        <v>870.55</v>
      </c>
      <c r="CZ195">
        <f t="shared" si="365"/>
        <v>537.47</v>
      </c>
      <c r="DC195" t="s">
        <v>3</v>
      </c>
      <c r="DD195" t="s">
        <v>3</v>
      </c>
      <c r="DE195" t="s">
        <v>3</v>
      </c>
      <c r="DF195" t="s">
        <v>3</v>
      </c>
      <c r="DG195" t="s">
        <v>3</v>
      </c>
      <c r="DH195" t="s">
        <v>3</v>
      </c>
      <c r="DI195" t="s">
        <v>3</v>
      </c>
      <c r="DJ195" t="s">
        <v>3</v>
      </c>
      <c r="DK195" t="s">
        <v>3</v>
      </c>
      <c r="DL195" t="s">
        <v>3</v>
      </c>
      <c r="DM195" t="s">
        <v>3</v>
      </c>
      <c r="DN195">
        <v>0</v>
      </c>
      <c r="DO195">
        <v>0</v>
      </c>
      <c r="DP195">
        <v>1</v>
      </c>
      <c r="DQ195">
        <v>1</v>
      </c>
      <c r="DU195">
        <v>1013</v>
      </c>
      <c r="DV195" t="s">
        <v>359</v>
      </c>
      <c r="DW195" t="s">
        <v>359</v>
      </c>
      <c r="DX195">
        <v>1</v>
      </c>
      <c r="EE195">
        <v>48577750</v>
      </c>
      <c r="EF195">
        <v>2</v>
      </c>
      <c r="EG195" t="s">
        <v>12</v>
      </c>
      <c r="EH195">
        <v>0</v>
      </c>
      <c r="EI195" t="s">
        <v>3</v>
      </c>
      <c r="EJ195">
        <v>1</v>
      </c>
      <c r="EK195">
        <v>16001</v>
      </c>
      <c r="EL195" t="s">
        <v>361</v>
      </c>
      <c r="EM195" t="s">
        <v>362</v>
      </c>
      <c r="EO195" t="s">
        <v>3</v>
      </c>
      <c r="EQ195">
        <v>131072</v>
      </c>
      <c r="ER195">
        <v>1616.63</v>
      </c>
      <c r="ES195">
        <v>1079.17</v>
      </c>
      <c r="ET195">
        <v>10.76</v>
      </c>
      <c r="EU195">
        <v>0.66</v>
      </c>
      <c r="EV195">
        <v>526.70000000000005</v>
      </c>
      <c r="EW195">
        <v>59.92</v>
      </c>
      <c r="EX195">
        <v>0.06</v>
      </c>
      <c r="EY195">
        <v>0</v>
      </c>
      <c r="FQ195">
        <v>0</v>
      </c>
      <c r="FR195">
        <f t="shared" si="366"/>
        <v>0</v>
      </c>
      <c r="FS195">
        <v>0</v>
      </c>
      <c r="FT195" t="s">
        <v>22</v>
      </c>
      <c r="FU195" t="s">
        <v>23</v>
      </c>
      <c r="FX195">
        <v>115.2</v>
      </c>
      <c r="FY195">
        <v>70.55</v>
      </c>
      <c r="GA195" t="s">
        <v>3</v>
      </c>
      <c r="GD195">
        <v>1</v>
      </c>
      <c r="GF195">
        <v>1326574294</v>
      </c>
      <c r="GG195">
        <v>2</v>
      </c>
      <c r="GH195">
        <v>0</v>
      </c>
      <c r="GI195">
        <v>2</v>
      </c>
      <c r="GJ195">
        <v>0</v>
      </c>
      <c r="GK195">
        <v>0</v>
      </c>
      <c r="GL195">
        <f t="shared" si="367"/>
        <v>0</v>
      </c>
      <c r="GM195">
        <f t="shared" si="368"/>
        <v>2508</v>
      </c>
      <c r="GN195">
        <f t="shared" si="369"/>
        <v>2508</v>
      </c>
      <c r="GO195">
        <f t="shared" si="370"/>
        <v>0</v>
      </c>
      <c r="GP195">
        <f t="shared" si="371"/>
        <v>0</v>
      </c>
      <c r="GR195">
        <v>0</v>
      </c>
      <c r="GS195">
        <v>0</v>
      </c>
      <c r="GT195">
        <v>0</v>
      </c>
      <c r="GU195" t="s">
        <v>3</v>
      </c>
      <c r="GV195">
        <f t="shared" si="372"/>
        <v>0</v>
      </c>
      <c r="GW195">
        <v>1</v>
      </c>
      <c r="GX195">
        <f t="shared" si="373"/>
        <v>0</v>
      </c>
      <c r="HA195">
        <v>0</v>
      </c>
      <c r="HB195">
        <v>0</v>
      </c>
      <c r="HC195">
        <f t="shared" si="374"/>
        <v>0</v>
      </c>
      <c r="IK195">
        <v>0</v>
      </c>
    </row>
    <row r="196" spans="1:245">
      <c r="A196">
        <v>17</v>
      </c>
      <c r="B196">
        <v>1</v>
      </c>
      <c r="E196" t="s">
        <v>167</v>
      </c>
      <c r="F196" t="s">
        <v>453</v>
      </c>
      <c r="G196" t="s">
        <v>454</v>
      </c>
      <c r="H196" t="s">
        <v>170</v>
      </c>
      <c r="I196">
        <f>ROUND(4+6,9)</f>
        <v>10</v>
      </c>
      <c r="J196">
        <v>0</v>
      </c>
      <c r="O196">
        <f t="shared" si="335"/>
        <v>72</v>
      </c>
      <c r="P196">
        <f t="shared" si="336"/>
        <v>72</v>
      </c>
      <c r="Q196">
        <f t="shared" si="337"/>
        <v>0</v>
      </c>
      <c r="R196">
        <f t="shared" si="338"/>
        <v>0</v>
      </c>
      <c r="S196">
        <f t="shared" si="339"/>
        <v>0</v>
      </c>
      <c r="T196">
        <f t="shared" si="340"/>
        <v>0</v>
      </c>
      <c r="U196">
        <f t="shared" si="341"/>
        <v>0</v>
      </c>
      <c r="V196">
        <f t="shared" si="342"/>
        <v>0</v>
      </c>
      <c r="W196">
        <f t="shared" si="343"/>
        <v>0</v>
      </c>
      <c r="X196">
        <f t="shared" si="344"/>
        <v>0</v>
      </c>
      <c r="Y196">
        <f t="shared" si="345"/>
        <v>0</v>
      </c>
      <c r="AA196">
        <v>48583957</v>
      </c>
      <c r="AB196">
        <f t="shared" si="346"/>
        <v>3.26</v>
      </c>
      <c r="AC196">
        <f t="shared" si="347"/>
        <v>3.26</v>
      </c>
      <c r="AD196">
        <f t="shared" si="348"/>
        <v>0</v>
      </c>
      <c r="AE196">
        <f t="shared" si="349"/>
        <v>0</v>
      </c>
      <c r="AF196">
        <f t="shared" si="350"/>
        <v>0</v>
      </c>
      <c r="AG196">
        <f t="shared" si="351"/>
        <v>0</v>
      </c>
      <c r="AH196">
        <f t="shared" si="352"/>
        <v>0</v>
      </c>
      <c r="AI196">
        <f t="shared" si="353"/>
        <v>0</v>
      </c>
      <c r="AJ196">
        <f t="shared" si="354"/>
        <v>0</v>
      </c>
      <c r="AK196">
        <v>3.26</v>
      </c>
      <c r="AL196">
        <v>3.26</v>
      </c>
      <c r="AM196">
        <v>0</v>
      </c>
      <c r="AN196">
        <v>0</v>
      </c>
      <c r="AO196">
        <v>0</v>
      </c>
      <c r="AP196">
        <v>0</v>
      </c>
      <c r="AQ196">
        <v>0</v>
      </c>
      <c r="AR196">
        <v>0</v>
      </c>
      <c r="AS196">
        <v>0</v>
      </c>
      <c r="AT196">
        <v>0</v>
      </c>
      <c r="AU196">
        <v>0</v>
      </c>
      <c r="AV196">
        <v>1</v>
      </c>
      <c r="AW196">
        <v>1</v>
      </c>
      <c r="AZ196">
        <v>1</v>
      </c>
      <c r="BA196">
        <v>1</v>
      </c>
      <c r="BB196">
        <v>1</v>
      </c>
      <c r="BC196">
        <v>2.2200000000000002</v>
      </c>
      <c r="BD196" t="s">
        <v>3</v>
      </c>
      <c r="BE196" t="s">
        <v>3</v>
      </c>
      <c r="BF196" t="s">
        <v>3</v>
      </c>
      <c r="BG196" t="s">
        <v>3</v>
      </c>
      <c r="BH196">
        <v>3</v>
      </c>
      <c r="BI196">
        <v>2</v>
      </c>
      <c r="BJ196" t="s">
        <v>455</v>
      </c>
      <c r="BM196">
        <v>500002</v>
      </c>
      <c r="BN196">
        <v>0</v>
      </c>
      <c r="BO196" t="s">
        <v>453</v>
      </c>
      <c r="BP196">
        <v>1</v>
      </c>
      <c r="BQ196">
        <v>12</v>
      </c>
      <c r="BR196">
        <v>0</v>
      </c>
      <c r="BS196">
        <v>1</v>
      </c>
      <c r="BT196">
        <v>1</v>
      </c>
      <c r="BU196">
        <v>1</v>
      </c>
      <c r="BV196">
        <v>1</v>
      </c>
      <c r="BW196">
        <v>1</v>
      </c>
      <c r="BX196">
        <v>1</v>
      </c>
      <c r="BY196" t="s">
        <v>3</v>
      </c>
      <c r="BZ196">
        <v>0</v>
      </c>
      <c r="CA196">
        <v>0</v>
      </c>
      <c r="CE196">
        <v>0</v>
      </c>
      <c r="CF196">
        <v>0</v>
      </c>
      <c r="CG196">
        <v>0</v>
      </c>
      <c r="CM196">
        <v>0</v>
      </c>
      <c r="CN196" t="s">
        <v>3</v>
      </c>
      <c r="CO196">
        <v>0</v>
      </c>
      <c r="CP196">
        <f t="shared" si="355"/>
        <v>72</v>
      </c>
      <c r="CQ196">
        <f t="shared" si="356"/>
        <v>7.2372000000000005</v>
      </c>
      <c r="CR196">
        <f t="shared" si="357"/>
        <v>0</v>
      </c>
      <c r="CS196">
        <f t="shared" si="358"/>
        <v>0</v>
      </c>
      <c r="CT196">
        <f t="shared" si="359"/>
        <v>0</v>
      </c>
      <c r="CU196">
        <f t="shared" si="360"/>
        <v>0</v>
      </c>
      <c r="CV196">
        <f t="shared" si="361"/>
        <v>0</v>
      </c>
      <c r="CW196">
        <f t="shared" si="362"/>
        <v>0</v>
      </c>
      <c r="CX196">
        <f t="shared" si="363"/>
        <v>0</v>
      </c>
      <c r="CY196">
        <f t="shared" si="364"/>
        <v>0</v>
      </c>
      <c r="CZ196">
        <f t="shared" si="365"/>
        <v>0</v>
      </c>
      <c r="DC196" t="s">
        <v>3</v>
      </c>
      <c r="DD196" t="s">
        <v>3</v>
      </c>
      <c r="DE196" t="s">
        <v>3</v>
      </c>
      <c r="DF196" t="s">
        <v>3</v>
      </c>
      <c r="DG196" t="s">
        <v>3</v>
      </c>
      <c r="DH196" t="s">
        <v>3</v>
      </c>
      <c r="DI196" t="s">
        <v>3</v>
      </c>
      <c r="DJ196" t="s">
        <v>3</v>
      </c>
      <c r="DK196" t="s">
        <v>3</v>
      </c>
      <c r="DL196" t="s">
        <v>3</v>
      </c>
      <c r="DM196" t="s">
        <v>3</v>
      </c>
      <c r="DN196">
        <v>0</v>
      </c>
      <c r="DO196">
        <v>0</v>
      </c>
      <c r="DP196">
        <v>1</v>
      </c>
      <c r="DQ196">
        <v>1</v>
      </c>
      <c r="DU196">
        <v>1010</v>
      </c>
      <c r="DV196" t="s">
        <v>170</v>
      </c>
      <c r="DW196" t="s">
        <v>170</v>
      </c>
      <c r="DX196">
        <v>1</v>
      </c>
      <c r="EE196">
        <v>48577657</v>
      </c>
      <c r="EF196">
        <v>12</v>
      </c>
      <c r="EG196" t="s">
        <v>367</v>
      </c>
      <c r="EH196">
        <v>0</v>
      </c>
      <c r="EI196" t="s">
        <v>3</v>
      </c>
      <c r="EJ196">
        <v>2</v>
      </c>
      <c r="EK196">
        <v>500002</v>
      </c>
      <c r="EL196" t="s">
        <v>368</v>
      </c>
      <c r="EM196" t="s">
        <v>369</v>
      </c>
      <c r="EO196" t="s">
        <v>3</v>
      </c>
      <c r="EQ196">
        <v>131072</v>
      </c>
      <c r="ER196">
        <v>3.26</v>
      </c>
      <c r="ES196">
        <v>3.26</v>
      </c>
      <c r="ET196">
        <v>0</v>
      </c>
      <c r="EU196">
        <v>0</v>
      </c>
      <c r="EV196">
        <v>0</v>
      </c>
      <c r="EW196">
        <v>0</v>
      </c>
      <c r="EX196">
        <v>0</v>
      </c>
      <c r="EY196">
        <v>0</v>
      </c>
      <c r="FQ196">
        <v>0</v>
      </c>
      <c r="FR196">
        <f t="shared" si="366"/>
        <v>0</v>
      </c>
      <c r="FS196">
        <v>0</v>
      </c>
      <c r="FX196">
        <v>0</v>
      </c>
      <c r="FY196">
        <v>0</v>
      </c>
      <c r="GA196" t="s">
        <v>3</v>
      </c>
      <c r="GD196">
        <v>1</v>
      </c>
      <c r="GF196">
        <v>-497003471</v>
      </c>
      <c r="GG196">
        <v>2</v>
      </c>
      <c r="GH196">
        <v>0</v>
      </c>
      <c r="GI196">
        <v>2</v>
      </c>
      <c r="GJ196">
        <v>0</v>
      </c>
      <c r="GK196">
        <v>0</v>
      </c>
      <c r="GL196">
        <f t="shared" si="367"/>
        <v>0</v>
      </c>
      <c r="GM196">
        <f t="shared" si="368"/>
        <v>72</v>
      </c>
      <c r="GN196">
        <f t="shared" si="369"/>
        <v>0</v>
      </c>
      <c r="GO196">
        <f t="shared" si="370"/>
        <v>72</v>
      </c>
      <c r="GP196">
        <f t="shared" si="371"/>
        <v>0</v>
      </c>
      <c r="GR196">
        <v>0</v>
      </c>
      <c r="GS196">
        <v>0</v>
      </c>
      <c r="GT196">
        <v>0</v>
      </c>
      <c r="GU196" t="s">
        <v>3</v>
      </c>
      <c r="GV196">
        <f t="shared" si="372"/>
        <v>0</v>
      </c>
      <c r="GW196">
        <v>1</v>
      </c>
      <c r="GX196">
        <f t="shared" si="373"/>
        <v>0</v>
      </c>
      <c r="HA196">
        <v>0</v>
      </c>
      <c r="HB196">
        <v>0</v>
      </c>
      <c r="HC196">
        <f t="shared" si="374"/>
        <v>0</v>
      </c>
      <c r="IK196">
        <v>0</v>
      </c>
    </row>
    <row r="197" spans="1:245">
      <c r="A197">
        <v>17</v>
      </c>
      <c r="B197">
        <v>1</v>
      </c>
      <c r="E197" t="s">
        <v>172</v>
      </c>
      <c r="F197" t="s">
        <v>456</v>
      </c>
      <c r="G197" t="s">
        <v>457</v>
      </c>
      <c r="H197" t="s">
        <v>170</v>
      </c>
      <c r="I197">
        <f>ROUND(8+3,9)</f>
        <v>11</v>
      </c>
      <c r="J197">
        <v>0</v>
      </c>
      <c r="O197">
        <f t="shared" si="335"/>
        <v>32</v>
      </c>
      <c r="P197">
        <f t="shared" si="336"/>
        <v>32</v>
      </c>
      <c r="Q197">
        <f t="shared" si="337"/>
        <v>0</v>
      </c>
      <c r="R197">
        <f t="shared" si="338"/>
        <v>0</v>
      </c>
      <c r="S197">
        <f t="shared" si="339"/>
        <v>0</v>
      </c>
      <c r="T197">
        <f t="shared" si="340"/>
        <v>0</v>
      </c>
      <c r="U197">
        <f t="shared" si="341"/>
        <v>0</v>
      </c>
      <c r="V197">
        <f t="shared" si="342"/>
        <v>0</v>
      </c>
      <c r="W197">
        <f t="shared" si="343"/>
        <v>0</v>
      </c>
      <c r="X197">
        <f t="shared" si="344"/>
        <v>0</v>
      </c>
      <c r="Y197">
        <f t="shared" si="345"/>
        <v>0</v>
      </c>
      <c r="AA197">
        <v>48583957</v>
      </c>
      <c r="AB197">
        <f t="shared" si="346"/>
        <v>1.38</v>
      </c>
      <c r="AC197">
        <f t="shared" si="347"/>
        <v>1.38</v>
      </c>
      <c r="AD197">
        <f t="shared" si="348"/>
        <v>0</v>
      </c>
      <c r="AE197">
        <f t="shared" si="349"/>
        <v>0</v>
      </c>
      <c r="AF197">
        <f t="shared" si="350"/>
        <v>0</v>
      </c>
      <c r="AG197">
        <f t="shared" si="351"/>
        <v>0</v>
      </c>
      <c r="AH197">
        <f t="shared" si="352"/>
        <v>0</v>
      </c>
      <c r="AI197">
        <f t="shared" si="353"/>
        <v>0</v>
      </c>
      <c r="AJ197">
        <f t="shared" si="354"/>
        <v>0</v>
      </c>
      <c r="AK197">
        <v>1.38</v>
      </c>
      <c r="AL197">
        <v>1.38</v>
      </c>
      <c r="AM197">
        <v>0</v>
      </c>
      <c r="AN197">
        <v>0</v>
      </c>
      <c r="AO197">
        <v>0</v>
      </c>
      <c r="AP197">
        <v>0</v>
      </c>
      <c r="AQ197">
        <v>0</v>
      </c>
      <c r="AR197">
        <v>0</v>
      </c>
      <c r="AS197">
        <v>0</v>
      </c>
      <c r="AT197">
        <v>0</v>
      </c>
      <c r="AU197">
        <v>0</v>
      </c>
      <c r="AV197">
        <v>1</v>
      </c>
      <c r="AW197">
        <v>1</v>
      </c>
      <c r="AZ197">
        <v>1</v>
      </c>
      <c r="BA197">
        <v>1</v>
      </c>
      <c r="BB197">
        <v>1</v>
      </c>
      <c r="BC197">
        <v>2.12</v>
      </c>
      <c r="BD197" t="s">
        <v>3</v>
      </c>
      <c r="BE197" t="s">
        <v>3</v>
      </c>
      <c r="BF197" t="s">
        <v>3</v>
      </c>
      <c r="BG197" t="s">
        <v>3</v>
      </c>
      <c r="BH197">
        <v>3</v>
      </c>
      <c r="BI197">
        <v>2</v>
      </c>
      <c r="BJ197" t="s">
        <v>458</v>
      </c>
      <c r="BM197">
        <v>500002</v>
      </c>
      <c r="BN197">
        <v>0</v>
      </c>
      <c r="BO197" t="s">
        <v>456</v>
      </c>
      <c r="BP197">
        <v>1</v>
      </c>
      <c r="BQ197">
        <v>12</v>
      </c>
      <c r="BR197">
        <v>0</v>
      </c>
      <c r="BS197">
        <v>1</v>
      </c>
      <c r="BT197">
        <v>1</v>
      </c>
      <c r="BU197">
        <v>1</v>
      </c>
      <c r="BV197">
        <v>1</v>
      </c>
      <c r="BW197">
        <v>1</v>
      </c>
      <c r="BX197">
        <v>1</v>
      </c>
      <c r="BY197" t="s">
        <v>3</v>
      </c>
      <c r="BZ197">
        <v>0</v>
      </c>
      <c r="CA197">
        <v>0</v>
      </c>
      <c r="CE197">
        <v>0</v>
      </c>
      <c r="CF197">
        <v>0</v>
      </c>
      <c r="CG197">
        <v>0</v>
      </c>
      <c r="CM197">
        <v>0</v>
      </c>
      <c r="CN197" t="s">
        <v>3</v>
      </c>
      <c r="CO197">
        <v>0</v>
      </c>
      <c r="CP197">
        <f t="shared" si="355"/>
        <v>32</v>
      </c>
      <c r="CQ197">
        <f t="shared" si="356"/>
        <v>2.9255999999999998</v>
      </c>
      <c r="CR197">
        <f t="shared" si="357"/>
        <v>0</v>
      </c>
      <c r="CS197">
        <f t="shared" si="358"/>
        <v>0</v>
      </c>
      <c r="CT197">
        <f t="shared" si="359"/>
        <v>0</v>
      </c>
      <c r="CU197">
        <f t="shared" si="360"/>
        <v>0</v>
      </c>
      <c r="CV197">
        <f t="shared" si="361"/>
        <v>0</v>
      </c>
      <c r="CW197">
        <f t="shared" si="362"/>
        <v>0</v>
      </c>
      <c r="CX197">
        <f t="shared" si="363"/>
        <v>0</v>
      </c>
      <c r="CY197">
        <f t="shared" si="364"/>
        <v>0</v>
      </c>
      <c r="CZ197">
        <f t="shared" si="365"/>
        <v>0</v>
      </c>
      <c r="DC197" t="s">
        <v>3</v>
      </c>
      <c r="DD197" t="s">
        <v>3</v>
      </c>
      <c r="DE197" t="s">
        <v>3</v>
      </c>
      <c r="DF197" t="s">
        <v>3</v>
      </c>
      <c r="DG197" t="s">
        <v>3</v>
      </c>
      <c r="DH197" t="s">
        <v>3</v>
      </c>
      <c r="DI197" t="s">
        <v>3</v>
      </c>
      <c r="DJ197" t="s">
        <v>3</v>
      </c>
      <c r="DK197" t="s">
        <v>3</v>
      </c>
      <c r="DL197" t="s">
        <v>3</v>
      </c>
      <c r="DM197" t="s">
        <v>3</v>
      </c>
      <c r="DN197">
        <v>0</v>
      </c>
      <c r="DO197">
        <v>0</v>
      </c>
      <c r="DP197">
        <v>1</v>
      </c>
      <c r="DQ197">
        <v>1</v>
      </c>
      <c r="DU197">
        <v>1010</v>
      </c>
      <c r="DV197" t="s">
        <v>170</v>
      </c>
      <c r="DW197" t="s">
        <v>170</v>
      </c>
      <c r="DX197">
        <v>1</v>
      </c>
      <c r="EE197">
        <v>48577657</v>
      </c>
      <c r="EF197">
        <v>12</v>
      </c>
      <c r="EG197" t="s">
        <v>367</v>
      </c>
      <c r="EH197">
        <v>0</v>
      </c>
      <c r="EI197" t="s">
        <v>3</v>
      </c>
      <c r="EJ197">
        <v>2</v>
      </c>
      <c r="EK197">
        <v>500002</v>
      </c>
      <c r="EL197" t="s">
        <v>368</v>
      </c>
      <c r="EM197" t="s">
        <v>369</v>
      </c>
      <c r="EO197" t="s">
        <v>3</v>
      </c>
      <c r="EQ197">
        <v>131072</v>
      </c>
      <c r="ER197">
        <v>1.38</v>
      </c>
      <c r="ES197">
        <v>1.38</v>
      </c>
      <c r="ET197">
        <v>0</v>
      </c>
      <c r="EU197">
        <v>0</v>
      </c>
      <c r="EV197">
        <v>0</v>
      </c>
      <c r="EW197">
        <v>0</v>
      </c>
      <c r="EX197">
        <v>0</v>
      </c>
      <c r="EY197">
        <v>0</v>
      </c>
      <c r="FQ197">
        <v>0</v>
      </c>
      <c r="FR197">
        <f t="shared" si="366"/>
        <v>0</v>
      </c>
      <c r="FS197">
        <v>0</v>
      </c>
      <c r="FX197">
        <v>0</v>
      </c>
      <c r="FY197">
        <v>0</v>
      </c>
      <c r="GA197" t="s">
        <v>3</v>
      </c>
      <c r="GD197">
        <v>1</v>
      </c>
      <c r="GF197">
        <v>-1945560362</v>
      </c>
      <c r="GG197">
        <v>2</v>
      </c>
      <c r="GH197">
        <v>0</v>
      </c>
      <c r="GI197">
        <v>2</v>
      </c>
      <c r="GJ197">
        <v>0</v>
      </c>
      <c r="GK197">
        <v>0</v>
      </c>
      <c r="GL197">
        <f t="shared" si="367"/>
        <v>0</v>
      </c>
      <c r="GM197">
        <f t="shared" si="368"/>
        <v>32</v>
      </c>
      <c r="GN197">
        <f t="shared" si="369"/>
        <v>0</v>
      </c>
      <c r="GO197">
        <f t="shared" si="370"/>
        <v>32</v>
      </c>
      <c r="GP197">
        <f t="shared" si="371"/>
        <v>0</v>
      </c>
      <c r="GR197">
        <v>0</v>
      </c>
      <c r="GS197">
        <v>0</v>
      </c>
      <c r="GT197">
        <v>0</v>
      </c>
      <c r="GU197" t="s">
        <v>3</v>
      </c>
      <c r="GV197">
        <f t="shared" si="372"/>
        <v>0</v>
      </c>
      <c r="GW197">
        <v>1</v>
      </c>
      <c r="GX197">
        <f t="shared" si="373"/>
        <v>0</v>
      </c>
      <c r="HA197">
        <v>0</v>
      </c>
      <c r="HB197">
        <v>0</v>
      </c>
      <c r="HC197">
        <f t="shared" si="374"/>
        <v>0</v>
      </c>
      <c r="IK197">
        <v>0</v>
      </c>
    </row>
    <row r="198" spans="1:245">
      <c r="A198">
        <v>17</v>
      </c>
      <c r="B198">
        <v>1</v>
      </c>
      <c r="E198" t="s">
        <v>173</v>
      </c>
      <c r="F198" t="s">
        <v>459</v>
      </c>
      <c r="G198" t="s">
        <v>460</v>
      </c>
      <c r="H198" t="s">
        <v>170</v>
      </c>
      <c r="I198">
        <f>ROUND(8+2,9)</f>
        <v>10</v>
      </c>
      <c r="J198">
        <v>0</v>
      </c>
      <c r="O198">
        <f t="shared" si="335"/>
        <v>638</v>
      </c>
      <c r="P198">
        <f t="shared" si="336"/>
        <v>638</v>
      </c>
      <c r="Q198">
        <f t="shared" si="337"/>
        <v>0</v>
      </c>
      <c r="R198">
        <f t="shared" si="338"/>
        <v>0</v>
      </c>
      <c r="S198">
        <f t="shared" si="339"/>
        <v>0</v>
      </c>
      <c r="T198">
        <f t="shared" si="340"/>
        <v>0</v>
      </c>
      <c r="U198">
        <f t="shared" si="341"/>
        <v>0</v>
      </c>
      <c r="V198">
        <f t="shared" si="342"/>
        <v>0</v>
      </c>
      <c r="W198">
        <f t="shared" si="343"/>
        <v>0</v>
      </c>
      <c r="X198">
        <f t="shared" si="344"/>
        <v>0</v>
      </c>
      <c r="Y198">
        <f t="shared" si="345"/>
        <v>0</v>
      </c>
      <c r="AA198">
        <v>48583957</v>
      </c>
      <c r="AB198">
        <f t="shared" si="346"/>
        <v>21.11</v>
      </c>
      <c r="AC198">
        <f t="shared" si="347"/>
        <v>21.11</v>
      </c>
      <c r="AD198">
        <f t="shared" si="348"/>
        <v>0</v>
      </c>
      <c r="AE198">
        <f t="shared" si="349"/>
        <v>0</v>
      </c>
      <c r="AF198">
        <f t="shared" si="350"/>
        <v>0</v>
      </c>
      <c r="AG198">
        <f t="shared" si="351"/>
        <v>0</v>
      </c>
      <c r="AH198">
        <f t="shared" si="352"/>
        <v>0</v>
      </c>
      <c r="AI198">
        <f t="shared" si="353"/>
        <v>0</v>
      </c>
      <c r="AJ198">
        <f t="shared" si="354"/>
        <v>0</v>
      </c>
      <c r="AK198">
        <v>21.11</v>
      </c>
      <c r="AL198">
        <v>21.11</v>
      </c>
      <c r="AM198">
        <v>0</v>
      </c>
      <c r="AN198">
        <v>0</v>
      </c>
      <c r="AO198">
        <v>0</v>
      </c>
      <c r="AP198">
        <v>0</v>
      </c>
      <c r="AQ198">
        <v>0</v>
      </c>
      <c r="AR198">
        <v>0</v>
      </c>
      <c r="AS198">
        <v>0</v>
      </c>
      <c r="AT198">
        <v>0</v>
      </c>
      <c r="AU198">
        <v>0</v>
      </c>
      <c r="AV198">
        <v>1</v>
      </c>
      <c r="AW198">
        <v>1</v>
      </c>
      <c r="AZ198">
        <v>1</v>
      </c>
      <c r="BA198">
        <v>1</v>
      </c>
      <c r="BB198">
        <v>1</v>
      </c>
      <c r="BC198">
        <v>3.02</v>
      </c>
      <c r="BD198" t="s">
        <v>3</v>
      </c>
      <c r="BE198" t="s">
        <v>3</v>
      </c>
      <c r="BF198" t="s">
        <v>3</v>
      </c>
      <c r="BG198" t="s">
        <v>3</v>
      </c>
      <c r="BH198">
        <v>3</v>
      </c>
      <c r="BI198">
        <v>2</v>
      </c>
      <c r="BJ198" t="s">
        <v>461</v>
      </c>
      <c r="BM198">
        <v>500002</v>
      </c>
      <c r="BN198">
        <v>0</v>
      </c>
      <c r="BO198" t="s">
        <v>459</v>
      </c>
      <c r="BP198">
        <v>1</v>
      </c>
      <c r="BQ198">
        <v>12</v>
      </c>
      <c r="BR198">
        <v>0</v>
      </c>
      <c r="BS198">
        <v>1</v>
      </c>
      <c r="BT198">
        <v>1</v>
      </c>
      <c r="BU198">
        <v>1</v>
      </c>
      <c r="BV198">
        <v>1</v>
      </c>
      <c r="BW198">
        <v>1</v>
      </c>
      <c r="BX198">
        <v>1</v>
      </c>
      <c r="BY198" t="s">
        <v>3</v>
      </c>
      <c r="BZ198">
        <v>0</v>
      </c>
      <c r="CA198">
        <v>0</v>
      </c>
      <c r="CE198">
        <v>0</v>
      </c>
      <c r="CF198">
        <v>0</v>
      </c>
      <c r="CG198">
        <v>0</v>
      </c>
      <c r="CM198">
        <v>0</v>
      </c>
      <c r="CN198" t="s">
        <v>3</v>
      </c>
      <c r="CO198">
        <v>0</v>
      </c>
      <c r="CP198">
        <f t="shared" si="355"/>
        <v>638</v>
      </c>
      <c r="CQ198">
        <f t="shared" si="356"/>
        <v>63.752200000000002</v>
      </c>
      <c r="CR198">
        <f t="shared" si="357"/>
        <v>0</v>
      </c>
      <c r="CS198">
        <f t="shared" si="358"/>
        <v>0</v>
      </c>
      <c r="CT198">
        <f t="shared" si="359"/>
        <v>0</v>
      </c>
      <c r="CU198">
        <f t="shared" si="360"/>
        <v>0</v>
      </c>
      <c r="CV198">
        <f t="shared" si="361"/>
        <v>0</v>
      </c>
      <c r="CW198">
        <f t="shared" si="362"/>
        <v>0</v>
      </c>
      <c r="CX198">
        <f t="shared" si="363"/>
        <v>0</v>
      </c>
      <c r="CY198">
        <f t="shared" si="364"/>
        <v>0</v>
      </c>
      <c r="CZ198">
        <f t="shared" si="365"/>
        <v>0</v>
      </c>
      <c r="DC198" t="s">
        <v>3</v>
      </c>
      <c r="DD198" t="s">
        <v>3</v>
      </c>
      <c r="DE198" t="s">
        <v>3</v>
      </c>
      <c r="DF198" t="s">
        <v>3</v>
      </c>
      <c r="DG198" t="s">
        <v>3</v>
      </c>
      <c r="DH198" t="s">
        <v>3</v>
      </c>
      <c r="DI198" t="s">
        <v>3</v>
      </c>
      <c r="DJ198" t="s">
        <v>3</v>
      </c>
      <c r="DK198" t="s">
        <v>3</v>
      </c>
      <c r="DL198" t="s">
        <v>3</v>
      </c>
      <c r="DM198" t="s">
        <v>3</v>
      </c>
      <c r="DN198">
        <v>0</v>
      </c>
      <c r="DO198">
        <v>0</v>
      </c>
      <c r="DP198">
        <v>1</v>
      </c>
      <c r="DQ198">
        <v>1</v>
      </c>
      <c r="DU198">
        <v>1010</v>
      </c>
      <c r="DV198" t="s">
        <v>170</v>
      </c>
      <c r="DW198" t="s">
        <v>170</v>
      </c>
      <c r="DX198">
        <v>1</v>
      </c>
      <c r="EE198">
        <v>48577657</v>
      </c>
      <c r="EF198">
        <v>12</v>
      </c>
      <c r="EG198" t="s">
        <v>367</v>
      </c>
      <c r="EH198">
        <v>0</v>
      </c>
      <c r="EI198" t="s">
        <v>3</v>
      </c>
      <c r="EJ198">
        <v>2</v>
      </c>
      <c r="EK198">
        <v>500002</v>
      </c>
      <c r="EL198" t="s">
        <v>368</v>
      </c>
      <c r="EM198" t="s">
        <v>369</v>
      </c>
      <c r="EO198" t="s">
        <v>3</v>
      </c>
      <c r="EQ198">
        <v>131072</v>
      </c>
      <c r="ER198">
        <v>21.11</v>
      </c>
      <c r="ES198">
        <v>21.11</v>
      </c>
      <c r="ET198">
        <v>0</v>
      </c>
      <c r="EU198">
        <v>0</v>
      </c>
      <c r="EV198">
        <v>0</v>
      </c>
      <c r="EW198">
        <v>0</v>
      </c>
      <c r="EX198">
        <v>0</v>
      </c>
      <c r="EY198">
        <v>0</v>
      </c>
      <c r="FQ198">
        <v>0</v>
      </c>
      <c r="FR198">
        <f t="shared" si="366"/>
        <v>0</v>
      </c>
      <c r="FS198">
        <v>0</v>
      </c>
      <c r="FX198">
        <v>0</v>
      </c>
      <c r="FY198">
        <v>0</v>
      </c>
      <c r="GA198" t="s">
        <v>3</v>
      </c>
      <c r="GD198">
        <v>1</v>
      </c>
      <c r="GF198">
        <v>1274826241</v>
      </c>
      <c r="GG198">
        <v>2</v>
      </c>
      <c r="GH198">
        <v>0</v>
      </c>
      <c r="GI198">
        <v>2</v>
      </c>
      <c r="GJ198">
        <v>0</v>
      </c>
      <c r="GK198">
        <v>0</v>
      </c>
      <c r="GL198">
        <f t="shared" si="367"/>
        <v>0</v>
      </c>
      <c r="GM198">
        <f t="shared" si="368"/>
        <v>638</v>
      </c>
      <c r="GN198">
        <f t="shared" si="369"/>
        <v>0</v>
      </c>
      <c r="GO198">
        <f t="shared" si="370"/>
        <v>638</v>
      </c>
      <c r="GP198">
        <f t="shared" si="371"/>
        <v>0</v>
      </c>
      <c r="GR198">
        <v>0</v>
      </c>
      <c r="GS198">
        <v>0</v>
      </c>
      <c r="GT198">
        <v>0</v>
      </c>
      <c r="GU198" t="s">
        <v>3</v>
      </c>
      <c r="GV198">
        <f t="shared" si="372"/>
        <v>0</v>
      </c>
      <c r="GW198">
        <v>1</v>
      </c>
      <c r="GX198">
        <f t="shared" si="373"/>
        <v>0</v>
      </c>
      <c r="HA198">
        <v>0</v>
      </c>
      <c r="HB198">
        <v>0</v>
      </c>
      <c r="HC198">
        <f t="shared" si="374"/>
        <v>0</v>
      </c>
      <c r="IK198">
        <v>0</v>
      </c>
    </row>
    <row r="199" spans="1:245">
      <c r="A199">
        <v>17</v>
      </c>
      <c r="B199">
        <v>1</v>
      </c>
      <c r="E199" t="s">
        <v>175</v>
      </c>
      <c r="F199" t="s">
        <v>462</v>
      </c>
      <c r="G199" t="s">
        <v>463</v>
      </c>
      <c r="H199" t="s">
        <v>170</v>
      </c>
      <c r="I199">
        <v>6</v>
      </c>
      <c r="J199">
        <v>0</v>
      </c>
      <c r="O199">
        <f t="shared" si="335"/>
        <v>142</v>
      </c>
      <c r="P199">
        <f t="shared" si="336"/>
        <v>142</v>
      </c>
      <c r="Q199">
        <f t="shared" si="337"/>
        <v>0</v>
      </c>
      <c r="R199">
        <f t="shared" si="338"/>
        <v>0</v>
      </c>
      <c r="S199">
        <f t="shared" si="339"/>
        <v>0</v>
      </c>
      <c r="T199">
        <f t="shared" si="340"/>
        <v>0</v>
      </c>
      <c r="U199">
        <f t="shared" si="341"/>
        <v>0</v>
      </c>
      <c r="V199">
        <f t="shared" si="342"/>
        <v>0</v>
      </c>
      <c r="W199">
        <f t="shared" si="343"/>
        <v>0</v>
      </c>
      <c r="X199">
        <f t="shared" si="344"/>
        <v>0</v>
      </c>
      <c r="Y199">
        <f t="shared" si="345"/>
        <v>0</v>
      </c>
      <c r="AA199">
        <v>48583957</v>
      </c>
      <c r="AB199">
        <f t="shared" si="346"/>
        <v>8.07</v>
      </c>
      <c r="AC199">
        <f t="shared" si="347"/>
        <v>8.07</v>
      </c>
      <c r="AD199">
        <f t="shared" si="348"/>
        <v>0</v>
      </c>
      <c r="AE199">
        <f t="shared" si="349"/>
        <v>0</v>
      </c>
      <c r="AF199">
        <f t="shared" si="350"/>
        <v>0</v>
      </c>
      <c r="AG199">
        <f t="shared" si="351"/>
        <v>0</v>
      </c>
      <c r="AH199">
        <f t="shared" si="352"/>
        <v>0</v>
      </c>
      <c r="AI199">
        <f t="shared" si="353"/>
        <v>0</v>
      </c>
      <c r="AJ199">
        <f t="shared" si="354"/>
        <v>0</v>
      </c>
      <c r="AK199">
        <v>8.07</v>
      </c>
      <c r="AL199">
        <v>8.07</v>
      </c>
      <c r="AM199">
        <v>0</v>
      </c>
      <c r="AN199">
        <v>0</v>
      </c>
      <c r="AO199">
        <v>0</v>
      </c>
      <c r="AP199">
        <v>0</v>
      </c>
      <c r="AQ199">
        <v>0</v>
      </c>
      <c r="AR199">
        <v>0</v>
      </c>
      <c r="AS199">
        <v>0</v>
      </c>
      <c r="AT199">
        <v>0</v>
      </c>
      <c r="AU199">
        <v>0</v>
      </c>
      <c r="AV199">
        <v>1</v>
      </c>
      <c r="AW199">
        <v>1</v>
      </c>
      <c r="AZ199">
        <v>1</v>
      </c>
      <c r="BA199">
        <v>1</v>
      </c>
      <c r="BB199">
        <v>1</v>
      </c>
      <c r="BC199">
        <v>2.93</v>
      </c>
      <c r="BD199" t="s">
        <v>3</v>
      </c>
      <c r="BE199" t="s">
        <v>3</v>
      </c>
      <c r="BF199" t="s">
        <v>3</v>
      </c>
      <c r="BG199" t="s">
        <v>3</v>
      </c>
      <c r="BH199">
        <v>3</v>
      </c>
      <c r="BI199">
        <v>2</v>
      </c>
      <c r="BJ199" t="s">
        <v>464</v>
      </c>
      <c r="BM199">
        <v>500002</v>
      </c>
      <c r="BN199">
        <v>0</v>
      </c>
      <c r="BO199" t="s">
        <v>462</v>
      </c>
      <c r="BP199">
        <v>1</v>
      </c>
      <c r="BQ199">
        <v>12</v>
      </c>
      <c r="BR199">
        <v>0</v>
      </c>
      <c r="BS199">
        <v>1</v>
      </c>
      <c r="BT199">
        <v>1</v>
      </c>
      <c r="BU199">
        <v>1</v>
      </c>
      <c r="BV199">
        <v>1</v>
      </c>
      <c r="BW199">
        <v>1</v>
      </c>
      <c r="BX199">
        <v>1</v>
      </c>
      <c r="BY199" t="s">
        <v>3</v>
      </c>
      <c r="BZ199">
        <v>0</v>
      </c>
      <c r="CA199">
        <v>0</v>
      </c>
      <c r="CE199">
        <v>0</v>
      </c>
      <c r="CF199">
        <v>0</v>
      </c>
      <c r="CG199">
        <v>0</v>
      </c>
      <c r="CM199">
        <v>0</v>
      </c>
      <c r="CN199" t="s">
        <v>3</v>
      </c>
      <c r="CO199">
        <v>0</v>
      </c>
      <c r="CP199">
        <f t="shared" si="355"/>
        <v>142</v>
      </c>
      <c r="CQ199">
        <f t="shared" si="356"/>
        <v>23.645100000000003</v>
      </c>
      <c r="CR199">
        <f t="shared" si="357"/>
        <v>0</v>
      </c>
      <c r="CS199">
        <f t="shared" si="358"/>
        <v>0</v>
      </c>
      <c r="CT199">
        <f t="shared" si="359"/>
        <v>0</v>
      </c>
      <c r="CU199">
        <f t="shared" si="360"/>
        <v>0</v>
      </c>
      <c r="CV199">
        <f t="shared" si="361"/>
        <v>0</v>
      </c>
      <c r="CW199">
        <f t="shared" si="362"/>
        <v>0</v>
      </c>
      <c r="CX199">
        <f t="shared" si="363"/>
        <v>0</v>
      </c>
      <c r="CY199">
        <f t="shared" si="364"/>
        <v>0</v>
      </c>
      <c r="CZ199">
        <f t="shared" si="365"/>
        <v>0</v>
      </c>
      <c r="DC199" t="s">
        <v>3</v>
      </c>
      <c r="DD199" t="s">
        <v>3</v>
      </c>
      <c r="DE199" t="s">
        <v>3</v>
      </c>
      <c r="DF199" t="s">
        <v>3</v>
      </c>
      <c r="DG199" t="s">
        <v>3</v>
      </c>
      <c r="DH199" t="s">
        <v>3</v>
      </c>
      <c r="DI199" t="s">
        <v>3</v>
      </c>
      <c r="DJ199" t="s">
        <v>3</v>
      </c>
      <c r="DK199" t="s">
        <v>3</v>
      </c>
      <c r="DL199" t="s">
        <v>3</v>
      </c>
      <c r="DM199" t="s">
        <v>3</v>
      </c>
      <c r="DN199">
        <v>0</v>
      </c>
      <c r="DO199">
        <v>0</v>
      </c>
      <c r="DP199">
        <v>1</v>
      </c>
      <c r="DQ199">
        <v>1</v>
      </c>
      <c r="DU199">
        <v>1010</v>
      </c>
      <c r="DV199" t="s">
        <v>170</v>
      </c>
      <c r="DW199" t="s">
        <v>170</v>
      </c>
      <c r="DX199">
        <v>1</v>
      </c>
      <c r="EE199">
        <v>48577657</v>
      </c>
      <c r="EF199">
        <v>12</v>
      </c>
      <c r="EG199" t="s">
        <v>367</v>
      </c>
      <c r="EH199">
        <v>0</v>
      </c>
      <c r="EI199" t="s">
        <v>3</v>
      </c>
      <c r="EJ199">
        <v>2</v>
      </c>
      <c r="EK199">
        <v>500002</v>
      </c>
      <c r="EL199" t="s">
        <v>368</v>
      </c>
      <c r="EM199" t="s">
        <v>369</v>
      </c>
      <c r="EO199" t="s">
        <v>3</v>
      </c>
      <c r="EQ199">
        <v>131072</v>
      </c>
      <c r="ER199">
        <v>8.07</v>
      </c>
      <c r="ES199">
        <v>8.07</v>
      </c>
      <c r="ET199">
        <v>0</v>
      </c>
      <c r="EU199">
        <v>0</v>
      </c>
      <c r="EV199">
        <v>0</v>
      </c>
      <c r="EW199">
        <v>0</v>
      </c>
      <c r="EX199">
        <v>0</v>
      </c>
      <c r="EY199">
        <v>0</v>
      </c>
      <c r="FQ199">
        <v>0</v>
      </c>
      <c r="FR199">
        <f t="shared" si="366"/>
        <v>0</v>
      </c>
      <c r="FS199">
        <v>0</v>
      </c>
      <c r="FX199">
        <v>0</v>
      </c>
      <c r="FY199">
        <v>0</v>
      </c>
      <c r="GA199" t="s">
        <v>3</v>
      </c>
      <c r="GD199">
        <v>1</v>
      </c>
      <c r="GF199">
        <v>395448786</v>
      </c>
      <c r="GG199">
        <v>2</v>
      </c>
      <c r="GH199">
        <v>0</v>
      </c>
      <c r="GI199">
        <v>2</v>
      </c>
      <c r="GJ199">
        <v>0</v>
      </c>
      <c r="GK199">
        <v>0</v>
      </c>
      <c r="GL199">
        <f t="shared" si="367"/>
        <v>0</v>
      </c>
      <c r="GM199">
        <f t="shared" si="368"/>
        <v>142</v>
      </c>
      <c r="GN199">
        <f t="shared" si="369"/>
        <v>0</v>
      </c>
      <c r="GO199">
        <f t="shared" si="370"/>
        <v>142</v>
      </c>
      <c r="GP199">
        <f t="shared" si="371"/>
        <v>0</v>
      </c>
      <c r="GR199">
        <v>0</v>
      </c>
      <c r="GS199">
        <v>0</v>
      </c>
      <c r="GT199">
        <v>0</v>
      </c>
      <c r="GU199" t="s">
        <v>3</v>
      </c>
      <c r="GV199">
        <f t="shared" si="372"/>
        <v>0</v>
      </c>
      <c r="GW199">
        <v>1</v>
      </c>
      <c r="GX199">
        <f t="shared" si="373"/>
        <v>0</v>
      </c>
      <c r="HA199">
        <v>0</v>
      </c>
      <c r="HB199">
        <v>0</v>
      </c>
      <c r="HC199">
        <f t="shared" si="374"/>
        <v>0</v>
      </c>
      <c r="IK199">
        <v>0</v>
      </c>
    </row>
    <row r="200" spans="1:245">
      <c r="A200">
        <v>17</v>
      </c>
      <c r="B200">
        <v>1</v>
      </c>
      <c r="E200" t="s">
        <v>176</v>
      </c>
      <c r="F200" t="s">
        <v>465</v>
      </c>
      <c r="G200" t="s">
        <v>466</v>
      </c>
      <c r="H200" t="s">
        <v>170</v>
      </c>
      <c r="I200">
        <v>2</v>
      </c>
      <c r="J200">
        <v>0</v>
      </c>
      <c r="O200">
        <f t="shared" si="335"/>
        <v>84</v>
      </c>
      <c r="P200">
        <f t="shared" si="336"/>
        <v>84</v>
      </c>
      <c r="Q200">
        <f t="shared" si="337"/>
        <v>0</v>
      </c>
      <c r="R200">
        <f t="shared" si="338"/>
        <v>0</v>
      </c>
      <c r="S200">
        <f t="shared" si="339"/>
        <v>0</v>
      </c>
      <c r="T200">
        <f t="shared" si="340"/>
        <v>0</v>
      </c>
      <c r="U200">
        <f t="shared" si="341"/>
        <v>0</v>
      </c>
      <c r="V200">
        <f t="shared" si="342"/>
        <v>0</v>
      </c>
      <c r="W200">
        <f t="shared" si="343"/>
        <v>0</v>
      </c>
      <c r="X200">
        <f t="shared" si="344"/>
        <v>0</v>
      </c>
      <c r="Y200">
        <f t="shared" si="345"/>
        <v>0</v>
      </c>
      <c r="AA200">
        <v>48583957</v>
      </c>
      <c r="AB200">
        <f t="shared" si="346"/>
        <v>15.41</v>
      </c>
      <c r="AC200">
        <f t="shared" si="347"/>
        <v>15.41</v>
      </c>
      <c r="AD200">
        <f t="shared" si="348"/>
        <v>0</v>
      </c>
      <c r="AE200">
        <f t="shared" si="349"/>
        <v>0</v>
      </c>
      <c r="AF200">
        <f t="shared" si="350"/>
        <v>0</v>
      </c>
      <c r="AG200">
        <f t="shared" si="351"/>
        <v>0</v>
      </c>
      <c r="AH200">
        <f t="shared" si="352"/>
        <v>0</v>
      </c>
      <c r="AI200">
        <f t="shared" si="353"/>
        <v>0</v>
      </c>
      <c r="AJ200">
        <f t="shared" si="354"/>
        <v>0</v>
      </c>
      <c r="AK200">
        <v>15.41</v>
      </c>
      <c r="AL200">
        <v>15.41</v>
      </c>
      <c r="AM200">
        <v>0</v>
      </c>
      <c r="AN200">
        <v>0</v>
      </c>
      <c r="AO200">
        <v>0</v>
      </c>
      <c r="AP200">
        <v>0</v>
      </c>
      <c r="AQ200">
        <v>0</v>
      </c>
      <c r="AR200">
        <v>0</v>
      </c>
      <c r="AS200">
        <v>0</v>
      </c>
      <c r="AT200">
        <v>0</v>
      </c>
      <c r="AU200">
        <v>0</v>
      </c>
      <c r="AV200">
        <v>1</v>
      </c>
      <c r="AW200">
        <v>1</v>
      </c>
      <c r="AZ200">
        <v>1</v>
      </c>
      <c r="BA200">
        <v>1</v>
      </c>
      <c r="BB200">
        <v>1</v>
      </c>
      <c r="BC200">
        <v>2.73</v>
      </c>
      <c r="BD200" t="s">
        <v>3</v>
      </c>
      <c r="BE200" t="s">
        <v>3</v>
      </c>
      <c r="BF200" t="s">
        <v>3</v>
      </c>
      <c r="BG200" t="s">
        <v>3</v>
      </c>
      <c r="BH200">
        <v>3</v>
      </c>
      <c r="BI200">
        <v>2</v>
      </c>
      <c r="BJ200" t="s">
        <v>467</v>
      </c>
      <c r="BM200">
        <v>500002</v>
      </c>
      <c r="BN200">
        <v>0</v>
      </c>
      <c r="BO200" t="s">
        <v>465</v>
      </c>
      <c r="BP200">
        <v>1</v>
      </c>
      <c r="BQ200">
        <v>12</v>
      </c>
      <c r="BR200">
        <v>0</v>
      </c>
      <c r="BS200">
        <v>1</v>
      </c>
      <c r="BT200">
        <v>1</v>
      </c>
      <c r="BU200">
        <v>1</v>
      </c>
      <c r="BV200">
        <v>1</v>
      </c>
      <c r="BW200">
        <v>1</v>
      </c>
      <c r="BX200">
        <v>1</v>
      </c>
      <c r="BY200" t="s">
        <v>3</v>
      </c>
      <c r="BZ200">
        <v>0</v>
      </c>
      <c r="CA200">
        <v>0</v>
      </c>
      <c r="CE200">
        <v>0</v>
      </c>
      <c r="CF200">
        <v>0</v>
      </c>
      <c r="CG200">
        <v>0</v>
      </c>
      <c r="CM200">
        <v>0</v>
      </c>
      <c r="CN200" t="s">
        <v>3</v>
      </c>
      <c r="CO200">
        <v>0</v>
      </c>
      <c r="CP200">
        <f t="shared" si="355"/>
        <v>84</v>
      </c>
      <c r="CQ200">
        <f t="shared" si="356"/>
        <v>42.069299999999998</v>
      </c>
      <c r="CR200">
        <f t="shared" si="357"/>
        <v>0</v>
      </c>
      <c r="CS200">
        <f t="shared" si="358"/>
        <v>0</v>
      </c>
      <c r="CT200">
        <f t="shared" si="359"/>
        <v>0</v>
      </c>
      <c r="CU200">
        <f t="shared" si="360"/>
        <v>0</v>
      </c>
      <c r="CV200">
        <f t="shared" si="361"/>
        <v>0</v>
      </c>
      <c r="CW200">
        <f t="shared" si="362"/>
        <v>0</v>
      </c>
      <c r="CX200">
        <f t="shared" si="363"/>
        <v>0</v>
      </c>
      <c r="CY200">
        <f t="shared" si="364"/>
        <v>0</v>
      </c>
      <c r="CZ200">
        <f t="shared" si="365"/>
        <v>0</v>
      </c>
      <c r="DC200" t="s">
        <v>3</v>
      </c>
      <c r="DD200" t="s">
        <v>3</v>
      </c>
      <c r="DE200" t="s">
        <v>3</v>
      </c>
      <c r="DF200" t="s">
        <v>3</v>
      </c>
      <c r="DG200" t="s">
        <v>3</v>
      </c>
      <c r="DH200" t="s">
        <v>3</v>
      </c>
      <c r="DI200" t="s">
        <v>3</v>
      </c>
      <c r="DJ200" t="s">
        <v>3</v>
      </c>
      <c r="DK200" t="s">
        <v>3</v>
      </c>
      <c r="DL200" t="s">
        <v>3</v>
      </c>
      <c r="DM200" t="s">
        <v>3</v>
      </c>
      <c r="DN200">
        <v>0</v>
      </c>
      <c r="DO200">
        <v>0</v>
      </c>
      <c r="DP200">
        <v>1</v>
      </c>
      <c r="DQ200">
        <v>1</v>
      </c>
      <c r="DU200">
        <v>1010</v>
      </c>
      <c r="DV200" t="s">
        <v>170</v>
      </c>
      <c r="DW200" t="s">
        <v>170</v>
      </c>
      <c r="DX200">
        <v>1</v>
      </c>
      <c r="EE200">
        <v>48577657</v>
      </c>
      <c r="EF200">
        <v>12</v>
      </c>
      <c r="EG200" t="s">
        <v>367</v>
      </c>
      <c r="EH200">
        <v>0</v>
      </c>
      <c r="EI200" t="s">
        <v>3</v>
      </c>
      <c r="EJ200">
        <v>2</v>
      </c>
      <c r="EK200">
        <v>500002</v>
      </c>
      <c r="EL200" t="s">
        <v>368</v>
      </c>
      <c r="EM200" t="s">
        <v>369</v>
      </c>
      <c r="EO200" t="s">
        <v>3</v>
      </c>
      <c r="EQ200">
        <v>131072</v>
      </c>
      <c r="ER200">
        <v>15.41</v>
      </c>
      <c r="ES200">
        <v>15.41</v>
      </c>
      <c r="ET200">
        <v>0</v>
      </c>
      <c r="EU200">
        <v>0</v>
      </c>
      <c r="EV200">
        <v>0</v>
      </c>
      <c r="EW200">
        <v>0</v>
      </c>
      <c r="EX200">
        <v>0</v>
      </c>
      <c r="EY200">
        <v>0</v>
      </c>
      <c r="FQ200">
        <v>0</v>
      </c>
      <c r="FR200">
        <f t="shared" si="366"/>
        <v>0</v>
      </c>
      <c r="FS200">
        <v>0</v>
      </c>
      <c r="FX200">
        <v>0</v>
      </c>
      <c r="FY200">
        <v>0</v>
      </c>
      <c r="GA200" t="s">
        <v>3</v>
      </c>
      <c r="GD200">
        <v>1</v>
      </c>
      <c r="GF200">
        <v>687081106</v>
      </c>
      <c r="GG200">
        <v>2</v>
      </c>
      <c r="GH200">
        <v>0</v>
      </c>
      <c r="GI200">
        <v>2</v>
      </c>
      <c r="GJ200">
        <v>0</v>
      </c>
      <c r="GK200">
        <v>0</v>
      </c>
      <c r="GL200">
        <f t="shared" si="367"/>
        <v>0</v>
      </c>
      <c r="GM200">
        <f t="shared" si="368"/>
        <v>84</v>
      </c>
      <c r="GN200">
        <f t="shared" si="369"/>
        <v>0</v>
      </c>
      <c r="GO200">
        <f t="shared" si="370"/>
        <v>84</v>
      </c>
      <c r="GP200">
        <f t="shared" si="371"/>
        <v>0</v>
      </c>
      <c r="GR200">
        <v>0</v>
      </c>
      <c r="GS200">
        <v>0</v>
      </c>
      <c r="GT200">
        <v>0</v>
      </c>
      <c r="GU200" t="s">
        <v>3</v>
      </c>
      <c r="GV200">
        <f t="shared" si="372"/>
        <v>0</v>
      </c>
      <c r="GW200">
        <v>1</v>
      </c>
      <c r="GX200">
        <f t="shared" si="373"/>
        <v>0</v>
      </c>
      <c r="HA200">
        <v>0</v>
      </c>
      <c r="HB200">
        <v>0</v>
      </c>
      <c r="HC200">
        <f t="shared" si="374"/>
        <v>0</v>
      </c>
      <c r="IK200">
        <v>0</v>
      </c>
    </row>
    <row r="201" spans="1:245">
      <c r="A201">
        <v>17</v>
      </c>
      <c r="B201">
        <v>1</v>
      </c>
      <c r="C201">
        <f>ROW(SmtRes!A443)</f>
        <v>443</v>
      </c>
      <c r="D201">
        <f>ROW(EtalonRes!A484)</f>
        <v>484</v>
      </c>
      <c r="E201" t="s">
        <v>468</v>
      </c>
      <c r="F201" t="s">
        <v>469</v>
      </c>
      <c r="G201" t="s">
        <v>470</v>
      </c>
      <c r="H201" t="s">
        <v>471</v>
      </c>
      <c r="I201">
        <f>ROUND(2/10,9)</f>
        <v>0.2</v>
      </c>
      <c r="J201">
        <v>0</v>
      </c>
      <c r="O201">
        <f t="shared" si="335"/>
        <v>1303</v>
      </c>
      <c r="P201">
        <f t="shared" si="336"/>
        <v>1123</v>
      </c>
      <c r="Q201">
        <f t="shared" si="337"/>
        <v>17</v>
      </c>
      <c r="R201">
        <f t="shared" si="338"/>
        <v>1</v>
      </c>
      <c r="S201">
        <f t="shared" si="339"/>
        <v>163</v>
      </c>
      <c r="T201">
        <f t="shared" si="340"/>
        <v>0</v>
      </c>
      <c r="U201">
        <f t="shared" si="341"/>
        <v>1.012</v>
      </c>
      <c r="V201">
        <f t="shared" si="342"/>
        <v>6.0000000000000001E-3</v>
      </c>
      <c r="W201">
        <f t="shared" si="343"/>
        <v>0</v>
      </c>
      <c r="X201">
        <f t="shared" si="344"/>
        <v>189</v>
      </c>
      <c r="Y201">
        <f t="shared" si="345"/>
        <v>116</v>
      </c>
      <c r="AA201">
        <v>48583957</v>
      </c>
      <c r="AB201">
        <f t="shared" si="346"/>
        <v>1405.16</v>
      </c>
      <c r="AC201">
        <f t="shared" si="347"/>
        <v>1349.53</v>
      </c>
      <c r="AD201">
        <f t="shared" si="348"/>
        <v>10.14</v>
      </c>
      <c r="AE201">
        <f t="shared" si="349"/>
        <v>0.36</v>
      </c>
      <c r="AF201">
        <f t="shared" si="350"/>
        <v>45.49</v>
      </c>
      <c r="AG201">
        <f t="shared" si="351"/>
        <v>0</v>
      </c>
      <c r="AH201">
        <f t="shared" si="352"/>
        <v>5.0599999999999996</v>
      </c>
      <c r="AI201">
        <f t="shared" si="353"/>
        <v>0.03</v>
      </c>
      <c r="AJ201">
        <f t="shared" si="354"/>
        <v>0</v>
      </c>
      <c r="AK201">
        <v>1405.16</v>
      </c>
      <c r="AL201">
        <v>1349.53</v>
      </c>
      <c r="AM201">
        <v>10.14</v>
      </c>
      <c r="AN201">
        <v>0.36</v>
      </c>
      <c r="AO201">
        <v>45.49</v>
      </c>
      <c r="AP201">
        <v>0</v>
      </c>
      <c r="AQ201">
        <v>5.0599999999999996</v>
      </c>
      <c r="AR201">
        <v>0.03</v>
      </c>
      <c r="AS201">
        <v>0</v>
      </c>
      <c r="AT201">
        <v>115</v>
      </c>
      <c r="AU201">
        <v>71</v>
      </c>
      <c r="AV201">
        <v>1</v>
      </c>
      <c r="AW201">
        <v>1</v>
      </c>
      <c r="AZ201">
        <v>1</v>
      </c>
      <c r="BA201">
        <v>17.95</v>
      </c>
      <c r="BB201">
        <v>8.16</v>
      </c>
      <c r="BC201">
        <v>4.16</v>
      </c>
      <c r="BD201" t="s">
        <v>3</v>
      </c>
      <c r="BE201" t="s">
        <v>3</v>
      </c>
      <c r="BF201" t="s">
        <v>3</v>
      </c>
      <c r="BG201" t="s">
        <v>3</v>
      </c>
      <c r="BH201">
        <v>0</v>
      </c>
      <c r="BI201">
        <v>1</v>
      </c>
      <c r="BJ201" t="s">
        <v>472</v>
      </c>
      <c r="BM201">
        <v>17001</v>
      </c>
      <c r="BN201">
        <v>0</v>
      </c>
      <c r="BO201" t="s">
        <v>469</v>
      </c>
      <c r="BP201">
        <v>1</v>
      </c>
      <c r="BQ201">
        <v>2</v>
      </c>
      <c r="BR201">
        <v>0</v>
      </c>
      <c r="BS201">
        <v>17.95</v>
      </c>
      <c r="BT201">
        <v>1</v>
      </c>
      <c r="BU201">
        <v>1</v>
      </c>
      <c r="BV201">
        <v>1</v>
      </c>
      <c r="BW201">
        <v>1</v>
      </c>
      <c r="BX201">
        <v>1</v>
      </c>
      <c r="BY201" t="s">
        <v>3</v>
      </c>
      <c r="BZ201">
        <v>128</v>
      </c>
      <c r="CA201">
        <v>83</v>
      </c>
      <c r="CE201">
        <v>0</v>
      </c>
      <c r="CF201">
        <v>0</v>
      </c>
      <c r="CG201">
        <v>0</v>
      </c>
      <c r="CM201">
        <v>0</v>
      </c>
      <c r="CN201" t="s">
        <v>3</v>
      </c>
      <c r="CO201">
        <v>0</v>
      </c>
      <c r="CP201">
        <f t="shared" si="355"/>
        <v>1303</v>
      </c>
      <c r="CQ201">
        <f t="shared" si="356"/>
        <v>5614.0447999999997</v>
      </c>
      <c r="CR201">
        <f t="shared" si="357"/>
        <v>82.742400000000004</v>
      </c>
      <c r="CS201">
        <f t="shared" si="358"/>
        <v>6.4619999999999997</v>
      </c>
      <c r="CT201">
        <f t="shared" si="359"/>
        <v>816.54549999999995</v>
      </c>
      <c r="CU201">
        <f t="shared" si="360"/>
        <v>0</v>
      </c>
      <c r="CV201">
        <f t="shared" si="361"/>
        <v>5.0599999999999996</v>
      </c>
      <c r="CW201">
        <f t="shared" si="362"/>
        <v>0.03</v>
      </c>
      <c r="CX201">
        <f t="shared" si="363"/>
        <v>0</v>
      </c>
      <c r="CY201">
        <f t="shared" si="364"/>
        <v>188.6</v>
      </c>
      <c r="CZ201">
        <f t="shared" si="365"/>
        <v>116.44</v>
      </c>
      <c r="DC201" t="s">
        <v>3</v>
      </c>
      <c r="DD201" t="s">
        <v>3</v>
      </c>
      <c r="DE201" t="s">
        <v>3</v>
      </c>
      <c r="DF201" t="s">
        <v>3</v>
      </c>
      <c r="DG201" t="s">
        <v>3</v>
      </c>
      <c r="DH201" t="s">
        <v>3</v>
      </c>
      <c r="DI201" t="s">
        <v>3</v>
      </c>
      <c r="DJ201" t="s">
        <v>3</v>
      </c>
      <c r="DK201" t="s">
        <v>3</v>
      </c>
      <c r="DL201" t="s">
        <v>3</v>
      </c>
      <c r="DM201" t="s">
        <v>3</v>
      </c>
      <c r="DN201">
        <v>0</v>
      </c>
      <c r="DO201">
        <v>0</v>
      </c>
      <c r="DP201">
        <v>1</v>
      </c>
      <c r="DQ201">
        <v>1</v>
      </c>
      <c r="DU201">
        <v>1013</v>
      </c>
      <c r="DV201" t="s">
        <v>471</v>
      </c>
      <c r="DW201" t="s">
        <v>471</v>
      </c>
      <c r="DX201">
        <v>1</v>
      </c>
      <c r="EE201">
        <v>48577751</v>
      </c>
      <c r="EF201">
        <v>2</v>
      </c>
      <c r="EG201" t="s">
        <v>12</v>
      </c>
      <c r="EH201">
        <v>0</v>
      </c>
      <c r="EI201" t="s">
        <v>3</v>
      </c>
      <c r="EJ201">
        <v>1</v>
      </c>
      <c r="EK201">
        <v>17001</v>
      </c>
      <c r="EL201" t="s">
        <v>473</v>
      </c>
      <c r="EM201" t="s">
        <v>474</v>
      </c>
      <c r="EO201" t="s">
        <v>3</v>
      </c>
      <c r="EQ201">
        <v>131072</v>
      </c>
      <c r="ER201">
        <v>1405.16</v>
      </c>
      <c r="ES201">
        <v>1349.53</v>
      </c>
      <c r="ET201">
        <v>10.14</v>
      </c>
      <c r="EU201">
        <v>0.36</v>
      </c>
      <c r="EV201">
        <v>45.49</v>
      </c>
      <c r="EW201">
        <v>5.0599999999999996</v>
      </c>
      <c r="EX201">
        <v>0.03</v>
      </c>
      <c r="EY201">
        <v>0</v>
      </c>
      <c r="FQ201">
        <v>0</v>
      </c>
      <c r="FR201">
        <f t="shared" si="366"/>
        <v>0</v>
      </c>
      <c r="FS201">
        <v>0</v>
      </c>
      <c r="FT201" t="s">
        <v>22</v>
      </c>
      <c r="FU201" t="s">
        <v>23</v>
      </c>
      <c r="FX201">
        <v>115.2</v>
      </c>
      <c r="FY201">
        <v>70.55</v>
      </c>
      <c r="GA201" t="s">
        <v>3</v>
      </c>
      <c r="GD201">
        <v>1</v>
      </c>
      <c r="GF201">
        <v>-1080894616</v>
      </c>
      <c r="GG201">
        <v>2</v>
      </c>
      <c r="GH201">
        <v>0</v>
      </c>
      <c r="GI201">
        <v>2</v>
      </c>
      <c r="GJ201">
        <v>0</v>
      </c>
      <c r="GK201">
        <v>0</v>
      </c>
      <c r="GL201">
        <f t="shared" si="367"/>
        <v>0</v>
      </c>
      <c r="GM201">
        <f t="shared" si="368"/>
        <v>1608</v>
      </c>
      <c r="GN201">
        <f t="shared" si="369"/>
        <v>1608</v>
      </c>
      <c r="GO201">
        <f t="shared" si="370"/>
        <v>0</v>
      </c>
      <c r="GP201">
        <f t="shared" si="371"/>
        <v>0</v>
      </c>
      <c r="GR201">
        <v>0</v>
      </c>
      <c r="GS201">
        <v>0</v>
      </c>
      <c r="GT201">
        <v>0</v>
      </c>
      <c r="GU201" t="s">
        <v>3</v>
      </c>
      <c r="GV201">
        <f t="shared" si="372"/>
        <v>0</v>
      </c>
      <c r="GW201">
        <v>1</v>
      </c>
      <c r="GX201">
        <f t="shared" si="373"/>
        <v>0</v>
      </c>
      <c r="HA201">
        <v>0</v>
      </c>
      <c r="HB201">
        <v>0</v>
      </c>
      <c r="HC201">
        <f t="shared" si="374"/>
        <v>0</v>
      </c>
      <c r="IK201">
        <v>0</v>
      </c>
    </row>
    <row r="202" spans="1:245">
      <c r="A202">
        <v>17</v>
      </c>
      <c r="B202">
        <v>1</v>
      </c>
      <c r="E202" t="s">
        <v>475</v>
      </c>
      <c r="F202" t="s">
        <v>476</v>
      </c>
      <c r="G202" t="s">
        <v>477</v>
      </c>
      <c r="H202" t="s">
        <v>170</v>
      </c>
      <c r="I202">
        <f>ROUND(4+13,9)</f>
        <v>17</v>
      </c>
      <c r="J202">
        <v>0</v>
      </c>
      <c r="O202">
        <f t="shared" si="335"/>
        <v>484</v>
      </c>
      <c r="P202">
        <f t="shared" si="336"/>
        <v>484</v>
      </c>
      <c r="Q202">
        <f t="shared" si="337"/>
        <v>0</v>
      </c>
      <c r="R202">
        <f t="shared" si="338"/>
        <v>0</v>
      </c>
      <c r="S202">
        <f t="shared" si="339"/>
        <v>0</v>
      </c>
      <c r="T202">
        <f t="shared" si="340"/>
        <v>0</v>
      </c>
      <c r="U202">
        <f t="shared" si="341"/>
        <v>0</v>
      </c>
      <c r="V202">
        <f t="shared" si="342"/>
        <v>0</v>
      </c>
      <c r="W202">
        <f t="shared" si="343"/>
        <v>0</v>
      </c>
      <c r="X202">
        <f t="shared" si="344"/>
        <v>0</v>
      </c>
      <c r="Y202">
        <f t="shared" si="345"/>
        <v>0</v>
      </c>
      <c r="AA202">
        <v>48583957</v>
      </c>
      <c r="AB202">
        <f t="shared" si="346"/>
        <v>8.2100000000000009</v>
      </c>
      <c r="AC202">
        <f t="shared" si="347"/>
        <v>8.2100000000000009</v>
      </c>
      <c r="AD202">
        <f t="shared" si="348"/>
        <v>0</v>
      </c>
      <c r="AE202">
        <f t="shared" si="349"/>
        <v>0</v>
      </c>
      <c r="AF202">
        <f t="shared" si="350"/>
        <v>0</v>
      </c>
      <c r="AG202">
        <f t="shared" si="351"/>
        <v>0</v>
      </c>
      <c r="AH202">
        <f t="shared" si="352"/>
        <v>0</v>
      </c>
      <c r="AI202">
        <f t="shared" si="353"/>
        <v>0</v>
      </c>
      <c r="AJ202">
        <f t="shared" si="354"/>
        <v>0</v>
      </c>
      <c r="AK202">
        <v>8.2100000000000009</v>
      </c>
      <c r="AL202">
        <v>8.2100000000000009</v>
      </c>
      <c r="AM202">
        <v>0</v>
      </c>
      <c r="AN202">
        <v>0</v>
      </c>
      <c r="AO202">
        <v>0</v>
      </c>
      <c r="AP202">
        <v>0</v>
      </c>
      <c r="AQ202">
        <v>0</v>
      </c>
      <c r="AR202">
        <v>0</v>
      </c>
      <c r="AS202">
        <v>0</v>
      </c>
      <c r="AT202">
        <v>0</v>
      </c>
      <c r="AU202">
        <v>0</v>
      </c>
      <c r="AV202">
        <v>1</v>
      </c>
      <c r="AW202">
        <v>1</v>
      </c>
      <c r="AZ202">
        <v>1</v>
      </c>
      <c r="BA202">
        <v>1</v>
      </c>
      <c r="BB202">
        <v>1</v>
      </c>
      <c r="BC202">
        <v>3.47</v>
      </c>
      <c r="BD202" t="s">
        <v>3</v>
      </c>
      <c r="BE202" t="s">
        <v>3</v>
      </c>
      <c r="BF202" t="s">
        <v>3</v>
      </c>
      <c r="BG202" t="s">
        <v>3</v>
      </c>
      <c r="BH202">
        <v>3</v>
      </c>
      <c r="BI202">
        <v>1</v>
      </c>
      <c r="BJ202" t="s">
        <v>478</v>
      </c>
      <c r="BM202">
        <v>500001</v>
      </c>
      <c r="BN202">
        <v>0</v>
      </c>
      <c r="BO202" t="s">
        <v>476</v>
      </c>
      <c r="BP202">
        <v>1</v>
      </c>
      <c r="BQ202">
        <v>8</v>
      </c>
      <c r="BR202">
        <v>0</v>
      </c>
      <c r="BS202">
        <v>1</v>
      </c>
      <c r="BT202">
        <v>1</v>
      </c>
      <c r="BU202">
        <v>1</v>
      </c>
      <c r="BV202">
        <v>1</v>
      </c>
      <c r="BW202">
        <v>1</v>
      </c>
      <c r="BX202">
        <v>1</v>
      </c>
      <c r="BY202" t="s">
        <v>3</v>
      </c>
      <c r="BZ202">
        <v>0</v>
      </c>
      <c r="CA202">
        <v>0</v>
      </c>
      <c r="CE202">
        <v>0</v>
      </c>
      <c r="CF202">
        <v>0</v>
      </c>
      <c r="CG202">
        <v>0</v>
      </c>
      <c r="CM202">
        <v>0</v>
      </c>
      <c r="CN202" t="s">
        <v>3</v>
      </c>
      <c r="CO202">
        <v>0</v>
      </c>
      <c r="CP202">
        <f t="shared" si="355"/>
        <v>484</v>
      </c>
      <c r="CQ202">
        <f t="shared" si="356"/>
        <v>28.488700000000005</v>
      </c>
      <c r="CR202">
        <f t="shared" si="357"/>
        <v>0</v>
      </c>
      <c r="CS202">
        <f t="shared" si="358"/>
        <v>0</v>
      </c>
      <c r="CT202">
        <f t="shared" si="359"/>
        <v>0</v>
      </c>
      <c r="CU202">
        <f t="shared" si="360"/>
        <v>0</v>
      </c>
      <c r="CV202">
        <f t="shared" si="361"/>
        <v>0</v>
      </c>
      <c r="CW202">
        <f t="shared" si="362"/>
        <v>0</v>
      </c>
      <c r="CX202">
        <f t="shared" si="363"/>
        <v>0</v>
      </c>
      <c r="CY202">
        <f t="shared" si="364"/>
        <v>0</v>
      </c>
      <c r="CZ202">
        <f t="shared" si="365"/>
        <v>0</v>
      </c>
      <c r="DC202" t="s">
        <v>3</v>
      </c>
      <c r="DD202" t="s">
        <v>3</v>
      </c>
      <c r="DE202" t="s">
        <v>3</v>
      </c>
      <c r="DF202" t="s">
        <v>3</v>
      </c>
      <c r="DG202" t="s">
        <v>3</v>
      </c>
      <c r="DH202" t="s">
        <v>3</v>
      </c>
      <c r="DI202" t="s">
        <v>3</v>
      </c>
      <c r="DJ202" t="s">
        <v>3</v>
      </c>
      <c r="DK202" t="s">
        <v>3</v>
      </c>
      <c r="DL202" t="s">
        <v>3</v>
      </c>
      <c r="DM202" t="s">
        <v>3</v>
      </c>
      <c r="DN202">
        <v>0</v>
      </c>
      <c r="DO202">
        <v>0</v>
      </c>
      <c r="DP202">
        <v>1</v>
      </c>
      <c r="DQ202">
        <v>1</v>
      </c>
      <c r="DU202">
        <v>1010</v>
      </c>
      <c r="DV202" t="s">
        <v>170</v>
      </c>
      <c r="DW202" t="s">
        <v>170</v>
      </c>
      <c r="DX202">
        <v>1</v>
      </c>
      <c r="EE202">
        <v>48577656</v>
      </c>
      <c r="EF202">
        <v>8</v>
      </c>
      <c r="EG202" t="s">
        <v>106</v>
      </c>
      <c r="EH202">
        <v>0</v>
      </c>
      <c r="EI202" t="s">
        <v>3</v>
      </c>
      <c r="EJ202">
        <v>1</v>
      </c>
      <c r="EK202">
        <v>500001</v>
      </c>
      <c r="EL202" t="s">
        <v>107</v>
      </c>
      <c r="EM202" t="s">
        <v>108</v>
      </c>
      <c r="EO202" t="s">
        <v>3</v>
      </c>
      <c r="EQ202">
        <v>131072</v>
      </c>
      <c r="ER202">
        <v>8.2100000000000009</v>
      </c>
      <c r="ES202">
        <v>8.2100000000000009</v>
      </c>
      <c r="ET202">
        <v>0</v>
      </c>
      <c r="EU202">
        <v>0</v>
      </c>
      <c r="EV202">
        <v>0</v>
      </c>
      <c r="EW202">
        <v>0</v>
      </c>
      <c r="EX202">
        <v>0</v>
      </c>
      <c r="EY202">
        <v>0</v>
      </c>
      <c r="FQ202">
        <v>0</v>
      </c>
      <c r="FR202">
        <f t="shared" si="366"/>
        <v>0</v>
      </c>
      <c r="FS202">
        <v>0</v>
      </c>
      <c r="FX202">
        <v>0</v>
      </c>
      <c r="FY202">
        <v>0</v>
      </c>
      <c r="GA202" t="s">
        <v>3</v>
      </c>
      <c r="GD202">
        <v>1</v>
      </c>
      <c r="GF202">
        <v>1300356695</v>
      </c>
      <c r="GG202">
        <v>2</v>
      </c>
      <c r="GH202">
        <v>0</v>
      </c>
      <c r="GI202">
        <v>2</v>
      </c>
      <c r="GJ202">
        <v>0</v>
      </c>
      <c r="GK202">
        <v>0</v>
      </c>
      <c r="GL202">
        <f t="shared" si="367"/>
        <v>0</v>
      </c>
      <c r="GM202">
        <f t="shared" si="368"/>
        <v>484</v>
      </c>
      <c r="GN202">
        <f t="shared" si="369"/>
        <v>484</v>
      </c>
      <c r="GO202">
        <f t="shared" si="370"/>
        <v>0</v>
      </c>
      <c r="GP202">
        <f t="shared" si="371"/>
        <v>0</v>
      </c>
      <c r="GR202">
        <v>0</v>
      </c>
      <c r="GS202">
        <v>0</v>
      </c>
      <c r="GT202">
        <v>0</v>
      </c>
      <c r="GU202" t="s">
        <v>3</v>
      </c>
      <c r="GV202">
        <f t="shared" si="372"/>
        <v>0</v>
      </c>
      <c r="GW202">
        <v>1</v>
      </c>
      <c r="GX202">
        <f t="shared" si="373"/>
        <v>0</v>
      </c>
      <c r="HA202">
        <v>0</v>
      </c>
      <c r="HB202">
        <v>0</v>
      </c>
      <c r="HC202">
        <f t="shared" si="374"/>
        <v>0</v>
      </c>
      <c r="IK202">
        <v>0</v>
      </c>
    </row>
    <row r="203" spans="1:245">
      <c r="A203">
        <v>17</v>
      </c>
      <c r="B203">
        <v>1</v>
      </c>
      <c r="C203">
        <f>ROW(SmtRes!A459)</f>
        <v>459</v>
      </c>
      <c r="D203">
        <f>ROW(EtalonRes!A500)</f>
        <v>500</v>
      </c>
      <c r="E203" t="s">
        <v>186</v>
      </c>
      <c r="F203" t="s">
        <v>479</v>
      </c>
      <c r="G203" t="s">
        <v>480</v>
      </c>
      <c r="H203" t="s">
        <v>471</v>
      </c>
      <c r="I203">
        <f>ROUND(5/10,9)</f>
        <v>0.5</v>
      </c>
      <c r="J203">
        <v>0</v>
      </c>
      <c r="O203">
        <f t="shared" si="335"/>
        <v>14850</v>
      </c>
      <c r="P203">
        <f t="shared" si="336"/>
        <v>12693</v>
      </c>
      <c r="Q203">
        <f t="shared" si="337"/>
        <v>191</v>
      </c>
      <c r="R203">
        <f t="shared" si="338"/>
        <v>35</v>
      </c>
      <c r="S203">
        <f t="shared" si="339"/>
        <v>1966</v>
      </c>
      <c r="T203">
        <f t="shared" si="340"/>
        <v>0</v>
      </c>
      <c r="U203">
        <f t="shared" si="341"/>
        <v>12.32</v>
      </c>
      <c r="V203">
        <f t="shared" si="342"/>
        <v>0.16</v>
      </c>
      <c r="W203">
        <f t="shared" si="343"/>
        <v>0</v>
      </c>
      <c r="X203">
        <f t="shared" si="344"/>
        <v>2301</v>
      </c>
      <c r="Y203">
        <f t="shared" si="345"/>
        <v>1421</v>
      </c>
      <c r="AA203">
        <v>48583957</v>
      </c>
      <c r="AB203">
        <f t="shared" si="346"/>
        <v>5748.5</v>
      </c>
      <c r="AC203">
        <f t="shared" si="347"/>
        <v>5482.96</v>
      </c>
      <c r="AD203">
        <f t="shared" si="348"/>
        <v>46.49</v>
      </c>
      <c r="AE203">
        <f t="shared" si="349"/>
        <v>3.87</v>
      </c>
      <c r="AF203">
        <f t="shared" si="350"/>
        <v>219.05</v>
      </c>
      <c r="AG203">
        <f t="shared" si="351"/>
        <v>0</v>
      </c>
      <c r="AH203">
        <f t="shared" si="352"/>
        <v>24.64</v>
      </c>
      <c r="AI203">
        <f t="shared" si="353"/>
        <v>0.32</v>
      </c>
      <c r="AJ203">
        <f t="shared" si="354"/>
        <v>0</v>
      </c>
      <c r="AK203">
        <v>5748.5</v>
      </c>
      <c r="AL203">
        <v>5482.96</v>
      </c>
      <c r="AM203">
        <v>46.49</v>
      </c>
      <c r="AN203">
        <v>3.87</v>
      </c>
      <c r="AO203">
        <v>219.05</v>
      </c>
      <c r="AP203">
        <v>0</v>
      </c>
      <c r="AQ203">
        <v>24.64</v>
      </c>
      <c r="AR203">
        <v>0.32</v>
      </c>
      <c r="AS203">
        <v>0</v>
      </c>
      <c r="AT203">
        <v>115</v>
      </c>
      <c r="AU203">
        <v>71</v>
      </c>
      <c r="AV203">
        <v>1</v>
      </c>
      <c r="AW203">
        <v>1</v>
      </c>
      <c r="AZ203">
        <v>1</v>
      </c>
      <c r="BA203">
        <v>17.95</v>
      </c>
      <c r="BB203">
        <v>8.2200000000000006</v>
      </c>
      <c r="BC203">
        <v>4.63</v>
      </c>
      <c r="BD203" t="s">
        <v>3</v>
      </c>
      <c r="BE203" t="s">
        <v>3</v>
      </c>
      <c r="BF203" t="s">
        <v>3</v>
      </c>
      <c r="BG203" t="s">
        <v>3</v>
      </c>
      <c r="BH203">
        <v>0</v>
      </c>
      <c r="BI203">
        <v>1</v>
      </c>
      <c r="BJ203" t="s">
        <v>481</v>
      </c>
      <c r="BM203">
        <v>17001</v>
      </c>
      <c r="BN203">
        <v>0</v>
      </c>
      <c r="BO203" t="s">
        <v>479</v>
      </c>
      <c r="BP203">
        <v>1</v>
      </c>
      <c r="BQ203">
        <v>2</v>
      </c>
      <c r="BR203">
        <v>0</v>
      </c>
      <c r="BS203">
        <v>17.95</v>
      </c>
      <c r="BT203">
        <v>1</v>
      </c>
      <c r="BU203">
        <v>1</v>
      </c>
      <c r="BV203">
        <v>1</v>
      </c>
      <c r="BW203">
        <v>1</v>
      </c>
      <c r="BX203">
        <v>1</v>
      </c>
      <c r="BY203" t="s">
        <v>3</v>
      </c>
      <c r="BZ203">
        <v>128</v>
      </c>
      <c r="CA203">
        <v>83</v>
      </c>
      <c r="CE203">
        <v>0</v>
      </c>
      <c r="CF203">
        <v>0</v>
      </c>
      <c r="CG203">
        <v>0</v>
      </c>
      <c r="CM203">
        <v>0</v>
      </c>
      <c r="CN203" t="s">
        <v>3</v>
      </c>
      <c r="CO203">
        <v>0</v>
      </c>
      <c r="CP203">
        <f t="shared" si="355"/>
        <v>14850</v>
      </c>
      <c r="CQ203">
        <f t="shared" si="356"/>
        <v>25386.104800000001</v>
      </c>
      <c r="CR203">
        <f t="shared" si="357"/>
        <v>382.14780000000002</v>
      </c>
      <c r="CS203">
        <f t="shared" si="358"/>
        <v>69.466499999999996</v>
      </c>
      <c r="CT203">
        <f t="shared" si="359"/>
        <v>3931.9475000000002</v>
      </c>
      <c r="CU203">
        <f t="shared" si="360"/>
        <v>0</v>
      </c>
      <c r="CV203">
        <f t="shared" si="361"/>
        <v>24.64</v>
      </c>
      <c r="CW203">
        <f t="shared" si="362"/>
        <v>0.32</v>
      </c>
      <c r="CX203">
        <f t="shared" si="363"/>
        <v>0</v>
      </c>
      <c r="CY203">
        <f t="shared" si="364"/>
        <v>2301.15</v>
      </c>
      <c r="CZ203">
        <f t="shared" si="365"/>
        <v>1420.71</v>
      </c>
      <c r="DC203" t="s">
        <v>3</v>
      </c>
      <c r="DD203" t="s">
        <v>3</v>
      </c>
      <c r="DE203" t="s">
        <v>3</v>
      </c>
      <c r="DF203" t="s">
        <v>3</v>
      </c>
      <c r="DG203" t="s">
        <v>3</v>
      </c>
      <c r="DH203" t="s">
        <v>3</v>
      </c>
      <c r="DI203" t="s">
        <v>3</v>
      </c>
      <c r="DJ203" t="s">
        <v>3</v>
      </c>
      <c r="DK203" t="s">
        <v>3</v>
      </c>
      <c r="DL203" t="s">
        <v>3</v>
      </c>
      <c r="DM203" t="s">
        <v>3</v>
      </c>
      <c r="DN203">
        <v>0</v>
      </c>
      <c r="DO203">
        <v>0</v>
      </c>
      <c r="DP203">
        <v>1</v>
      </c>
      <c r="DQ203">
        <v>1</v>
      </c>
      <c r="DU203">
        <v>1013</v>
      </c>
      <c r="DV203" t="s">
        <v>471</v>
      </c>
      <c r="DW203" t="s">
        <v>471</v>
      </c>
      <c r="DX203">
        <v>1</v>
      </c>
      <c r="EE203">
        <v>48577751</v>
      </c>
      <c r="EF203">
        <v>2</v>
      </c>
      <c r="EG203" t="s">
        <v>12</v>
      </c>
      <c r="EH203">
        <v>0</v>
      </c>
      <c r="EI203" t="s">
        <v>3</v>
      </c>
      <c r="EJ203">
        <v>1</v>
      </c>
      <c r="EK203">
        <v>17001</v>
      </c>
      <c r="EL203" t="s">
        <v>473</v>
      </c>
      <c r="EM203" t="s">
        <v>474</v>
      </c>
      <c r="EO203" t="s">
        <v>3</v>
      </c>
      <c r="EQ203">
        <v>131072</v>
      </c>
      <c r="ER203">
        <v>5748.5</v>
      </c>
      <c r="ES203">
        <v>5482.96</v>
      </c>
      <c r="ET203">
        <v>46.49</v>
      </c>
      <c r="EU203">
        <v>3.87</v>
      </c>
      <c r="EV203">
        <v>219.05</v>
      </c>
      <c r="EW203">
        <v>24.64</v>
      </c>
      <c r="EX203">
        <v>0.32</v>
      </c>
      <c r="EY203">
        <v>0</v>
      </c>
      <c r="FQ203">
        <v>0</v>
      </c>
      <c r="FR203">
        <f t="shared" si="366"/>
        <v>0</v>
      </c>
      <c r="FS203">
        <v>0</v>
      </c>
      <c r="FT203" t="s">
        <v>22</v>
      </c>
      <c r="FU203" t="s">
        <v>23</v>
      </c>
      <c r="FX203">
        <v>115.2</v>
      </c>
      <c r="FY203">
        <v>70.55</v>
      </c>
      <c r="GA203" t="s">
        <v>3</v>
      </c>
      <c r="GD203">
        <v>1</v>
      </c>
      <c r="GF203">
        <v>-1945592580</v>
      </c>
      <c r="GG203">
        <v>2</v>
      </c>
      <c r="GH203">
        <v>0</v>
      </c>
      <c r="GI203">
        <v>2</v>
      </c>
      <c r="GJ203">
        <v>0</v>
      </c>
      <c r="GK203">
        <v>0</v>
      </c>
      <c r="GL203">
        <f t="shared" si="367"/>
        <v>0</v>
      </c>
      <c r="GM203">
        <f t="shared" si="368"/>
        <v>18572</v>
      </c>
      <c r="GN203">
        <f t="shared" si="369"/>
        <v>18572</v>
      </c>
      <c r="GO203">
        <f t="shared" si="370"/>
        <v>0</v>
      </c>
      <c r="GP203">
        <f t="shared" si="371"/>
        <v>0</v>
      </c>
      <c r="GR203">
        <v>0</v>
      </c>
      <c r="GS203">
        <v>0</v>
      </c>
      <c r="GT203">
        <v>0</v>
      </c>
      <c r="GU203" t="s">
        <v>3</v>
      </c>
      <c r="GV203">
        <f t="shared" si="372"/>
        <v>0</v>
      </c>
      <c r="GW203">
        <v>1</v>
      </c>
      <c r="GX203">
        <f t="shared" si="373"/>
        <v>0</v>
      </c>
      <c r="HA203">
        <v>0</v>
      </c>
      <c r="HB203">
        <v>0</v>
      </c>
      <c r="HC203">
        <f t="shared" si="374"/>
        <v>0</v>
      </c>
      <c r="IK203">
        <v>0</v>
      </c>
    </row>
    <row r="204" spans="1:245">
      <c r="A204">
        <v>17</v>
      </c>
      <c r="B204">
        <v>1</v>
      </c>
      <c r="E204" t="s">
        <v>482</v>
      </c>
      <c r="F204" t="s">
        <v>483</v>
      </c>
      <c r="G204" t="s">
        <v>484</v>
      </c>
      <c r="H204" t="s">
        <v>170</v>
      </c>
      <c r="I204">
        <v>5</v>
      </c>
      <c r="J204">
        <v>0</v>
      </c>
      <c r="O204">
        <f t="shared" si="335"/>
        <v>175</v>
      </c>
      <c r="P204">
        <f t="shared" si="336"/>
        <v>175</v>
      </c>
      <c r="Q204">
        <f t="shared" si="337"/>
        <v>0</v>
      </c>
      <c r="R204">
        <f t="shared" si="338"/>
        <v>0</v>
      </c>
      <c r="S204">
        <f t="shared" si="339"/>
        <v>0</v>
      </c>
      <c r="T204">
        <f t="shared" si="340"/>
        <v>0</v>
      </c>
      <c r="U204">
        <f t="shared" si="341"/>
        <v>0</v>
      </c>
      <c r="V204">
        <f t="shared" si="342"/>
        <v>0</v>
      </c>
      <c r="W204">
        <f t="shared" si="343"/>
        <v>0</v>
      </c>
      <c r="X204">
        <f t="shared" si="344"/>
        <v>0</v>
      </c>
      <c r="Y204">
        <f t="shared" si="345"/>
        <v>0</v>
      </c>
      <c r="AA204">
        <v>48583957</v>
      </c>
      <c r="AB204">
        <f t="shared" si="346"/>
        <v>6.92</v>
      </c>
      <c r="AC204">
        <f t="shared" si="347"/>
        <v>6.92</v>
      </c>
      <c r="AD204">
        <f t="shared" si="348"/>
        <v>0</v>
      </c>
      <c r="AE204">
        <f t="shared" si="349"/>
        <v>0</v>
      </c>
      <c r="AF204">
        <f t="shared" si="350"/>
        <v>0</v>
      </c>
      <c r="AG204">
        <f t="shared" si="351"/>
        <v>0</v>
      </c>
      <c r="AH204">
        <f t="shared" si="352"/>
        <v>0</v>
      </c>
      <c r="AI204">
        <f t="shared" si="353"/>
        <v>0</v>
      </c>
      <c r="AJ204">
        <f t="shared" si="354"/>
        <v>0</v>
      </c>
      <c r="AK204">
        <v>6.92</v>
      </c>
      <c r="AL204">
        <v>6.92</v>
      </c>
      <c r="AM204">
        <v>0</v>
      </c>
      <c r="AN204">
        <v>0</v>
      </c>
      <c r="AO204">
        <v>0</v>
      </c>
      <c r="AP204">
        <v>0</v>
      </c>
      <c r="AQ204">
        <v>0</v>
      </c>
      <c r="AR204">
        <v>0</v>
      </c>
      <c r="AS204">
        <v>0</v>
      </c>
      <c r="AT204">
        <v>0</v>
      </c>
      <c r="AU204">
        <v>0</v>
      </c>
      <c r="AV204">
        <v>1</v>
      </c>
      <c r="AW204">
        <v>1</v>
      </c>
      <c r="AZ204">
        <v>1</v>
      </c>
      <c r="BA204">
        <v>1</v>
      </c>
      <c r="BB204">
        <v>1</v>
      </c>
      <c r="BC204">
        <v>5.07</v>
      </c>
      <c r="BD204" t="s">
        <v>3</v>
      </c>
      <c r="BE204" t="s">
        <v>3</v>
      </c>
      <c r="BF204" t="s">
        <v>3</v>
      </c>
      <c r="BG204" t="s">
        <v>3</v>
      </c>
      <c r="BH204">
        <v>3</v>
      </c>
      <c r="BI204">
        <v>1</v>
      </c>
      <c r="BJ204" t="s">
        <v>485</v>
      </c>
      <c r="BM204">
        <v>500001</v>
      </c>
      <c r="BN204">
        <v>0</v>
      </c>
      <c r="BO204" t="s">
        <v>483</v>
      </c>
      <c r="BP204">
        <v>1</v>
      </c>
      <c r="BQ204">
        <v>8</v>
      </c>
      <c r="BR204">
        <v>0</v>
      </c>
      <c r="BS204">
        <v>1</v>
      </c>
      <c r="BT204">
        <v>1</v>
      </c>
      <c r="BU204">
        <v>1</v>
      </c>
      <c r="BV204">
        <v>1</v>
      </c>
      <c r="BW204">
        <v>1</v>
      </c>
      <c r="BX204">
        <v>1</v>
      </c>
      <c r="BY204" t="s">
        <v>3</v>
      </c>
      <c r="BZ204">
        <v>0</v>
      </c>
      <c r="CA204">
        <v>0</v>
      </c>
      <c r="CE204">
        <v>0</v>
      </c>
      <c r="CF204">
        <v>0</v>
      </c>
      <c r="CG204">
        <v>0</v>
      </c>
      <c r="CM204">
        <v>0</v>
      </c>
      <c r="CN204" t="s">
        <v>3</v>
      </c>
      <c r="CO204">
        <v>0</v>
      </c>
      <c r="CP204">
        <f t="shared" si="355"/>
        <v>175</v>
      </c>
      <c r="CQ204">
        <f t="shared" si="356"/>
        <v>35.084400000000002</v>
      </c>
      <c r="CR204">
        <f t="shared" si="357"/>
        <v>0</v>
      </c>
      <c r="CS204">
        <f t="shared" si="358"/>
        <v>0</v>
      </c>
      <c r="CT204">
        <f t="shared" si="359"/>
        <v>0</v>
      </c>
      <c r="CU204">
        <f t="shared" si="360"/>
        <v>0</v>
      </c>
      <c r="CV204">
        <f t="shared" si="361"/>
        <v>0</v>
      </c>
      <c r="CW204">
        <f t="shared" si="362"/>
        <v>0</v>
      </c>
      <c r="CX204">
        <f t="shared" si="363"/>
        <v>0</v>
      </c>
      <c r="CY204">
        <f t="shared" si="364"/>
        <v>0</v>
      </c>
      <c r="CZ204">
        <f t="shared" si="365"/>
        <v>0</v>
      </c>
      <c r="DC204" t="s">
        <v>3</v>
      </c>
      <c r="DD204" t="s">
        <v>3</v>
      </c>
      <c r="DE204" t="s">
        <v>3</v>
      </c>
      <c r="DF204" t="s">
        <v>3</v>
      </c>
      <c r="DG204" t="s">
        <v>3</v>
      </c>
      <c r="DH204" t="s">
        <v>3</v>
      </c>
      <c r="DI204" t="s">
        <v>3</v>
      </c>
      <c r="DJ204" t="s">
        <v>3</v>
      </c>
      <c r="DK204" t="s">
        <v>3</v>
      </c>
      <c r="DL204" t="s">
        <v>3</v>
      </c>
      <c r="DM204" t="s">
        <v>3</v>
      </c>
      <c r="DN204">
        <v>0</v>
      </c>
      <c r="DO204">
        <v>0</v>
      </c>
      <c r="DP204">
        <v>1</v>
      </c>
      <c r="DQ204">
        <v>1</v>
      </c>
      <c r="DU204">
        <v>1010</v>
      </c>
      <c r="DV204" t="s">
        <v>170</v>
      </c>
      <c r="DW204" t="s">
        <v>170</v>
      </c>
      <c r="DX204">
        <v>1</v>
      </c>
      <c r="EE204">
        <v>48577656</v>
      </c>
      <c r="EF204">
        <v>8</v>
      </c>
      <c r="EG204" t="s">
        <v>106</v>
      </c>
      <c r="EH204">
        <v>0</v>
      </c>
      <c r="EI204" t="s">
        <v>3</v>
      </c>
      <c r="EJ204">
        <v>1</v>
      </c>
      <c r="EK204">
        <v>500001</v>
      </c>
      <c r="EL204" t="s">
        <v>107</v>
      </c>
      <c r="EM204" t="s">
        <v>108</v>
      </c>
      <c r="EO204" t="s">
        <v>3</v>
      </c>
      <c r="EQ204">
        <v>131072</v>
      </c>
      <c r="ER204">
        <v>6.92</v>
      </c>
      <c r="ES204">
        <v>6.92</v>
      </c>
      <c r="ET204">
        <v>0</v>
      </c>
      <c r="EU204">
        <v>0</v>
      </c>
      <c r="EV204">
        <v>0</v>
      </c>
      <c r="EW204">
        <v>0</v>
      </c>
      <c r="EX204">
        <v>0</v>
      </c>
      <c r="EY204">
        <v>0</v>
      </c>
      <c r="FQ204">
        <v>0</v>
      </c>
      <c r="FR204">
        <f t="shared" si="366"/>
        <v>0</v>
      </c>
      <c r="FS204">
        <v>0</v>
      </c>
      <c r="FX204">
        <v>0</v>
      </c>
      <c r="FY204">
        <v>0</v>
      </c>
      <c r="GA204" t="s">
        <v>3</v>
      </c>
      <c r="GD204">
        <v>1</v>
      </c>
      <c r="GF204">
        <v>895343302</v>
      </c>
      <c r="GG204">
        <v>2</v>
      </c>
      <c r="GH204">
        <v>0</v>
      </c>
      <c r="GI204">
        <v>2</v>
      </c>
      <c r="GJ204">
        <v>0</v>
      </c>
      <c r="GK204">
        <v>0</v>
      </c>
      <c r="GL204">
        <f t="shared" si="367"/>
        <v>0</v>
      </c>
      <c r="GM204">
        <f t="shared" si="368"/>
        <v>175</v>
      </c>
      <c r="GN204">
        <f t="shared" si="369"/>
        <v>175</v>
      </c>
      <c r="GO204">
        <f t="shared" si="370"/>
        <v>0</v>
      </c>
      <c r="GP204">
        <f t="shared" si="371"/>
        <v>0</v>
      </c>
      <c r="GR204">
        <v>0</v>
      </c>
      <c r="GS204">
        <v>0</v>
      </c>
      <c r="GT204">
        <v>0</v>
      </c>
      <c r="GU204" t="s">
        <v>3</v>
      </c>
      <c r="GV204">
        <f t="shared" si="372"/>
        <v>0</v>
      </c>
      <c r="GW204">
        <v>1</v>
      </c>
      <c r="GX204">
        <f t="shared" si="373"/>
        <v>0</v>
      </c>
      <c r="HA204">
        <v>0</v>
      </c>
      <c r="HB204">
        <v>0</v>
      </c>
      <c r="HC204">
        <f t="shared" si="374"/>
        <v>0</v>
      </c>
      <c r="IK204">
        <v>0</v>
      </c>
    </row>
    <row r="205" spans="1:245">
      <c r="A205">
        <v>17</v>
      </c>
      <c r="B205">
        <v>1</v>
      </c>
      <c r="E205" t="s">
        <v>486</v>
      </c>
      <c r="F205" t="s">
        <v>487</v>
      </c>
      <c r="G205" t="s">
        <v>488</v>
      </c>
      <c r="H205" t="s">
        <v>170</v>
      </c>
      <c r="I205">
        <v>19</v>
      </c>
      <c r="J205">
        <v>0</v>
      </c>
      <c r="O205">
        <f t="shared" si="335"/>
        <v>908</v>
      </c>
      <c r="P205">
        <f t="shared" si="336"/>
        <v>908</v>
      </c>
      <c r="Q205">
        <f t="shared" si="337"/>
        <v>0</v>
      </c>
      <c r="R205">
        <f t="shared" si="338"/>
        <v>0</v>
      </c>
      <c r="S205">
        <f t="shared" si="339"/>
        <v>0</v>
      </c>
      <c r="T205">
        <f t="shared" si="340"/>
        <v>0</v>
      </c>
      <c r="U205">
        <f t="shared" si="341"/>
        <v>0</v>
      </c>
      <c r="V205">
        <f t="shared" si="342"/>
        <v>0</v>
      </c>
      <c r="W205">
        <f t="shared" si="343"/>
        <v>0</v>
      </c>
      <c r="X205">
        <f t="shared" si="344"/>
        <v>0</v>
      </c>
      <c r="Y205">
        <f t="shared" si="345"/>
        <v>0</v>
      </c>
      <c r="AA205">
        <v>48583957</v>
      </c>
      <c r="AB205">
        <f t="shared" si="346"/>
        <v>9.77</v>
      </c>
      <c r="AC205">
        <f t="shared" si="347"/>
        <v>9.77</v>
      </c>
      <c r="AD205">
        <f t="shared" si="348"/>
        <v>0</v>
      </c>
      <c r="AE205">
        <f t="shared" si="349"/>
        <v>0</v>
      </c>
      <c r="AF205">
        <f t="shared" si="350"/>
        <v>0</v>
      </c>
      <c r="AG205">
        <f t="shared" si="351"/>
        <v>0</v>
      </c>
      <c r="AH205">
        <f t="shared" si="352"/>
        <v>0</v>
      </c>
      <c r="AI205">
        <f t="shared" si="353"/>
        <v>0</v>
      </c>
      <c r="AJ205">
        <f t="shared" si="354"/>
        <v>0</v>
      </c>
      <c r="AK205">
        <v>9.77</v>
      </c>
      <c r="AL205">
        <v>9.77</v>
      </c>
      <c r="AM205">
        <v>0</v>
      </c>
      <c r="AN205">
        <v>0</v>
      </c>
      <c r="AO205">
        <v>0</v>
      </c>
      <c r="AP205">
        <v>0</v>
      </c>
      <c r="AQ205">
        <v>0</v>
      </c>
      <c r="AR205">
        <v>0</v>
      </c>
      <c r="AS205">
        <v>0</v>
      </c>
      <c r="AT205">
        <v>0</v>
      </c>
      <c r="AU205">
        <v>0</v>
      </c>
      <c r="AV205">
        <v>1</v>
      </c>
      <c r="AW205">
        <v>1</v>
      </c>
      <c r="AZ205">
        <v>1</v>
      </c>
      <c r="BA205">
        <v>1</v>
      </c>
      <c r="BB205">
        <v>1</v>
      </c>
      <c r="BC205">
        <v>4.8899999999999997</v>
      </c>
      <c r="BD205" t="s">
        <v>3</v>
      </c>
      <c r="BE205" t="s">
        <v>3</v>
      </c>
      <c r="BF205" t="s">
        <v>3</v>
      </c>
      <c r="BG205" t="s">
        <v>3</v>
      </c>
      <c r="BH205">
        <v>3</v>
      </c>
      <c r="BI205">
        <v>1</v>
      </c>
      <c r="BJ205" t="s">
        <v>489</v>
      </c>
      <c r="BM205">
        <v>500001</v>
      </c>
      <c r="BN205">
        <v>0</v>
      </c>
      <c r="BO205" t="s">
        <v>487</v>
      </c>
      <c r="BP205">
        <v>1</v>
      </c>
      <c r="BQ205">
        <v>8</v>
      </c>
      <c r="BR205">
        <v>0</v>
      </c>
      <c r="BS205">
        <v>1</v>
      </c>
      <c r="BT205">
        <v>1</v>
      </c>
      <c r="BU205">
        <v>1</v>
      </c>
      <c r="BV205">
        <v>1</v>
      </c>
      <c r="BW205">
        <v>1</v>
      </c>
      <c r="BX205">
        <v>1</v>
      </c>
      <c r="BY205" t="s">
        <v>3</v>
      </c>
      <c r="BZ205">
        <v>0</v>
      </c>
      <c r="CA205">
        <v>0</v>
      </c>
      <c r="CE205">
        <v>0</v>
      </c>
      <c r="CF205">
        <v>0</v>
      </c>
      <c r="CG205">
        <v>0</v>
      </c>
      <c r="CM205">
        <v>0</v>
      </c>
      <c r="CN205" t="s">
        <v>3</v>
      </c>
      <c r="CO205">
        <v>0</v>
      </c>
      <c r="CP205">
        <f t="shared" si="355"/>
        <v>908</v>
      </c>
      <c r="CQ205">
        <f t="shared" si="356"/>
        <v>47.775299999999994</v>
      </c>
      <c r="CR205">
        <f t="shared" si="357"/>
        <v>0</v>
      </c>
      <c r="CS205">
        <f t="shared" si="358"/>
        <v>0</v>
      </c>
      <c r="CT205">
        <f t="shared" si="359"/>
        <v>0</v>
      </c>
      <c r="CU205">
        <f t="shared" si="360"/>
        <v>0</v>
      </c>
      <c r="CV205">
        <f t="shared" si="361"/>
        <v>0</v>
      </c>
      <c r="CW205">
        <f t="shared" si="362"/>
        <v>0</v>
      </c>
      <c r="CX205">
        <f t="shared" si="363"/>
        <v>0</v>
      </c>
      <c r="CY205">
        <f t="shared" si="364"/>
        <v>0</v>
      </c>
      <c r="CZ205">
        <f t="shared" si="365"/>
        <v>0</v>
      </c>
      <c r="DC205" t="s">
        <v>3</v>
      </c>
      <c r="DD205" t="s">
        <v>3</v>
      </c>
      <c r="DE205" t="s">
        <v>3</v>
      </c>
      <c r="DF205" t="s">
        <v>3</v>
      </c>
      <c r="DG205" t="s">
        <v>3</v>
      </c>
      <c r="DH205" t="s">
        <v>3</v>
      </c>
      <c r="DI205" t="s">
        <v>3</v>
      </c>
      <c r="DJ205" t="s">
        <v>3</v>
      </c>
      <c r="DK205" t="s">
        <v>3</v>
      </c>
      <c r="DL205" t="s">
        <v>3</v>
      </c>
      <c r="DM205" t="s">
        <v>3</v>
      </c>
      <c r="DN205">
        <v>0</v>
      </c>
      <c r="DO205">
        <v>0</v>
      </c>
      <c r="DP205">
        <v>1</v>
      </c>
      <c r="DQ205">
        <v>1</v>
      </c>
      <c r="DU205">
        <v>1010</v>
      </c>
      <c r="DV205" t="s">
        <v>170</v>
      </c>
      <c r="DW205" t="s">
        <v>170</v>
      </c>
      <c r="DX205">
        <v>1</v>
      </c>
      <c r="EE205">
        <v>48577656</v>
      </c>
      <c r="EF205">
        <v>8</v>
      </c>
      <c r="EG205" t="s">
        <v>106</v>
      </c>
      <c r="EH205">
        <v>0</v>
      </c>
      <c r="EI205" t="s">
        <v>3</v>
      </c>
      <c r="EJ205">
        <v>1</v>
      </c>
      <c r="EK205">
        <v>500001</v>
      </c>
      <c r="EL205" t="s">
        <v>107</v>
      </c>
      <c r="EM205" t="s">
        <v>108</v>
      </c>
      <c r="EO205" t="s">
        <v>3</v>
      </c>
      <c r="EQ205">
        <v>131072</v>
      </c>
      <c r="ER205">
        <v>9.77</v>
      </c>
      <c r="ES205">
        <v>9.77</v>
      </c>
      <c r="ET205">
        <v>0</v>
      </c>
      <c r="EU205">
        <v>0</v>
      </c>
      <c r="EV205">
        <v>0</v>
      </c>
      <c r="EW205">
        <v>0</v>
      </c>
      <c r="EX205">
        <v>0</v>
      </c>
      <c r="EY205">
        <v>0</v>
      </c>
      <c r="FQ205">
        <v>0</v>
      </c>
      <c r="FR205">
        <f t="shared" si="366"/>
        <v>0</v>
      </c>
      <c r="FS205">
        <v>0</v>
      </c>
      <c r="FX205">
        <v>0</v>
      </c>
      <c r="FY205">
        <v>0</v>
      </c>
      <c r="GA205" t="s">
        <v>3</v>
      </c>
      <c r="GD205">
        <v>1</v>
      </c>
      <c r="GF205">
        <v>1879011281</v>
      </c>
      <c r="GG205">
        <v>2</v>
      </c>
      <c r="GH205">
        <v>0</v>
      </c>
      <c r="GI205">
        <v>2</v>
      </c>
      <c r="GJ205">
        <v>0</v>
      </c>
      <c r="GK205">
        <v>0</v>
      </c>
      <c r="GL205">
        <f t="shared" si="367"/>
        <v>0</v>
      </c>
      <c r="GM205">
        <f t="shared" si="368"/>
        <v>908</v>
      </c>
      <c r="GN205">
        <f t="shared" si="369"/>
        <v>908</v>
      </c>
      <c r="GO205">
        <f t="shared" si="370"/>
        <v>0</v>
      </c>
      <c r="GP205">
        <f t="shared" si="371"/>
        <v>0</v>
      </c>
      <c r="GR205">
        <v>0</v>
      </c>
      <c r="GS205">
        <v>0</v>
      </c>
      <c r="GT205">
        <v>0</v>
      </c>
      <c r="GU205" t="s">
        <v>3</v>
      </c>
      <c r="GV205">
        <f t="shared" si="372"/>
        <v>0</v>
      </c>
      <c r="GW205">
        <v>1</v>
      </c>
      <c r="GX205">
        <f t="shared" si="373"/>
        <v>0</v>
      </c>
      <c r="HA205">
        <v>0</v>
      </c>
      <c r="HB205">
        <v>0</v>
      </c>
      <c r="HC205">
        <f t="shared" si="374"/>
        <v>0</v>
      </c>
      <c r="IK205">
        <v>0</v>
      </c>
    </row>
    <row r="206" spans="1:245">
      <c r="A206">
        <v>17</v>
      </c>
      <c r="B206">
        <v>1</v>
      </c>
      <c r="C206">
        <f>ROW(SmtRes!A473)</f>
        <v>473</v>
      </c>
      <c r="D206">
        <f>ROW(EtalonRes!A514)</f>
        <v>514</v>
      </c>
      <c r="E206" t="s">
        <v>192</v>
      </c>
      <c r="F206" t="s">
        <v>490</v>
      </c>
      <c r="G206" t="s">
        <v>491</v>
      </c>
      <c r="H206" t="s">
        <v>471</v>
      </c>
      <c r="I206">
        <f>ROUND(2/10,9)</f>
        <v>0.2</v>
      </c>
      <c r="J206">
        <v>0</v>
      </c>
      <c r="O206">
        <f t="shared" si="335"/>
        <v>2051</v>
      </c>
      <c r="P206">
        <f t="shared" si="336"/>
        <v>1697</v>
      </c>
      <c r="Q206">
        <f t="shared" si="337"/>
        <v>28</v>
      </c>
      <c r="R206">
        <f t="shared" si="338"/>
        <v>4</v>
      </c>
      <c r="S206">
        <f t="shared" si="339"/>
        <v>326</v>
      </c>
      <c r="T206">
        <f t="shared" si="340"/>
        <v>0</v>
      </c>
      <c r="U206">
        <f t="shared" si="341"/>
        <v>2.0640000000000001</v>
      </c>
      <c r="V206">
        <f t="shared" si="342"/>
        <v>2.0000000000000004E-2</v>
      </c>
      <c r="W206">
        <f t="shared" si="343"/>
        <v>0</v>
      </c>
      <c r="X206">
        <f t="shared" si="344"/>
        <v>380</v>
      </c>
      <c r="Y206">
        <f t="shared" si="345"/>
        <v>234</v>
      </c>
      <c r="AA206">
        <v>48583957</v>
      </c>
      <c r="AB206">
        <f t="shared" si="346"/>
        <v>2364.81</v>
      </c>
      <c r="AC206">
        <f t="shared" si="347"/>
        <v>2256.6999999999998</v>
      </c>
      <c r="AD206">
        <f t="shared" si="348"/>
        <v>17.399999999999999</v>
      </c>
      <c r="AE206">
        <f t="shared" si="349"/>
        <v>1.21</v>
      </c>
      <c r="AF206">
        <f t="shared" si="350"/>
        <v>90.71</v>
      </c>
      <c r="AG206">
        <f t="shared" si="351"/>
        <v>0</v>
      </c>
      <c r="AH206">
        <f t="shared" si="352"/>
        <v>10.32</v>
      </c>
      <c r="AI206">
        <f t="shared" si="353"/>
        <v>0.1</v>
      </c>
      <c r="AJ206">
        <f t="shared" si="354"/>
        <v>0</v>
      </c>
      <c r="AK206">
        <v>2364.81</v>
      </c>
      <c r="AL206">
        <v>2256.6999999999998</v>
      </c>
      <c r="AM206">
        <v>17.399999999999999</v>
      </c>
      <c r="AN206">
        <v>1.21</v>
      </c>
      <c r="AO206">
        <v>90.71</v>
      </c>
      <c r="AP206">
        <v>0</v>
      </c>
      <c r="AQ206">
        <v>10.32</v>
      </c>
      <c r="AR206">
        <v>0.1</v>
      </c>
      <c r="AS206">
        <v>0</v>
      </c>
      <c r="AT206">
        <v>115</v>
      </c>
      <c r="AU206">
        <v>71</v>
      </c>
      <c r="AV206">
        <v>1</v>
      </c>
      <c r="AW206">
        <v>1</v>
      </c>
      <c r="AZ206">
        <v>1</v>
      </c>
      <c r="BA206">
        <v>17.95</v>
      </c>
      <c r="BB206">
        <v>8.1300000000000008</v>
      </c>
      <c r="BC206">
        <v>3.76</v>
      </c>
      <c r="BD206" t="s">
        <v>3</v>
      </c>
      <c r="BE206" t="s">
        <v>3</v>
      </c>
      <c r="BF206" t="s">
        <v>3</v>
      </c>
      <c r="BG206" t="s">
        <v>3</v>
      </c>
      <c r="BH206">
        <v>0</v>
      </c>
      <c r="BI206">
        <v>1</v>
      </c>
      <c r="BJ206" t="s">
        <v>492</v>
      </c>
      <c r="BM206">
        <v>17001</v>
      </c>
      <c r="BN206">
        <v>0</v>
      </c>
      <c r="BO206" t="s">
        <v>490</v>
      </c>
      <c r="BP206">
        <v>1</v>
      </c>
      <c r="BQ206">
        <v>2</v>
      </c>
      <c r="BR206">
        <v>0</v>
      </c>
      <c r="BS206">
        <v>17.95</v>
      </c>
      <c r="BT206">
        <v>1</v>
      </c>
      <c r="BU206">
        <v>1</v>
      </c>
      <c r="BV206">
        <v>1</v>
      </c>
      <c r="BW206">
        <v>1</v>
      </c>
      <c r="BX206">
        <v>1</v>
      </c>
      <c r="BY206" t="s">
        <v>3</v>
      </c>
      <c r="BZ206">
        <v>128</v>
      </c>
      <c r="CA206">
        <v>83</v>
      </c>
      <c r="CE206">
        <v>0</v>
      </c>
      <c r="CF206">
        <v>0</v>
      </c>
      <c r="CG206">
        <v>0</v>
      </c>
      <c r="CM206">
        <v>0</v>
      </c>
      <c r="CN206" t="s">
        <v>3</v>
      </c>
      <c r="CO206">
        <v>0</v>
      </c>
      <c r="CP206">
        <f t="shared" si="355"/>
        <v>2051</v>
      </c>
      <c r="CQ206">
        <f t="shared" si="356"/>
        <v>8485.1919999999991</v>
      </c>
      <c r="CR206">
        <f t="shared" si="357"/>
        <v>141.46199999999999</v>
      </c>
      <c r="CS206">
        <f t="shared" si="358"/>
        <v>21.7195</v>
      </c>
      <c r="CT206">
        <f t="shared" si="359"/>
        <v>1628.2444999999998</v>
      </c>
      <c r="CU206">
        <f t="shared" si="360"/>
        <v>0</v>
      </c>
      <c r="CV206">
        <f t="shared" si="361"/>
        <v>10.32</v>
      </c>
      <c r="CW206">
        <f t="shared" si="362"/>
        <v>0.1</v>
      </c>
      <c r="CX206">
        <f t="shared" si="363"/>
        <v>0</v>
      </c>
      <c r="CY206">
        <f t="shared" si="364"/>
        <v>379.5</v>
      </c>
      <c r="CZ206">
        <f t="shared" si="365"/>
        <v>234.3</v>
      </c>
      <c r="DC206" t="s">
        <v>3</v>
      </c>
      <c r="DD206" t="s">
        <v>3</v>
      </c>
      <c r="DE206" t="s">
        <v>3</v>
      </c>
      <c r="DF206" t="s">
        <v>3</v>
      </c>
      <c r="DG206" t="s">
        <v>3</v>
      </c>
      <c r="DH206" t="s">
        <v>3</v>
      </c>
      <c r="DI206" t="s">
        <v>3</v>
      </c>
      <c r="DJ206" t="s">
        <v>3</v>
      </c>
      <c r="DK206" t="s">
        <v>3</v>
      </c>
      <c r="DL206" t="s">
        <v>3</v>
      </c>
      <c r="DM206" t="s">
        <v>3</v>
      </c>
      <c r="DN206">
        <v>0</v>
      </c>
      <c r="DO206">
        <v>0</v>
      </c>
      <c r="DP206">
        <v>1</v>
      </c>
      <c r="DQ206">
        <v>1</v>
      </c>
      <c r="DU206">
        <v>1013</v>
      </c>
      <c r="DV206" t="s">
        <v>471</v>
      </c>
      <c r="DW206" t="s">
        <v>471</v>
      </c>
      <c r="DX206">
        <v>1</v>
      </c>
      <c r="EE206">
        <v>48577751</v>
      </c>
      <c r="EF206">
        <v>2</v>
      </c>
      <c r="EG206" t="s">
        <v>12</v>
      </c>
      <c r="EH206">
        <v>0</v>
      </c>
      <c r="EI206" t="s">
        <v>3</v>
      </c>
      <c r="EJ206">
        <v>1</v>
      </c>
      <c r="EK206">
        <v>17001</v>
      </c>
      <c r="EL206" t="s">
        <v>473</v>
      </c>
      <c r="EM206" t="s">
        <v>474</v>
      </c>
      <c r="EO206" t="s">
        <v>3</v>
      </c>
      <c r="EQ206">
        <v>131072</v>
      </c>
      <c r="ER206">
        <v>2364.81</v>
      </c>
      <c r="ES206">
        <v>2256.6999999999998</v>
      </c>
      <c r="ET206">
        <v>17.399999999999999</v>
      </c>
      <c r="EU206">
        <v>1.21</v>
      </c>
      <c r="EV206">
        <v>90.71</v>
      </c>
      <c r="EW206">
        <v>10.32</v>
      </c>
      <c r="EX206">
        <v>0.1</v>
      </c>
      <c r="EY206">
        <v>0</v>
      </c>
      <c r="FQ206">
        <v>0</v>
      </c>
      <c r="FR206">
        <f t="shared" si="366"/>
        <v>0</v>
      </c>
      <c r="FS206">
        <v>0</v>
      </c>
      <c r="FT206" t="s">
        <v>22</v>
      </c>
      <c r="FU206" t="s">
        <v>23</v>
      </c>
      <c r="FX206">
        <v>115.2</v>
      </c>
      <c r="FY206">
        <v>70.55</v>
      </c>
      <c r="GA206" t="s">
        <v>3</v>
      </c>
      <c r="GD206">
        <v>1</v>
      </c>
      <c r="GF206">
        <v>2106053606</v>
      </c>
      <c r="GG206">
        <v>2</v>
      </c>
      <c r="GH206">
        <v>0</v>
      </c>
      <c r="GI206">
        <v>2</v>
      </c>
      <c r="GJ206">
        <v>0</v>
      </c>
      <c r="GK206">
        <v>0</v>
      </c>
      <c r="GL206">
        <f t="shared" si="367"/>
        <v>0</v>
      </c>
      <c r="GM206">
        <f t="shared" si="368"/>
        <v>2665</v>
      </c>
      <c r="GN206">
        <f t="shared" si="369"/>
        <v>2665</v>
      </c>
      <c r="GO206">
        <f t="shared" si="370"/>
        <v>0</v>
      </c>
      <c r="GP206">
        <f t="shared" si="371"/>
        <v>0</v>
      </c>
      <c r="GR206">
        <v>0</v>
      </c>
      <c r="GS206">
        <v>0</v>
      </c>
      <c r="GT206">
        <v>0</v>
      </c>
      <c r="GU206" t="s">
        <v>3</v>
      </c>
      <c r="GV206">
        <f t="shared" si="372"/>
        <v>0</v>
      </c>
      <c r="GW206">
        <v>1</v>
      </c>
      <c r="GX206">
        <f t="shared" si="373"/>
        <v>0</v>
      </c>
      <c r="HA206">
        <v>0</v>
      </c>
      <c r="HB206">
        <v>0</v>
      </c>
      <c r="HC206">
        <f t="shared" si="374"/>
        <v>0</v>
      </c>
      <c r="IK206">
        <v>0</v>
      </c>
    </row>
    <row r="207" spans="1:245">
      <c r="A207">
        <v>17</v>
      </c>
      <c r="B207">
        <v>1</v>
      </c>
      <c r="C207">
        <f>ROW(SmtRes!A486)</f>
        <v>486</v>
      </c>
      <c r="D207">
        <f>ROW(EtalonRes!A528)</f>
        <v>528</v>
      </c>
      <c r="E207" t="s">
        <v>493</v>
      </c>
      <c r="F207" t="s">
        <v>494</v>
      </c>
      <c r="G207" t="s">
        <v>495</v>
      </c>
      <c r="H207" t="s">
        <v>471</v>
      </c>
      <c r="I207">
        <f>ROUND(6/10,9)</f>
        <v>0.6</v>
      </c>
      <c r="J207">
        <v>0</v>
      </c>
      <c r="O207">
        <f t="shared" si="335"/>
        <v>3235</v>
      </c>
      <c r="P207">
        <f t="shared" si="336"/>
        <v>2290</v>
      </c>
      <c r="Q207">
        <f t="shared" si="337"/>
        <v>75</v>
      </c>
      <c r="R207">
        <f t="shared" si="338"/>
        <v>9</v>
      </c>
      <c r="S207">
        <f t="shared" si="339"/>
        <v>870</v>
      </c>
      <c r="T207">
        <f t="shared" si="340"/>
        <v>0</v>
      </c>
      <c r="U207">
        <f t="shared" si="341"/>
        <v>5.3940000000000001</v>
      </c>
      <c r="V207">
        <f t="shared" si="342"/>
        <v>4.2000000000000003E-2</v>
      </c>
      <c r="W207">
        <f t="shared" si="343"/>
        <v>0</v>
      </c>
      <c r="X207">
        <f t="shared" si="344"/>
        <v>1011</v>
      </c>
      <c r="Y207">
        <f t="shared" si="345"/>
        <v>624</v>
      </c>
      <c r="AA207">
        <v>48583957</v>
      </c>
      <c r="AB207">
        <f t="shared" si="346"/>
        <v>1222.17</v>
      </c>
      <c r="AC207">
        <f t="shared" si="347"/>
        <v>1125.83</v>
      </c>
      <c r="AD207">
        <f t="shared" si="348"/>
        <v>15.52</v>
      </c>
      <c r="AE207">
        <f t="shared" si="349"/>
        <v>0.85</v>
      </c>
      <c r="AF207">
        <f t="shared" si="350"/>
        <v>80.819999999999993</v>
      </c>
      <c r="AG207">
        <f t="shared" si="351"/>
        <v>0</v>
      </c>
      <c r="AH207">
        <f t="shared" si="352"/>
        <v>8.99</v>
      </c>
      <c r="AI207">
        <f t="shared" si="353"/>
        <v>7.0000000000000007E-2</v>
      </c>
      <c r="AJ207">
        <f t="shared" si="354"/>
        <v>0</v>
      </c>
      <c r="AK207">
        <v>1222.17</v>
      </c>
      <c r="AL207">
        <v>1125.83</v>
      </c>
      <c r="AM207">
        <v>15.52</v>
      </c>
      <c r="AN207">
        <v>0.85</v>
      </c>
      <c r="AO207">
        <v>80.819999999999993</v>
      </c>
      <c r="AP207">
        <v>0</v>
      </c>
      <c r="AQ207">
        <v>8.99</v>
      </c>
      <c r="AR207">
        <v>7.0000000000000007E-2</v>
      </c>
      <c r="AS207">
        <v>0</v>
      </c>
      <c r="AT207">
        <v>115</v>
      </c>
      <c r="AU207">
        <v>71</v>
      </c>
      <c r="AV207">
        <v>1</v>
      </c>
      <c r="AW207">
        <v>1</v>
      </c>
      <c r="AZ207">
        <v>1</v>
      </c>
      <c r="BA207">
        <v>17.95</v>
      </c>
      <c r="BB207">
        <v>8.08</v>
      </c>
      <c r="BC207">
        <v>3.39</v>
      </c>
      <c r="BD207" t="s">
        <v>3</v>
      </c>
      <c r="BE207" t="s">
        <v>3</v>
      </c>
      <c r="BF207" t="s">
        <v>3</v>
      </c>
      <c r="BG207" t="s">
        <v>3</v>
      </c>
      <c r="BH207">
        <v>0</v>
      </c>
      <c r="BI207">
        <v>1</v>
      </c>
      <c r="BJ207" t="s">
        <v>496</v>
      </c>
      <c r="BM207">
        <v>17001</v>
      </c>
      <c r="BN207">
        <v>0</v>
      </c>
      <c r="BO207" t="s">
        <v>494</v>
      </c>
      <c r="BP207">
        <v>1</v>
      </c>
      <c r="BQ207">
        <v>2</v>
      </c>
      <c r="BR207">
        <v>0</v>
      </c>
      <c r="BS207">
        <v>17.95</v>
      </c>
      <c r="BT207">
        <v>1</v>
      </c>
      <c r="BU207">
        <v>1</v>
      </c>
      <c r="BV207">
        <v>1</v>
      </c>
      <c r="BW207">
        <v>1</v>
      </c>
      <c r="BX207">
        <v>1</v>
      </c>
      <c r="BY207" t="s">
        <v>3</v>
      </c>
      <c r="BZ207">
        <v>128</v>
      </c>
      <c r="CA207">
        <v>83</v>
      </c>
      <c r="CE207">
        <v>0</v>
      </c>
      <c r="CF207">
        <v>0</v>
      </c>
      <c r="CG207">
        <v>0</v>
      </c>
      <c r="CM207">
        <v>0</v>
      </c>
      <c r="CN207" t="s">
        <v>3</v>
      </c>
      <c r="CO207">
        <v>0</v>
      </c>
      <c r="CP207">
        <f t="shared" si="355"/>
        <v>3235</v>
      </c>
      <c r="CQ207">
        <f t="shared" si="356"/>
        <v>3816.5636999999997</v>
      </c>
      <c r="CR207">
        <f t="shared" si="357"/>
        <v>125.4016</v>
      </c>
      <c r="CS207">
        <f t="shared" si="358"/>
        <v>15.257499999999999</v>
      </c>
      <c r="CT207">
        <f t="shared" si="359"/>
        <v>1450.7189999999998</v>
      </c>
      <c r="CU207">
        <f t="shared" si="360"/>
        <v>0</v>
      </c>
      <c r="CV207">
        <f t="shared" si="361"/>
        <v>8.99</v>
      </c>
      <c r="CW207">
        <f t="shared" si="362"/>
        <v>7.0000000000000007E-2</v>
      </c>
      <c r="CX207">
        <f t="shared" si="363"/>
        <v>0</v>
      </c>
      <c r="CY207">
        <f t="shared" si="364"/>
        <v>1010.85</v>
      </c>
      <c r="CZ207">
        <f t="shared" si="365"/>
        <v>624.09</v>
      </c>
      <c r="DC207" t="s">
        <v>3</v>
      </c>
      <c r="DD207" t="s">
        <v>3</v>
      </c>
      <c r="DE207" t="s">
        <v>3</v>
      </c>
      <c r="DF207" t="s">
        <v>3</v>
      </c>
      <c r="DG207" t="s">
        <v>3</v>
      </c>
      <c r="DH207" t="s">
        <v>3</v>
      </c>
      <c r="DI207" t="s">
        <v>3</v>
      </c>
      <c r="DJ207" t="s">
        <v>3</v>
      </c>
      <c r="DK207" t="s">
        <v>3</v>
      </c>
      <c r="DL207" t="s">
        <v>3</v>
      </c>
      <c r="DM207" t="s">
        <v>3</v>
      </c>
      <c r="DN207">
        <v>0</v>
      </c>
      <c r="DO207">
        <v>0</v>
      </c>
      <c r="DP207">
        <v>1</v>
      </c>
      <c r="DQ207">
        <v>1</v>
      </c>
      <c r="DU207">
        <v>1013</v>
      </c>
      <c r="DV207" t="s">
        <v>471</v>
      </c>
      <c r="DW207" t="s">
        <v>471</v>
      </c>
      <c r="DX207">
        <v>1</v>
      </c>
      <c r="EE207">
        <v>48577751</v>
      </c>
      <c r="EF207">
        <v>2</v>
      </c>
      <c r="EG207" t="s">
        <v>12</v>
      </c>
      <c r="EH207">
        <v>0</v>
      </c>
      <c r="EI207" t="s">
        <v>3</v>
      </c>
      <c r="EJ207">
        <v>1</v>
      </c>
      <c r="EK207">
        <v>17001</v>
      </c>
      <c r="EL207" t="s">
        <v>473</v>
      </c>
      <c r="EM207" t="s">
        <v>474</v>
      </c>
      <c r="EO207" t="s">
        <v>3</v>
      </c>
      <c r="EQ207">
        <v>131072</v>
      </c>
      <c r="ER207">
        <v>1222.17</v>
      </c>
      <c r="ES207">
        <v>1125.83</v>
      </c>
      <c r="ET207">
        <v>15.52</v>
      </c>
      <c r="EU207">
        <v>0.85</v>
      </c>
      <c r="EV207">
        <v>80.819999999999993</v>
      </c>
      <c r="EW207">
        <v>8.99</v>
      </c>
      <c r="EX207">
        <v>7.0000000000000007E-2</v>
      </c>
      <c r="EY207">
        <v>0</v>
      </c>
      <c r="FQ207">
        <v>0</v>
      </c>
      <c r="FR207">
        <f t="shared" si="366"/>
        <v>0</v>
      </c>
      <c r="FS207">
        <v>0</v>
      </c>
      <c r="FT207" t="s">
        <v>22</v>
      </c>
      <c r="FU207" t="s">
        <v>23</v>
      </c>
      <c r="FX207">
        <v>115.2</v>
      </c>
      <c r="FY207">
        <v>70.55</v>
      </c>
      <c r="GA207" t="s">
        <v>3</v>
      </c>
      <c r="GD207">
        <v>1</v>
      </c>
      <c r="GF207">
        <v>853385927</v>
      </c>
      <c r="GG207">
        <v>2</v>
      </c>
      <c r="GH207">
        <v>0</v>
      </c>
      <c r="GI207">
        <v>2</v>
      </c>
      <c r="GJ207">
        <v>0</v>
      </c>
      <c r="GK207">
        <v>0</v>
      </c>
      <c r="GL207">
        <f t="shared" si="367"/>
        <v>0</v>
      </c>
      <c r="GM207">
        <f t="shared" si="368"/>
        <v>4870</v>
      </c>
      <c r="GN207">
        <f t="shared" si="369"/>
        <v>4870</v>
      </c>
      <c r="GO207">
        <f t="shared" si="370"/>
        <v>0</v>
      </c>
      <c r="GP207">
        <f t="shared" si="371"/>
        <v>0</v>
      </c>
      <c r="GR207">
        <v>0</v>
      </c>
      <c r="GS207">
        <v>0</v>
      </c>
      <c r="GT207">
        <v>0</v>
      </c>
      <c r="GU207" t="s">
        <v>3</v>
      </c>
      <c r="GV207">
        <f t="shared" si="372"/>
        <v>0</v>
      </c>
      <c r="GW207">
        <v>1</v>
      </c>
      <c r="GX207">
        <f t="shared" si="373"/>
        <v>0</v>
      </c>
      <c r="HA207">
        <v>0</v>
      </c>
      <c r="HB207">
        <v>0</v>
      </c>
      <c r="HC207">
        <f t="shared" si="374"/>
        <v>0</v>
      </c>
      <c r="IK207">
        <v>0</v>
      </c>
    </row>
    <row r="208" spans="1:245">
      <c r="A208">
        <v>17</v>
      </c>
      <c r="B208">
        <v>1</v>
      </c>
      <c r="E208" t="s">
        <v>497</v>
      </c>
      <c r="F208" t="s">
        <v>498</v>
      </c>
      <c r="G208" t="s">
        <v>499</v>
      </c>
      <c r="H208" t="s">
        <v>129</v>
      </c>
      <c r="I208">
        <f>ROUND(I207*-10,9)</f>
        <v>-6</v>
      </c>
      <c r="J208">
        <v>0</v>
      </c>
      <c r="O208">
        <f t="shared" si="335"/>
        <v>-2118</v>
      </c>
      <c r="P208">
        <f t="shared" si="336"/>
        <v>-2118</v>
      </c>
      <c r="Q208">
        <f t="shared" si="337"/>
        <v>0</v>
      </c>
      <c r="R208">
        <f t="shared" si="338"/>
        <v>0</v>
      </c>
      <c r="S208">
        <f t="shared" si="339"/>
        <v>0</v>
      </c>
      <c r="T208">
        <f t="shared" si="340"/>
        <v>0</v>
      </c>
      <c r="U208">
        <f t="shared" si="341"/>
        <v>0</v>
      </c>
      <c r="V208">
        <f t="shared" si="342"/>
        <v>0</v>
      </c>
      <c r="W208">
        <f t="shared" si="343"/>
        <v>0</v>
      </c>
      <c r="X208">
        <f t="shared" si="344"/>
        <v>0</v>
      </c>
      <c r="Y208">
        <f t="shared" si="345"/>
        <v>0</v>
      </c>
      <c r="AA208">
        <v>48583957</v>
      </c>
      <c r="AB208">
        <f t="shared" si="346"/>
        <v>103.22</v>
      </c>
      <c r="AC208">
        <f t="shared" si="347"/>
        <v>103.22</v>
      </c>
      <c r="AD208">
        <f t="shared" si="348"/>
        <v>0</v>
      </c>
      <c r="AE208">
        <f t="shared" si="349"/>
        <v>0</v>
      </c>
      <c r="AF208">
        <f t="shared" si="350"/>
        <v>0</v>
      </c>
      <c r="AG208">
        <f t="shared" si="351"/>
        <v>0</v>
      </c>
      <c r="AH208">
        <f t="shared" si="352"/>
        <v>0</v>
      </c>
      <c r="AI208">
        <f t="shared" si="353"/>
        <v>0</v>
      </c>
      <c r="AJ208">
        <f t="shared" si="354"/>
        <v>0</v>
      </c>
      <c r="AK208">
        <v>103.22</v>
      </c>
      <c r="AL208">
        <v>103.22</v>
      </c>
      <c r="AM208">
        <v>0</v>
      </c>
      <c r="AN208">
        <v>0</v>
      </c>
      <c r="AO208">
        <v>0</v>
      </c>
      <c r="AP208">
        <v>0</v>
      </c>
      <c r="AQ208">
        <v>0</v>
      </c>
      <c r="AR208">
        <v>0</v>
      </c>
      <c r="AS208">
        <v>0</v>
      </c>
      <c r="AT208">
        <v>0</v>
      </c>
      <c r="AU208">
        <v>0</v>
      </c>
      <c r="AV208">
        <v>1</v>
      </c>
      <c r="AW208">
        <v>1</v>
      </c>
      <c r="AZ208">
        <v>1</v>
      </c>
      <c r="BA208">
        <v>1</v>
      </c>
      <c r="BB208">
        <v>1</v>
      </c>
      <c r="BC208">
        <v>3.42</v>
      </c>
      <c r="BD208" t="s">
        <v>3</v>
      </c>
      <c r="BE208" t="s">
        <v>3</v>
      </c>
      <c r="BF208" t="s">
        <v>3</v>
      </c>
      <c r="BG208" t="s">
        <v>3</v>
      </c>
      <c r="BH208">
        <v>3</v>
      </c>
      <c r="BI208">
        <v>1</v>
      </c>
      <c r="BJ208" t="s">
        <v>500</v>
      </c>
      <c r="BM208">
        <v>500001</v>
      </c>
      <c r="BN208">
        <v>0</v>
      </c>
      <c r="BO208" t="s">
        <v>498</v>
      </c>
      <c r="BP208">
        <v>1</v>
      </c>
      <c r="BQ208">
        <v>8</v>
      </c>
      <c r="BR208">
        <v>1</v>
      </c>
      <c r="BS208">
        <v>1</v>
      </c>
      <c r="BT208">
        <v>1</v>
      </c>
      <c r="BU208">
        <v>1</v>
      </c>
      <c r="BV208">
        <v>1</v>
      </c>
      <c r="BW208">
        <v>1</v>
      </c>
      <c r="BX208">
        <v>1</v>
      </c>
      <c r="BY208" t="s">
        <v>3</v>
      </c>
      <c r="BZ208">
        <v>0</v>
      </c>
      <c r="CA208">
        <v>0</v>
      </c>
      <c r="CE208">
        <v>0</v>
      </c>
      <c r="CF208">
        <v>0</v>
      </c>
      <c r="CG208">
        <v>0</v>
      </c>
      <c r="CM208">
        <v>0</v>
      </c>
      <c r="CN208" t="s">
        <v>3</v>
      </c>
      <c r="CO208">
        <v>0</v>
      </c>
      <c r="CP208">
        <f t="shared" si="355"/>
        <v>-2118</v>
      </c>
      <c r="CQ208">
        <f t="shared" si="356"/>
        <v>353.01240000000001</v>
      </c>
      <c r="CR208">
        <f t="shared" si="357"/>
        <v>0</v>
      </c>
      <c r="CS208">
        <f t="shared" si="358"/>
        <v>0</v>
      </c>
      <c r="CT208">
        <f t="shared" si="359"/>
        <v>0</v>
      </c>
      <c r="CU208">
        <f t="shared" si="360"/>
        <v>0</v>
      </c>
      <c r="CV208">
        <f t="shared" si="361"/>
        <v>0</v>
      </c>
      <c r="CW208">
        <f t="shared" si="362"/>
        <v>0</v>
      </c>
      <c r="CX208">
        <f t="shared" si="363"/>
        <v>0</v>
      </c>
      <c r="CY208">
        <f t="shared" si="364"/>
        <v>0</v>
      </c>
      <c r="CZ208">
        <f t="shared" si="365"/>
        <v>0</v>
      </c>
      <c r="DC208" t="s">
        <v>3</v>
      </c>
      <c r="DD208" t="s">
        <v>3</v>
      </c>
      <c r="DE208" t="s">
        <v>3</v>
      </c>
      <c r="DF208" t="s">
        <v>3</v>
      </c>
      <c r="DG208" t="s">
        <v>3</v>
      </c>
      <c r="DH208" t="s">
        <v>3</v>
      </c>
      <c r="DI208" t="s">
        <v>3</v>
      </c>
      <c r="DJ208" t="s">
        <v>3</v>
      </c>
      <c r="DK208" t="s">
        <v>3</v>
      </c>
      <c r="DL208" t="s">
        <v>3</v>
      </c>
      <c r="DM208" t="s">
        <v>3</v>
      </c>
      <c r="DN208">
        <v>0</v>
      </c>
      <c r="DO208">
        <v>0</v>
      </c>
      <c r="DP208">
        <v>1</v>
      </c>
      <c r="DQ208">
        <v>1</v>
      </c>
      <c r="DU208">
        <v>1013</v>
      </c>
      <c r="DV208" t="s">
        <v>129</v>
      </c>
      <c r="DW208" t="s">
        <v>129</v>
      </c>
      <c r="DX208">
        <v>1</v>
      </c>
      <c r="EE208">
        <v>48577656</v>
      </c>
      <c r="EF208">
        <v>8</v>
      </c>
      <c r="EG208" t="s">
        <v>106</v>
      </c>
      <c r="EH208">
        <v>0</v>
      </c>
      <c r="EI208" t="s">
        <v>3</v>
      </c>
      <c r="EJ208">
        <v>1</v>
      </c>
      <c r="EK208">
        <v>500001</v>
      </c>
      <c r="EL208" t="s">
        <v>107</v>
      </c>
      <c r="EM208" t="s">
        <v>108</v>
      </c>
      <c r="EO208" t="s">
        <v>3</v>
      </c>
      <c r="EQ208">
        <v>163840</v>
      </c>
      <c r="ER208">
        <v>103.22</v>
      </c>
      <c r="ES208">
        <v>103.22</v>
      </c>
      <c r="ET208">
        <v>0</v>
      </c>
      <c r="EU208">
        <v>0</v>
      </c>
      <c r="EV208">
        <v>0</v>
      </c>
      <c r="EW208">
        <v>0</v>
      </c>
      <c r="EX208">
        <v>0</v>
      </c>
      <c r="EY208">
        <v>0</v>
      </c>
      <c r="FQ208">
        <v>0</v>
      </c>
      <c r="FR208">
        <f t="shared" si="366"/>
        <v>0</v>
      </c>
      <c r="FS208">
        <v>0</v>
      </c>
      <c r="FX208">
        <v>0</v>
      </c>
      <c r="FY208">
        <v>0</v>
      </c>
      <c r="GA208" t="s">
        <v>3</v>
      </c>
      <c r="GD208">
        <v>1</v>
      </c>
      <c r="GF208">
        <v>-2142090843</v>
      </c>
      <c r="GG208">
        <v>2</v>
      </c>
      <c r="GH208">
        <v>0</v>
      </c>
      <c r="GI208">
        <v>2</v>
      </c>
      <c r="GJ208">
        <v>0</v>
      </c>
      <c r="GK208">
        <v>0</v>
      </c>
      <c r="GL208">
        <f t="shared" si="367"/>
        <v>0</v>
      </c>
      <c r="GM208">
        <f t="shared" si="368"/>
        <v>-2118</v>
      </c>
      <c r="GN208">
        <f t="shared" si="369"/>
        <v>-2118</v>
      </c>
      <c r="GO208">
        <f t="shared" si="370"/>
        <v>0</v>
      </c>
      <c r="GP208">
        <f t="shared" si="371"/>
        <v>0</v>
      </c>
      <c r="GR208">
        <v>0</v>
      </c>
      <c r="GS208">
        <v>0</v>
      </c>
      <c r="GT208">
        <v>0</v>
      </c>
      <c r="GU208" t="s">
        <v>3</v>
      </c>
      <c r="GV208">
        <f t="shared" si="372"/>
        <v>0</v>
      </c>
      <c r="GW208">
        <v>1</v>
      </c>
      <c r="GX208">
        <f t="shared" si="373"/>
        <v>0</v>
      </c>
      <c r="HA208">
        <v>0</v>
      </c>
      <c r="HB208">
        <v>0</v>
      </c>
      <c r="HC208">
        <f t="shared" si="374"/>
        <v>0</v>
      </c>
      <c r="IK208">
        <v>0</v>
      </c>
    </row>
    <row r="209" spans="1:245">
      <c r="A209">
        <v>17</v>
      </c>
      <c r="B209">
        <v>1</v>
      </c>
      <c r="E209" t="s">
        <v>197</v>
      </c>
      <c r="F209" t="s">
        <v>501</v>
      </c>
      <c r="G209" t="s">
        <v>502</v>
      </c>
      <c r="H209" t="s">
        <v>170</v>
      </c>
      <c r="I209">
        <v>6</v>
      </c>
      <c r="J209">
        <v>0</v>
      </c>
      <c r="O209">
        <f t="shared" si="335"/>
        <v>3528</v>
      </c>
      <c r="P209">
        <f t="shared" si="336"/>
        <v>3528</v>
      </c>
      <c r="Q209">
        <f t="shared" si="337"/>
        <v>0</v>
      </c>
      <c r="R209">
        <f t="shared" si="338"/>
        <v>0</v>
      </c>
      <c r="S209">
        <f t="shared" si="339"/>
        <v>0</v>
      </c>
      <c r="T209">
        <f t="shared" si="340"/>
        <v>0</v>
      </c>
      <c r="U209">
        <f t="shared" si="341"/>
        <v>0</v>
      </c>
      <c r="V209">
        <f t="shared" si="342"/>
        <v>0</v>
      </c>
      <c r="W209">
        <f t="shared" si="343"/>
        <v>0</v>
      </c>
      <c r="X209">
        <f t="shared" si="344"/>
        <v>0</v>
      </c>
      <c r="Y209">
        <f t="shared" si="345"/>
        <v>0</v>
      </c>
      <c r="AA209">
        <v>48583957</v>
      </c>
      <c r="AB209">
        <f t="shared" si="346"/>
        <v>192.15</v>
      </c>
      <c r="AC209">
        <f t="shared" si="347"/>
        <v>192.15</v>
      </c>
      <c r="AD209">
        <f t="shared" si="348"/>
        <v>0</v>
      </c>
      <c r="AE209">
        <f t="shared" si="349"/>
        <v>0</v>
      </c>
      <c r="AF209">
        <f t="shared" si="350"/>
        <v>0</v>
      </c>
      <c r="AG209">
        <f t="shared" si="351"/>
        <v>0</v>
      </c>
      <c r="AH209">
        <f t="shared" si="352"/>
        <v>0</v>
      </c>
      <c r="AI209">
        <f t="shared" si="353"/>
        <v>0</v>
      </c>
      <c r="AJ209">
        <f t="shared" si="354"/>
        <v>0</v>
      </c>
      <c r="AK209">
        <v>192.15</v>
      </c>
      <c r="AL209">
        <v>192.15</v>
      </c>
      <c r="AM209">
        <v>0</v>
      </c>
      <c r="AN209">
        <v>0</v>
      </c>
      <c r="AO209">
        <v>0</v>
      </c>
      <c r="AP209">
        <v>0</v>
      </c>
      <c r="AQ209">
        <v>0</v>
      </c>
      <c r="AR209">
        <v>0</v>
      </c>
      <c r="AS209">
        <v>0</v>
      </c>
      <c r="AT209">
        <v>0</v>
      </c>
      <c r="AU209">
        <v>0</v>
      </c>
      <c r="AV209">
        <v>1</v>
      </c>
      <c r="AW209">
        <v>1</v>
      </c>
      <c r="AZ209">
        <v>1</v>
      </c>
      <c r="BA209">
        <v>1</v>
      </c>
      <c r="BB209">
        <v>1</v>
      </c>
      <c r="BC209">
        <v>3.06</v>
      </c>
      <c r="BD209" t="s">
        <v>3</v>
      </c>
      <c r="BE209" t="s">
        <v>3</v>
      </c>
      <c r="BF209" t="s">
        <v>3</v>
      </c>
      <c r="BG209" t="s">
        <v>3</v>
      </c>
      <c r="BH209">
        <v>3</v>
      </c>
      <c r="BI209">
        <v>1</v>
      </c>
      <c r="BJ209" t="s">
        <v>503</v>
      </c>
      <c r="BM209">
        <v>500001</v>
      </c>
      <c r="BN209">
        <v>0</v>
      </c>
      <c r="BO209" t="s">
        <v>501</v>
      </c>
      <c r="BP209">
        <v>1</v>
      </c>
      <c r="BQ209">
        <v>8</v>
      </c>
      <c r="BR209">
        <v>0</v>
      </c>
      <c r="BS209">
        <v>1</v>
      </c>
      <c r="BT209">
        <v>1</v>
      </c>
      <c r="BU209">
        <v>1</v>
      </c>
      <c r="BV209">
        <v>1</v>
      </c>
      <c r="BW209">
        <v>1</v>
      </c>
      <c r="BX209">
        <v>1</v>
      </c>
      <c r="BY209" t="s">
        <v>3</v>
      </c>
      <c r="BZ209">
        <v>0</v>
      </c>
      <c r="CA209">
        <v>0</v>
      </c>
      <c r="CE209">
        <v>0</v>
      </c>
      <c r="CF209">
        <v>0</v>
      </c>
      <c r="CG209">
        <v>0</v>
      </c>
      <c r="CM209">
        <v>0</v>
      </c>
      <c r="CN209" t="s">
        <v>3</v>
      </c>
      <c r="CO209">
        <v>0</v>
      </c>
      <c r="CP209">
        <f t="shared" si="355"/>
        <v>3528</v>
      </c>
      <c r="CQ209">
        <f t="shared" si="356"/>
        <v>587.97900000000004</v>
      </c>
      <c r="CR209">
        <f t="shared" si="357"/>
        <v>0</v>
      </c>
      <c r="CS209">
        <f t="shared" si="358"/>
        <v>0</v>
      </c>
      <c r="CT209">
        <f t="shared" si="359"/>
        <v>0</v>
      </c>
      <c r="CU209">
        <f t="shared" si="360"/>
        <v>0</v>
      </c>
      <c r="CV209">
        <f t="shared" si="361"/>
        <v>0</v>
      </c>
      <c r="CW209">
        <f t="shared" si="362"/>
        <v>0</v>
      </c>
      <c r="CX209">
        <f t="shared" si="363"/>
        <v>0</v>
      </c>
      <c r="CY209">
        <f t="shared" si="364"/>
        <v>0</v>
      </c>
      <c r="CZ209">
        <f t="shared" si="365"/>
        <v>0</v>
      </c>
      <c r="DC209" t="s">
        <v>3</v>
      </c>
      <c r="DD209" t="s">
        <v>3</v>
      </c>
      <c r="DE209" t="s">
        <v>3</v>
      </c>
      <c r="DF209" t="s">
        <v>3</v>
      </c>
      <c r="DG209" t="s">
        <v>3</v>
      </c>
      <c r="DH209" t="s">
        <v>3</v>
      </c>
      <c r="DI209" t="s">
        <v>3</v>
      </c>
      <c r="DJ209" t="s">
        <v>3</v>
      </c>
      <c r="DK209" t="s">
        <v>3</v>
      </c>
      <c r="DL209" t="s">
        <v>3</v>
      </c>
      <c r="DM209" t="s">
        <v>3</v>
      </c>
      <c r="DN209">
        <v>0</v>
      </c>
      <c r="DO209">
        <v>0</v>
      </c>
      <c r="DP209">
        <v>1</v>
      </c>
      <c r="DQ209">
        <v>1</v>
      </c>
      <c r="DU209">
        <v>1010</v>
      </c>
      <c r="DV209" t="s">
        <v>170</v>
      </c>
      <c r="DW209" t="s">
        <v>170</v>
      </c>
      <c r="DX209">
        <v>1</v>
      </c>
      <c r="EE209">
        <v>48577656</v>
      </c>
      <c r="EF209">
        <v>8</v>
      </c>
      <c r="EG209" t="s">
        <v>106</v>
      </c>
      <c r="EH209">
        <v>0</v>
      </c>
      <c r="EI209" t="s">
        <v>3</v>
      </c>
      <c r="EJ209">
        <v>1</v>
      </c>
      <c r="EK209">
        <v>500001</v>
      </c>
      <c r="EL209" t="s">
        <v>107</v>
      </c>
      <c r="EM209" t="s">
        <v>108</v>
      </c>
      <c r="EO209" t="s">
        <v>3</v>
      </c>
      <c r="EQ209">
        <v>131072</v>
      </c>
      <c r="ER209">
        <v>192.15</v>
      </c>
      <c r="ES209">
        <v>192.15</v>
      </c>
      <c r="ET209">
        <v>0</v>
      </c>
      <c r="EU209">
        <v>0</v>
      </c>
      <c r="EV209">
        <v>0</v>
      </c>
      <c r="EW209">
        <v>0</v>
      </c>
      <c r="EX209">
        <v>0</v>
      </c>
      <c r="EY209">
        <v>0</v>
      </c>
      <c r="FQ209">
        <v>0</v>
      </c>
      <c r="FR209">
        <f t="shared" si="366"/>
        <v>0</v>
      </c>
      <c r="FS209">
        <v>0</v>
      </c>
      <c r="FX209">
        <v>0</v>
      </c>
      <c r="FY209">
        <v>0</v>
      </c>
      <c r="GA209" t="s">
        <v>3</v>
      </c>
      <c r="GD209">
        <v>1</v>
      </c>
      <c r="GF209">
        <v>-584689355</v>
      </c>
      <c r="GG209">
        <v>2</v>
      </c>
      <c r="GH209">
        <v>0</v>
      </c>
      <c r="GI209">
        <v>2</v>
      </c>
      <c r="GJ209">
        <v>0</v>
      </c>
      <c r="GK209">
        <v>0</v>
      </c>
      <c r="GL209">
        <f t="shared" si="367"/>
        <v>0</v>
      </c>
      <c r="GM209">
        <f t="shared" si="368"/>
        <v>3528</v>
      </c>
      <c r="GN209">
        <f t="shared" si="369"/>
        <v>3528</v>
      </c>
      <c r="GO209">
        <f t="shared" si="370"/>
        <v>0</v>
      </c>
      <c r="GP209">
        <f t="shared" si="371"/>
        <v>0</v>
      </c>
      <c r="GR209">
        <v>0</v>
      </c>
      <c r="GS209">
        <v>0</v>
      </c>
      <c r="GT209">
        <v>0</v>
      </c>
      <c r="GU209" t="s">
        <v>3</v>
      </c>
      <c r="GV209">
        <f t="shared" si="372"/>
        <v>0</v>
      </c>
      <c r="GW209">
        <v>1</v>
      </c>
      <c r="GX209">
        <f t="shared" si="373"/>
        <v>0</v>
      </c>
      <c r="HA209">
        <v>0</v>
      </c>
      <c r="HB209">
        <v>0</v>
      </c>
      <c r="HC209">
        <f t="shared" si="374"/>
        <v>0</v>
      </c>
      <c r="IK209">
        <v>0</v>
      </c>
    </row>
    <row r="210" spans="1:245">
      <c r="A210">
        <v>17</v>
      </c>
      <c r="B210">
        <v>1</v>
      </c>
      <c r="C210">
        <f>ROW(SmtRes!A493)</f>
        <v>493</v>
      </c>
      <c r="D210">
        <f>ROW(EtalonRes!A536)</f>
        <v>536</v>
      </c>
      <c r="E210" t="s">
        <v>198</v>
      </c>
      <c r="F210" t="s">
        <v>504</v>
      </c>
      <c r="G210" t="s">
        <v>505</v>
      </c>
      <c r="H210" t="s">
        <v>506</v>
      </c>
      <c r="I210">
        <f>ROUND(6/10,9)</f>
        <v>0.6</v>
      </c>
      <c r="J210">
        <v>0</v>
      </c>
      <c r="O210">
        <f t="shared" si="335"/>
        <v>7233</v>
      </c>
      <c r="P210">
        <f t="shared" si="336"/>
        <v>6555</v>
      </c>
      <c r="Q210">
        <f t="shared" si="337"/>
        <v>0</v>
      </c>
      <c r="R210">
        <f t="shared" si="338"/>
        <v>0</v>
      </c>
      <c r="S210">
        <f t="shared" si="339"/>
        <v>678</v>
      </c>
      <c r="T210">
        <f t="shared" si="340"/>
        <v>0</v>
      </c>
      <c r="U210">
        <f t="shared" si="341"/>
        <v>4.2</v>
      </c>
      <c r="V210">
        <f t="shared" si="342"/>
        <v>0</v>
      </c>
      <c r="W210">
        <f t="shared" si="343"/>
        <v>0</v>
      </c>
      <c r="X210">
        <f t="shared" si="344"/>
        <v>780</v>
      </c>
      <c r="Y210">
        <f t="shared" si="345"/>
        <v>481</v>
      </c>
      <c r="AA210">
        <v>48583957</v>
      </c>
      <c r="AB210">
        <f t="shared" si="346"/>
        <v>1510.16</v>
      </c>
      <c r="AC210">
        <f t="shared" si="347"/>
        <v>1447.01</v>
      </c>
      <c r="AD210">
        <f t="shared" si="348"/>
        <v>0.22</v>
      </c>
      <c r="AE210">
        <f t="shared" si="349"/>
        <v>0</v>
      </c>
      <c r="AF210">
        <f t="shared" si="350"/>
        <v>62.93</v>
      </c>
      <c r="AG210">
        <f t="shared" si="351"/>
        <v>0</v>
      </c>
      <c r="AH210">
        <f t="shared" si="352"/>
        <v>7</v>
      </c>
      <c r="AI210">
        <f t="shared" si="353"/>
        <v>0</v>
      </c>
      <c r="AJ210">
        <f t="shared" si="354"/>
        <v>0</v>
      </c>
      <c r="AK210">
        <v>1510.16</v>
      </c>
      <c r="AL210">
        <v>1447.01</v>
      </c>
      <c r="AM210">
        <v>0.22</v>
      </c>
      <c r="AN210">
        <v>0</v>
      </c>
      <c r="AO210">
        <v>62.93</v>
      </c>
      <c r="AP210">
        <v>0</v>
      </c>
      <c r="AQ210">
        <v>7</v>
      </c>
      <c r="AR210">
        <v>0</v>
      </c>
      <c r="AS210">
        <v>0</v>
      </c>
      <c r="AT210">
        <v>115</v>
      </c>
      <c r="AU210">
        <v>71</v>
      </c>
      <c r="AV210">
        <v>1</v>
      </c>
      <c r="AW210">
        <v>1</v>
      </c>
      <c r="AZ210">
        <v>1</v>
      </c>
      <c r="BA210">
        <v>17.95</v>
      </c>
      <c r="BB210">
        <v>3.55</v>
      </c>
      <c r="BC210">
        <v>7.55</v>
      </c>
      <c r="BD210" t="s">
        <v>3</v>
      </c>
      <c r="BE210" t="s">
        <v>3</v>
      </c>
      <c r="BF210" t="s">
        <v>3</v>
      </c>
      <c r="BG210" t="s">
        <v>3</v>
      </c>
      <c r="BH210">
        <v>0</v>
      </c>
      <c r="BI210">
        <v>1</v>
      </c>
      <c r="BJ210" t="s">
        <v>507</v>
      </c>
      <c r="BM210">
        <v>17001</v>
      </c>
      <c r="BN210">
        <v>0</v>
      </c>
      <c r="BO210" t="s">
        <v>504</v>
      </c>
      <c r="BP210">
        <v>1</v>
      </c>
      <c r="BQ210">
        <v>2</v>
      </c>
      <c r="BR210">
        <v>0</v>
      </c>
      <c r="BS210">
        <v>17.95</v>
      </c>
      <c r="BT210">
        <v>1</v>
      </c>
      <c r="BU210">
        <v>1</v>
      </c>
      <c r="BV210">
        <v>1</v>
      </c>
      <c r="BW210">
        <v>1</v>
      </c>
      <c r="BX210">
        <v>1</v>
      </c>
      <c r="BY210" t="s">
        <v>3</v>
      </c>
      <c r="BZ210">
        <v>128</v>
      </c>
      <c r="CA210">
        <v>83</v>
      </c>
      <c r="CE210">
        <v>0</v>
      </c>
      <c r="CF210">
        <v>0</v>
      </c>
      <c r="CG210">
        <v>0</v>
      </c>
      <c r="CM210">
        <v>0</v>
      </c>
      <c r="CN210" t="s">
        <v>3</v>
      </c>
      <c r="CO210">
        <v>0</v>
      </c>
      <c r="CP210">
        <f t="shared" si="355"/>
        <v>7233</v>
      </c>
      <c r="CQ210">
        <f t="shared" si="356"/>
        <v>10924.925499999999</v>
      </c>
      <c r="CR210">
        <f t="shared" si="357"/>
        <v>0.78099999999999992</v>
      </c>
      <c r="CS210">
        <f t="shared" si="358"/>
        <v>0</v>
      </c>
      <c r="CT210">
        <f t="shared" si="359"/>
        <v>1129.5934999999999</v>
      </c>
      <c r="CU210">
        <f t="shared" si="360"/>
        <v>0</v>
      </c>
      <c r="CV210">
        <f t="shared" si="361"/>
        <v>7</v>
      </c>
      <c r="CW210">
        <f t="shared" si="362"/>
        <v>0</v>
      </c>
      <c r="CX210">
        <f t="shared" si="363"/>
        <v>0</v>
      </c>
      <c r="CY210">
        <f t="shared" si="364"/>
        <v>779.7</v>
      </c>
      <c r="CZ210">
        <f t="shared" si="365"/>
        <v>481.38</v>
      </c>
      <c r="DC210" t="s">
        <v>3</v>
      </c>
      <c r="DD210" t="s">
        <v>3</v>
      </c>
      <c r="DE210" t="s">
        <v>3</v>
      </c>
      <c r="DF210" t="s">
        <v>3</v>
      </c>
      <c r="DG210" t="s">
        <v>3</v>
      </c>
      <c r="DH210" t="s">
        <v>3</v>
      </c>
      <c r="DI210" t="s">
        <v>3</v>
      </c>
      <c r="DJ210" t="s">
        <v>3</v>
      </c>
      <c r="DK210" t="s">
        <v>3</v>
      </c>
      <c r="DL210" t="s">
        <v>3</v>
      </c>
      <c r="DM210" t="s">
        <v>3</v>
      </c>
      <c r="DN210">
        <v>0</v>
      </c>
      <c r="DO210">
        <v>0</v>
      </c>
      <c r="DP210">
        <v>1</v>
      </c>
      <c r="DQ210">
        <v>1</v>
      </c>
      <c r="DU210">
        <v>1010</v>
      </c>
      <c r="DV210" t="s">
        <v>506</v>
      </c>
      <c r="DW210" t="s">
        <v>506</v>
      </c>
      <c r="DX210">
        <v>10</v>
      </c>
      <c r="EE210">
        <v>48577751</v>
      </c>
      <c r="EF210">
        <v>2</v>
      </c>
      <c r="EG210" t="s">
        <v>12</v>
      </c>
      <c r="EH210">
        <v>0</v>
      </c>
      <c r="EI210" t="s">
        <v>3</v>
      </c>
      <c r="EJ210">
        <v>1</v>
      </c>
      <c r="EK210">
        <v>17001</v>
      </c>
      <c r="EL210" t="s">
        <v>473</v>
      </c>
      <c r="EM210" t="s">
        <v>474</v>
      </c>
      <c r="EO210" t="s">
        <v>3</v>
      </c>
      <c r="EQ210">
        <v>131072</v>
      </c>
      <c r="ER210">
        <v>1510.16</v>
      </c>
      <c r="ES210">
        <v>1447.01</v>
      </c>
      <c r="ET210">
        <v>0.22</v>
      </c>
      <c r="EU210">
        <v>0</v>
      </c>
      <c r="EV210">
        <v>62.93</v>
      </c>
      <c r="EW210">
        <v>7</v>
      </c>
      <c r="EX210">
        <v>0</v>
      </c>
      <c r="EY210">
        <v>0</v>
      </c>
      <c r="FQ210">
        <v>0</v>
      </c>
      <c r="FR210">
        <f t="shared" si="366"/>
        <v>0</v>
      </c>
      <c r="FS210">
        <v>0</v>
      </c>
      <c r="FT210" t="s">
        <v>22</v>
      </c>
      <c r="FU210" t="s">
        <v>23</v>
      </c>
      <c r="FX210">
        <v>115.2</v>
      </c>
      <c r="FY210">
        <v>70.55</v>
      </c>
      <c r="GA210" t="s">
        <v>3</v>
      </c>
      <c r="GD210">
        <v>1</v>
      </c>
      <c r="GF210">
        <v>1990038446</v>
      </c>
      <c r="GG210">
        <v>2</v>
      </c>
      <c r="GH210">
        <v>0</v>
      </c>
      <c r="GI210">
        <v>2</v>
      </c>
      <c r="GJ210">
        <v>0</v>
      </c>
      <c r="GK210">
        <v>0</v>
      </c>
      <c r="GL210">
        <f t="shared" si="367"/>
        <v>0</v>
      </c>
      <c r="GM210">
        <f t="shared" si="368"/>
        <v>8494</v>
      </c>
      <c r="GN210">
        <f t="shared" si="369"/>
        <v>8494</v>
      </c>
      <c r="GO210">
        <f t="shared" si="370"/>
        <v>0</v>
      </c>
      <c r="GP210">
        <f t="shared" si="371"/>
        <v>0</v>
      </c>
      <c r="GR210">
        <v>0</v>
      </c>
      <c r="GS210">
        <v>0</v>
      </c>
      <c r="GT210">
        <v>0</v>
      </c>
      <c r="GU210" t="s">
        <v>3</v>
      </c>
      <c r="GV210">
        <f t="shared" si="372"/>
        <v>0</v>
      </c>
      <c r="GW210">
        <v>1</v>
      </c>
      <c r="GX210">
        <f t="shared" si="373"/>
        <v>0</v>
      </c>
      <c r="HA210">
        <v>0</v>
      </c>
      <c r="HB210">
        <v>0</v>
      </c>
      <c r="HC210">
        <f t="shared" si="374"/>
        <v>0</v>
      </c>
      <c r="IK210">
        <v>0</v>
      </c>
    </row>
    <row r="211" spans="1:245">
      <c r="A211">
        <v>17</v>
      </c>
      <c r="B211">
        <v>1</v>
      </c>
      <c r="E211" t="s">
        <v>508</v>
      </c>
      <c r="F211" t="s">
        <v>509</v>
      </c>
      <c r="G211" t="s">
        <v>510</v>
      </c>
      <c r="H211" t="s">
        <v>170</v>
      </c>
      <c r="I211">
        <f>ROUND(I210*-10,9)</f>
        <v>-6</v>
      </c>
      <c r="J211">
        <v>0</v>
      </c>
      <c r="O211">
        <f t="shared" si="335"/>
        <v>-6529</v>
      </c>
      <c r="P211">
        <f t="shared" si="336"/>
        <v>-6529</v>
      </c>
      <c r="Q211">
        <f t="shared" si="337"/>
        <v>0</v>
      </c>
      <c r="R211">
        <f t="shared" si="338"/>
        <v>0</v>
      </c>
      <c r="S211">
        <f t="shared" si="339"/>
        <v>0</v>
      </c>
      <c r="T211">
        <f t="shared" si="340"/>
        <v>0</v>
      </c>
      <c r="U211">
        <f t="shared" si="341"/>
        <v>0</v>
      </c>
      <c r="V211">
        <f t="shared" si="342"/>
        <v>0</v>
      </c>
      <c r="W211">
        <f t="shared" si="343"/>
        <v>0</v>
      </c>
      <c r="X211">
        <f t="shared" si="344"/>
        <v>0</v>
      </c>
      <c r="Y211">
        <f t="shared" si="345"/>
        <v>0</v>
      </c>
      <c r="AA211">
        <v>48583957</v>
      </c>
      <c r="AB211">
        <f t="shared" si="346"/>
        <v>143</v>
      </c>
      <c r="AC211">
        <f t="shared" si="347"/>
        <v>143</v>
      </c>
      <c r="AD211">
        <f t="shared" si="348"/>
        <v>0</v>
      </c>
      <c r="AE211">
        <f t="shared" si="349"/>
        <v>0</v>
      </c>
      <c r="AF211">
        <f t="shared" si="350"/>
        <v>0</v>
      </c>
      <c r="AG211">
        <f t="shared" si="351"/>
        <v>0</v>
      </c>
      <c r="AH211">
        <f t="shared" si="352"/>
        <v>0</v>
      </c>
      <c r="AI211">
        <f t="shared" si="353"/>
        <v>0</v>
      </c>
      <c r="AJ211">
        <f t="shared" si="354"/>
        <v>0</v>
      </c>
      <c r="AK211">
        <v>143</v>
      </c>
      <c r="AL211">
        <v>143</v>
      </c>
      <c r="AM211">
        <v>0</v>
      </c>
      <c r="AN211">
        <v>0</v>
      </c>
      <c r="AO211">
        <v>0</v>
      </c>
      <c r="AP211">
        <v>0</v>
      </c>
      <c r="AQ211">
        <v>0</v>
      </c>
      <c r="AR211">
        <v>0</v>
      </c>
      <c r="AS211">
        <v>0</v>
      </c>
      <c r="AT211">
        <v>0</v>
      </c>
      <c r="AU211">
        <v>0</v>
      </c>
      <c r="AV211">
        <v>1</v>
      </c>
      <c r="AW211">
        <v>1</v>
      </c>
      <c r="AZ211">
        <v>1</v>
      </c>
      <c r="BA211">
        <v>1</v>
      </c>
      <c r="BB211">
        <v>1</v>
      </c>
      <c r="BC211">
        <v>7.61</v>
      </c>
      <c r="BD211" t="s">
        <v>3</v>
      </c>
      <c r="BE211" t="s">
        <v>3</v>
      </c>
      <c r="BF211" t="s">
        <v>3</v>
      </c>
      <c r="BG211" t="s">
        <v>3</v>
      </c>
      <c r="BH211">
        <v>3</v>
      </c>
      <c r="BI211">
        <v>1</v>
      </c>
      <c r="BJ211" t="s">
        <v>511</v>
      </c>
      <c r="BM211">
        <v>500001</v>
      </c>
      <c r="BN211">
        <v>0</v>
      </c>
      <c r="BO211" t="s">
        <v>509</v>
      </c>
      <c r="BP211">
        <v>1</v>
      </c>
      <c r="BQ211">
        <v>8</v>
      </c>
      <c r="BR211">
        <v>1</v>
      </c>
      <c r="BS211">
        <v>1</v>
      </c>
      <c r="BT211">
        <v>1</v>
      </c>
      <c r="BU211">
        <v>1</v>
      </c>
      <c r="BV211">
        <v>1</v>
      </c>
      <c r="BW211">
        <v>1</v>
      </c>
      <c r="BX211">
        <v>1</v>
      </c>
      <c r="BY211" t="s">
        <v>3</v>
      </c>
      <c r="BZ211">
        <v>0</v>
      </c>
      <c r="CA211">
        <v>0</v>
      </c>
      <c r="CE211">
        <v>0</v>
      </c>
      <c r="CF211">
        <v>0</v>
      </c>
      <c r="CG211">
        <v>0</v>
      </c>
      <c r="CM211">
        <v>0</v>
      </c>
      <c r="CN211" t="s">
        <v>3</v>
      </c>
      <c r="CO211">
        <v>0</v>
      </c>
      <c r="CP211">
        <f t="shared" si="355"/>
        <v>-6529</v>
      </c>
      <c r="CQ211">
        <f t="shared" si="356"/>
        <v>1088.23</v>
      </c>
      <c r="CR211">
        <f t="shared" si="357"/>
        <v>0</v>
      </c>
      <c r="CS211">
        <f t="shared" si="358"/>
        <v>0</v>
      </c>
      <c r="CT211">
        <f t="shared" si="359"/>
        <v>0</v>
      </c>
      <c r="CU211">
        <f t="shared" si="360"/>
        <v>0</v>
      </c>
      <c r="CV211">
        <f t="shared" si="361"/>
        <v>0</v>
      </c>
      <c r="CW211">
        <f t="shared" si="362"/>
        <v>0</v>
      </c>
      <c r="CX211">
        <f t="shared" si="363"/>
        <v>0</v>
      </c>
      <c r="CY211">
        <f t="shared" si="364"/>
        <v>0</v>
      </c>
      <c r="CZ211">
        <f t="shared" si="365"/>
        <v>0</v>
      </c>
      <c r="DC211" t="s">
        <v>3</v>
      </c>
      <c r="DD211" t="s">
        <v>3</v>
      </c>
      <c r="DE211" t="s">
        <v>3</v>
      </c>
      <c r="DF211" t="s">
        <v>3</v>
      </c>
      <c r="DG211" t="s">
        <v>3</v>
      </c>
      <c r="DH211" t="s">
        <v>3</v>
      </c>
      <c r="DI211" t="s">
        <v>3</v>
      </c>
      <c r="DJ211" t="s">
        <v>3</v>
      </c>
      <c r="DK211" t="s">
        <v>3</v>
      </c>
      <c r="DL211" t="s">
        <v>3</v>
      </c>
      <c r="DM211" t="s">
        <v>3</v>
      </c>
      <c r="DN211">
        <v>0</v>
      </c>
      <c r="DO211">
        <v>0</v>
      </c>
      <c r="DP211">
        <v>1</v>
      </c>
      <c r="DQ211">
        <v>1</v>
      </c>
      <c r="DU211">
        <v>1010</v>
      </c>
      <c r="DV211" t="s">
        <v>170</v>
      </c>
      <c r="DW211" t="s">
        <v>170</v>
      </c>
      <c r="DX211">
        <v>1</v>
      </c>
      <c r="EE211">
        <v>48577656</v>
      </c>
      <c r="EF211">
        <v>8</v>
      </c>
      <c r="EG211" t="s">
        <v>106</v>
      </c>
      <c r="EH211">
        <v>0</v>
      </c>
      <c r="EI211" t="s">
        <v>3</v>
      </c>
      <c r="EJ211">
        <v>1</v>
      </c>
      <c r="EK211">
        <v>500001</v>
      </c>
      <c r="EL211" t="s">
        <v>107</v>
      </c>
      <c r="EM211" t="s">
        <v>108</v>
      </c>
      <c r="EO211" t="s">
        <v>3</v>
      </c>
      <c r="EQ211">
        <v>163840</v>
      </c>
      <c r="ER211">
        <v>143</v>
      </c>
      <c r="ES211">
        <v>143</v>
      </c>
      <c r="ET211">
        <v>0</v>
      </c>
      <c r="EU211">
        <v>0</v>
      </c>
      <c r="EV211">
        <v>0</v>
      </c>
      <c r="EW211">
        <v>0</v>
      </c>
      <c r="EX211">
        <v>0</v>
      </c>
      <c r="EY211">
        <v>0</v>
      </c>
      <c r="FQ211">
        <v>0</v>
      </c>
      <c r="FR211">
        <f t="shared" si="366"/>
        <v>0</v>
      </c>
      <c r="FS211">
        <v>0</v>
      </c>
      <c r="FX211">
        <v>0</v>
      </c>
      <c r="FY211">
        <v>0</v>
      </c>
      <c r="GA211" t="s">
        <v>3</v>
      </c>
      <c r="GD211">
        <v>1</v>
      </c>
      <c r="GF211">
        <v>-1720043773</v>
      </c>
      <c r="GG211">
        <v>2</v>
      </c>
      <c r="GH211">
        <v>0</v>
      </c>
      <c r="GI211">
        <v>2</v>
      </c>
      <c r="GJ211">
        <v>0</v>
      </c>
      <c r="GK211">
        <v>0</v>
      </c>
      <c r="GL211">
        <f t="shared" si="367"/>
        <v>0</v>
      </c>
      <c r="GM211">
        <f t="shared" si="368"/>
        <v>-6529</v>
      </c>
      <c r="GN211">
        <f t="shared" si="369"/>
        <v>-6529</v>
      </c>
      <c r="GO211">
        <f t="shared" si="370"/>
        <v>0</v>
      </c>
      <c r="GP211">
        <f t="shared" si="371"/>
        <v>0</v>
      </c>
      <c r="GR211">
        <v>0</v>
      </c>
      <c r="GS211">
        <v>0</v>
      </c>
      <c r="GT211">
        <v>0</v>
      </c>
      <c r="GU211" t="s">
        <v>3</v>
      </c>
      <c r="GV211">
        <f t="shared" si="372"/>
        <v>0</v>
      </c>
      <c r="GW211">
        <v>1</v>
      </c>
      <c r="GX211">
        <f t="shared" si="373"/>
        <v>0</v>
      </c>
      <c r="HA211">
        <v>0</v>
      </c>
      <c r="HB211">
        <v>0</v>
      </c>
      <c r="HC211">
        <f t="shared" si="374"/>
        <v>0</v>
      </c>
      <c r="IK211">
        <v>0</v>
      </c>
    </row>
    <row r="212" spans="1:245">
      <c r="A212">
        <v>17</v>
      </c>
      <c r="B212">
        <v>1</v>
      </c>
      <c r="E212" t="s">
        <v>512</v>
      </c>
      <c r="F212" t="s">
        <v>513</v>
      </c>
      <c r="G212" t="s">
        <v>514</v>
      </c>
      <c r="H212" t="s">
        <v>129</v>
      </c>
      <c r="I212">
        <v>6</v>
      </c>
      <c r="J212">
        <v>0</v>
      </c>
      <c r="O212">
        <f t="shared" si="335"/>
        <v>14588</v>
      </c>
      <c r="P212">
        <f t="shared" si="336"/>
        <v>14588</v>
      </c>
      <c r="Q212">
        <f t="shared" si="337"/>
        <v>0</v>
      </c>
      <c r="R212">
        <f t="shared" si="338"/>
        <v>0</v>
      </c>
      <c r="S212">
        <f t="shared" si="339"/>
        <v>0</v>
      </c>
      <c r="T212">
        <f t="shared" si="340"/>
        <v>0</v>
      </c>
      <c r="U212">
        <f t="shared" si="341"/>
        <v>0</v>
      </c>
      <c r="V212">
        <f t="shared" si="342"/>
        <v>0</v>
      </c>
      <c r="W212">
        <f t="shared" si="343"/>
        <v>0</v>
      </c>
      <c r="X212">
        <f t="shared" si="344"/>
        <v>0</v>
      </c>
      <c r="Y212">
        <f t="shared" si="345"/>
        <v>0</v>
      </c>
      <c r="AA212">
        <v>48583957</v>
      </c>
      <c r="AB212">
        <f t="shared" si="346"/>
        <v>318.66000000000003</v>
      </c>
      <c r="AC212">
        <f t="shared" si="347"/>
        <v>318.66000000000003</v>
      </c>
      <c r="AD212">
        <f t="shared" si="348"/>
        <v>0</v>
      </c>
      <c r="AE212">
        <f t="shared" si="349"/>
        <v>0</v>
      </c>
      <c r="AF212">
        <f t="shared" si="350"/>
        <v>0</v>
      </c>
      <c r="AG212">
        <f t="shared" si="351"/>
        <v>0</v>
      </c>
      <c r="AH212">
        <f t="shared" si="352"/>
        <v>0</v>
      </c>
      <c r="AI212">
        <f t="shared" si="353"/>
        <v>0</v>
      </c>
      <c r="AJ212">
        <f t="shared" si="354"/>
        <v>0</v>
      </c>
      <c r="AK212">
        <v>318.66000000000003</v>
      </c>
      <c r="AL212">
        <v>318.66000000000003</v>
      </c>
      <c r="AM212">
        <v>0</v>
      </c>
      <c r="AN212">
        <v>0</v>
      </c>
      <c r="AO212">
        <v>0</v>
      </c>
      <c r="AP212">
        <v>0</v>
      </c>
      <c r="AQ212">
        <v>0</v>
      </c>
      <c r="AR212">
        <v>0</v>
      </c>
      <c r="AS212">
        <v>0</v>
      </c>
      <c r="AT212">
        <v>0</v>
      </c>
      <c r="AU212">
        <v>0</v>
      </c>
      <c r="AV212">
        <v>1</v>
      </c>
      <c r="AW212">
        <v>1</v>
      </c>
      <c r="AZ212">
        <v>1</v>
      </c>
      <c r="BA212">
        <v>1</v>
      </c>
      <c r="BB212">
        <v>1</v>
      </c>
      <c r="BC212">
        <v>7.63</v>
      </c>
      <c r="BD212" t="s">
        <v>3</v>
      </c>
      <c r="BE212" t="s">
        <v>3</v>
      </c>
      <c r="BF212" t="s">
        <v>3</v>
      </c>
      <c r="BG212" t="s">
        <v>3</v>
      </c>
      <c r="BH212">
        <v>3</v>
      </c>
      <c r="BI212">
        <v>1</v>
      </c>
      <c r="BJ212" t="s">
        <v>515</v>
      </c>
      <c r="BM212">
        <v>500001</v>
      </c>
      <c r="BN212">
        <v>0</v>
      </c>
      <c r="BO212" t="s">
        <v>513</v>
      </c>
      <c r="BP212">
        <v>1</v>
      </c>
      <c r="BQ212">
        <v>8</v>
      </c>
      <c r="BR212">
        <v>0</v>
      </c>
      <c r="BS212">
        <v>1</v>
      </c>
      <c r="BT212">
        <v>1</v>
      </c>
      <c r="BU212">
        <v>1</v>
      </c>
      <c r="BV212">
        <v>1</v>
      </c>
      <c r="BW212">
        <v>1</v>
      </c>
      <c r="BX212">
        <v>1</v>
      </c>
      <c r="BY212" t="s">
        <v>3</v>
      </c>
      <c r="BZ212">
        <v>0</v>
      </c>
      <c r="CA212">
        <v>0</v>
      </c>
      <c r="CE212">
        <v>0</v>
      </c>
      <c r="CF212">
        <v>0</v>
      </c>
      <c r="CG212">
        <v>0</v>
      </c>
      <c r="CM212">
        <v>0</v>
      </c>
      <c r="CN212" t="s">
        <v>3</v>
      </c>
      <c r="CO212">
        <v>0</v>
      </c>
      <c r="CP212">
        <f t="shared" si="355"/>
        <v>14588</v>
      </c>
      <c r="CQ212">
        <f t="shared" si="356"/>
        <v>2431.3758000000003</v>
      </c>
      <c r="CR212">
        <f t="shared" si="357"/>
        <v>0</v>
      </c>
      <c r="CS212">
        <f t="shared" si="358"/>
        <v>0</v>
      </c>
      <c r="CT212">
        <f t="shared" si="359"/>
        <v>0</v>
      </c>
      <c r="CU212">
        <f t="shared" si="360"/>
        <v>0</v>
      </c>
      <c r="CV212">
        <f t="shared" si="361"/>
        <v>0</v>
      </c>
      <c r="CW212">
        <f t="shared" si="362"/>
        <v>0</v>
      </c>
      <c r="CX212">
        <f t="shared" si="363"/>
        <v>0</v>
      </c>
      <c r="CY212">
        <f t="shared" si="364"/>
        <v>0</v>
      </c>
      <c r="CZ212">
        <f t="shared" si="365"/>
        <v>0</v>
      </c>
      <c r="DC212" t="s">
        <v>3</v>
      </c>
      <c r="DD212" t="s">
        <v>3</v>
      </c>
      <c r="DE212" t="s">
        <v>3</v>
      </c>
      <c r="DF212" t="s">
        <v>3</v>
      </c>
      <c r="DG212" t="s">
        <v>3</v>
      </c>
      <c r="DH212" t="s">
        <v>3</v>
      </c>
      <c r="DI212" t="s">
        <v>3</v>
      </c>
      <c r="DJ212" t="s">
        <v>3</v>
      </c>
      <c r="DK212" t="s">
        <v>3</v>
      </c>
      <c r="DL212" t="s">
        <v>3</v>
      </c>
      <c r="DM212" t="s">
        <v>3</v>
      </c>
      <c r="DN212">
        <v>0</v>
      </c>
      <c r="DO212">
        <v>0</v>
      </c>
      <c r="DP212">
        <v>1</v>
      </c>
      <c r="DQ212">
        <v>1</v>
      </c>
      <c r="DU212">
        <v>1013</v>
      </c>
      <c r="DV212" t="s">
        <v>129</v>
      </c>
      <c r="DW212" t="s">
        <v>129</v>
      </c>
      <c r="DX212">
        <v>1</v>
      </c>
      <c r="EE212">
        <v>48577656</v>
      </c>
      <c r="EF212">
        <v>8</v>
      </c>
      <c r="EG212" t="s">
        <v>106</v>
      </c>
      <c r="EH212">
        <v>0</v>
      </c>
      <c r="EI212" t="s">
        <v>3</v>
      </c>
      <c r="EJ212">
        <v>1</v>
      </c>
      <c r="EK212">
        <v>500001</v>
      </c>
      <c r="EL212" t="s">
        <v>107</v>
      </c>
      <c r="EM212" t="s">
        <v>108</v>
      </c>
      <c r="EO212" t="s">
        <v>3</v>
      </c>
      <c r="EQ212">
        <v>131072</v>
      </c>
      <c r="ER212">
        <v>318.66000000000003</v>
      </c>
      <c r="ES212">
        <v>318.66000000000003</v>
      </c>
      <c r="ET212">
        <v>0</v>
      </c>
      <c r="EU212">
        <v>0</v>
      </c>
      <c r="EV212">
        <v>0</v>
      </c>
      <c r="EW212">
        <v>0</v>
      </c>
      <c r="EX212">
        <v>0</v>
      </c>
      <c r="EY212">
        <v>0</v>
      </c>
      <c r="FQ212">
        <v>0</v>
      </c>
      <c r="FR212">
        <f t="shared" si="366"/>
        <v>0</v>
      </c>
      <c r="FS212">
        <v>0</v>
      </c>
      <c r="FX212">
        <v>0</v>
      </c>
      <c r="FY212">
        <v>0</v>
      </c>
      <c r="GA212" t="s">
        <v>3</v>
      </c>
      <c r="GD212">
        <v>1</v>
      </c>
      <c r="GF212">
        <v>-723043606</v>
      </c>
      <c r="GG212">
        <v>2</v>
      </c>
      <c r="GH212">
        <v>0</v>
      </c>
      <c r="GI212">
        <v>2</v>
      </c>
      <c r="GJ212">
        <v>0</v>
      </c>
      <c r="GK212">
        <v>0</v>
      </c>
      <c r="GL212">
        <f t="shared" si="367"/>
        <v>0</v>
      </c>
      <c r="GM212">
        <f t="shared" si="368"/>
        <v>14588</v>
      </c>
      <c r="GN212">
        <f t="shared" si="369"/>
        <v>14588</v>
      </c>
      <c r="GO212">
        <f t="shared" si="370"/>
        <v>0</v>
      </c>
      <c r="GP212">
        <f t="shared" si="371"/>
        <v>0</v>
      </c>
      <c r="GR212">
        <v>0</v>
      </c>
      <c r="GS212">
        <v>0</v>
      </c>
      <c r="GT212">
        <v>0</v>
      </c>
      <c r="GU212" t="s">
        <v>3</v>
      </c>
      <c r="GV212">
        <f t="shared" si="372"/>
        <v>0</v>
      </c>
      <c r="GW212">
        <v>1</v>
      </c>
      <c r="GX212">
        <f t="shared" si="373"/>
        <v>0</v>
      </c>
      <c r="HA212">
        <v>0</v>
      </c>
      <c r="HB212">
        <v>0</v>
      </c>
      <c r="HC212">
        <f t="shared" si="374"/>
        <v>0</v>
      </c>
      <c r="IK212">
        <v>0</v>
      </c>
    </row>
    <row r="213" spans="1:245">
      <c r="A213">
        <v>19</v>
      </c>
      <c r="B213">
        <v>1</v>
      </c>
      <c r="F213" t="s">
        <v>3</v>
      </c>
      <c r="G213" t="s">
        <v>516</v>
      </c>
      <c r="H213" t="s">
        <v>3</v>
      </c>
      <c r="AA213">
        <v>1</v>
      </c>
      <c r="IK213">
        <v>0</v>
      </c>
    </row>
    <row r="214" spans="1:245">
      <c r="A214">
        <v>19</v>
      </c>
      <c r="B214">
        <v>1</v>
      </c>
      <c r="F214" t="s">
        <v>3</v>
      </c>
      <c r="G214" t="s">
        <v>517</v>
      </c>
      <c r="H214" t="s">
        <v>3</v>
      </c>
      <c r="AA214">
        <v>1</v>
      </c>
      <c r="IK214">
        <v>0</v>
      </c>
    </row>
    <row r="215" spans="1:245">
      <c r="A215">
        <v>17</v>
      </c>
      <c r="B215">
        <v>1</v>
      </c>
      <c r="C215">
        <f>ROW(SmtRes!A504)</f>
        <v>504</v>
      </c>
      <c r="D215">
        <f>ROW(EtalonRes!A553)</f>
        <v>553</v>
      </c>
      <c r="E215" t="s">
        <v>518</v>
      </c>
      <c r="F215" t="s">
        <v>519</v>
      </c>
      <c r="G215" t="s">
        <v>520</v>
      </c>
      <c r="H215" t="s">
        <v>521</v>
      </c>
      <c r="I215">
        <f>ROUND((5.5+3.5+2.51)/100,9)</f>
        <v>0.11509999999999999</v>
      </c>
      <c r="J215">
        <v>0</v>
      </c>
      <c r="O215">
        <f t="shared" ref="O215:O223" si="375">ROUND(CP215,0)</f>
        <v>3183</v>
      </c>
      <c r="P215">
        <f t="shared" ref="P215:P223" si="376">ROUND(CQ215*I215,0)</f>
        <v>224</v>
      </c>
      <c r="Q215">
        <f t="shared" ref="Q215:Q223" si="377">ROUND(CR215*I215,0)</f>
        <v>126</v>
      </c>
      <c r="R215">
        <f t="shared" ref="R215:R223" si="378">ROUND(CS215*I215,0)</f>
        <v>13</v>
      </c>
      <c r="S215">
        <f t="shared" ref="S215:S223" si="379">ROUND(CT215*I215,0)</f>
        <v>2833</v>
      </c>
      <c r="T215">
        <f t="shared" ref="T215:T223" si="380">ROUND(CU215*I215,0)</f>
        <v>0</v>
      </c>
      <c r="U215">
        <f t="shared" ref="U215:U223" si="381">CV215*I215</f>
        <v>19.320686000000002</v>
      </c>
      <c r="V215">
        <f t="shared" ref="V215:V223" si="382">CW215*I215</f>
        <v>5.9851999999999995E-2</v>
      </c>
      <c r="W215">
        <f t="shared" ref="W215:W223" si="383">ROUND(CX215*I215,0)</f>
        <v>0</v>
      </c>
      <c r="X215">
        <f t="shared" ref="X215:X223" si="384">ROUND(CY215,0)</f>
        <v>3273</v>
      </c>
      <c r="Y215">
        <f t="shared" ref="Y215:Y223" si="385">ROUND(CZ215,0)</f>
        <v>2021</v>
      </c>
      <c r="AA215">
        <v>48583957</v>
      </c>
      <c r="AB215">
        <f t="shared" ref="AB215:AB223" si="386">ROUND((AC215+AD215+AF215),2)</f>
        <v>1958.92</v>
      </c>
      <c r="AC215">
        <f t="shared" ref="AC215:AC223" si="387">ROUND((ES215),2)</f>
        <v>435.17</v>
      </c>
      <c r="AD215">
        <f t="shared" ref="AD215:AD223" si="388">ROUND((((ET215)-(EU215))+AE215),2)</f>
        <v>152.33000000000001</v>
      </c>
      <c r="AE215">
        <f t="shared" ref="AE215:AE223" si="389">ROUND((EU215),2)</f>
        <v>6.29</v>
      </c>
      <c r="AF215">
        <f t="shared" ref="AF215:AF223" si="390">ROUND((EV215),2)</f>
        <v>1371.42</v>
      </c>
      <c r="AG215">
        <f t="shared" ref="AG215:AG223" si="391">ROUND((AP215),2)</f>
        <v>0</v>
      </c>
      <c r="AH215">
        <f t="shared" ref="AH215:AH223" si="392">(EW215)</f>
        <v>167.86</v>
      </c>
      <c r="AI215">
        <f t="shared" ref="AI215:AI223" si="393">(EX215)</f>
        <v>0.52</v>
      </c>
      <c r="AJ215">
        <f t="shared" ref="AJ215:AJ223" si="394">(AS215)</f>
        <v>0</v>
      </c>
      <c r="AK215">
        <v>1958.92</v>
      </c>
      <c r="AL215">
        <v>435.17</v>
      </c>
      <c r="AM215">
        <v>152.33000000000001</v>
      </c>
      <c r="AN215">
        <v>6.29</v>
      </c>
      <c r="AO215">
        <v>1371.42</v>
      </c>
      <c r="AP215">
        <v>0</v>
      </c>
      <c r="AQ215">
        <v>167.86</v>
      </c>
      <c r="AR215">
        <v>0.52</v>
      </c>
      <c r="AS215">
        <v>0</v>
      </c>
      <c r="AT215">
        <v>115</v>
      </c>
      <c r="AU215">
        <v>71</v>
      </c>
      <c r="AV215">
        <v>1</v>
      </c>
      <c r="AW215">
        <v>1</v>
      </c>
      <c r="AZ215">
        <v>1</v>
      </c>
      <c r="BA215">
        <v>17.95</v>
      </c>
      <c r="BB215">
        <v>7.19</v>
      </c>
      <c r="BC215">
        <v>4.4800000000000004</v>
      </c>
      <c r="BD215" t="s">
        <v>3</v>
      </c>
      <c r="BE215" t="s">
        <v>3</v>
      </c>
      <c r="BF215" t="s">
        <v>3</v>
      </c>
      <c r="BG215" t="s">
        <v>3</v>
      </c>
      <c r="BH215">
        <v>0</v>
      </c>
      <c r="BI215">
        <v>1</v>
      </c>
      <c r="BJ215" t="s">
        <v>522</v>
      </c>
      <c r="BM215">
        <v>20001</v>
      </c>
      <c r="BN215">
        <v>0</v>
      </c>
      <c r="BO215" t="s">
        <v>519</v>
      </c>
      <c r="BP215">
        <v>1</v>
      </c>
      <c r="BQ215">
        <v>2</v>
      </c>
      <c r="BR215">
        <v>0</v>
      </c>
      <c r="BS215">
        <v>17.95</v>
      </c>
      <c r="BT215">
        <v>1</v>
      </c>
      <c r="BU215">
        <v>1</v>
      </c>
      <c r="BV215">
        <v>1</v>
      </c>
      <c r="BW215">
        <v>1</v>
      </c>
      <c r="BX215">
        <v>1</v>
      </c>
      <c r="BY215" t="s">
        <v>3</v>
      </c>
      <c r="BZ215">
        <v>128</v>
      </c>
      <c r="CA215">
        <v>83</v>
      </c>
      <c r="CE215">
        <v>0</v>
      </c>
      <c r="CF215">
        <v>0</v>
      </c>
      <c r="CG215">
        <v>0</v>
      </c>
      <c r="CM215">
        <v>0</v>
      </c>
      <c r="CN215" t="s">
        <v>3</v>
      </c>
      <c r="CO215">
        <v>0</v>
      </c>
      <c r="CP215">
        <f t="shared" ref="CP215:CP223" si="395">(P215+Q215+S215)</f>
        <v>3183</v>
      </c>
      <c r="CQ215">
        <f t="shared" ref="CQ215:CQ223" si="396">AC215*BC215</f>
        <v>1949.5616000000002</v>
      </c>
      <c r="CR215">
        <f t="shared" ref="CR215:CR223" si="397">AD215*BB215</f>
        <v>1095.2527000000002</v>
      </c>
      <c r="CS215">
        <f t="shared" ref="CS215:CS223" si="398">AE215*BS215</f>
        <v>112.90549999999999</v>
      </c>
      <c r="CT215">
        <f t="shared" ref="CT215:CT223" si="399">AF215*BA215</f>
        <v>24616.989000000001</v>
      </c>
      <c r="CU215">
        <f t="shared" ref="CU215:CU223" si="400">AG215</f>
        <v>0</v>
      </c>
      <c r="CV215">
        <f t="shared" ref="CV215:CV223" si="401">AH215</f>
        <v>167.86</v>
      </c>
      <c r="CW215">
        <f t="shared" ref="CW215:CW223" si="402">AI215</f>
        <v>0.52</v>
      </c>
      <c r="CX215">
        <f t="shared" ref="CX215:CX223" si="403">AJ215</f>
        <v>0</v>
      </c>
      <c r="CY215">
        <f t="shared" ref="CY215:CY223" si="404">(((S215+R215)*AT215)/100)</f>
        <v>3272.9</v>
      </c>
      <c r="CZ215">
        <f t="shared" ref="CZ215:CZ223" si="405">(((S215+R215)*AU215)/100)</f>
        <v>2020.66</v>
      </c>
      <c r="DC215" t="s">
        <v>3</v>
      </c>
      <c r="DD215" t="s">
        <v>3</v>
      </c>
      <c r="DE215" t="s">
        <v>3</v>
      </c>
      <c r="DF215" t="s">
        <v>3</v>
      </c>
      <c r="DG215" t="s">
        <v>3</v>
      </c>
      <c r="DH215" t="s">
        <v>3</v>
      </c>
      <c r="DI215" t="s">
        <v>3</v>
      </c>
      <c r="DJ215" t="s">
        <v>3</v>
      </c>
      <c r="DK215" t="s">
        <v>3</v>
      </c>
      <c r="DL215" t="s">
        <v>3</v>
      </c>
      <c r="DM215" t="s">
        <v>3</v>
      </c>
      <c r="DN215">
        <v>0</v>
      </c>
      <c r="DO215">
        <v>0</v>
      </c>
      <c r="DP215">
        <v>1</v>
      </c>
      <c r="DQ215">
        <v>1</v>
      </c>
      <c r="DU215">
        <v>1013</v>
      </c>
      <c r="DV215" t="s">
        <v>521</v>
      </c>
      <c r="DW215" t="s">
        <v>521</v>
      </c>
      <c r="DX215">
        <v>1</v>
      </c>
      <c r="EE215">
        <v>48577754</v>
      </c>
      <c r="EF215">
        <v>2</v>
      </c>
      <c r="EG215" t="s">
        <v>12</v>
      </c>
      <c r="EH215">
        <v>0</v>
      </c>
      <c r="EI215" t="s">
        <v>3</v>
      </c>
      <c r="EJ215">
        <v>1</v>
      </c>
      <c r="EK215">
        <v>20001</v>
      </c>
      <c r="EL215" t="s">
        <v>523</v>
      </c>
      <c r="EM215" t="s">
        <v>524</v>
      </c>
      <c r="EO215" t="s">
        <v>3</v>
      </c>
      <c r="EQ215">
        <v>131072</v>
      </c>
      <c r="ER215">
        <v>1958.92</v>
      </c>
      <c r="ES215">
        <v>435.17</v>
      </c>
      <c r="ET215">
        <v>152.33000000000001</v>
      </c>
      <c r="EU215">
        <v>6.29</v>
      </c>
      <c r="EV215">
        <v>1371.42</v>
      </c>
      <c r="EW215">
        <v>167.86</v>
      </c>
      <c r="EX215">
        <v>0.52</v>
      </c>
      <c r="EY215">
        <v>0</v>
      </c>
      <c r="FQ215">
        <v>0</v>
      </c>
      <c r="FR215">
        <f t="shared" ref="FR215:FR223" si="406">ROUND(IF(AND(BH215=3,BI215=3),P215,0),0)</f>
        <v>0</v>
      </c>
      <c r="FS215">
        <v>0</v>
      </c>
      <c r="FT215" t="s">
        <v>22</v>
      </c>
      <c r="FU215" t="s">
        <v>23</v>
      </c>
      <c r="FX215">
        <v>115.2</v>
      </c>
      <c r="FY215">
        <v>70.55</v>
      </c>
      <c r="GA215" t="s">
        <v>3</v>
      </c>
      <c r="GD215">
        <v>1</v>
      </c>
      <c r="GF215">
        <v>-306001037</v>
      </c>
      <c r="GG215">
        <v>2</v>
      </c>
      <c r="GH215">
        <v>0</v>
      </c>
      <c r="GI215">
        <v>2</v>
      </c>
      <c r="GJ215">
        <v>0</v>
      </c>
      <c r="GK215">
        <v>0</v>
      </c>
      <c r="GL215">
        <f t="shared" ref="GL215:GL223" si="407">ROUND(IF(AND(BH215=3,BI215=3,FS215&lt;&gt;0),P215,0),0)</f>
        <v>0</v>
      </c>
      <c r="GM215">
        <f t="shared" ref="GM215:GM223" si="408">ROUND(O215+X215+Y215,0)+GX215</f>
        <v>8477</v>
      </c>
      <c r="GN215">
        <f t="shared" ref="GN215:GN223" si="409">IF(OR(BI215=0,BI215=1),ROUND(O215+X215+Y215,0),0)</f>
        <v>8477</v>
      </c>
      <c r="GO215">
        <f t="shared" ref="GO215:GO223" si="410">IF(BI215=2,ROUND(O215+X215+Y215,0),0)</f>
        <v>0</v>
      </c>
      <c r="GP215">
        <f t="shared" ref="GP215:GP223" si="411">IF(BI215=4,ROUND(O215+X215+Y215,0)+GX215,0)</f>
        <v>0</v>
      </c>
      <c r="GR215">
        <v>0</v>
      </c>
      <c r="GS215">
        <v>0</v>
      </c>
      <c r="GT215">
        <v>0</v>
      </c>
      <c r="GU215" t="s">
        <v>3</v>
      </c>
      <c r="GV215">
        <f t="shared" ref="GV215:GV223" si="412">ROUND((GT215),2)</f>
        <v>0</v>
      </c>
      <c r="GW215">
        <v>1</v>
      </c>
      <c r="GX215">
        <f t="shared" ref="GX215:GX223" si="413">ROUND(HC215*I215,0)</f>
        <v>0</v>
      </c>
      <c r="HA215">
        <v>0</v>
      </c>
      <c r="HB215">
        <v>0</v>
      </c>
      <c r="HC215">
        <f t="shared" ref="HC215:HC223" si="414">GV215*GW215</f>
        <v>0</v>
      </c>
      <c r="IK215">
        <v>0</v>
      </c>
    </row>
    <row r="216" spans="1:245">
      <c r="A216">
        <v>17</v>
      </c>
      <c r="B216">
        <v>1</v>
      </c>
      <c r="E216" t="s">
        <v>525</v>
      </c>
      <c r="F216" t="s">
        <v>526</v>
      </c>
      <c r="G216" t="s">
        <v>527</v>
      </c>
      <c r="H216" t="s">
        <v>105</v>
      </c>
      <c r="I216">
        <f>ROUND(5.5+3.52,9)</f>
        <v>9.02</v>
      </c>
      <c r="J216">
        <v>0</v>
      </c>
      <c r="O216">
        <f t="shared" si="375"/>
        <v>4419</v>
      </c>
      <c r="P216">
        <f t="shared" si="376"/>
        <v>4419</v>
      </c>
      <c r="Q216">
        <f t="shared" si="377"/>
        <v>0</v>
      </c>
      <c r="R216">
        <f t="shared" si="378"/>
        <v>0</v>
      </c>
      <c r="S216">
        <f t="shared" si="379"/>
        <v>0</v>
      </c>
      <c r="T216">
        <f t="shared" si="380"/>
        <v>0</v>
      </c>
      <c r="U216">
        <f t="shared" si="381"/>
        <v>0</v>
      </c>
      <c r="V216">
        <f t="shared" si="382"/>
        <v>0</v>
      </c>
      <c r="W216">
        <f t="shared" si="383"/>
        <v>0</v>
      </c>
      <c r="X216">
        <f t="shared" si="384"/>
        <v>0</v>
      </c>
      <c r="Y216">
        <f t="shared" si="385"/>
        <v>0</v>
      </c>
      <c r="AA216">
        <v>48583957</v>
      </c>
      <c r="AB216">
        <f t="shared" si="386"/>
        <v>78.14</v>
      </c>
      <c r="AC216">
        <f t="shared" si="387"/>
        <v>78.14</v>
      </c>
      <c r="AD216">
        <f t="shared" si="388"/>
        <v>0</v>
      </c>
      <c r="AE216">
        <f t="shared" si="389"/>
        <v>0</v>
      </c>
      <c r="AF216">
        <f t="shared" si="390"/>
        <v>0</v>
      </c>
      <c r="AG216">
        <f t="shared" si="391"/>
        <v>0</v>
      </c>
      <c r="AH216">
        <f t="shared" si="392"/>
        <v>0</v>
      </c>
      <c r="AI216">
        <f t="shared" si="393"/>
        <v>0</v>
      </c>
      <c r="AJ216">
        <f t="shared" si="394"/>
        <v>0</v>
      </c>
      <c r="AK216">
        <v>78.14</v>
      </c>
      <c r="AL216">
        <v>78.14</v>
      </c>
      <c r="AM216">
        <v>0</v>
      </c>
      <c r="AN216">
        <v>0</v>
      </c>
      <c r="AO216">
        <v>0</v>
      </c>
      <c r="AP216">
        <v>0</v>
      </c>
      <c r="AQ216">
        <v>0</v>
      </c>
      <c r="AR216">
        <v>0</v>
      </c>
      <c r="AS216">
        <v>0</v>
      </c>
      <c r="AT216">
        <v>0</v>
      </c>
      <c r="AU216">
        <v>0</v>
      </c>
      <c r="AV216">
        <v>1</v>
      </c>
      <c r="AW216">
        <v>1</v>
      </c>
      <c r="AZ216">
        <v>1</v>
      </c>
      <c r="BA216">
        <v>1</v>
      </c>
      <c r="BB216">
        <v>1</v>
      </c>
      <c r="BC216">
        <v>6.27</v>
      </c>
      <c r="BD216" t="s">
        <v>3</v>
      </c>
      <c r="BE216" t="s">
        <v>3</v>
      </c>
      <c r="BF216" t="s">
        <v>3</v>
      </c>
      <c r="BG216" t="s">
        <v>3</v>
      </c>
      <c r="BH216">
        <v>3</v>
      </c>
      <c r="BI216">
        <v>1</v>
      </c>
      <c r="BJ216" t="s">
        <v>528</v>
      </c>
      <c r="BM216">
        <v>500001</v>
      </c>
      <c r="BN216">
        <v>0</v>
      </c>
      <c r="BO216" t="s">
        <v>526</v>
      </c>
      <c r="BP216">
        <v>1</v>
      </c>
      <c r="BQ216">
        <v>8</v>
      </c>
      <c r="BR216">
        <v>0</v>
      </c>
      <c r="BS216">
        <v>1</v>
      </c>
      <c r="BT216">
        <v>1</v>
      </c>
      <c r="BU216">
        <v>1</v>
      </c>
      <c r="BV216">
        <v>1</v>
      </c>
      <c r="BW216">
        <v>1</v>
      </c>
      <c r="BX216">
        <v>1</v>
      </c>
      <c r="BY216" t="s">
        <v>3</v>
      </c>
      <c r="BZ216">
        <v>0</v>
      </c>
      <c r="CA216">
        <v>0</v>
      </c>
      <c r="CE216">
        <v>0</v>
      </c>
      <c r="CF216">
        <v>0</v>
      </c>
      <c r="CG216">
        <v>0</v>
      </c>
      <c r="CM216">
        <v>0</v>
      </c>
      <c r="CN216" t="s">
        <v>3</v>
      </c>
      <c r="CO216">
        <v>0</v>
      </c>
      <c r="CP216">
        <f t="shared" si="395"/>
        <v>4419</v>
      </c>
      <c r="CQ216">
        <f t="shared" si="396"/>
        <v>489.93779999999998</v>
      </c>
      <c r="CR216">
        <f t="shared" si="397"/>
        <v>0</v>
      </c>
      <c r="CS216">
        <f t="shared" si="398"/>
        <v>0</v>
      </c>
      <c r="CT216">
        <f t="shared" si="399"/>
        <v>0</v>
      </c>
      <c r="CU216">
        <f t="shared" si="400"/>
        <v>0</v>
      </c>
      <c r="CV216">
        <f t="shared" si="401"/>
        <v>0</v>
      </c>
      <c r="CW216">
        <f t="shared" si="402"/>
        <v>0</v>
      </c>
      <c r="CX216">
        <f t="shared" si="403"/>
        <v>0</v>
      </c>
      <c r="CY216">
        <f t="shared" si="404"/>
        <v>0</v>
      </c>
      <c r="CZ216">
        <f t="shared" si="405"/>
        <v>0</v>
      </c>
      <c r="DC216" t="s">
        <v>3</v>
      </c>
      <c r="DD216" t="s">
        <v>3</v>
      </c>
      <c r="DE216" t="s">
        <v>3</v>
      </c>
      <c r="DF216" t="s">
        <v>3</v>
      </c>
      <c r="DG216" t="s">
        <v>3</v>
      </c>
      <c r="DH216" t="s">
        <v>3</v>
      </c>
      <c r="DI216" t="s">
        <v>3</v>
      </c>
      <c r="DJ216" t="s">
        <v>3</v>
      </c>
      <c r="DK216" t="s">
        <v>3</v>
      </c>
      <c r="DL216" t="s">
        <v>3</v>
      </c>
      <c r="DM216" t="s">
        <v>3</v>
      </c>
      <c r="DN216">
        <v>0</v>
      </c>
      <c r="DO216">
        <v>0</v>
      </c>
      <c r="DP216">
        <v>1</v>
      </c>
      <c r="DQ216">
        <v>1</v>
      </c>
      <c r="DU216">
        <v>1005</v>
      </c>
      <c r="DV216" t="s">
        <v>105</v>
      </c>
      <c r="DW216" t="s">
        <v>105</v>
      </c>
      <c r="DX216">
        <v>1</v>
      </c>
      <c r="EE216">
        <v>48577656</v>
      </c>
      <c r="EF216">
        <v>8</v>
      </c>
      <c r="EG216" t="s">
        <v>106</v>
      </c>
      <c r="EH216">
        <v>0</v>
      </c>
      <c r="EI216" t="s">
        <v>3</v>
      </c>
      <c r="EJ216">
        <v>1</v>
      </c>
      <c r="EK216">
        <v>500001</v>
      </c>
      <c r="EL216" t="s">
        <v>107</v>
      </c>
      <c r="EM216" t="s">
        <v>108</v>
      </c>
      <c r="EO216" t="s">
        <v>3</v>
      </c>
      <c r="EQ216">
        <v>131072</v>
      </c>
      <c r="ER216">
        <v>78.14</v>
      </c>
      <c r="ES216">
        <v>78.14</v>
      </c>
      <c r="ET216">
        <v>0</v>
      </c>
      <c r="EU216">
        <v>0</v>
      </c>
      <c r="EV216">
        <v>0</v>
      </c>
      <c r="EW216">
        <v>0</v>
      </c>
      <c r="EX216">
        <v>0</v>
      </c>
      <c r="EY216">
        <v>0</v>
      </c>
      <c r="FQ216">
        <v>0</v>
      </c>
      <c r="FR216">
        <f t="shared" si="406"/>
        <v>0</v>
      </c>
      <c r="FS216">
        <v>0</v>
      </c>
      <c r="FX216">
        <v>0</v>
      </c>
      <c r="FY216">
        <v>0</v>
      </c>
      <c r="GA216" t="s">
        <v>3</v>
      </c>
      <c r="GD216">
        <v>1</v>
      </c>
      <c r="GF216">
        <v>43303866</v>
      </c>
      <c r="GG216">
        <v>2</v>
      </c>
      <c r="GH216">
        <v>0</v>
      </c>
      <c r="GI216">
        <v>2</v>
      </c>
      <c r="GJ216">
        <v>0</v>
      </c>
      <c r="GK216">
        <v>0</v>
      </c>
      <c r="GL216">
        <f t="shared" si="407"/>
        <v>0</v>
      </c>
      <c r="GM216">
        <f t="shared" si="408"/>
        <v>4419</v>
      </c>
      <c r="GN216">
        <f t="shared" si="409"/>
        <v>4419</v>
      </c>
      <c r="GO216">
        <f t="shared" si="410"/>
        <v>0</v>
      </c>
      <c r="GP216">
        <f t="shared" si="411"/>
        <v>0</v>
      </c>
      <c r="GR216">
        <v>0</v>
      </c>
      <c r="GS216">
        <v>0</v>
      </c>
      <c r="GT216">
        <v>0</v>
      </c>
      <c r="GU216" t="s">
        <v>3</v>
      </c>
      <c r="GV216">
        <f t="shared" si="412"/>
        <v>0</v>
      </c>
      <c r="GW216">
        <v>1</v>
      </c>
      <c r="GX216">
        <f t="shared" si="413"/>
        <v>0</v>
      </c>
      <c r="HA216">
        <v>0</v>
      </c>
      <c r="HB216">
        <v>0</v>
      </c>
      <c r="HC216">
        <f t="shared" si="414"/>
        <v>0</v>
      </c>
      <c r="IK216">
        <v>0</v>
      </c>
    </row>
    <row r="217" spans="1:245">
      <c r="A217">
        <v>17</v>
      </c>
      <c r="B217">
        <v>1</v>
      </c>
      <c r="E217" t="s">
        <v>202</v>
      </c>
      <c r="F217" t="s">
        <v>529</v>
      </c>
      <c r="G217" t="s">
        <v>530</v>
      </c>
      <c r="H217" t="s">
        <v>105</v>
      </c>
      <c r="I217">
        <v>2.5099999999999998</v>
      </c>
      <c r="J217">
        <v>0</v>
      </c>
      <c r="O217">
        <f t="shared" si="375"/>
        <v>1198</v>
      </c>
      <c r="P217">
        <f t="shared" si="376"/>
        <v>1198</v>
      </c>
      <c r="Q217">
        <f t="shared" si="377"/>
        <v>0</v>
      </c>
      <c r="R217">
        <f t="shared" si="378"/>
        <v>0</v>
      </c>
      <c r="S217">
        <f t="shared" si="379"/>
        <v>0</v>
      </c>
      <c r="T217">
        <f t="shared" si="380"/>
        <v>0</v>
      </c>
      <c r="U217">
        <f t="shared" si="381"/>
        <v>0</v>
      </c>
      <c r="V217">
        <f t="shared" si="382"/>
        <v>0</v>
      </c>
      <c r="W217">
        <f t="shared" si="383"/>
        <v>0</v>
      </c>
      <c r="X217">
        <f t="shared" si="384"/>
        <v>0</v>
      </c>
      <c r="Y217">
        <f t="shared" si="385"/>
        <v>0</v>
      </c>
      <c r="AA217">
        <v>48583957</v>
      </c>
      <c r="AB217">
        <f t="shared" si="386"/>
        <v>190.09</v>
      </c>
      <c r="AC217">
        <f t="shared" si="387"/>
        <v>190.09</v>
      </c>
      <c r="AD217">
        <f t="shared" si="388"/>
        <v>0</v>
      </c>
      <c r="AE217">
        <f t="shared" si="389"/>
        <v>0</v>
      </c>
      <c r="AF217">
        <f t="shared" si="390"/>
        <v>0</v>
      </c>
      <c r="AG217">
        <f t="shared" si="391"/>
        <v>0</v>
      </c>
      <c r="AH217">
        <f t="shared" si="392"/>
        <v>0</v>
      </c>
      <c r="AI217">
        <f t="shared" si="393"/>
        <v>0</v>
      </c>
      <c r="AJ217">
        <f t="shared" si="394"/>
        <v>0</v>
      </c>
      <c r="AK217">
        <v>190.09</v>
      </c>
      <c r="AL217">
        <v>190.09</v>
      </c>
      <c r="AM217">
        <v>0</v>
      </c>
      <c r="AN217">
        <v>0</v>
      </c>
      <c r="AO217">
        <v>0</v>
      </c>
      <c r="AP217">
        <v>0</v>
      </c>
      <c r="AQ217">
        <v>0</v>
      </c>
      <c r="AR217">
        <v>0</v>
      </c>
      <c r="AS217">
        <v>0</v>
      </c>
      <c r="AT217">
        <v>0</v>
      </c>
      <c r="AU217">
        <v>0</v>
      </c>
      <c r="AV217">
        <v>1</v>
      </c>
      <c r="AW217">
        <v>1</v>
      </c>
      <c r="AZ217">
        <v>1</v>
      </c>
      <c r="BA217">
        <v>1</v>
      </c>
      <c r="BB217">
        <v>1</v>
      </c>
      <c r="BC217">
        <v>2.5099999999999998</v>
      </c>
      <c r="BD217" t="s">
        <v>3</v>
      </c>
      <c r="BE217" t="s">
        <v>3</v>
      </c>
      <c r="BF217" t="s">
        <v>3</v>
      </c>
      <c r="BG217" t="s">
        <v>3</v>
      </c>
      <c r="BH217">
        <v>3</v>
      </c>
      <c r="BI217">
        <v>1</v>
      </c>
      <c r="BJ217" t="s">
        <v>531</v>
      </c>
      <c r="BM217">
        <v>500001</v>
      </c>
      <c r="BN217">
        <v>0</v>
      </c>
      <c r="BO217" t="s">
        <v>529</v>
      </c>
      <c r="BP217">
        <v>1</v>
      </c>
      <c r="BQ217">
        <v>8</v>
      </c>
      <c r="BR217">
        <v>0</v>
      </c>
      <c r="BS217">
        <v>1</v>
      </c>
      <c r="BT217">
        <v>1</v>
      </c>
      <c r="BU217">
        <v>1</v>
      </c>
      <c r="BV217">
        <v>1</v>
      </c>
      <c r="BW217">
        <v>1</v>
      </c>
      <c r="BX217">
        <v>1</v>
      </c>
      <c r="BY217" t="s">
        <v>3</v>
      </c>
      <c r="BZ217">
        <v>0</v>
      </c>
      <c r="CA217">
        <v>0</v>
      </c>
      <c r="CE217">
        <v>0</v>
      </c>
      <c r="CF217">
        <v>0</v>
      </c>
      <c r="CG217">
        <v>0</v>
      </c>
      <c r="CM217">
        <v>0</v>
      </c>
      <c r="CN217" t="s">
        <v>3</v>
      </c>
      <c r="CO217">
        <v>0</v>
      </c>
      <c r="CP217">
        <f t="shared" si="395"/>
        <v>1198</v>
      </c>
      <c r="CQ217">
        <f t="shared" si="396"/>
        <v>477.12589999999994</v>
      </c>
      <c r="CR217">
        <f t="shared" si="397"/>
        <v>0</v>
      </c>
      <c r="CS217">
        <f t="shared" si="398"/>
        <v>0</v>
      </c>
      <c r="CT217">
        <f t="shared" si="399"/>
        <v>0</v>
      </c>
      <c r="CU217">
        <f t="shared" si="400"/>
        <v>0</v>
      </c>
      <c r="CV217">
        <f t="shared" si="401"/>
        <v>0</v>
      </c>
      <c r="CW217">
        <f t="shared" si="402"/>
        <v>0</v>
      </c>
      <c r="CX217">
        <f t="shared" si="403"/>
        <v>0</v>
      </c>
      <c r="CY217">
        <f t="shared" si="404"/>
        <v>0</v>
      </c>
      <c r="CZ217">
        <f t="shared" si="405"/>
        <v>0</v>
      </c>
      <c r="DC217" t="s">
        <v>3</v>
      </c>
      <c r="DD217" t="s">
        <v>3</v>
      </c>
      <c r="DE217" t="s">
        <v>3</v>
      </c>
      <c r="DF217" t="s">
        <v>3</v>
      </c>
      <c r="DG217" t="s">
        <v>3</v>
      </c>
      <c r="DH217" t="s">
        <v>3</v>
      </c>
      <c r="DI217" t="s">
        <v>3</v>
      </c>
      <c r="DJ217" t="s">
        <v>3</v>
      </c>
      <c r="DK217" t="s">
        <v>3</v>
      </c>
      <c r="DL217" t="s">
        <v>3</v>
      </c>
      <c r="DM217" t="s">
        <v>3</v>
      </c>
      <c r="DN217">
        <v>0</v>
      </c>
      <c r="DO217">
        <v>0</v>
      </c>
      <c r="DP217">
        <v>1</v>
      </c>
      <c r="DQ217">
        <v>1</v>
      </c>
      <c r="DU217">
        <v>1005</v>
      </c>
      <c r="DV217" t="s">
        <v>105</v>
      </c>
      <c r="DW217" t="s">
        <v>105</v>
      </c>
      <c r="DX217">
        <v>1</v>
      </c>
      <c r="EE217">
        <v>48577656</v>
      </c>
      <c r="EF217">
        <v>8</v>
      </c>
      <c r="EG217" t="s">
        <v>106</v>
      </c>
      <c r="EH217">
        <v>0</v>
      </c>
      <c r="EI217" t="s">
        <v>3</v>
      </c>
      <c r="EJ217">
        <v>1</v>
      </c>
      <c r="EK217">
        <v>500001</v>
      </c>
      <c r="EL217" t="s">
        <v>107</v>
      </c>
      <c r="EM217" t="s">
        <v>108</v>
      </c>
      <c r="EO217" t="s">
        <v>3</v>
      </c>
      <c r="EQ217">
        <v>131072</v>
      </c>
      <c r="ER217">
        <v>190.09</v>
      </c>
      <c r="ES217">
        <v>190.09</v>
      </c>
      <c r="ET217">
        <v>0</v>
      </c>
      <c r="EU217">
        <v>0</v>
      </c>
      <c r="EV217">
        <v>0</v>
      </c>
      <c r="EW217">
        <v>0</v>
      </c>
      <c r="EX217">
        <v>0</v>
      </c>
      <c r="EY217">
        <v>0</v>
      </c>
      <c r="FQ217">
        <v>0</v>
      </c>
      <c r="FR217">
        <f t="shared" si="406"/>
        <v>0</v>
      </c>
      <c r="FS217">
        <v>0</v>
      </c>
      <c r="FX217">
        <v>0</v>
      </c>
      <c r="FY217">
        <v>0</v>
      </c>
      <c r="GA217" t="s">
        <v>3</v>
      </c>
      <c r="GD217">
        <v>1</v>
      </c>
      <c r="GF217">
        <v>-1828319589</v>
      </c>
      <c r="GG217">
        <v>2</v>
      </c>
      <c r="GH217">
        <v>0</v>
      </c>
      <c r="GI217">
        <v>2</v>
      </c>
      <c r="GJ217">
        <v>0</v>
      </c>
      <c r="GK217">
        <v>0</v>
      </c>
      <c r="GL217">
        <f t="shared" si="407"/>
        <v>0</v>
      </c>
      <c r="GM217">
        <f t="shared" si="408"/>
        <v>1198</v>
      </c>
      <c r="GN217">
        <f t="shared" si="409"/>
        <v>1198</v>
      </c>
      <c r="GO217">
        <f t="shared" si="410"/>
        <v>0</v>
      </c>
      <c r="GP217">
        <f t="shared" si="411"/>
        <v>0</v>
      </c>
      <c r="GR217">
        <v>0</v>
      </c>
      <c r="GS217">
        <v>0</v>
      </c>
      <c r="GT217">
        <v>0</v>
      </c>
      <c r="GU217" t="s">
        <v>3</v>
      </c>
      <c r="GV217">
        <f t="shared" si="412"/>
        <v>0</v>
      </c>
      <c r="GW217">
        <v>1</v>
      </c>
      <c r="GX217">
        <f t="shared" si="413"/>
        <v>0</v>
      </c>
      <c r="HA217">
        <v>0</v>
      </c>
      <c r="HB217">
        <v>0</v>
      </c>
      <c r="HC217">
        <f t="shared" si="414"/>
        <v>0</v>
      </c>
      <c r="IK217">
        <v>0</v>
      </c>
    </row>
    <row r="218" spans="1:245">
      <c r="A218">
        <v>17</v>
      </c>
      <c r="B218">
        <v>1</v>
      </c>
      <c r="C218">
        <f>ROW(SmtRes!A512)</f>
        <v>512</v>
      </c>
      <c r="D218">
        <f>ROW(EtalonRes!A563)</f>
        <v>563</v>
      </c>
      <c r="E218" t="s">
        <v>207</v>
      </c>
      <c r="F218" t="s">
        <v>532</v>
      </c>
      <c r="G218" t="s">
        <v>533</v>
      </c>
      <c r="H218" t="s">
        <v>534</v>
      </c>
      <c r="I218">
        <v>8</v>
      </c>
      <c r="J218">
        <v>0</v>
      </c>
      <c r="O218">
        <f t="shared" si="375"/>
        <v>2003</v>
      </c>
      <c r="P218">
        <f t="shared" si="376"/>
        <v>253</v>
      </c>
      <c r="Q218">
        <f t="shared" si="377"/>
        <v>169</v>
      </c>
      <c r="R218">
        <f t="shared" si="378"/>
        <v>0</v>
      </c>
      <c r="S218">
        <f t="shared" si="379"/>
        <v>1581</v>
      </c>
      <c r="T218">
        <f t="shared" si="380"/>
        <v>0</v>
      </c>
      <c r="U218">
        <f t="shared" si="381"/>
        <v>10.64</v>
      </c>
      <c r="V218">
        <f t="shared" si="382"/>
        <v>0</v>
      </c>
      <c r="W218">
        <f t="shared" si="383"/>
        <v>0</v>
      </c>
      <c r="X218">
        <f t="shared" si="384"/>
        <v>1818</v>
      </c>
      <c r="Y218">
        <f t="shared" si="385"/>
        <v>1123</v>
      </c>
      <c r="AA218">
        <v>48583957</v>
      </c>
      <c r="AB218">
        <f t="shared" si="386"/>
        <v>22.01</v>
      </c>
      <c r="AC218">
        <f t="shared" si="387"/>
        <v>7.12</v>
      </c>
      <c r="AD218">
        <f t="shared" si="388"/>
        <v>3.88</v>
      </c>
      <c r="AE218">
        <f t="shared" si="389"/>
        <v>0</v>
      </c>
      <c r="AF218">
        <f t="shared" si="390"/>
        <v>11.01</v>
      </c>
      <c r="AG218">
        <f t="shared" si="391"/>
        <v>0</v>
      </c>
      <c r="AH218">
        <f t="shared" si="392"/>
        <v>1.33</v>
      </c>
      <c r="AI218">
        <f t="shared" si="393"/>
        <v>0</v>
      </c>
      <c r="AJ218">
        <f t="shared" si="394"/>
        <v>0</v>
      </c>
      <c r="AK218">
        <v>22.01</v>
      </c>
      <c r="AL218">
        <v>7.12</v>
      </c>
      <c r="AM218">
        <v>3.88</v>
      </c>
      <c r="AN218">
        <v>0</v>
      </c>
      <c r="AO218">
        <v>11.01</v>
      </c>
      <c r="AP218">
        <v>0</v>
      </c>
      <c r="AQ218">
        <v>1.33</v>
      </c>
      <c r="AR218">
        <v>0</v>
      </c>
      <c r="AS218">
        <v>0</v>
      </c>
      <c r="AT218">
        <v>115</v>
      </c>
      <c r="AU218">
        <v>71</v>
      </c>
      <c r="AV218">
        <v>1</v>
      </c>
      <c r="AW218">
        <v>1</v>
      </c>
      <c r="AZ218">
        <v>1</v>
      </c>
      <c r="BA218">
        <v>17.95</v>
      </c>
      <c r="BB218">
        <v>5.44</v>
      </c>
      <c r="BC218">
        <v>4.45</v>
      </c>
      <c r="BD218" t="s">
        <v>3</v>
      </c>
      <c r="BE218" t="s">
        <v>3</v>
      </c>
      <c r="BF218" t="s">
        <v>3</v>
      </c>
      <c r="BG218" t="s">
        <v>3</v>
      </c>
      <c r="BH218">
        <v>0</v>
      </c>
      <c r="BI218">
        <v>1</v>
      </c>
      <c r="BJ218" t="s">
        <v>535</v>
      </c>
      <c r="BM218">
        <v>20001</v>
      </c>
      <c r="BN218">
        <v>0</v>
      </c>
      <c r="BO218" t="s">
        <v>532</v>
      </c>
      <c r="BP218">
        <v>1</v>
      </c>
      <c r="BQ218">
        <v>2</v>
      </c>
      <c r="BR218">
        <v>0</v>
      </c>
      <c r="BS218">
        <v>17.95</v>
      </c>
      <c r="BT218">
        <v>1</v>
      </c>
      <c r="BU218">
        <v>1</v>
      </c>
      <c r="BV218">
        <v>1</v>
      </c>
      <c r="BW218">
        <v>1</v>
      </c>
      <c r="BX218">
        <v>1</v>
      </c>
      <c r="BY218" t="s">
        <v>3</v>
      </c>
      <c r="BZ218">
        <v>128</v>
      </c>
      <c r="CA218">
        <v>83</v>
      </c>
      <c r="CE218">
        <v>0</v>
      </c>
      <c r="CF218">
        <v>0</v>
      </c>
      <c r="CG218">
        <v>0</v>
      </c>
      <c r="CM218">
        <v>0</v>
      </c>
      <c r="CN218" t="s">
        <v>3</v>
      </c>
      <c r="CO218">
        <v>0</v>
      </c>
      <c r="CP218">
        <f t="shared" si="395"/>
        <v>2003</v>
      </c>
      <c r="CQ218">
        <f t="shared" si="396"/>
        <v>31.684000000000001</v>
      </c>
      <c r="CR218">
        <f t="shared" si="397"/>
        <v>21.107200000000002</v>
      </c>
      <c r="CS218">
        <f t="shared" si="398"/>
        <v>0</v>
      </c>
      <c r="CT218">
        <f t="shared" si="399"/>
        <v>197.62949999999998</v>
      </c>
      <c r="CU218">
        <f t="shared" si="400"/>
        <v>0</v>
      </c>
      <c r="CV218">
        <f t="shared" si="401"/>
        <v>1.33</v>
      </c>
      <c r="CW218">
        <f t="shared" si="402"/>
        <v>0</v>
      </c>
      <c r="CX218">
        <f t="shared" si="403"/>
        <v>0</v>
      </c>
      <c r="CY218">
        <f t="shared" si="404"/>
        <v>1818.15</v>
      </c>
      <c r="CZ218">
        <f t="shared" si="405"/>
        <v>1122.51</v>
      </c>
      <c r="DC218" t="s">
        <v>3</v>
      </c>
      <c r="DD218" t="s">
        <v>3</v>
      </c>
      <c r="DE218" t="s">
        <v>3</v>
      </c>
      <c r="DF218" t="s">
        <v>3</v>
      </c>
      <c r="DG218" t="s">
        <v>3</v>
      </c>
      <c r="DH218" t="s">
        <v>3</v>
      </c>
      <c r="DI218" t="s">
        <v>3</v>
      </c>
      <c r="DJ218" t="s">
        <v>3</v>
      </c>
      <c r="DK218" t="s">
        <v>3</v>
      </c>
      <c r="DL218" t="s">
        <v>3</v>
      </c>
      <c r="DM218" t="s">
        <v>3</v>
      </c>
      <c r="DN218">
        <v>0</v>
      </c>
      <c r="DO218">
        <v>0</v>
      </c>
      <c r="DP218">
        <v>1</v>
      </c>
      <c r="DQ218">
        <v>1</v>
      </c>
      <c r="DU218">
        <v>1013</v>
      </c>
      <c r="DV218" t="s">
        <v>534</v>
      </c>
      <c r="DW218" t="s">
        <v>534</v>
      </c>
      <c r="DX218">
        <v>1</v>
      </c>
      <c r="EE218">
        <v>48577754</v>
      </c>
      <c r="EF218">
        <v>2</v>
      </c>
      <c r="EG218" t="s">
        <v>12</v>
      </c>
      <c r="EH218">
        <v>0</v>
      </c>
      <c r="EI218" t="s">
        <v>3</v>
      </c>
      <c r="EJ218">
        <v>1</v>
      </c>
      <c r="EK218">
        <v>20001</v>
      </c>
      <c r="EL218" t="s">
        <v>523</v>
      </c>
      <c r="EM218" t="s">
        <v>524</v>
      </c>
      <c r="EO218" t="s">
        <v>3</v>
      </c>
      <c r="EQ218">
        <v>131072</v>
      </c>
      <c r="ER218">
        <v>22.01</v>
      </c>
      <c r="ES218">
        <v>7.12</v>
      </c>
      <c r="ET218">
        <v>3.88</v>
      </c>
      <c r="EU218">
        <v>0</v>
      </c>
      <c r="EV218">
        <v>11.01</v>
      </c>
      <c r="EW218">
        <v>1.33</v>
      </c>
      <c r="EX218">
        <v>0</v>
      </c>
      <c r="EY218">
        <v>0</v>
      </c>
      <c r="FQ218">
        <v>0</v>
      </c>
      <c r="FR218">
        <f t="shared" si="406"/>
        <v>0</v>
      </c>
      <c r="FS218">
        <v>0</v>
      </c>
      <c r="FT218" t="s">
        <v>22</v>
      </c>
      <c r="FU218" t="s">
        <v>23</v>
      </c>
      <c r="FX218">
        <v>115.2</v>
      </c>
      <c r="FY218">
        <v>70.55</v>
      </c>
      <c r="GA218" t="s">
        <v>3</v>
      </c>
      <c r="GD218">
        <v>1</v>
      </c>
      <c r="GF218">
        <v>449413841</v>
      </c>
      <c r="GG218">
        <v>2</v>
      </c>
      <c r="GH218">
        <v>0</v>
      </c>
      <c r="GI218">
        <v>2</v>
      </c>
      <c r="GJ218">
        <v>0</v>
      </c>
      <c r="GK218">
        <v>0</v>
      </c>
      <c r="GL218">
        <f t="shared" si="407"/>
        <v>0</v>
      </c>
      <c r="GM218">
        <f t="shared" si="408"/>
        <v>4944</v>
      </c>
      <c r="GN218">
        <f t="shared" si="409"/>
        <v>4944</v>
      </c>
      <c r="GO218">
        <f t="shared" si="410"/>
        <v>0</v>
      </c>
      <c r="GP218">
        <f t="shared" si="411"/>
        <v>0</v>
      </c>
      <c r="GR218">
        <v>0</v>
      </c>
      <c r="GS218">
        <v>0</v>
      </c>
      <c r="GT218">
        <v>0</v>
      </c>
      <c r="GU218" t="s">
        <v>3</v>
      </c>
      <c r="GV218">
        <f t="shared" si="412"/>
        <v>0</v>
      </c>
      <c r="GW218">
        <v>1</v>
      </c>
      <c r="GX218">
        <f t="shared" si="413"/>
        <v>0</v>
      </c>
      <c r="HA218">
        <v>0</v>
      </c>
      <c r="HB218">
        <v>0</v>
      </c>
      <c r="HC218">
        <f t="shared" si="414"/>
        <v>0</v>
      </c>
      <c r="IK218">
        <v>0</v>
      </c>
    </row>
    <row r="219" spans="1:245">
      <c r="A219">
        <v>17</v>
      </c>
      <c r="B219">
        <v>1</v>
      </c>
      <c r="E219" t="s">
        <v>208</v>
      </c>
      <c r="F219" t="s">
        <v>536</v>
      </c>
      <c r="G219" t="s">
        <v>537</v>
      </c>
      <c r="H219" t="s">
        <v>170</v>
      </c>
      <c r="I219">
        <v>8</v>
      </c>
      <c r="J219">
        <v>0</v>
      </c>
      <c r="O219">
        <f t="shared" si="375"/>
        <v>1397</v>
      </c>
      <c r="P219">
        <f t="shared" si="376"/>
        <v>1397</v>
      </c>
      <c r="Q219">
        <f t="shared" si="377"/>
        <v>0</v>
      </c>
      <c r="R219">
        <f t="shared" si="378"/>
        <v>0</v>
      </c>
      <c r="S219">
        <f t="shared" si="379"/>
        <v>0</v>
      </c>
      <c r="T219">
        <f t="shared" si="380"/>
        <v>0</v>
      </c>
      <c r="U219">
        <f t="shared" si="381"/>
        <v>0</v>
      </c>
      <c r="V219">
        <f t="shared" si="382"/>
        <v>0</v>
      </c>
      <c r="W219">
        <f t="shared" si="383"/>
        <v>0</v>
      </c>
      <c r="X219">
        <f t="shared" si="384"/>
        <v>0</v>
      </c>
      <c r="Y219">
        <f t="shared" si="385"/>
        <v>0</v>
      </c>
      <c r="AA219">
        <v>48583957</v>
      </c>
      <c r="AB219">
        <f t="shared" si="386"/>
        <v>185.75</v>
      </c>
      <c r="AC219">
        <f t="shared" si="387"/>
        <v>185.75</v>
      </c>
      <c r="AD219">
        <f t="shared" si="388"/>
        <v>0</v>
      </c>
      <c r="AE219">
        <f t="shared" si="389"/>
        <v>0</v>
      </c>
      <c r="AF219">
        <f t="shared" si="390"/>
        <v>0</v>
      </c>
      <c r="AG219">
        <f t="shared" si="391"/>
        <v>0</v>
      </c>
      <c r="AH219">
        <f t="shared" si="392"/>
        <v>0</v>
      </c>
      <c r="AI219">
        <f t="shared" si="393"/>
        <v>0</v>
      </c>
      <c r="AJ219">
        <f t="shared" si="394"/>
        <v>0</v>
      </c>
      <c r="AK219">
        <v>185.75</v>
      </c>
      <c r="AL219">
        <v>185.75</v>
      </c>
      <c r="AM219">
        <v>0</v>
      </c>
      <c r="AN219">
        <v>0</v>
      </c>
      <c r="AO219">
        <v>0</v>
      </c>
      <c r="AP219">
        <v>0</v>
      </c>
      <c r="AQ219">
        <v>0</v>
      </c>
      <c r="AR219">
        <v>0</v>
      </c>
      <c r="AS219">
        <v>0</v>
      </c>
      <c r="AT219">
        <v>0</v>
      </c>
      <c r="AU219">
        <v>0</v>
      </c>
      <c r="AV219">
        <v>1</v>
      </c>
      <c r="AW219">
        <v>1</v>
      </c>
      <c r="AZ219">
        <v>1</v>
      </c>
      <c r="BA219">
        <v>1</v>
      </c>
      <c r="BB219">
        <v>1</v>
      </c>
      <c r="BC219">
        <v>0.94</v>
      </c>
      <c r="BD219" t="s">
        <v>3</v>
      </c>
      <c r="BE219" t="s">
        <v>3</v>
      </c>
      <c r="BF219" t="s">
        <v>3</v>
      </c>
      <c r="BG219" t="s">
        <v>3</v>
      </c>
      <c r="BH219">
        <v>3</v>
      </c>
      <c r="BI219">
        <v>1</v>
      </c>
      <c r="BJ219" t="s">
        <v>538</v>
      </c>
      <c r="BM219">
        <v>500001</v>
      </c>
      <c r="BN219">
        <v>0</v>
      </c>
      <c r="BO219" t="s">
        <v>536</v>
      </c>
      <c r="BP219">
        <v>1</v>
      </c>
      <c r="BQ219">
        <v>8</v>
      </c>
      <c r="BR219">
        <v>0</v>
      </c>
      <c r="BS219">
        <v>1</v>
      </c>
      <c r="BT219">
        <v>1</v>
      </c>
      <c r="BU219">
        <v>1</v>
      </c>
      <c r="BV219">
        <v>1</v>
      </c>
      <c r="BW219">
        <v>1</v>
      </c>
      <c r="BX219">
        <v>1</v>
      </c>
      <c r="BY219" t="s">
        <v>3</v>
      </c>
      <c r="BZ219">
        <v>0</v>
      </c>
      <c r="CA219">
        <v>0</v>
      </c>
      <c r="CE219">
        <v>0</v>
      </c>
      <c r="CF219">
        <v>0</v>
      </c>
      <c r="CG219">
        <v>0</v>
      </c>
      <c r="CM219">
        <v>0</v>
      </c>
      <c r="CN219" t="s">
        <v>3</v>
      </c>
      <c r="CO219">
        <v>0</v>
      </c>
      <c r="CP219">
        <f t="shared" si="395"/>
        <v>1397</v>
      </c>
      <c r="CQ219">
        <f t="shared" si="396"/>
        <v>174.60499999999999</v>
      </c>
      <c r="CR219">
        <f t="shared" si="397"/>
        <v>0</v>
      </c>
      <c r="CS219">
        <f t="shared" si="398"/>
        <v>0</v>
      </c>
      <c r="CT219">
        <f t="shared" si="399"/>
        <v>0</v>
      </c>
      <c r="CU219">
        <f t="shared" si="400"/>
        <v>0</v>
      </c>
      <c r="CV219">
        <f t="shared" si="401"/>
        <v>0</v>
      </c>
      <c r="CW219">
        <f t="shared" si="402"/>
        <v>0</v>
      </c>
      <c r="CX219">
        <f t="shared" si="403"/>
        <v>0</v>
      </c>
      <c r="CY219">
        <f t="shared" si="404"/>
        <v>0</v>
      </c>
      <c r="CZ219">
        <f t="shared" si="405"/>
        <v>0</v>
      </c>
      <c r="DC219" t="s">
        <v>3</v>
      </c>
      <c r="DD219" t="s">
        <v>3</v>
      </c>
      <c r="DE219" t="s">
        <v>3</v>
      </c>
      <c r="DF219" t="s">
        <v>3</v>
      </c>
      <c r="DG219" t="s">
        <v>3</v>
      </c>
      <c r="DH219" t="s">
        <v>3</v>
      </c>
      <c r="DI219" t="s">
        <v>3</v>
      </c>
      <c r="DJ219" t="s">
        <v>3</v>
      </c>
      <c r="DK219" t="s">
        <v>3</v>
      </c>
      <c r="DL219" t="s">
        <v>3</v>
      </c>
      <c r="DM219" t="s">
        <v>3</v>
      </c>
      <c r="DN219">
        <v>0</v>
      </c>
      <c r="DO219">
        <v>0</v>
      </c>
      <c r="DP219">
        <v>1</v>
      </c>
      <c r="DQ219">
        <v>1</v>
      </c>
      <c r="DU219">
        <v>1010</v>
      </c>
      <c r="DV219" t="s">
        <v>170</v>
      </c>
      <c r="DW219" t="s">
        <v>170</v>
      </c>
      <c r="DX219">
        <v>1</v>
      </c>
      <c r="EE219">
        <v>48577656</v>
      </c>
      <c r="EF219">
        <v>8</v>
      </c>
      <c r="EG219" t="s">
        <v>106</v>
      </c>
      <c r="EH219">
        <v>0</v>
      </c>
      <c r="EI219" t="s">
        <v>3</v>
      </c>
      <c r="EJ219">
        <v>1</v>
      </c>
      <c r="EK219">
        <v>500001</v>
      </c>
      <c r="EL219" t="s">
        <v>107</v>
      </c>
      <c r="EM219" t="s">
        <v>108</v>
      </c>
      <c r="EO219" t="s">
        <v>3</v>
      </c>
      <c r="EQ219">
        <v>131072</v>
      </c>
      <c r="ER219">
        <v>185.75</v>
      </c>
      <c r="ES219">
        <v>185.75</v>
      </c>
      <c r="ET219">
        <v>0</v>
      </c>
      <c r="EU219">
        <v>0</v>
      </c>
      <c r="EV219">
        <v>0</v>
      </c>
      <c r="EW219">
        <v>0</v>
      </c>
      <c r="EX219">
        <v>0</v>
      </c>
      <c r="EY219">
        <v>0</v>
      </c>
      <c r="FQ219">
        <v>0</v>
      </c>
      <c r="FR219">
        <f t="shared" si="406"/>
        <v>0</v>
      </c>
      <c r="FS219">
        <v>0</v>
      </c>
      <c r="FX219">
        <v>0</v>
      </c>
      <c r="FY219">
        <v>0</v>
      </c>
      <c r="GA219" t="s">
        <v>3</v>
      </c>
      <c r="GD219">
        <v>1</v>
      </c>
      <c r="GF219">
        <v>957887270</v>
      </c>
      <c r="GG219">
        <v>2</v>
      </c>
      <c r="GH219">
        <v>0</v>
      </c>
      <c r="GI219">
        <v>2</v>
      </c>
      <c r="GJ219">
        <v>0</v>
      </c>
      <c r="GK219">
        <v>0</v>
      </c>
      <c r="GL219">
        <f t="shared" si="407"/>
        <v>0</v>
      </c>
      <c r="GM219">
        <f t="shared" si="408"/>
        <v>1397</v>
      </c>
      <c r="GN219">
        <f t="shared" si="409"/>
        <v>1397</v>
      </c>
      <c r="GO219">
        <f t="shared" si="410"/>
        <v>0</v>
      </c>
      <c r="GP219">
        <f t="shared" si="411"/>
        <v>0</v>
      </c>
      <c r="GR219">
        <v>0</v>
      </c>
      <c r="GS219">
        <v>0</v>
      </c>
      <c r="GT219">
        <v>0</v>
      </c>
      <c r="GU219" t="s">
        <v>3</v>
      </c>
      <c r="GV219">
        <f t="shared" si="412"/>
        <v>0</v>
      </c>
      <c r="GW219">
        <v>1</v>
      </c>
      <c r="GX219">
        <f t="shared" si="413"/>
        <v>0</v>
      </c>
      <c r="HA219">
        <v>0</v>
      </c>
      <c r="HB219">
        <v>0</v>
      </c>
      <c r="HC219">
        <f t="shared" si="414"/>
        <v>0</v>
      </c>
      <c r="IK219">
        <v>0</v>
      </c>
    </row>
    <row r="220" spans="1:245">
      <c r="A220">
        <v>17</v>
      </c>
      <c r="B220">
        <v>1</v>
      </c>
      <c r="C220">
        <f>ROW(SmtRes!A517)</f>
        <v>517</v>
      </c>
      <c r="D220">
        <f>ROW(EtalonRes!A570)</f>
        <v>570</v>
      </c>
      <c r="E220" t="s">
        <v>539</v>
      </c>
      <c r="F220" t="s">
        <v>540</v>
      </c>
      <c r="G220" t="s">
        <v>541</v>
      </c>
      <c r="H220" t="s">
        <v>163</v>
      </c>
      <c r="I220">
        <v>1</v>
      </c>
      <c r="J220">
        <v>0</v>
      </c>
      <c r="O220">
        <f t="shared" si="375"/>
        <v>193</v>
      </c>
      <c r="P220">
        <f t="shared" si="376"/>
        <v>21</v>
      </c>
      <c r="Q220">
        <f t="shared" si="377"/>
        <v>10</v>
      </c>
      <c r="R220">
        <f t="shared" si="378"/>
        <v>0</v>
      </c>
      <c r="S220">
        <f t="shared" si="379"/>
        <v>162</v>
      </c>
      <c r="T220">
        <f t="shared" si="380"/>
        <v>0</v>
      </c>
      <c r="U220">
        <f t="shared" si="381"/>
        <v>1.0900000000000001</v>
      </c>
      <c r="V220">
        <f t="shared" si="382"/>
        <v>0</v>
      </c>
      <c r="W220">
        <f t="shared" si="383"/>
        <v>0</v>
      </c>
      <c r="X220">
        <f t="shared" si="384"/>
        <v>186</v>
      </c>
      <c r="Y220">
        <f t="shared" si="385"/>
        <v>115</v>
      </c>
      <c r="AA220">
        <v>48583957</v>
      </c>
      <c r="AB220">
        <f t="shared" si="386"/>
        <v>15.65</v>
      </c>
      <c r="AC220">
        <f t="shared" si="387"/>
        <v>4.93</v>
      </c>
      <c r="AD220">
        <f t="shared" si="388"/>
        <v>1.69</v>
      </c>
      <c r="AE220">
        <f t="shared" si="389"/>
        <v>0</v>
      </c>
      <c r="AF220">
        <f t="shared" si="390"/>
        <v>9.0299999999999994</v>
      </c>
      <c r="AG220">
        <f t="shared" si="391"/>
        <v>0</v>
      </c>
      <c r="AH220">
        <f t="shared" si="392"/>
        <v>1.0900000000000001</v>
      </c>
      <c r="AI220">
        <f t="shared" si="393"/>
        <v>0</v>
      </c>
      <c r="AJ220">
        <f t="shared" si="394"/>
        <v>0</v>
      </c>
      <c r="AK220">
        <v>15.65</v>
      </c>
      <c r="AL220">
        <v>4.93</v>
      </c>
      <c r="AM220">
        <v>1.69</v>
      </c>
      <c r="AN220">
        <v>0</v>
      </c>
      <c r="AO220">
        <v>9.0299999999999994</v>
      </c>
      <c r="AP220">
        <v>0</v>
      </c>
      <c r="AQ220">
        <v>1.0900000000000001</v>
      </c>
      <c r="AR220">
        <v>0</v>
      </c>
      <c r="AS220">
        <v>0</v>
      </c>
      <c r="AT220">
        <v>115</v>
      </c>
      <c r="AU220">
        <v>71</v>
      </c>
      <c r="AV220">
        <v>1</v>
      </c>
      <c r="AW220">
        <v>1</v>
      </c>
      <c r="AZ220">
        <v>1</v>
      </c>
      <c r="BA220">
        <v>17.95</v>
      </c>
      <c r="BB220">
        <v>6.14</v>
      </c>
      <c r="BC220">
        <v>4.16</v>
      </c>
      <c r="BD220" t="s">
        <v>3</v>
      </c>
      <c r="BE220" t="s">
        <v>3</v>
      </c>
      <c r="BF220" t="s">
        <v>3</v>
      </c>
      <c r="BG220" t="s">
        <v>3</v>
      </c>
      <c r="BH220">
        <v>0</v>
      </c>
      <c r="BI220">
        <v>1</v>
      </c>
      <c r="BJ220" t="s">
        <v>542</v>
      </c>
      <c r="BM220">
        <v>20001</v>
      </c>
      <c r="BN220">
        <v>0</v>
      </c>
      <c r="BO220" t="s">
        <v>540</v>
      </c>
      <c r="BP220">
        <v>1</v>
      </c>
      <c r="BQ220">
        <v>2</v>
      </c>
      <c r="BR220">
        <v>0</v>
      </c>
      <c r="BS220">
        <v>17.95</v>
      </c>
      <c r="BT220">
        <v>1</v>
      </c>
      <c r="BU220">
        <v>1</v>
      </c>
      <c r="BV220">
        <v>1</v>
      </c>
      <c r="BW220">
        <v>1</v>
      </c>
      <c r="BX220">
        <v>1</v>
      </c>
      <c r="BY220" t="s">
        <v>3</v>
      </c>
      <c r="BZ220">
        <v>128</v>
      </c>
      <c r="CA220">
        <v>83</v>
      </c>
      <c r="CE220">
        <v>0</v>
      </c>
      <c r="CF220">
        <v>0</v>
      </c>
      <c r="CG220">
        <v>0</v>
      </c>
      <c r="CM220">
        <v>0</v>
      </c>
      <c r="CN220" t="s">
        <v>3</v>
      </c>
      <c r="CO220">
        <v>0</v>
      </c>
      <c r="CP220">
        <f t="shared" si="395"/>
        <v>193</v>
      </c>
      <c r="CQ220">
        <f t="shared" si="396"/>
        <v>20.508800000000001</v>
      </c>
      <c r="CR220">
        <f t="shared" si="397"/>
        <v>10.3766</v>
      </c>
      <c r="CS220">
        <f t="shared" si="398"/>
        <v>0</v>
      </c>
      <c r="CT220">
        <f t="shared" si="399"/>
        <v>162.08849999999998</v>
      </c>
      <c r="CU220">
        <f t="shared" si="400"/>
        <v>0</v>
      </c>
      <c r="CV220">
        <f t="shared" si="401"/>
        <v>1.0900000000000001</v>
      </c>
      <c r="CW220">
        <f t="shared" si="402"/>
        <v>0</v>
      </c>
      <c r="CX220">
        <f t="shared" si="403"/>
        <v>0</v>
      </c>
      <c r="CY220">
        <f t="shared" si="404"/>
        <v>186.3</v>
      </c>
      <c r="CZ220">
        <f t="shared" si="405"/>
        <v>115.02</v>
      </c>
      <c r="DC220" t="s">
        <v>3</v>
      </c>
      <c r="DD220" t="s">
        <v>3</v>
      </c>
      <c r="DE220" t="s">
        <v>3</v>
      </c>
      <c r="DF220" t="s">
        <v>3</v>
      </c>
      <c r="DG220" t="s">
        <v>3</v>
      </c>
      <c r="DH220" t="s">
        <v>3</v>
      </c>
      <c r="DI220" t="s">
        <v>3</v>
      </c>
      <c r="DJ220" t="s">
        <v>3</v>
      </c>
      <c r="DK220" t="s">
        <v>3</v>
      </c>
      <c r="DL220" t="s">
        <v>3</v>
      </c>
      <c r="DM220" t="s">
        <v>3</v>
      </c>
      <c r="DN220">
        <v>0</v>
      </c>
      <c r="DO220">
        <v>0</v>
      </c>
      <c r="DP220">
        <v>1</v>
      </c>
      <c r="DQ220">
        <v>1</v>
      </c>
      <c r="DU220">
        <v>1013</v>
      </c>
      <c r="DV220" t="s">
        <v>163</v>
      </c>
      <c r="DW220" t="s">
        <v>163</v>
      </c>
      <c r="DX220">
        <v>1</v>
      </c>
      <c r="EE220">
        <v>48577754</v>
      </c>
      <c r="EF220">
        <v>2</v>
      </c>
      <c r="EG220" t="s">
        <v>12</v>
      </c>
      <c r="EH220">
        <v>0</v>
      </c>
      <c r="EI220" t="s">
        <v>3</v>
      </c>
      <c r="EJ220">
        <v>1</v>
      </c>
      <c r="EK220">
        <v>20001</v>
      </c>
      <c r="EL220" t="s">
        <v>523</v>
      </c>
      <c r="EM220" t="s">
        <v>524</v>
      </c>
      <c r="EO220" t="s">
        <v>3</v>
      </c>
      <c r="EQ220">
        <v>131072</v>
      </c>
      <c r="ER220">
        <v>15.65</v>
      </c>
      <c r="ES220">
        <v>4.93</v>
      </c>
      <c r="ET220">
        <v>1.69</v>
      </c>
      <c r="EU220">
        <v>0</v>
      </c>
      <c r="EV220">
        <v>9.0299999999999994</v>
      </c>
      <c r="EW220">
        <v>1.0900000000000001</v>
      </c>
      <c r="EX220">
        <v>0</v>
      </c>
      <c r="EY220">
        <v>0</v>
      </c>
      <c r="FQ220">
        <v>0</v>
      </c>
      <c r="FR220">
        <f t="shared" si="406"/>
        <v>0</v>
      </c>
      <c r="FS220">
        <v>0</v>
      </c>
      <c r="FT220" t="s">
        <v>22</v>
      </c>
      <c r="FU220" t="s">
        <v>23</v>
      </c>
      <c r="FX220">
        <v>115.2</v>
      </c>
      <c r="FY220">
        <v>70.55</v>
      </c>
      <c r="GA220" t="s">
        <v>3</v>
      </c>
      <c r="GD220">
        <v>1</v>
      </c>
      <c r="GF220">
        <v>-1891344860</v>
      </c>
      <c r="GG220">
        <v>2</v>
      </c>
      <c r="GH220">
        <v>0</v>
      </c>
      <c r="GI220">
        <v>2</v>
      </c>
      <c r="GJ220">
        <v>0</v>
      </c>
      <c r="GK220">
        <v>0</v>
      </c>
      <c r="GL220">
        <f t="shared" si="407"/>
        <v>0</v>
      </c>
      <c r="GM220">
        <f t="shared" si="408"/>
        <v>494</v>
      </c>
      <c r="GN220">
        <f t="shared" si="409"/>
        <v>494</v>
      </c>
      <c r="GO220">
        <f t="shared" si="410"/>
        <v>0</v>
      </c>
      <c r="GP220">
        <f t="shared" si="411"/>
        <v>0</v>
      </c>
      <c r="GR220">
        <v>0</v>
      </c>
      <c r="GS220">
        <v>0</v>
      </c>
      <c r="GT220">
        <v>0</v>
      </c>
      <c r="GU220" t="s">
        <v>3</v>
      </c>
      <c r="GV220">
        <f t="shared" si="412"/>
        <v>0</v>
      </c>
      <c r="GW220">
        <v>1</v>
      </c>
      <c r="GX220">
        <f t="shared" si="413"/>
        <v>0</v>
      </c>
      <c r="HA220">
        <v>0</v>
      </c>
      <c r="HB220">
        <v>0</v>
      </c>
      <c r="HC220">
        <f t="shared" si="414"/>
        <v>0</v>
      </c>
      <c r="IK220">
        <v>0</v>
      </c>
    </row>
    <row r="221" spans="1:245">
      <c r="A221">
        <v>17</v>
      </c>
      <c r="B221">
        <v>1</v>
      </c>
      <c r="E221" t="s">
        <v>543</v>
      </c>
      <c r="F221" t="s">
        <v>544</v>
      </c>
      <c r="G221" t="s">
        <v>545</v>
      </c>
      <c r="H221" t="s">
        <v>170</v>
      </c>
      <c r="I221">
        <v>1</v>
      </c>
      <c r="J221">
        <v>0</v>
      </c>
      <c r="O221">
        <f t="shared" si="375"/>
        <v>1232</v>
      </c>
      <c r="P221">
        <f t="shared" si="376"/>
        <v>1232</v>
      </c>
      <c r="Q221">
        <f t="shared" si="377"/>
        <v>0</v>
      </c>
      <c r="R221">
        <f t="shared" si="378"/>
        <v>0</v>
      </c>
      <c r="S221">
        <f t="shared" si="379"/>
        <v>0</v>
      </c>
      <c r="T221">
        <f t="shared" si="380"/>
        <v>0</v>
      </c>
      <c r="U221">
        <f t="shared" si="381"/>
        <v>0</v>
      </c>
      <c r="V221">
        <f t="shared" si="382"/>
        <v>0</v>
      </c>
      <c r="W221">
        <f t="shared" si="383"/>
        <v>0</v>
      </c>
      <c r="X221">
        <f t="shared" si="384"/>
        <v>0</v>
      </c>
      <c r="Y221">
        <f t="shared" si="385"/>
        <v>0</v>
      </c>
      <c r="AA221">
        <v>48583957</v>
      </c>
      <c r="AB221">
        <f t="shared" si="386"/>
        <v>346.08</v>
      </c>
      <c r="AC221">
        <f t="shared" si="387"/>
        <v>346.08</v>
      </c>
      <c r="AD221">
        <f t="shared" si="388"/>
        <v>0</v>
      </c>
      <c r="AE221">
        <f t="shared" si="389"/>
        <v>0</v>
      </c>
      <c r="AF221">
        <f t="shared" si="390"/>
        <v>0</v>
      </c>
      <c r="AG221">
        <f t="shared" si="391"/>
        <v>0</v>
      </c>
      <c r="AH221">
        <f t="shared" si="392"/>
        <v>0</v>
      </c>
      <c r="AI221">
        <f t="shared" si="393"/>
        <v>0</v>
      </c>
      <c r="AJ221">
        <f t="shared" si="394"/>
        <v>0</v>
      </c>
      <c r="AK221">
        <v>346.08</v>
      </c>
      <c r="AL221">
        <v>346.08</v>
      </c>
      <c r="AM221">
        <v>0</v>
      </c>
      <c r="AN221">
        <v>0</v>
      </c>
      <c r="AO221">
        <v>0</v>
      </c>
      <c r="AP221">
        <v>0</v>
      </c>
      <c r="AQ221">
        <v>0</v>
      </c>
      <c r="AR221">
        <v>0</v>
      </c>
      <c r="AS221">
        <v>0</v>
      </c>
      <c r="AT221">
        <v>0</v>
      </c>
      <c r="AU221">
        <v>0</v>
      </c>
      <c r="AV221">
        <v>1</v>
      </c>
      <c r="AW221">
        <v>1</v>
      </c>
      <c r="AZ221">
        <v>1</v>
      </c>
      <c r="BA221">
        <v>1</v>
      </c>
      <c r="BB221">
        <v>1</v>
      </c>
      <c r="BC221">
        <v>3.56</v>
      </c>
      <c r="BD221" t="s">
        <v>3</v>
      </c>
      <c r="BE221" t="s">
        <v>3</v>
      </c>
      <c r="BF221" t="s">
        <v>3</v>
      </c>
      <c r="BG221" t="s">
        <v>3</v>
      </c>
      <c r="BH221">
        <v>3</v>
      </c>
      <c r="BI221">
        <v>1</v>
      </c>
      <c r="BJ221" t="s">
        <v>546</v>
      </c>
      <c r="BM221">
        <v>500001</v>
      </c>
      <c r="BN221">
        <v>0</v>
      </c>
      <c r="BO221" t="s">
        <v>544</v>
      </c>
      <c r="BP221">
        <v>1</v>
      </c>
      <c r="BQ221">
        <v>8</v>
      </c>
      <c r="BR221">
        <v>0</v>
      </c>
      <c r="BS221">
        <v>1</v>
      </c>
      <c r="BT221">
        <v>1</v>
      </c>
      <c r="BU221">
        <v>1</v>
      </c>
      <c r="BV221">
        <v>1</v>
      </c>
      <c r="BW221">
        <v>1</v>
      </c>
      <c r="BX221">
        <v>1</v>
      </c>
      <c r="BY221" t="s">
        <v>3</v>
      </c>
      <c r="BZ221">
        <v>0</v>
      </c>
      <c r="CA221">
        <v>0</v>
      </c>
      <c r="CE221">
        <v>0</v>
      </c>
      <c r="CF221">
        <v>0</v>
      </c>
      <c r="CG221">
        <v>0</v>
      </c>
      <c r="CM221">
        <v>0</v>
      </c>
      <c r="CN221" t="s">
        <v>3</v>
      </c>
      <c r="CO221">
        <v>0</v>
      </c>
      <c r="CP221">
        <f t="shared" si="395"/>
        <v>1232</v>
      </c>
      <c r="CQ221">
        <f t="shared" si="396"/>
        <v>1232.0447999999999</v>
      </c>
      <c r="CR221">
        <f t="shared" si="397"/>
        <v>0</v>
      </c>
      <c r="CS221">
        <f t="shared" si="398"/>
        <v>0</v>
      </c>
      <c r="CT221">
        <f t="shared" si="399"/>
        <v>0</v>
      </c>
      <c r="CU221">
        <f t="shared" si="400"/>
        <v>0</v>
      </c>
      <c r="CV221">
        <f t="shared" si="401"/>
        <v>0</v>
      </c>
      <c r="CW221">
        <f t="shared" si="402"/>
        <v>0</v>
      </c>
      <c r="CX221">
        <f t="shared" si="403"/>
        <v>0</v>
      </c>
      <c r="CY221">
        <f t="shared" si="404"/>
        <v>0</v>
      </c>
      <c r="CZ221">
        <f t="shared" si="405"/>
        <v>0</v>
      </c>
      <c r="DC221" t="s">
        <v>3</v>
      </c>
      <c r="DD221" t="s">
        <v>3</v>
      </c>
      <c r="DE221" t="s">
        <v>3</v>
      </c>
      <c r="DF221" t="s">
        <v>3</v>
      </c>
      <c r="DG221" t="s">
        <v>3</v>
      </c>
      <c r="DH221" t="s">
        <v>3</v>
      </c>
      <c r="DI221" t="s">
        <v>3</v>
      </c>
      <c r="DJ221" t="s">
        <v>3</v>
      </c>
      <c r="DK221" t="s">
        <v>3</v>
      </c>
      <c r="DL221" t="s">
        <v>3</v>
      </c>
      <c r="DM221" t="s">
        <v>3</v>
      </c>
      <c r="DN221">
        <v>0</v>
      </c>
      <c r="DO221">
        <v>0</v>
      </c>
      <c r="DP221">
        <v>1</v>
      </c>
      <c r="DQ221">
        <v>1</v>
      </c>
      <c r="DU221">
        <v>1010</v>
      </c>
      <c r="DV221" t="s">
        <v>170</v>
      </c>
      <c r="DW221" t="s">
        <v>170</v>
      </c>
      <c r="DX221">
        <v>1</v>
      </c>
      <c r="EE221">
        <v>48577656</v>
      </c>
      <c r="EF221">
        <v>8</v>
      </c>
      <c r="EG221" t="s">
        <v>106</v>
      </c>
      <c r="EH221">
        <v>0</v>
      </c>
      <c r="EI221" t="s">
        <v>3</v>
      </c>
      <c r="EJ221">
        <v>1</v>
      </c>
      <c r="EK221">
        <v>500001</v>
      </c>
      <c r="EL221" t="s">
        <v>107</v>
      </c>
      <c r="EM221" t="s">
        <v>108</v>
      </c>
      <c r="EO221" t="s">
        <v>3</v>
      </c>
      <c r="EQ221">
        <v>131072</v>
      </c>
      <c r="ER221">
        <v>346.08</v>
      </c>
      <c r="ES221">
        <v>346.08</v>
      </c>
      <c r="ET221">
        <v>0</v>
      </c>
      <c r="EU221">
        <v>0</v>
      </c>
      <c r="EV221">
        <v>0</v>
      </c>
      <c r="EW221">
        <v>0</v>
      </c>
      <c r="EX221">
        <v>0</v>
      </c>
      <c r="EY221">
        <v>0</v>
      </c>
      <c r="FQ221">
        <v>0</v>
      </c>
      <c r="FR221">
        <f t="shared" si="406"/>
        <v>0</v>
      </c>
      <c r="FS221">
        <v>0</v>
      </c>
      <c r="FX221">
        <v>0</v>
      </c>
      <c r="FY221">
        <v>0</v>
      </c>
      <c r="GA221" t="s">
        <v>3</v>
      </c>
      <c r="GD221">
        <v>1</v>
      </c>
      <c r="GF221">
        <v>-1140522939</v>
      </c>
      <c r="GG221">
        <v>2</v>
      </c>
      <c r="GH221">
        <v>0</v>
      </c>
      <c r="GI221">
        <v>2</v>
      </c>
      <c r="GJ221">
        <v>0</v>
      </c>
      <c r="GK221">
        <v>0</v>
      </c>
      <c r="GL221">
        <f t="shared" si="407"/>
        <v>0</v>
      </c>
      <c r="GM221">
        <f t="shared" si="408"/>
        <v>1232</v>
      </c>
      <c r="GN221">
        <f t="shared" si="409"/>
        <v>1232</v>
      </c>
      <c r="GO221">
        <f t="shared" si="410"/>
        <v>0</v>
      </c>
      <c r="GP221">
        <f t="shared" si="411"/>
        <v>0</v>
      </c>
      <c r="GR221">
        <v>0</v>
      </c>
      <c r="GS221">
        <v>0</v>
      </c>
      <c r="GT221">
        <v>0</v>
      </c>
      <c r="GU221" t="s">
        <v>3</v>
      </c>
      <c r="GV221">
        <f t="shared" si="412"/>
        <v>0</v>
      </c>
      <c r="GW221">
        <v>1</v>
      </c>
      <c r="GX221">
        <f t="shared" si="413"/>
        <v>0</v>
      </c>
      <c r="HA221">
        <v>0</v>
      </c>
      <c r="HB221">
        <v>0</v>
      </c>
      <c r="HC221">
        <f t="shared" si="414"/>
        <v>0</v>
      </c>
      <c r="IK221">
        <v>0</v>
      </c>
    </row>
    <row r="222" spans="1:245">
      <c r="A222">
        <v>17</v>
      </c>
      <c r="B222">
        <v>1</v>
      </c>
      <c r="C222">
        <f>ROW(SmtRes!A522)</f>
        <v>522</v>
      </c>
      <c r="D222">
        <f>ROW(EtalonRes!A576)</f>
        <v>576</v>
      </c>
      <c r="E222" t="s">
        <v>547</v>
      </c>
      <c r="F222" t="s">
        <v>548</v>
      </c>
      <c r="G222" t="s">
        <v>549</v>
      </c>
      <c r="H222" t="s">
        <v>550</v>
      </c>
      <c r="I222">
        <v>1</v>
      </c>
      <c r="J222">
        <v>0</v>
      </c>
      <c r="O222">
        <f t="shared" si="375"/>
        <v>196</v>
      </c>
      <c r="P222">
        <f t="shared" si="376"/>
        <v>33</v>
      </c>
      <c r="Q222">
        <f t="shared" si="377"/>
        <v>10</v>
      </c>
      <c r="R222">
        <f t="shared" si="378"/>
        <v>0</v>
      </c>
      <c r="S222">
        <f t="shared" si="379"/>
        <v>153</v>
      </c>
      <c r="T222">
        <f t="shared" si="380"/>
        <v>0</v>
      </c>
      <c r="U222">
        <f t="shared" si="381"/>
        <v>1.03</v>
      </c>
      <c r="V222">
        <f t="shared" si="382"/>
        <v>0</v>
      </c>
      <c r="W222">
        <f t="shared" si="383"/>
        <v>0</v>
      </c>
      <c r="X222">
        <f t="shared" si="384"/>
        <v>176</v>
      </c>
      <c r="Y222">
        <f t="shared" si="385"/>
        <v>109</v>
      </c>
      <c r="AA222">
        <v>48583957</v>
      </c>
      <c r="AB222">
        <f t="shared" si="386"/>
        <v>17.68</v>
      </c>
      <c r="AC222">
        <f t="shared" si="387"/>
        <v>7.49</v>
      </c>
      <c r="AD222">
        <f t="shared" si="388"/>
        <v>1.66</v>
      </c>
      <c r="AE222">
        <f t="shared" si="389"/>
        <v>0</v>
      </c>
      <c r="AF222">
        <f t="shared" si="390"/>
        <v>8.5299999999999994</v>
      </c>
      <c r="AG222">
        <f t="shared" si="391"/>
        <v>0</v>
      </c>
      <c r="AH222">
        <f t="shared" si="392"/>
        <v>1.03</v>
      </c>
      <c r="AI222">
        <f t="shared" si="393"/>
        <v>0</v>
      </c>
      <c r="AJ222">
        <f t="shared" si="394"/>
        <v>0</v>
      </c>
      <c r="AK222">
        <v>17.68</v>
      </c>
      <c r="AL222">
        <v>7.49</v>
      </c>
      <c r="AM222">
        <v>1.66</v>
      </c>
      <c r="AN222">
        <v>0</v>
      </c>
      <c r="AO222">
        <v>8.5299999999999994</v>
      </c>
      <c r="AP222">
        <v>0</v>
      </c>
      <c r="AQ222">
        <v>1.03</v>
      </c>
      <c r="AR222">
        <v>0</v>
      </c>
      <c r="AS222">
        <v>0</v>
      </c>
      <c r="AT222">
        <v>115</v>
      </c>
      <c r="AU222">
        <v>71</v>
      </c>
      <c r="AV222">
        <v>1</v>
      </c>
      <c r="AW222">
        <v>1</v>
      </c>
      <c r="AZ222">
        <v>1</v>
      </c>
      <c r="BA222">
        <v>17.95</v>
      </c>
      <c r="BB222">
        <v>6.19</v>
      </c>
      <c r="BC222">
        <v>4.3899999999999997</v>
      </c>
      <c r="BD222" t="s">
        <v>3</v>
      </c>
      <c r="BE222" t="s">
        <v>3</v>
      </c>
      <c r="BF222" t="s">
        <v>3</v>
      </c>
      <c r="BG222" t="s">
        <v>3</v>
      </c>
      <c r="BH222">
        <v>0</v>
      </c>
      <c r="BI222">
        <v>1</v>
      </c>
      <c r="BJ222" t="s">
        <v>551</v>
      </c>
      <c r="BM222">
        <v>20001</v>
      </c>
      <c r="BN222">
        <v>0</v>
      </c>
      <c r="BO222" t="s">
        <v>548</v>
      </c>
      <c r="BP222">
        <v>1</v>
      </c>
      <c r="BQ222">
        <v>2</v>
      </c>
      <c r="BR222">
        <v>0</v>
      </c>
      <c r="BS222">
        <v>17.95</v>
      </c>
      <c r="BT222">
        <v>1</v>
      </c>
      <c r="BU222">
        <v>1</v>
      </c>
      <c r="BV222">
        <v>1</v>
      </c>
      <c r="BW222">
        <v>1</v>
      </c>
      <c r="BX222">
        <v>1</v>
      </c>
      <c r="BY222" t="s">
        <v>3</v>
      </c>
      <c r="BZ222">
        <v>128</v>
      </c>
      <c r="CA222">
        <v>83</v>
      </c>
      <c r="CE222">
        <v>0</v>
      </c>
      <c r="CF222">
        <v>0</v>
      </c>
      <c r="CG222">
        <v>0</v>
      </c>
      <c r="CM222">
        <v>0</v>
      </c>
      <c r="CN222" t="s">
        <v>3</v>
      </c>
      <c r="CO222">
        <v>0</v>
      </c>
      <c r="CP222">
        <f t="shared" si="395"/>
        <v>196</v>
      </c>
      <c r="CQ222">
        <f t="shared" si="396"/>
        <v>32.881099999999996</v>
      </c>
      <c r="CR222">
        <f t="shared" si="397"/>
        <v>10.275399999999999</v>
      </c>
      <c r="CS222">
        <f t="shared" si="398"/>
        <v>0</v>
      </c>
      <c r="CT222">
        <f t="shared" si="399"/>
        <v>153.11349999999999</v>
      </c>
      <c r="CU222">
        <f t="shared" si="400"/>
        <v>0</v>
      </c>
      <c r="CV222">
        <f t="shared" si="401"/>
        <v>1.03</v>
      </c>
      <c r="CW222">
        <f t="shared" si="402"/>
        <v>0</v>
      </c>
      <c r="CX222">
        <f t="shared" si="403"/>
        <v>0</v>
      </c>
      <c r="CY222">
        <f t="shared" si="404"/>
        <v>175.95</v>
      </c>
      <c r="CZ222">
        <f t="shared" si="405"/>
        <v>108.63</v>
      </c>
      <c r="DC222" t="s">
        <v>3</v>
      </c>
      <c r="DD222" t="s">
        <v>3</v>
      </c>
      <c r="DE222" t="s">
        <v>3</v>
      </c>
      <c r="DF222" t="s">
        <v>3</v>
      </c>
      <c r="DG222" t="s">
        <v>3</v>
      </c>
      <c r="DH222" t="s">
        <v>3</v>
      </c>
      <c r="DI222" t="s">
        <v>3</v>
      </c>
      <c r="DJ222" t="s">
        <v>3</v>
      </c>
      <c r="DK222" t="s">
        <v>3</v>
      </c>
      <c r="DL222" t="s">
        <v>3</v>
      </c>
      <c r="DM222" t="s">
        <v>3</v>
      </c>
      <c r="DN222">
        <v>0</v>
      </c>
      <c r="DO222">
        <v>0</v>
      </c>
      <c r="DP222">
        <v>1</v>
      </c>
      <c r="DQ222">
        <v>1</v>
      </c>
      <c r="DU222">
        <v>1013</v>
      </c>
      <c r="DV222" t="s">
        <v>550</v>
      </c>
      <c r="DW222" t="s">
        <v>550</v>
      </c>
      <c r="DX222">
        <v>1</v>
      </c>
      <c r="EE222">
        <v>48577754</v>
      </c>
      <c r="EF222">
        <v>2</v>
      </c>
      <c r="EG222" t="s">
        <v>12</v>
      </c>
      <c r="EH222">
        <v>0</v>
      </c>
      <c r="EI222" t="s">
        <v>3</v>
      </c>
      <c r="EJ222">
        <v>1</v>
      </c>
      <c r="EK222">
        <v>20001</v>
      </c>
      <c r="EL222" t="s">
        <v>523</v>
      </c>
      <c r="EM222" t="s">
        <v>524</v>
      </c>
      <c r="EO222" t="s">
        <v>3</v>
      </c>
      <c r="EQ222">
        <v>131072</v>
      </c>
      <c r="ER222">
        <v>17.68</v>
      </c>
      <c r="ES222">
        <v>7.49</v>
      </c>
      <c r="ET222">
        <v>1.66</v>
      </c>
      <c r="EU222">
        <v>0</v>
      </c>
      <c r="EV222">
        <v>8.5299999999999994</v>
      </c>
      <c r="EW222">
        <v>1.03</v>
      </c>
      <c r="EX222">
        <v>0</v>
      </c>
      <c r="EY222">
        <v>0</v>
      </c>
      <c r="FQ222">
        <v>0</v>
      </c>
      <c r="FR222">
        <f t="shared" si="406"/>
        <v>0</v>
      </c>
      <c r="FS222">
        <v>0</v>
      </c>
      <c r="FT222" t="s">
        <v>22</v>
      </c>
      <c r="FU222" t="s">
        <v>23</v>
      </c>
      <c r="FX222">
        <v>115.2</v>
      </c>
      <c r="FY222">
        <v>70.55</v>
      </c>
      <c r="GA222" t="s">
        <v>3</v>
      </c>
      <c r="GD222">
        <v>1</v>
      </c>
      <c r="GF222">
        <v>-1571291397</v>
      </c>
      <c r="GG222">
        <v>2</v>
      </c>
      <c r="GH222">
        <v>0</v>
      </c>
      <c r="GI222">
        <v>2</v>
      </c>
      <c r="GJ222">
        <v>0</v>
      </c>
      <c r="GK222">
        <v>0</v>
      </c>
      <c r="GL222">
        <f t="shared" si="407"/>
        <v>0</v>
      </c>
      <c r="GM222">
        <f t="shared" si="408"/>
        <v>481</v>
      </c>
      <c r="GN222">
        <f t="shared" si="409"/>
        <v>481</v>
      </c>
      <c r="GO222">
        <f t="shared" si="410"/>
        <v>0</v>
      </c>
      <c r="GP222">
        <f t="shared" si="411"/>
        <v>0</v>
      </c>
      <c r="GR222">
        <v>0</v>
      </c>
      <c r="GS222">
        <v>0</v>
      </c>
      <c r="GT222">
        <v>0</v>
      </c>
      <c r="GU222" t="s">
        <v>3</v>
      </c>
      <c r="GV222">
        <f t="shared" si="412"/>
        <v>0</v>
      </c>
      <c r="GW222">
        <v>1</v>
      </c>
      <c r="GX222">
        <f t="shared" si="413"/>
        <v>0</v>
      </c>
      <c r="HA222">
        <v>0</v>
      </c>
      <c r="HB222">
        <v>0</v>
      </c>
      <c r="HC222">
        <f t="shared" si="414"/>
        <v>0</v>
      </c>
      <c r="IK222">
        <v>0</v>
      </c>
    </row>
    <row r="223" spans="1:245">
      <c r="A223">
        <v>17</v>
      </c>
      <c r="B223">
        <v>1</v>
      </c>
      <c r="E223" t="s">
        <v>217</v>
      </c>
      <c r="F223" t="s">
        <v>552</v>
      </c>
      <c r="G223" t="s">
        <v>553</v>
      </c>
      <c r="H223" t="s">
        <v>170</v>
      </c>
      <c r="I223">
        <v>1</v>
      </c>
      <c r="J223">
        <v>0</v>
      </c>
      <c r="O223">
        <f t="shared" si="375"/>
        <v>566</v>
      </c>
      <c r="P223">
        <f t="shared" si="376"/>
        <v>566</v>
      </c>
      <c r="Q223">
        <f t="shared" si="377"/>
        <v>0</v>
      </c>
      <c r="R223">
        <f t="shared" si="378"/>
        <v>0</v>
      </c>
      <c r="S223">
        <f t="shared" si="379"/>
        <v>0</v>
      </c>
      <c r="T223">
        <f t="shared" si="380"/>
        <v>0</v>
      </c>
      <c r="U223">
        <f t="shared" si="381"/>
        <v>0</v>
      </c>
      <c r="V223">
        <f t="shared" si="382"/>
        <v>0</v>
      </c>
      <c r="W223">
        <f t="shared" si="383"/>
        <v>0</v>
      </c>
      <c r="X223">
        <f t="shared" si="384"/>
        <v>0</v>
      </c>
      <c r="Y223">
        <f t="shared" si="385"/>
        <v>0</v>
      </c>
      <c r="AA223">
        <v>48583957</v>
      </c>
      <c r="AB223">
        <f t="shared" si="386"/>
        <v>207.47</v>
      </c>
      <c r="AC223">
        <f t="shared" si="387"/>
        <v>207.47</v>
      </c>
      <c r="AD223">
        <f t="shared" si="388"/>
        <v>0</v>
      </c>
      <c r="AE223">
        <f t="shared" si="389"/>
        <v>0</v>
      </c>
      <c r="AF223">
        <f t="shared" si="390"/>
        <v>0</v>
      </c>
      <c r="AG223">
        <f t="shared" si="391"/>
        <v>0</v>
      </c>
      <c r="AH223">
        <f t="shared" si="392"/>
        <v>0</v>
      </c>
      <c r="AI223">
        <f t="shared" si="393"/>
        <v>0</v>
      </c>
      <c r="AJ223">
        <f t="shared" si="394"/>
        <v>0</v>
      </c>
      <c r="AK223">
        <v>207.47</v>
      </c>
      <c r="AL223">
        <v>207.47</v>
      </c>
      <c r="AM223">
        <v>0</v>
      </c>
      <c r="AN223">
        <v>0</v>
      </c>
      <c r="AO223">
        <v>0</v>
      </c>
      <c r="AP223">
        <v>0</v>
      </c>
      <c r="AQ223">
        <v>0</v>
      </c>
      <c r="AR223">
        <v>0</v>
      </c>
      <c r="AS223">
        <v>0</v>
      </c>
      <c r="AT223">
        <v>0</v>
      </c>
      <c r="AU223">
        <v>0</v>
      </c>
      <c r="AV223">
        <v>1</v>
      </c>
      <c r="AW223">
        <v>1</v>
      </c>
      <c r="AZ223">
        <v>1</v>
      </c>
      <c r="BA223">
        <v>1</v>
      </c>
      <c r="BB223">
        <v>1</v>
      </c>
      <c r="BC223">
        <v>2.73</v>
      </c>
      <c r="BD223" t="s">
        <v>3</v>
      </c>
      <c r="BE223" t="s">
        <v>3</v>
      </c>
      <c r="BF223" t="s">
        <v>3</v>
      </c>
      <c r="BG223" t="s">
        <v>3</v>
      </c>
      <c r="BH223">
        <v>3</v>
      </c>
      <c r="BI223">
        <v>1</v>
      </c>
      <c r="BJ223" t="s">
        <v>554</v>
      </c>
      <c r="BM223">
        <v>500001</v>
      </c>
      <c r="BN223">
        <v>0</v>
      </c>
      <c r="BO223" t="s">
        <v>552</v>
      </c>
      <c r="BP223">
        <v>1</v>
      </c>
      <c r="BQ223">
        <v>8</v>
      </c>
      <c r="BR223">
        <v>0</v>
      </c>
      <c r="BS223">
        <v>1</v>
      </c>
      <c r="BT223">
        <v>1</v>
      </c>
      <c r="BU223">
        <v>1</v>
      </c>
      <c r="BV223">
        <v>1</v>
      </c>
      <c r="BW223">
        <v>1</v>
      </c>
      <c r="BX223">
        <v>1</v>
      </c>
      <c r="BY223" t="s">
        <v>3</v>
      </c>
      <c r="BZ223">
        <v>0</v>
      </c>
      <c r="CA223">
        <v>0</v>
      </c>
      <c r="CE223">
        <v>0</v>
      </c>
      <c r="CF223">
        <v>0</v>
      </c>
      <c r="CG223">
        <v>0</v>
      </c>
      <c r="CM223">
        <v>0</v>
      </c>
      <c r="CN223" t="s">
        <v>3</v>
      </c>
      <c r="CO223">
        <v>0</v>
      </c>
      <c r="CP223">
        <f t="shared" si="395"/>
        <v>566</v>
      </c>
      <c r="CQ223">
        <f t="shared" si="396"/>
        <v>566.3931</v>
      </c>
      <c r="CR223">
        <f t="shared" si="397"/>
        <v>0</v>
      </c>
      <c r="CS223">
        <f t="shared" si="398"/>
        <v>0</v>
      </c>
      <c r="CT223">
        <f t="shared" si="399"/>
        <v>0</v>
      </c>
      <c r="CU223">
        <f t="shared" si="400"/>
        <v>0</v>
      </c>
      <c r="CV223">
        <f t="shared" si="401"/>
        <v>0</v>
      </c>
      <c r="CW223">
        <f t="shared" si="402"/>
        <v>0</v>
      </c>
      <c r="CX223">
        <f t="shared" si="403"/>
        <v>0</v>
      </c>
      <c r="CY223">
        <f t="shared" si="404"/>
        <v>0</v>
      </c>
      <c r="CZ223">
        <f t="shared" si="405"/>
        <v>0</v>
      </c>
      <c r="DC223" t="s">
        <v>3</v>
      </c>
      <c r="DD223" t="s">
        <v>3</v>
      </c>
      <c r="DE223" t="s">
        <v>3</v>
      </c>
      <c r="DF223" t="s">
        <v>3</v>
      </c>
      <c r="DG223" t="s">
        <v>3</v>
      </c>
      <c r="DH223" t="s">
        <v>3</v>
      </c>
      <c r="DI223" t="s">
        <v>3</v>
      </c>
      <c r="DJ223" t="s">
        <v>3</v>
      </c>
      <c r="DK223" t="s">
        <v>3</v>
      </c>
      <c r="DL223" t="s">
        <v>3</v>
      </c>
      <c r="DM223" t="s">
        <v>3</v>
      </c>
      <c r="DN223">
        <v>0</v>
      </c>
      <c r="DO223">
        <v>0</v>
      </c>
      <c r="DP223">
        <v>1</v>
      </c>
      <c r="DQ223">
        <v>1</v>
      </c>
      <c r="DU223">
        <v>1010</v>
      </c>
      <c r="DV223" t="s">
        <v>170</v>
      </c>
      <c r="DW223" t="s">
        <v>170</v>
      </c>
      <c r="DX223">
        <v>1</v>
      </c>
      <c r="EE223">
        <v>48577656</v>
      </c>
      <c r="EF223">
        <v>8</v>
      </c>
      <c r="EG223" t="s">
        <v>106</v>
      </c>
      <c r="EH223">
        <v>0</v>
      </c>
      <c r="EI223" t="s">
        <v>3</v>
      </c>
      <c r="EJ223">
        <v>1</v>
      </c>
      <c r="EK223">
        <v>500001</v>
      </c>
      <c r="EL223" t="s">
        <v>107</v>
      </c>
      <c r="EM223" t="s">
        <v>108</v>
      </c>
      <c r="EO223" t="s">
        <v>3</v>
      </c>
      <c r="EQ223">
        <v>131072</v>
      </c>
      <c r="ER223">
        <v>207.47</v>
      </c>
      <c r="ES223">
        <v>207.47</v>
      </c>
      <c r="ET223">
        <v>0</v>
      </c>
      <c r="EU223">
        <v>0</v>
      </c>
      <c r="EV223">
        <v>0</v>
      </c>
      <c r="EW223">
        <v>0</v>
      </c>
      <c r="EX223">
        <v>0</v>
      </c>
      <c r="EY223">
        <v>0</v>
      </c>
      <c r="FQ223">
        <v>0</v>
      </c>
      <c r="FR223">
        <f t="shared" si="406"/>
        <v>0</v>
      </c>
      <c r="FS223">
        <v>0</v>
      </c>
      <c r="FX223">
        <v>0</v>
      </c>
      <c r="FY223">
        <v>0</v>
      </c>
      <c r="GA223" t="s">
        <v>3</v>
      </c>
      <c r="GD223">
        <v>1</v>
      </c>
      <c r="GF223">
        <v>1294515782</v>
      </c>
      <c r="GG223">
        <v>2</v>
      </c>
      <c r="GH223">
        <v>0</v>
      </c>
      <c r="GI223">
        <v>2</v>
      </c>
      <c r="GJ223">
        <v>0</v>
      </c>
      <c r="GK223">
        <v>0</v>
      </c>
      <c r="GL223">
        <f t="shared" si="407"/>
        <v>0</v>
      </c>
      <c r="GM223">
        <f t="shared" si="408"/>
        <v>566</v>
      </c>
      <c r="GN223">
        <f t="shared" si="409"/>
        <v>566</v>
      </c>
      <c r="GO223">
        <f t="shared" si="410"/>
        <v>0</v>
      </c>
      <c r="GP223">
        <f t="shared" si="411"/>
        <v>0</v>
      </c>
      <c r="GR223">
        <v>0</v>
      </c>
      <c r="GS223">
        <v>0</v>
      </c>
      <c r="GT223">
        <v>0</v>
      </c>
      <c r="GU223" t="s">
        <v>3</v>
      </c>
      <c r="GV223">
        <f t="shared" si="412"/>
        <v>0</v>
      </c>
      <c r="GW223">
        <v>1</v>
      </c>
      <c r="GX223">
        <f t="shared" si="413"/>
        <v>0</v>
      </c>
      <c r="HA223">
        <v>0</v>
      </c>
      <c r="HB223">
        <v>0</v>
      </c>
      <c r="HC223">
        <f t="shared" si="414"/>
        <v>0</v>
      </c>
      <c r="IK223">
        <v>0</v>
      </c>
    </row>
    <row r="224" spans="1:245">
      <c r="A224">
        <v>19</v>
      </c>
      <c r="B224">
        <v>1</v>
      </c>
      <c r="F224" t="s">
        <v>3</v>
      </c>
      <c r="G224" t="s">
        <v>555</v>
      </c>
      <c r="H224" t="s">
        <v>3</v>
      </c>
      <c r="AA224">
        <v>1</v>
      </c>
      <c r="IK224">
        <v>0</v>
      </c>
    </row>
    <row r="225" spans="1:245">
      <c r="A225">
        <v>17</v>
      </c>
      <c r="B225">
        <v>1</v>
      </c>
      <c r="C225">
        <f>ROW(SmtRes!A528)</f>
        <v>528</v>
      </c>
      <c r="D225">
        <f>ROW(EtalonRes!A583)</f>
        <v>583</v>
      </c>
      <c r="E225" t="s">
        <v>222</v>
      </c>
      <c r="F225" t="s">
        <v>556</v>
      </c>
      <c r="G225" t="s">
        <v>557</v>
      </c>
      <c r="H225" t="s">
        <v>558</v>
      </c>
      <c r="I225">
        <v>1</v>
      </c>
      <c r="J225">
        <v>0</v>
      </c>
      <c r="O225">
        <f t="shared" ref="O225:O254" si="415">ROUND(CP225,0)</f>
        <v>1063</v>
      </c>
      <c r="P225">
        <f t="shared" ref="P225:P254" si="416">ROUND(CQ225*I225,0)</f>
        <v>95</v>
      </c>
      <c r="Q225">
        <f t="shared" ref="Q225:Q254" si="417">ROUND(CR225*I225,0)</f>
        <v>32</v>
      </c>
      <c r="R225">
        <f t="shared" ref="R225:R254" si="418">ROUND(CS225*I225,0)</f>
        <v>2</v>
      </c>
      <c r="S225">
        <f t="shared" ref="S225:S254" si="419">ROUND(CT225*I225,0)</f>
        <v>936</v>
      </c>
      <c r="T225">
        <f t="shared" ref="T225:T254" si="420">ROUND(CU225*I225,0)</f>
        <v>0</v>
      </c>
      <c r="U225">
        <f t="shared" ref="U225:U254" si="421">CV225*I225</f>
        <v>6.54</v>
      </c>
      <c r="V225">
        <f t="shared" ref="V225:V254" si="422">CW225*I225</f>
        <v>0.01</v>
      </c>
      <c r="W225">
        <f t="shared" ref="W225:W254" si="423">ROUND(CX225*I225,0)</f>
        <v>0</v>
      </c>
      <c r="X225">
        <f t="shared" ref="X225:X254" si="424">ROUND(CY225,0)</f>
        <v>1079</v>
      </c>
      <c r="Y225">
        <f t="shared" ref="Y225:Y254" si="425">ROUND(CZ225,0)</f>
        <v>666</v>
      </c>
      <c r="AA225">
        <v>48583957</v>
      </c>
      <c r="AB225">
        <f t="shared" ref="AB225:AB254" si="426">ROUND((AC225+AD225+AF225),2)</f>
        <v>72.650000000000006</v>
      </c>
      <c r="AC225">
        <f t="shared" ref="AC225:AC254" si="427">ROUND((ES225),2)</f>
        <v>14.1</v>
      </c>
      <c r="AD225">
        <f t="shared" ref="AD225:AD254" si="428">ROUND((((ET225)-(EU225))+AE225),2)</f>
        <v>6.43</v>
      </c>
      <c r="AE225">
        <f t="shared" ref="AE225:AE254" si="429">ROUND((EU225),2)</f>
        <v>0.12</v>
      </c>
      <c r="AF225">
        <f t="shared" ref="AF225:AF254" si="430">ROUND((EV225),2)</f>
        <v>52.12</v>
      </c>
      <c r="AG225">
        <f t="shared" ref="AG225:AG254" si="431">ROUND((AP225),2)</f>
        <v>0</v>
      </c>
      <c r="AH225">
        <f t="shared" ref="AH225:AH254" si="432">(EW225)</f>
        <v>6.54</v>
      </c>
      <c r="AI225">
        <f t="shared" ref="AI225:AI254" si="433">(EX225)</f>
        <v>0.01</v>
      </c>
      <c r="AJ225">
        <f t="shared" ref="AJ225:AJ254" si="434">(AS225)</f>
        <v>0</v>
      </c>
      <c r="AK225">
        <v>72.650000000000006</v>
      </c>
      <c r="AL225">
        <v>14.1</v>
      </c>
      <c r="AM225">
        <v>6.43</v>
      </c>
      <c r="AN225">
        <v>0.12</v>
      </c>
      <c r="AO225">
        <v>52.12</v>
      </c>
      <c r="AP225">
        <v>0</v>
      </c>
      <c r="AQ225">
        <v>6.54</v>
      </c>
      <c r="AR225">
        <v>0.01</v>
      </c>
      <c r="AS225">
        <v>0</v>
      </c>
      <c r="AT225">
        <v>115</v>
      </c>
      <c r="AU225">
        <v>71</v>
      </c>
      <c r="AV225">
        <v>1</v>
      </c>
      <c r="AW225">
        <v>1</v>
      </c>
      <c r="AZ225">
        <v>1</v>
      </c>
      <c r="BA225">
        <v>17.95</v>
      </c>
      <c r="BB225">
        <v>5.0199999999999996</v>
      </c>
      <c r="BC225">
        <v>6.71</v>
      </c>
      <c r="BD225" t="s">
        <v>3</v>
      </c>
      <c r="BE225" t="s">
        <v>3</v>
      </c>
      <c r="BF225" t="s">
        <v>3</v>
      </c>
      <c r="BG225" t="s">
        <v>3</v>
      </c>
      <c r="BH225">
        <v>0</v>
      </c>
      <c r="BI225">
        <v>1</v>
      </c>
      <c r="BJ225" t="s">
        <v>559</v>
      </c>
      <c r="BM225">
        <v>20001</v>
      </c>
      <c r="BN225">
        <v>0</v>
      </c>
      <c r="BO225" t="s">
        <v>556</v>
      </c>
      <c r="BP225">
        <v>1</v>
      </c>
      <c r="BQ225">
        <v>2</v>
      </c>
      <c r="BR225">
        <v>0</v>
      </c>
      <c r="BS225">
        <v>17.95</v>
      </c>
      <c r="BT225">
        <v>1</v>
      </c>
      <c r="BU225">
        <v>1</v>
      </c>
      <c r="BV225">
        <v>1</v>
      </c>
      <c r="BW225">
        <v>1</v>
      </c>
      <c r="BX225">
        <v>1</v>
      </c>
      <c r="BY225" t="s">
        <v>3</v>
      </c>
      <c r="BZ225">
        <v>128</v>
      </c>
      <c r="CA225">
        <v>83</v>
      </c>
      <c r="CE225">
        <v>0</v>
      </c>
      <c r="CF225">
        <v>0</v>
      </c>
      <c r="CG225">
        <v>0</v>
      </c>
      <c r="CM225">
        <v>0</v>
      </c>
      <c r="CN225" t="s">
        <v>3</v>
      </c>
      <c r="CO225">
        <v>0</v>
      </c>
      <c r="CP225">
        <f t="shared" ref="CP225:CP254" si="435">(P225+Q225+S225)</f>
        <v>1063</v>
      </c>
      <c r="CQ225">
        <f t="shared" ref="CQ225:CQ254" si="436">AC225*BC225</f>
        <v>94.611000000000004</v>
      </c>
      <c r="CR225">
        <f t="shared" ref="CR225:CR254" si="437">AD225*BB225</f>
        <v>32.278599999999997</v>
      </c>
      <c r="CS225">
        <f t="shared" ref="CS225:CS254" si="438">AE225*BS225</f>
        <v>2.1539999999999999</v>
      </c>
      <c r="CT225">
        <f t="shared" ref="CT225:CT254" si="439">AF225*BA225</f>
        <v>935.55399999999997</v>
      </c>
      <c r="CU225">
        <f t="shared" ref="CU225:CU254" si="440">AG225</f>
        <v>0</v>
      </c>
      <c r="CV225">
        <f t="shared" ref="CV225:CV254" si="441">AH225</f>
        <v>6.54</v>
      </c>
      <c r="CW225">
        <f t="shared" ref="CW225:CW254" si="442">AI225</f>
        <v>0.01</v>
      </c>
      <c r="CX225">
        <f t="shared" ref="CX225:CX254" si="443">AJ225</f>
        <v>0</v>
      </c>
      <c r="CY225">
        <f t="shared" ref="CY225:CY254" si="444">(((S225+R225)*AT225)/100)</f>
        <v>1078.7</v>
      </c>
      <c r="CZ225">
        <f t="shared" ref="CZ225:CZ254" si="445">(((S225+R225)*AU225)/100)</f>
        <v>665.98</v>
      </c>
      <c r="DC225" t="s">
        <v>3</v>
      </c>
      <c r="DD225" t="s">
        <v>3</v>
      </c>
      <c r="DE225" t="s">
        <v>3</v>
      </c>
      <c r="DF225" t="s">
        <v>3</v>
      </c>
      <c r="DG225" t="s">
        <v>3</v>
      </c>
      <c r="DH225" t="s">
        <v>3</v>
      </c>
      <c r="DI225" t="s">
        <v>3</v>
      </c>
      <c r="DJ225" t="s">
        <v>3</v>
      </c>
      <c r="DK225" t="s">
        <v>3</v>
      </c>
      <c r="DL225" t="s">
        <v>3</v>
      </c>
      <c r="DM225" t="s">
        <v>3</v>
      </c>
      <c r="DN225">
        <v>0</v>
      </c>
      <c r="DO225">
        <v>0</v>
      </c>
      <c r="DP225">
        <v>1</v>
      </c>
      <c r="DQ225">
        <v>1</v>
      </c>
      <c r="DU225">
        <v>1013</v>
      </c>
      <c r="DV225" t="s">
        <v>558</v>
      </c>
      <c r="DW225" t="s">
        <v>558</v>
      </c>
      <c r="DX225">
        <v>1</v>
      </c>
      <c r="EE225">
        <v>48577754</v>
      </c>
      <c r="EF225">
        <v>2</v>
      </c>
      <c r="EG225" t="s">
        <v>12</v>
      </c>
      <c r="EH225">
        <v>0</v>
      </c>
      <c r="EI225" t="s">
        <v>3</v>
      </c>
      <c r="EJ225">
        <v>1</v>
      </c>
      <c r="EK225">
        <v>20001</v>
      </c>
      <c r="EL225" t="s">
        <v>523</v>
      </c>
      <c r="EM225" t="s">
        <v>524</v>
      </c>
      <c r="EO225" t="s">
        <v>3</v>
      </c>
      <c r="EQ225">
        <v>131072</v>
      </c>
      <c r="ER225">
        <v>72.650000000000006</v>
      </c>
      <c r="ES225">
        <v>14.1</v>
      </c>
      <c r="ET225">
        <v>6.43</v>
      </c>
      <c r="EU225">
        <v>0.12</v>
      </c>
      <c r="EV225">
        <v>52.12</v>
      </c>
      <c r="EW225">
        <v>6.54</v>
      </c>
      <c r="EX225">
        <v>0.01</v>
      </c>
      <c r="EY225">
        <v>0</v>
      </c>
      <c r="FQ225">
        <v>0</v>
      </c>
      <c r="FR225">
        <f t="shared" ref="FR225:FR254" si="446">ROUND(IF(AND(BH225=3,BI225=3),P225,0),0)</f>
        <v>0</v>
      </c>
      <c r="FS225">
        <v>0</v>
      </c>
      <c r="FT225" t="s">
        <v>22</v>
      </c>
      <c r="FU225" t="s">
        <v>23</v>
      </c>
      <c r="FX225">
        <v>115.2</v>
      </c>
      <c r="FY225">
        <v>70.55</v>
      </c>
      <c r="GA225" t="s">
        <v>3</v>
      </c>
      <c r="GD225">
        <v>1</v>
      </c>
      <c r="GF225">
        <v>1819224873</v>
      </c>
      <c r="GG225">
        <v>2</v>
      </c>
      <c r="GH225">
        <v>0</v>
      </c>
      <c r="GI225">
        <v>2</v>
      </c>
      <c r="GJ225">
        <v>0</v>
      </c>
      <c r="GK225">
        <v>0</v>
      </c>
      <c r="GL225">
        <f t="shared" ref="GL225:GL254" si="447">ROUND(IF(AND(BH225=3,BI225=3,FS225&lt;&gt;0),P225,0),0)</f>
        <v>0</v>
      </c>
      <c r="GM225">
        <f t="shared" ref="GM225:GM254" si="448">ROUND(O225+X225+Y225,0)+GX225</f>
        <v>2808</v>
      </c>
      <c r="GN225">
        <f t="shared" ref="GN225:GN254" si="449">IF(OR(BI225=0,BI225=1),ROUND(O225+X225+Y225,0),0)</f>
        <v>2808</v>
      </c>
      <c r="GO225">
        <f t="shared" ref="GO225:GO254" si="450">IF(BI225=2,ROUND(O225+X225+Y225,0),0)</f>
        <v>0</v>
      </c>
      <c r="GP225">
        <f t="shared" ref="GP225:GP254" si="451">IF(BI225=4,ROUND(O225+X225+Y225,0)+GX225,0)</f>
        <v>0</v>
      </c>
      <c r="GR225">
        <v>0</v>
      </c>
      <c r="GS225">
        <v>0</v>
      </c>
      <c r="GT225">
        <v>0</v>
      </c>
      <c r="GU225" t="s">
        <v>3</v>
      </c>
      <c r="GV225">
        <f t="shared" ref="GV225:GV254" si="452">ROUND((GT225),2)</f>
        <v>0</v>
      </c>
      <c r="GW225">
        <v>1</v>
      </c>
      <c r="GX225">
        <f t="shared" ref="GX225:GX254" si="453">ROUND(HC225*I225,0)</f>
        <v>0</v>
      </c>
      <c r="HA225">
        <v>0</v>
      </c>
      <c r="HB225">
        <v>0</v>
      </c>
      <c r="HC225">
        <f t="shared" ref="HC225:HC254" si="454">GV225*GW225</f>
        <v>0</v>
      </c>
      <c r="IK225">
        <v>0</v>
      </c>
    </row>
    <row r="226" spans="1:245">
      <c r="A226">
        <v>17</v>
      </c>
      <c r="B226">
        <v>1</v>
      </c>
      <c r="E226" t="s">
        <v>227</v>
      </c>
      <c r="F226" t="s">
        <v>560</v>
      </c>
      <c r="G226" t="s">
        <v>561</v>
      </c>
      <c r="H226" t="s">
        <v>170</v>
      </c>
      <c r="I226">
        <v>1</v>
      </c>
      <c r="J226">
        <v>0</v>
      </c>
      <c r="O226">
        <f t="shared" si="415"/>
        <v>5958</v>
      </c>
      <c r="P226">
        <f t="shared" si="416"/>
        <v>5958</v>
      </c>
      <c r="Q226">
        <f t="shared" si="417"/>
        <v>0</v>
      </c>
      <c r="R226">
        <f t="shared" si="418"/>
        <v>0</v>
      </c>
      <c r="S226">
        <f t="shared" si="419"/>
        <v>0</v>
      </c>
      <c r="T226">
        <f t="shared" si="420"/>
        <v>0</v>
      </c>
      <c r="U226">
        <f t="shared" si="421"/>
        <v>0</v>
      </c>
      <c r="V226">
        <f t="shared" si="422"/>
        <v>0</v>
      </c>
      <c r="W226">
        <f t="shared" si="423"/>
        <v>0</v>
      </c>
      <c r="X226">
        <f t="shared" si="424"/>
        <v>0</v>
      </c>
      <c r="Y226">
        <f t="shared" si="425"/>
        <v>0</v>
      </c>
      <c r="AA226">
        <v>48583957</v>
      </c>
      <c r="AB226">
        <f t="shared" si="426"/>
        <v>1551.61</v>
      </c>
      <c r="AC226">
        <f t="shared" si="427"/>
        <v>1551.61</v>
      </c>
      <c r="AD226">
        <f t="shared" si="428"/>
        <v>0</v>
      </c>
      <c r="AE226">
        <f t="shared" si="429"/>
        <v>0</v>
      </c>
      <c r="AF226">
        <f t="shared" si="430"/>
        <v>0</v>
      </c>
      <c r="AG226">
        <f t="shared" si="431"/>
        <v>0</v>
      </c>
      <c r="AH226">
        <f t="shared" si="432"/>
        <v>0</v>
      </c>
      <c r="AI226">
        <f t="shared" si="433"/>
        <v>0</v>
      </c>
      <c r="AJ226">
        <f t="shared" si="434"/>
        <v>0</v>
      </c>
      <c r="AK226">
        <v>1551.61</v>
      </c>
      <c r="AL226">
        <v>1551.61</v>
      </c>
      <c r="AM226">
        <v>0</v>
      </c>
      <c r="AN226">
        <v>0</v>
      </c>
      <c r="AO226">
        <v>0</v>
      </c>
      <c r="AP226">
        <v>0</v>
      </c>
      <c r="AQ226">
        <v>0</v>
      </c>
      <c r="AR226">
        <v>0</v>
      </c>
      <c r="AS226">
        <v>0</v>
      </c>
      <c r="AT226">
        <v>0</v>
      </c>
      <c r="AU226">
        <v>0</v>
      </c>
      <c r="AV226">
        <v>1</v>
      </c>
      <c r="AW226">
        <v>1</v>
      </c>
      <c r="AZ226">
        <v>1</v>
      </c>
      <c r="BA226">
        <v>1</v>
      </c>
      <c r="BB226">
        <v>1</v>
      </c>
      <c r="BC226">
        <v>3.84</v>
      </c>
      <c r="BD226" t="s">
        <v>3</v>
      </c>
      <c r="BE226" t="s">
        <v>3</v>
      </c>
      <c r="BF226" t="s">
        <v>3</v>
      </c>
      <c r="BG226" t="s">
        <v>3</v>
      </c>
      <c r="BH226">
        <v>3</v>
      </c>
      <c r="BI226">
        <v>1</v>
      </c>
      <c r="BJ226" t="s">
        <v>562</v>
      </c>
      <c r="BM226">
        <v>500001</v>
      </c>
      <c r="BN226">
        <v>0</v>
      </c>
      <c r="BO226" t="s">
        <v>560</v>
      </c>
      <c r="BP226">
        <v>1</v>
      </c>
      <c r="BQ226">
        <v>8</v>
      </c>
      <c r="BR226">
        <v>0</v>
      </c>
      <c r="BS226">
        <v>1</v>
      </c>
      <c r="BT226">
        <v>1</v>
      </c>
      <c r="BU226">
        <v>1</v>
      </c>
      <c r="BV226">
        <v>1</v>
      </c>
      <c r="BW226">
        <v>1</v>
      </c>
      <c r="BX226">
        <v>1</v>
      </c>
      <c r="BY226" t="s">
        <v>3</v>
      </c>
      <c r="BZ226">
        <v>0</v>
      </c>
      <c r="CA226">
        <v>0</v>
      </c>
      <c r="CE226">
        <v>0</v>
      </c>
      <c r="CF226">
        <v>0</v>
      </c>
      <c r="CG226">
        <v>0</v>
      </c>
      <c r="CM226">
        <v>0</v>
      </c>
      <c r="CN226" t="s">
        <v>3</v>
      </c>
      <c r="CO226">
        <v>0</v>
      </c>
      <c r="CP226">
        <f t="shared" si="435"/>
        <v>5958</v>
      </c>
      <c r="CQ226">
        <f t="shared" si="436"/>
        <v>5958.1823999999997</v>
      </c>
      <c r="CR226">
        <f t="shared" si="437"/>
        <v>0</v>
      </c>
      <c r="CS226">
        <f t="shared" si="438"/>
        <v>0</v>
      </c>
      <c r="CT226">
        <f t="shared" si="439"/>
        <v>0</v>
      </c>
      <c r="CU226">
        <f t="shared" si="440"/>
        <v>0</v>
      </c>
      <c r="CV226">
        <f t="shared" si="441"/>
        <v>0</v>
      </c>
      <c r="CW226">
        <f t="shared" si="442"/>
        <v>0</v>
      </c>
      <c r="CX226">
        <f t="shared" si="443"/>
        <v>0</v>
      </c>
      <c r="CY226">
        <f t="shared" si="444"/>
        <v>0</v>
      </c>
      <c r="CZ226">
        <f t="shared" si="445"/>
        <v>0</v>
      </c>
      <c r="DC226" t="s">
        <v>3</v>
      </c>
      <c r="DD226" t="s">
        <v>3</v>
      </c>
      <c r="DE226" t="s">
        <v>3</v>
      </c>
      <c r="DF226" t="s">
        <v>3</v>
      </c>
      <c r="DG226" t="s">
        <v>3</v>
      </c>
      <c r="DH226" t="s">
        <v>3</v>
      </c>
      <c r="DI226" t="s">
        <v>3</v>
      </c>
      <c r="DJ226" t="s">
        <v>3</v>
      </c>
      <c r="DK226" t="s">
        <v>3</v>
      </c>
      <c r="DL226" t="s">
        <v>3</v>
      </c>
      <c r="DM226" t="s">
        <v>3</v>
      </c>
      <c r="DN226">
        <v>0</v>
      </c>
      <c r="DO226">
        <v>0</v>
      </c>
      <c r="DP226">
        <v>1</v>
      </c>
      <c r="DQ226">
        <v>1</v>
      </c>
      <c r="DU226">
        <v>1010</v>
      </c>
      <c r="DV226" t="s">
        <v>170</v>
      </c>
      <c r="DW226" t="s">
        <v>170</v>
      </c>
      <c r="DX226">
        <v>1</v>
      </c>
      <c r="EE226">
        <v>48577656</v>
      </c>
      <c r="EF226">
        <v>8</v>
      </c>
      <c r="EG226" t="s">
        <v>106</v>
      </c>
      <c r="EH226">
        <v>0</v>
      </c>
      <c r="EI226" t="s">
        <v>3</v>
      </c>
      <c r="EJ226">
        <v>1</v>
      </c>
      <c r="EK226">
        <v>500001</v>
      </c>
      <c r="EL226" t="s">
        <v>107</v>
      </c>
      <c r="EM226" t="s">
        <v>108</v>
      </c>
      <c r="EO226" t="s">
        <v>3</v>
      </c>
      <c r="EQ226">
        <v>131072</v>
      </c>
      <c r="ER226">
        <v>1551.61</v>
      </c>
      <c r="ES226">
        <v>1551.61</v>
      </c>
      <c r="ET226">
        <v>0</v>
      </c>
      <c r="EU226">
        <v>0</v>
      </c>
      <c r="EV226">
        <v>0</v>
      </c>
      <c r="EW226">
        <v>0</v>
      </c>
      <c r="EX226">
        <v>0</v>
      </c>
      <c r="EY226">
        <v>0</v>
      </c>
      <c r="FQ226">
        <v>0</v>
      </c>
      <c r="FR226">
        <f t="shared" si="446"/>
        <v>0</v>
      </c>
      <c r="FS226">
        <v>0</v>
      </c>
      <c r="FX226">
        <v>0</v>
      </c>
      <c r="FY226">
        <v>0</v>
      </c>
      <c r="GA226" t="s">
        <v>3</v>
      </c>
      <c r="GD226">
        <v>1</v>
      </c>
      <c r="GF226">
        <v>1786867823</v>
      </c>
      <c r="GG226">
        <v>2</v>
      </c>
      <c r="GH226">
        <v>0</v>
      </c>
      <c r="GI226">
        <v>2</v>
      </c>
      <c r="GJ226">
        <v>0</v>
      </c>
      <c r="GK226">
        <v>0</v>
      </c>
      <c r="GL226">
        <f t="shared" si="447"/>
        <v>0</v>
      </c>
      <c r="GM226">
        <f t="shared" si="448"/>
        <v>5958</v>
      </c>
      <c r="GN226">
        <f t="shared" si="449"/>
        <v>5958</v>
      </c>
      <c r="GO226">
        <f t="shared" si="450"/>
        <v>0</v>
      </c>
      <c r="GP226">
        <f t="shared" si="451"/>
        <v>0</v>
      </c>
      <c r="GR226">
        <v>0</v>
      </c>
      <c r="GS226">
        <v>0</v>
      </c>
      <c r="GT226">
        <v>0</v>
      </c>
      <c r="GU226" t="s">
        <v>3</v>
      </c>
      <c r="GV226">
        <f t="shared" si="452"/>
        <v>0</v>
      </c>
      <c r="GW226">
        <v>1</v>
      </c>
      <c r="GX226">
        <f t="shared" si="453"/>
        <v>0</v>
      </c>
      <c r="HA226">
        <v>0</v>
      </c>
      <c r="HB226">
        <v>0</v>
      </c>
      <c r="HC226">
        <f t="shared" si="454"/>
        <v>0</v>
      </c>
      <c r="IK226">
        <v>0</v>
      </c>
    </row>
    <row r="227" spans="1:245">
      <c r="A227">
        <v>17</v>
      </c>
      <c r="B227">
        <v>1</v>
      </c>
      <c r="C227">
        <f>ROW(SmtRes!A540)</f>
        <v>540</v>
      </c>
      <c r="D227">
        <f>ROW(EtalonRes!A597)</f>
        <v>597</v>
      </c>
      <c r="E227" t="s">
        <v>228</v>
      </c>
      <c r="F227" t="s">
        <v>563</v>
      </c>
      <c r="G227" t="s">
        <v>564</v>
      </c>
      <c r="H227" t="s">
        <v>565</v>
      </c>
      <c r="I227">
        <v>1</v>
      </c>
      <c r="J227">
        <v>0</v>
      </c>
      <c r="O227">
        <f t="shared" si="415"/>
        <v>3918</v>
      </c>
      <c r="P227">
        <f t="shared" si="416"/>
        <v>907</v>
      </c>
      <c r="Q227">
        <f t="shared" si="417"/>
        <v>379</v>
      </c>
      <c r="R227">
        <f t="shared" si="418"/>
        <v>37</v>
      </c>
      <c r="S227">
        <f t="shared" si="419"/>
        <v>2632</v>
      </c>
      <c r="T227">
        <f t="shared" si="420"/>
        <v>0</v>
      </c>
      <c r="U227">
        <f t="shared" si="421"/>
        <v>16.309999999999999</v>
      </c>
      <c r="V227">
        <f t="shared" si="422"/>
        <v>0.17</v>
      </c>
      <c r="W227">
        <f t="shared" si="423"/>
        <v>0</v>
      </c>
      <c r="X227">
        <f t="shared" si="424"/>
        <v>3069</v>
      </c>
      <c r="Y227">
        <f t="shared" si="425"/>
        <v>1895</v>
      </c>
      <c r="AA227">
        <v>48583957</v>
      </c>
      <c r="AB227">
        <f t="shared" si="426"/>
        <v>364.11</v>
      </c>
      <c r="AC227">
        <f t="shared" si="427"/>
        <v>162.9</v>
      </c>
      <c r="AD227">
        <f t="shared" si="428"/>
        <v>54.58</v>
      </c>
      <c r="AE227">
        <f t="shared" si="429"/>
        <v>2.06</v>
      </c>
      <c r="AF227">
        <f t="shared" si="430"/>
        <v>146.63</v>
      </c>
      <c r="AG227">
        <f t="shared" si="431"/>
        <v>0</v>
      </c>
      <c r="AH227">
        <f t="shared" si="432"/>
        <v>16.309999999999999</v>
      </c>
      <c r="AI227">
        <f t="shared" si="433"/>
        <v>0.17</v>
      </c>
      <c r="AJ227">
        <f t="shared" si="434"/>
        <v>0</v>
      </c>
      <c r="AK227">
        <v>364.11</v>
      </c>
      <c r="AL227">
        <v>162.9</v>
      </c>
      <c r="AM227">
        <v>54.58</v>
      </c>
      <c r="AN227">
        <v>2.06</v>
      </c>
      <c r="AO227">
        <v>146.63</v>
      </c>
      <c r="AP227">
        <v>0</v>
      </c>
      <c r="AQ227">
        <v>16.309999999999999</v>
      </c>
      <c r="AR227">
        <v>0.17</v>
      </c>
      <c r="AS227">
        <v>0</v>
      </c>
      <c r="AT227">
        <v>115</v>
      </c>
      <c r="AU227">
        <v>71</v>
      </c>
      <c r="AV227">
        <v>1</v>
      </c>
      <c r="AW227">
        <v>1</v>
      </c>
      <c r="AZ227">
        <v>1</v>
      </c>
      <c r="BA227">
        <v>17.95</v>
      </c>
      <c r="BB227">
        <v>6.95</v>
      </c>
      <c r="BC227">
        <v>5.57</v>
      </c>
      <c r="BD227" t="s">
        <v>3</v>
      </c>
      <c r="BE227" t="s">
        <v>3</v>
      </c>
      <c r="BF227" t="s">
        <v>3</v>
      </c>
      <c r="BG227" t="s">
        <v>3</v>
      </c>
      <c r="BH227">
        <v>0</v>
      </c>
      <c r="BI227">
        <v>1</v>
      </c>
      <c r="BJ227" t="s">
        <v>566</v>
      </c>
      <c r="BM227">
        <v>20001</v>
      </c>
      <c r="BN227">
        <v>0</v>
      </c>
      <c r="BO227" t="s">
        <v>563</v>
      </c>
      <c r="BP227">
        <v>1</v>
      </c>
      <c r="BQ227">
        <v>2</v>
      </c>
      <c r="BR227">
        <v>0</v>
      </c>
      <c r="BS227">
        <v>17.95</v>
      </c>
      <c r="BT227">
        <v>1</v>
      </c>
      <c r="BU227">
        <v>1</v>
      </c>
      <c r="BV227">
        <v>1</v>
      </c>
      <c r="BW227">
        <v>1</v>
      </c>
      <c r="BX227">
        <v>1</v>
      </c>
      <c r="BY227" t="s">
        <v>3</v>
      </c>
      <c r="BZ227">
        <v>128</v>
      </c>
      <c r="CA227">
        <v>83</v>
      </c>
      <c r="CE227">
        <v>0</v>
      </c>
      <c r="CF227">
        <v>0</v>
      </c>
      <c r="CG227">
        <v>0</v>
      </c>
      <c r="CM227">
        <v>0</v>
      </c>
      <c r="CN227" t="s">
        <v>3</v>
      </c>
      <c r="CO227">
        <v>0</v>
      </c>
      <c r="CP227">
        <f t="shared" si="435"/>
        <v>3918</v>
      </c>
      <c r="CQ227">
        <f t="shared" si="436"/>
        <v>907.35300000000007</v>
      </c>
      <c r="CR227">
        <f t="shared" si="437"/>
        <v>379.33100000000002</v>
      </c>
      <c r="CS227">
        <f t="shared" si="438"/>
        <v>36.976999999999997</v>
      </c>
      <c r="CT227">
        <f t="shared" si="439"/>
        <v>2632.0084999999999</v>
      </c>
      <c r="CU227">
        <f t="shared" si="440"/>
        <v>0</v>
      </c>
      <c r="CV227">
        <f t="shared" si="441"/>
        <v>16.309999999999999</v>
      </c>
      <c r="CW227">
        <f t="shared" si="442"/>
        <v>0.17</v>
      </c>
      <c r="CX227">
        <f t="shared" si="443"/>
        <v>0</v>
      </c>
      <c r="CY227">
        <f t="shared" si="444"/>
        <v>3069.35</v>
      </c>
      <c r="CZ227">
        <f t="shared" si="445"/>
        <v>1894.99</v>
      </c>
      <c r="DC227" t="s">
        <v>3</v>
      </c>
      <c r="DD227" t="s">
        <v>3</v>
      </c>
      <c r="DE227" t="s">
        <v>3</v>
      </c>
      <c r="DF227" t="s">
        <v>3</v>
      </c>
      <c r="DG227" t="s">
        <v>3</v>
      </c>
      <c r="DH227" t="s">
        <v>3</v>
      </c>
      <c r="DI227" t="s">
        <v>3</v>
      </c>
      <c r="DJ227" t="s">
        <v>3</v>
      </c>
      <c r="DK227" t="s">
        <v>3</v>
      </c>
      <c r="DL227" t="s">
        <v>3</v>
      </c>
      <c r="DM227" t="s">
        <v>3</v>
      </c>
      <c r="DN227">
        <v>0</v>
      </c>
      <c r="DO227">
        <v>0</v>
      </c>
      <c r="DP227">
        <v>1</v>
      </c>
      <c r="DQ227">
        <v>1</v>
      </c>
      <c r="DU227">
        <v>1013</v>
      </c>
      <c r="DV227" t="s">
        <v>565</v>
      </c>
      <c r="DW227" t="s">
        <v>565</v>
      </c>
      <c r="DX227">
        <v>1</v>
      </c>
      <c r="EE227">
        <v>48577754</v>
      </c>
      <c r="EF227">
        <v>2</v>
      </c>
      <c r="EG227" t="s">
        <v>12</v>
      </c>
      <c r="EH227">
        <v>0</v>
      </c>
      <c r="EI227" t="s">
        <v>3</v>
      </c>
      <c r="EJ227">
        <v>1</v>
      </c>
      <c r="EK227">
        <v>20001</v>
      </c>
      <c r="EL227" t="s">
        <v>523</v>
      </c>
      <c r="EM227" t="s">
        <v>524</v>
      </c>
      <c r="EO227" t="s">
        <v>3</v>
      </c>
      <c r="EQ227">
        <v>131072</v>
      </c>
      <c r="ER227">
        <v>364.11</v>
      </c>
      <c r="ES227">
        <v>162.9</v>
      </c>
      <c r="ET227">
        <v>54.58</v>
      </c>
      <c r="EU227">
        <v>2.06</v>
      </c>
      <c r="EV227">
        <v>146.63</v>
      </c>
      <c r="EW227">
        <v>16.309999999999999</v>
      </c>
      <c r="EX227">
        <v>0.17</v>
      </c>
      <c r="EY227">
        <v>0</v>
      </c>
      <c r="FQ227">
        <v>0</v>
      </c>
      <c r="FR227">
        <f t="shared" si="446"/>
        <v>0</v>
      </c>
      <c r="FS227">
        <v>0</v>
      </c>
      <c r="FT227" t="s">
        <v>22</v>
      </c>
      <c r="FU227" t="s">
        <v>23</v>
      </c>
      <c r="FX227">
        <v>115.2</v>
      </c>
      <c r="FY227">
        <v>70.55</v>
      </c>
      <c r="GA227" t="s">
        <v>3</v>
      </c>
      <c r="GD227">
        <v>1</v>
      </c>
      <c r="GF227">
        <v>-902573296</v>
      </c>
      <c r="GG227">
        <v>2</v>
      </c>
      <c r="GH227">
        <v>0</v>
      </c>
      <c r="GI227">
        <v>2</v>
      </c>
      <c r="GJ227">
        <v>0</v>
      </c>
      <c r="GK227">
        <v>0</v>
      </c>
      <c r="GL227">
        <f t="shared" si="447"/>
        <v>0</v>
      </c>
      <c r="GM227">
        <f t="shared" si="448"/>
        <v>8882</v>
      </c>
      <c r="GN227">
        <f t="shared" si="449"/>
        <v>8882</v>
      </c>
      <c r="GO227">
        <f t="shared" si="450"/>
        <v>0</v>
      </c>
      <c r="GP227">
        <f t="shared" si="451"/>
        <v>0</v>
      </c>
      <c r="GR227">
        <v>0</v>
      </c>
      <c r="GS227">
        <v>0</v>
      </c>
      <c r="GT227">
        <v>0</v>
      </c>
      <c r="GU227" t="s">
        <v>3</v>
      </c>
      <c r="GV227">
        <f t="shared" si="452"/>
        <v>0</v>
      </c>
      <c r="GW227">
        <v>1</v>
      </c>
      <c r="GX227">
        <f t="shared" si="453"/>
        <v>0</v>
      </c>
      <c r="HA227">
        <v>0</v>
      </c>
      <c r="HB227">
        <v>0</v>
      </c>
      <c r="HC227">
        <f t="shared" si="454"/>
        <v>0</v>
      </c>
      <c r="IK227">
        <v>0</v>
      </c>
    </row>
    <row r="228" spans="1:245">
      <c r="A228">
        <v>17</v>
      </c>
      <c r="B228">
        <v>1</v>
      </c>
      <c r="E228" t="s">
        <v>232</v>
      </c>
      <c r="F228" t="s">
        <v>567</v>
      </c>
      <c r="G228" t="s">
        <v>568</v>
      </c>
      <c r="H228" t="s">
        <v>170</v>
      </c>
      <c r="I228">
        <v>1</v>
      </c>
      <c r="J228">
        <v>0</v>
      </c>
      <c r="O228">
        <f t="shared" si="415"/>
        <v>8960</v>
      </c>
      <c r="P228">
        <f t="shared" si="416"/>
        <v>8960</v>
      </c>
      <c r="Q228">
        <f t="shared" si="417"/>
        <v>0</v>
      </c>
      <c r="R228">
        <f t="shared" si="418"/>
        <v>0</v>
      </c>
      <c r="S228">
        <f t="shared" si="419"/>
        <v>0</v>
      </c>
      <c r="T228">
        <f t="shared" si="420"/>
        <v>0</v>
      </c>
      <c r="U228">
        <f t="shared" si="421"/>
        <v>0</v>
      </c>
      <c r="V228">
        <f t="shared" si="422"/>
        <v>0</v>
      </c>
      <c r="W228">
        <f t="shared" si="423"/>
        <v>0</v>
      </c>
      <c r="X228">
        <f t="shared" si="424"/>
        <v>0</v>
      </c>
      <c r="Y228">
        <f t="shared" si="425"/>
        <v>0</v>
      </c>
      <c r="AA228">
        <v>48583957</v>
      </c>
      <c r="AB228">
        <f t="shared" si="426"/>
        <v>2559.9</v>
      </c>
      <c r="AC228">
        <f t="shared" si="427"/>
        <v>2559.9</v>
      </c>
      <c r="AD228">
        <f t="shared" si="428"/>
        <v>0</v>
      </c>
      <c r="AE228">
        <f t="shared" si="429"/>
        <v>0</v>
      </c>
      <c r="AF228">
        <f t="shared" si="430"/>
        <v>0</v>
      </c>
      <c r="AG228">
        <f t="shared" si="431"/>
        <v>0</v>
      </c>
      <c r="AH228">
        <f t="shared" si="432"/>
        <v>0</v>
      </c>
      <c r="AI228">
        <f t="shared" si="433"/>
        <v>0</v>
      </c>
      <c r="AJ228">
        <f t="shared" si="434"/>
        <v>0</v>
      </c>
      <c r="AK228">
        <v>2559.9</v>
      </c>
      <c r="AL228">
        <v>2559.9</v>
      </c>
      <c r="AM228">
        <v>0</v>
      </c>
      <c r="AN228">
        <v>0</v>
      </c>
      <c r="AO228">
        <v>0</v>
      </c>
      <c r="AP228">
        <v>0</v>
      </c>
      <c r="AQ228">
        <v>0</v>
      </c>
      <c r="AR228">
        <v>0</v>
      </c>
      <c r="AS228">
        <v>0</v>
      </c>
      <c r="AT228">
        <v>0</v>
      </c>
      <c r="AU228">
        <v>0</v>
      </c>
      <c r="AV228">
        <v>1</v>
      </c>
      <c r="AW228">
        <v>1</v>
      </c>
      <c r="AZ228">
        <v>1</v>
      </c>
      <c r="BA228">
        <v>1</v>
      </c>
      <c r="BB228">
        <v>1</v>
      </c>
      <c r="BC228">
        <v>3.5</v>
      </c>
      <c r="BD228" t="s">
        <v>3</v>
      </c>
      <c r="BE228" t="s">
        <v>3</v>
      </c>
      <c r="BF228" t="s">
        <v>3</v>
      </c>
      <c r="BG228" t="s">
        <v>3</v>
      </c>
      <c r="BH228">
        <v>3</v>
      </c>
      <c r="BI228">
        <v>1</v>
      </c>
      <c r="BJ228" t="s">
        <v>569</v>
      </c>
      <c r="BM228">
        <v>500001</v>
      </c>
      <c r="BN228">
        <v>0</v>
      </c>
      <c r="BO228" t="s">
        <v>567</v>
      </c>
      <c r="BP228">
        <v>1</v>
      </c>
      <c r="BQ228">
        <v>8</v>
      </c>
      <c r="BR228">
        <v>0</v>
      </c>
      <c r="BS228">
        <v>1</v>
      </c>
      <c r="BT228">
        <v>1</v>
      </c>
      <c r="BU228">
        <v>1</v>
      </c>
      <c r="BV228">
        <v>1</v>
      </c>
      <c r="BW228">
        <v>1</v>
      </c>
      <c r="BX228">
        <v>1</v>
      </c>
      <c r="BY228" t="s">
        <v>3</v>
      </c>
      <c r="BZ228">
        <v>0</v>
      </c>
      <c r="CA228">
        <v>0</v>
      </c>
      <c r="CE228">
        <v>0</v>
      </c>
      <c r="CF228">
        <v>0</v>
      </c>
      <c r="CG228">
        <v>0</v>
      </c>
      <c r="CM228">
        <v>0</v>
      </c>
      <c r="CN228" t="s">
        <v>3</v>
      </c>
      <c r="CO228">
        <v>0</v>
      </c>
      <c r="CP228">
        <f t="shared" si="435"/>
        <v>8960</v>
      </c>
      <c r="CQ228">
        <f t="shared" si="436"/>
        <v>8959.65</v>
      </c>
      <c r="CR228">
        <f t="shared" si="437"/>
        <v>0</v>
      </c>
      <c r="CS228">
        <f t="shared" si="438"/>
        <v>0</v>
      </c>
      <c r="CT228">
        <f t="shared" si="439"/>
        <v>0</v>
      </c>
      <c r="CU228">
        <f t="shared" si="440"/>
        <v>0</v>
      </c>
      <c r="CV228">
        <f t="shared" si="441"/>
        <v>0</v>
      </c>
      <c r="CW228">
        <f t="shared" si="442"/>
        <v>0</v>
      </c>
      <c r="CX228">
        <f t="shared" si="443"/>
        <v>0</v>
      </c>
      <c r="CY228">
        <f t="shared" si="444"/>
        <v>0</v>
      </c>
      <c r="CZ228">
        <f t="shared" si="445"/>
        <v>0</v>
      </c>
      <c r="DC228" t="s">
        <v>3</v>
      </c>
      <c r="DD228" t="s">
        <v>3</v>
      </c>
      <c r="DE228" t="s">
        <v>3</v>
      </c>
      <c r="DF228" t="s">
        <v>3</v>
      </c>
      <c r="DG228" t="s">
        <v>3</v>
      </c>
      <c r="DH228" t="s">
        <v>3</v>
      </c>
      <c r="DI228" t="s">
        <v>3</v>
      </c>
      <c r="DJ228" t="s">
        <v>3</v>
      </c>
      <c r="DK228" t="s">
        <v>3</v>
      </c>
      <c r="DL228" t="s">
        <v>3</v>
      </c>
      <c r="DM228" t="s">
        <v>3</v>
      </c>
      <c r="DN228">
        <v>0</v>
      </c>
      <c r="DO228">
        <v>0</v>
      </c>
      <c r="DP228">
        <v>1</v>
      </c>
      <c r="DQ228">
        <v>1</v>
      </c>
      <c r="DU228">
        <v>1010</v>
      </c>
      <c r="DV228" t="s">
        <v>170</v>
      </c>
      <c r="DW228" t="s">
        <v>170</v>
      </c>
      <c r="DX228">
        <v>1</v>
      </c>
      <c r="EE228">
        <v>48577656</v>
      </c>
      <c r="EF228">
        <v>8</v>
      </c>
      <c r="EG228" t="s">
        <v>106</v>
      </c>
      <c r="EH228">
        <v>0</v>
      </c>
      <c r="EI228" t="s">
        <v>3</v>
      </c>
      <c r="EJ228">
        <v>1</v>
      </c>
      <c r="EK228">
        <v>500001</v>
      </c>
      <c r="EL228" t="s">
        <v>107</v>
      </c>
      <c r="EM228" t="s">
        <v>108</v>
      </c>
      <c r="EO228" t="s">
        <v>3</v>
      </c>
      <c r="EQ228">
        <v>131072</v>
      </c>
      <c r="ER228">
        <v>2559.9</v>
      </c>
      <c r="ES228">
        <v>2559.9</v>
      </c>
      <c r="ET228">
        <v>0</v>
      </c>
      <c r="EU228">
        <v>0</v>
      </c>
      <c r="EV228">
        <v>0</v>
      </c>
      <c r="EW228">
        <v>0</v>
      </c>
      <c r="EX228">
        <v>0</v>
      </c>
      <c r="EY228">
        <v>0</v>
      </c>
      <c r="FQ228">
        <v>0</v>
      </c>
      <c r="FR228">
        <f t="shared" si="446"/>
        <v>0</v>
      </c>
      <c r="FS228">
        <v>0</v>
      </c>
      <c r="FX228">
        <v>0</v>
      </c>
      <c r="FY228">
        <v>0</v>
      </c>
      <c r="GA228" t="s">
        <v>3</v>
      </c>
      <c r="GD228">
        <v>1</v>
      </c>
      <c r="GF228">
        <v>1472324920</v>
      </c>
      <c r="GG228">
        <v>2</v>
      </c>
      <c r="GH228">
        <v>0</v>
      </c>
      <c r="GI228">
        <v>2</v>
      </c>
      <c r="GJ228">
        <v>0</v>
      </c>
      <c r="GK228">
        <v>0</v>
      </c>
      <c r="GL228">
        <f t="shared" si="447"/>
        <v>0</v>
      </c>
      <c r="GM228">
        <f t="shared" si="448"/>
        <v>8960</v>
      </c>
      <c r="GN228">
        <f t="shared" si="449"/>
        <v>8960</v>
      </c>
      <c r="GO228">
        <f t="shared" si="450"/>
        <v>0</v>
      </c>
      <c r="GP228">
        <f t="shared" si="451"/>
        <v>0</v>
      </c>
      <c r="GR228">
        <v>0</v>
      </c>
      <c r="GS228">
        <v>0</v>
      </c>
      <c r="GT228">
        <v>0</v>
      </c>
      <c r="GU228" t="s">
        <v>3</v>
      </c>
      <c r="GV228">
        <f t="shared" si="452"/>
        <v>0</v>
      </c>
      <c r="GW228">
        <v>1</v>
      </c>
      <c r="GX228">
        <f t="shared" si="453"/>
        <v>0</v>
      </c>
      <c r="HA228">
        <v>0</v>
      </c>
      <c r="HB228">
        <v>0</v>
      </c>
      <c r="HC228">
        <f t="shared" si="454"/>
        <v>0</v>
      </c>
      <c r="IK228">
        <v>0</v>
      </c>
    </row>
    <row r="229" spans="1:245">
      <c r="A229">
        <v>17</v>
      </c>
      <c r="B229">
        <v>1</v>
      </c>
      <c r="C229">
        <f>ROW(SmtRes!A546)</f>
        <v>546</v>
      </c>
      <c r="D229">
        <f>ROW(EtalonRes!A604)</f>
        <v>604</v>
      </c>
      <c r="E229" t="s">
        <v>236</v>
      </c>
      <c r="F229" t="s">
        <v>570</v>
      </c>
      <c r="G229" t="s">
        <v>571</v>
      </c>
      <c r="H229" t="s">
        <v>572</v>
      </c>
      <c r="I229">
        <v>1</v>
      </c>
      <c r="J229">
        <v>0</v>
      </c>
      <c r="O229">
        <f t="shared" si="415"/>
        <v>958</v>
      </c>
      <c r="P229">
        <f t="shared" si="416"/>
        <v>264</v>
      </c>
      <c r="Q229">
        <f t="shared" si="417"/>
        <v>41</v>
      </c>
      <c r="R229">
        <f t="shared" si="418"/>
        <v>0</v>
      </c>
      <c r="S229">
        <f t="shared" si="419"/>
        <v>653</v>
      </c>
      <c r="T229">
        <f t="shared" si="420"/>
        <v>0</v>
      </c>
      <c r="U229">
        <f t="shared" si="421"/>
        <v>4.1399999999999997</v>
      </c>
      <c r="V229">
        <f t="shared" si="422"/>
        <v>0</v>
      </c>
      <c r="W229">
        <f t="shared" si="423"/>
        <v>0</v>
      </c>
      <c r="X229">
        <f t="shared" si="424"/>
        <v>751</v>
      </c>
      <c r="Y229">
        <f t="shared" si="425"/>
        <v>464</v>
      </c>
      <c r="AA229">
        <v>48583957</v>
      </c>
      <c r="AB229">
        <f t="shared" si="426"/>
        <v>250.62</v>
      </c>
      <c r="AC229">
        <f t="shared" si="427"/>
        <v>207.62</v>
      </c>
      <c r="AD229">
        <f t="shared" si="428"/>
        <v>6.61</v>
      </c>
      <c r="AE229">
        <f t="shared" si="429"/>
        <v>0</v>
      </c>
      <c r="AF229">
        <f t="shared" si="430"/>
        <v>36.39</v>
      </c>
      <c r="AG229">
        <f t="shared" si="431"/>
        <v>0</v>
      </c>
      <c r="AH229">
        <f t="shared" si="432"/>
        <v>4.1399999999999997</v>
      </c>
      <c r="AI229">
        <f t="shared" si="433"/>
        <v>0</v>
      </c>
      <c r="AJ229">
        <f t="shared" si="434"/>
        <v>0</v>
      </c>
      <c r="AK229">
        <v>250.62</v>
      </c>
      <c r="AL229">
        <v>207.62</v>
      </c>
      <c r="AM229">
        <v>6.61</v>
      </c>
      <c r="AN229">
        <v>0</v>
      </c>
      <c r="AO229">
        <v>36.39</v>
      </c>
      <c r="AP229">
        <v>0</v>
      </c>
      <c r="AQ229">
        <v>4.1399999999999997</v>
      </c>
      <c r="AR229">
        <v>0</v>
      </c>
      <c r="AS229">
        <v>0</v>
      </c>
      <c r="AT229">
        <v>115</v>
      </c>
      <c r="AU229">
        <v>71</v>
      </c>
      <c r="AV229">
        <v>1</v>
      </c>
      <c r="AW229">
        <v>1</v>
      </c>
      <c r="AZ229">
        <v>1</v>
      </c>
      <c r="BA229">
        <v>17.95</v>
      </c>
      <c r="BB229">
        <v>6.2</v>
      </c>
      <c r="BC229">
        <v>1.27</v>
      </c>
      <c r="BD229" t="s">
        <v>3</v>
      </c>
      <c r="BE229" t="s">
        <v>3</v>
      </c>
      <c r="BF229" t="s">
        <v>3</v>
      </c>
      <c r="BG229" t="s">
        <v>3</v>
      </c>
      <c r="BH229">
        <v>0</v>
      </c>
      <c r="BI229">
        <v>1</v>
      </c>
      <c r="BJ229" t="s">
        <v>573</v>
      </c>
      <c r="BM229">
        <v>20001</v>
      </c>
      <c r="BN229">
        <v>0</v>
      </c>
      <c r="BO229" t="s">
        <v>570</v>
      </c>
      <c r="BP229">
        <v>1</v>
      </c>
      <c r="BQ229">
        <v>2</v>
      </c>
      <c r="BR229">
        <v>0</v>
      </c>
      <c r="BS229">
        <v>17.95</v>
      </c>
      <c r="BT229">
        <v>1</v>
      </c>
      <c r="BU229">
        <v>1</v>
      </c>
      <c r="BV229">
        <v>1</v>
      </c>
      <c r="BW229">
        <v>1</v>
      </c>
      <c r="BX229">
        <v>1</v>
      </c>
      <c r="BY229" t="s">
        <v>3</v>
      </c>
      <c r="BZ229">
        <v>128</v>
      </c>
      <c r="CA229">
        <v>83</v>
      </c>
      <c r="CE229">
        <v>0</v>
      </c>
      <c r="CF229">
        <v>0</v>
      </c>
      <c r="CG229">
        <v>0</v>
      </c>
      <c r="CM229">
        <v>0</v>
      </c>
      <c r="CN229" t="s">
        <v>3</v>
      </c>
      <c r="CO229">
        <v>0</v>
      </c>
      <c r="CP229">
        <f t="shared" si="435"/>
        <v>958</v>
      </c>
      <c r="CQ229">
        <f t="shared" si="436"/>
        <v>263.67740000000003</v>
      </c>
      <c r="CR229">
        <f t="shared" si="437"/>
        <v>40.982000000000006</v>
      </c>
      <c r="CS229">
        <f t="shared" si="438"/>
        <v>0</v>
      </c>
      <c r="CT229">
        <f t="shared" si="439"/>
        <v>653.20050000000003</v>
      </c>
      <c r="CU229">
        <f t="shared" si="440"/>
        <v>0</v>
      </c>
      <c r="CV229">
        <f t="shared" si="441"/>
        <v>4.1399999999999997</v>
      </c>
      <c r="CW229">
        <f t="shared" si="442"/>
        <v>0</v>
      </c>
      <c r="CX229">
        <f t="shared" si="443"/>
        <v>0</v>
      </c>
      <c r="CY229">
        <f t="shared" si="444"/>
        <v>750.95</v>
      </c>
      <c r="CZ229">
        <f t="shared" si="445"/>
        <v>463.63</v>
      </c>
      <c r="DC229" t="s">
        <v>3</v>
      </c>
      <c r="DD229" t="s">
        <v>3</v>
      </c>
      <c r="DE229" t="s">
        <v>3</v>
      </c>
      <c r="DF229" t="s">
        <v>3</v>
      </c>
      <c r="DG229" t="s">
        <v>3</v>
      </c>
      <c r="DH229" t="s">
        <v>3</v>
      </c>
      <c r="DI229" t="s">
        <v>3</v>
      </c>
      <c r="DJ229" t="s">
        <v>3</v>
      </c>
      <c r="DK229" t="s">
        <v>3</v>
      </c>
      <c r="DL229" t="s">
        <v>3</v>
      </c>
      <c r="DM229" t="s">
        <v>3</v>
      </c>
      <c r="DN229">
        <v>0</v>
      </c>
      <c r="DO229">
        <v>0</v>
      </c>
      <c r="DP229">
        <v>1</v>
      </c>
      <c r="DQ229">
        <v>1</v>
      </c>
      <c r="DU229">
        <v>1013</v>
      </c>
      <c r="DV229" t="s">
        <v>572</v>
      </c>
      <c r="DW229" t="s">
        <v>572</v>
      </c>
      <c r="DX229">
        <v>1</v>
      </c>
      <c r="EE229">
        <v>48577754</v>
      </c>
      <c r="EF229">
        <v>2</v>
      </c>
      <c r="EG229" t="s">
        <v>12</v>
      </c>
      <c r="EH229">
        <v>0</v>
      </c>
      <c r="EI229" t="s">
        <v>3</v>
      </c>
      <c r="EJ229">
        <v>1</v>
      </c>
      <c r="EK229">
        <v>20001</v>
      </c>
      <c r="EL229" t="s">
        <v>523</v>
      </c>
      <c r="EM229" t="s">
        <v>524</v>
      </c>
      <c r="EO229" t="s">
        <v>3</v>
      </c>
      <c r="EQ229">
        <v>131072</v>
      </c>
      <c r="ER229">
        <v>250.62</v>
      </c>
      <c r="ES229">
        <v>207.62</v>
      </c>
      <c r="ET229">
        <v>6.61</v>
      </c>
      <c r="EU229">
        <v>0</v>
      </c>
      <c r="EV229">
        <v>36.39</v>
      </c>
      <c r="EW229">
        <v>4.1399999999999997</v>
      </c>
      <c r="EX229">
        <v>0</v>
      </c>
      <c r="EY229">
        <v>0</v>
      </c>
      <c r="FQ229">
        <v>0</v>
      </c>
      <c r="FR229">
        <f t="shared" si="446"/>
        <v>0</v>
      </c>
      <c r="FS229">
        <v>0</v>
      </c>
      <c r="FT229" t="s">
        <v>22</v>
      </c>
      <c r="FU229" t="s">
        <v>23</v>
      </c>
      <c r="FX229">
        <v>115.2</v>
      </c>
      <c r="FY229">
        <v>70.55</v>
      </c>
      <c r="GA229" t="s">
        <v>3</v>
      </c>
      <c r="GD229">
        <v>1</v>
      </c>
      <c r="GF229">
        <v>734610237</v>
      </c>
      <c r="GG229">
        <v>2</v>
      </c>
      <c r="GH229">
        <v>0</v>
      </c>
      <c r="GI229">
        <v>2</v>
      </c>
      <c r="GJ229">
        <v>0</v>
      </c>
      <c r="GK229">
        <v>0</v>
      </c>
      <c r="GL229">
        <f t="shared" si="447"/>
        <v>0</v>
      </c>
      <c r="GM229">
        <f t="shared" si="448"/>
        <v>2173</v>
      </c>
      <c r="GN229">
        <f t="shared" si="449"/>
        <v>2173</v>
      </c>
      <c r="GO229">
        <f t="shared" si="450"/>
        <v>0</v>
      </c>
      <c r="GP229">
        <f t="shared" si="451"/>
        <v>0</v>
      </c>
      <c r="GR229">
        <v>0</v>
      </c>
      <c r="GS229">
        <v>0</v>
      </c>
      <c r="GT229">
        <v>0</v>
      </c>
      <c r="GU229" t="s">
        <v>3</v>
      </c>
      <c r="GV229">
        <f t="shared" si="452"/>
        <v>0</v>
      </c>
      <c r="GW229">
        <v>1</v>
      </c>
      <c r="GX229">
        <f t="shared" si="453"/>
        <v>0</v>
      </c>
      <c r="HA229">
        <v>0</v>
      </c>
      <c r="HB229">
        <v>0</v>
      </c>
      <c r="HC229">
        <f t="shared" si="454"/>
        <v>0</v>
      </c>
      <c r="IK229">
        <v>0</v>
      </c>
    </row>
    <row r="230" spans="1:245">
      <c r="A230">
        <v>17</v>
      </c>
      <c r="B230">
        <v>1</v>
      </c>
      <c r="E230" t="s">
        <v>240</v>
      </c>
      <c r="F230" t="s">
        <v>574</v>
      </c>
      <c r="G230" t="s">
        <v>575</v>
      </c>
      <c r="H230" t="s">
        <v>170</v>
      </c>
      <c r="I230">
        <v>1</v>
      </c>
      <c r="J230">
        <v>0</v>
      </c>
      <c r="O230">
        <f t="shared" si="415"/>
        <v>78</v>
      </c>
      <c r="P230">
        <f t="shared" si="416"/>
        <v>78</v>
      </c>
      <c r="Q230">
        <f t="shared" si="417"/>
        <v>0</v>
      </c>
      <c r="R230">
        <f t="shared" si="418"/>
        <v>0</v>
      </c>
      <c r="S230">
        <f t="shared" si="419"/>
        <v>0</v>
      </c>
      <c r="T230">
        <f t="shared" si="420"/>
        <v>0</v>
      </c>
      <c r="U230">
        <f t="shared" si="421"/>
        <v>0</v>
      </c>
      <c r="V230">
        <f t="shared" si="422"/>
        <v>0</v>
      </c>
      <c r="W230">
        <f t="shared" si="423"/>
        <v>0</v>
      </c>
      <c r="X230">
        <f t="shared" si="424"/>
        <v>0</v>
      </c>
      <c r="Y230">
        <f t="shared" si="425"/>
        <v>0</v>
      </c>
      <c r="AA230">
        <v>48583957</v>
      </c>
      <c r="AB230">
        <f t="shared" si="426"/>
        <v>12.01</v>
      </c>
      <c r="AC230">
        <f t="shared" si="427"/>
        <v>12.01</v>
      </c>
      <c r="AD230">
        <f t="shared" si="428"/>
        <v>0</v>
      </c>
      <c r="AE230">
        <f t="shared" si="429"/>
        <v>0</v>
      </c>
      <c r="AF230">
        <f t="shared" si="430"/>
        <v>0</v>
      </c>
      <c r="AG230">
        <f t="shared" si="431"/>
        <v>0</v>
      </c>
      <c r="AH230">
        <f t="shared" si="432"/>
        <v>0</v>
      </c>
      <c r="AI230">
        <f t="shared" si="433"/>
        <v>0</v>
      </c>
      <c r="AJ230">
        <f t="shared" si="434"/>
        <v>0</v>
      </c>
      <c r="AK230">
        <v>12.01</v>
      </c>
      <c r="AL230">
        <v>12.01</v>
      </c>
      <c r="AM230">
        <v>0</v>
      </c>
      <c r="AN230">
        <v>0</v>
      </c>
      <c r="AO230">
        <v>0</v>
      </c>
      <c r="AP230">
        <v>0</v>
      </c>
      <c r="AQ230">
        <v>0</v>
      </c>
      <c r="AR230">
        <v>0</v>
      </c>
      <c r="AS230">
        <v>0</v>
      </c>
      <c r="AT230">
        <v>0</v>
      </c>
      <c r="AU230">
        <v>0</v>
      </c>
      <c r="AV230">
        <v>1</v>
      </c>
      <c r="AW230">
        <v>1</v>
      </c>
      <c r="AZ230">
        <v>1</v>
      </c>
      <c r="BA230">
        <v>1</v>
      </c>
      <c r="BB230">
        <v>1</v>
      </c>
      <c r="BC230">
        <v>6.52</v>
      </c>
      <c r="BD230" t="s">
        <v>3</v>
      </c>
      <c r="BE230" t="s">
        <v>3</v>
      </c>
      <c r="BF230" t="s">
        <v>3</v>
      </c>
      <c r="BG230" t="s">
        <v>3</v>
      </c>
      <c r="BH230">
        <v>3</v>
      </c>
      <c r="BI230">
        <v>1</v>
      </c>
      <c r="BJ230" t="s">
        <v>576</v>
      </c>
      <c r="BM230">
        <v>500001</v>
      </c>
      <c r="BN230">
        <v>0</v>
      </c>
      <c r="BO230" t="s">
        <v>574</v>
      </c>
      <c r="BP230">
        <v>1</v>
      </c>
      <c r="BQ230">
        <v>8</v>
      </c>
      <c r="BR230">
        <v>0</v>
      </c>
      <c r="BS230">
        <v>1</v>
      </c>
      <c r="BT230">
        <v>1</v>
      </c>
      <c r="BU230">
        <v>1</v>
      </c>
      <c r="BV230">
        <v>1</v>
      </c>
      <c r="BW230">
        <v>1</v>
      </c>
      <c r="BX230">
        <v>1</v>
      </c>
      <c r="BY230" t="s">
        <v>3</v>
      </c>
      <c r="BZ230">
        <v>0</v>
      </c>
      <c r="CA230">
        <v>0</v>
      </c>
      <c r="CE230">
        <v>0</v>
      </c>
      <c r="CF230">
        <v>0</v>
      </c>
      <c r="CG230">
        <v>0</v>
      </c>
      <c r="CM230">
        <v>0</v>
      </c>
      <c r="CN230" t="s">
        <v>3</v>
      </c>
      <c r="CO230">
        <v>0</v>
      </c>
      <c r="CP230">
        <f t="shared" si="435"/>
        <v>78</v>
      </c>
      <c r="CQ230">
        <f t="shared" si="436"/>
        <v>78.305199999999999</v>
      </c>
      <c r="CR230">
        <f t="shared" si="437"/>
        <v>0</v>
      </c>
      <c r="CS230">
        <f t="shared" si="438"/>
        <v>0</v>
      </c>
      <c r="CT230">
        <f t="shared" si="439"/>
        <v>0</v>
      </c>
      <c r="CU230">
        <f t="shared" si="440"/>
        <v>0</v>
      </c>
      <c r="CV230">
        <f t="shared" si="441"/>
        <v>0</v>
      </c>
      <c r="CW230">
        <f t="shared" si="442"/>
        <v>0</v>
      </c>
      <c r="CX230">
        <f t="shared" si="443"/>
        <v>0</v>
      </c>
      <c r="CY230">
        <f t="shared" si="444"/>
        <v>0</v>
      </c>
      <c r="CZ230">
        <f t="shared" si="445"/>
        <v>0</v>
      </c>
      <c r="DC230" t="s">
        <v>3</v>
      </c>
      <c r="DD230" t="s">
        <v>3</v>
      </c>
      <c r="DE230" t="s">
        <v>3</v>
      </c>
      <c r="DF230" t="s">
        <v>3</v>
      </c>
      <c r="DG230" t="s">
        <v>3</v>
      </c>
      <c r="DH230" t="s">
        <v>3</v>
      </c>
      <c r="DI230" t="s">
        <v>3</v>
      </c>
      <c r="DJ230" t="s">
        <v>3</v>
      </c>
      <c r="DK230" t="s">
        <v>3</v>
      </c>
      <c r="DL230" t="s">
        <v>3</v>
      </c>
      <c r="DM230" t="s">
        <v>3</v>
      </c>
      <c r="DN230">
        <v>0</v>
      </c>
      <c r="DO230">
        <v>0</v>
      </c>
      <c r="DP230">
        <v>1</v>
      </c>
      <c r="DQ230">
        <v>1</v>
      </c>
      <c r="DU230">
        <v>1010</v>
      </c>
      <c r="DV230" t="s">
        <v>170</v>
      </c>
      <c r="DW230" t="s">
        <v>170</v>
      </c>
      <c r="DX230">
        <v>1</v>
      </c>
      <c r="EE230">
        <v>48577656</v>
      </c>
      <c r="EF230">
        <v>8</v>
      </c>
      <c r="EG230" t="s">
        <v>106</v>
      </c>
      <c r="EH230">
        <v>0</v>
      </c>
      <c r="EI230" t="s">
        <v>3</v>
      </c>
      <c r="EJ230">
        <v>1</v>
      </c>
      <c r="EK230">
        <v>500001</v>
      </c>
      <c r="EL230" t="s">
        <v>107</v>
      </c>
      <c r="EM230" t="s">
        <v>108</v>
      </c>
      <c r="EO230" t="s">
        <v>3</v>
      </c>
      <c r="EQ230">
        <v>131072</v>
      </c>
      <c r="ER230">
        <v>12.01</v>
      </c>
      <c r="ES230">
        <v>12.01</v>
      </c>
      <c r="ET230">
        <v>0</v>
      </c>
      <c r="EU230">
        <v>0</v>
      </c>
      <c r="EV230">
        <v>0</v>
      </c>
      <c r="EW230">
        <v>0</v>
      </c>
      <c r="EX230">
        <v>0</v>
      </c>
      <c r="EY230">
        <v>0</v>
      </c>
      <c r="FQ230">
        <v>0</v>
      </c>
      <c r="FR230">
        <f t="shared" si="446"/>
        <v>0</v>
      </c>
      <c r="FS230">
        <v>0</v>
      </c>
      <c r="FX230">
        <v>0</v>
      </c>
      <c r="FY230">
        <v>0</v>
      </c>
      <c r="GA230" t="s">
        <v>3</v>
      </c>
      <c r="GD230">
        <v>1</v>
      </c>
      <c r="GF230">
        <v>-295077583</v>
      </c>
      <c r="GG230">
        <v>2</v>
      </c>
      <c r="GH230">
        <v>0</v>
      </c>
      <c r="GI230">
        <v>2</v>
      </c>
      <c r="GJ230">
        <v>0</v>
      </c>
      <c r="GK230">
        <v>0</v>
      </c>
      <c r="GL230">
        <f t="shared" si="447"/>
        <v>0</v>
      </c>
      <c r="GM230">
        <f t="shared" si="448"/>
        <v>78</v>
      </c>
      <c r="GN230">
        <f t="shared" si="449"/>
        <v>78</v>
      </c>
      <c r="GO230">
        <f t="shared" si="450"/>
        <v>0</v>
      </c>
      <c r="GP230">
        <f t="shared" si="451"/>
        <v>0</v>
      </c>
      <c r="GR230">
        <v>0</v>
      </c>
      <c r="GS230">
        <v>0</v>
      </c>
      <c r="GT230">
        <v>0</v>
      </c>
      <c r="GU230" t="s">
        <v>3</v>
      </c>
      <c r="GV230">
        <f t="shared" si="452"/>
        <v>0</v>
      </c>
      <c r="GW230">
        <v>1</v>
      </c>
      <c r="GX230">
        <f t="shared" si="453"/>
        <v>0</v>
      </c>
      <c r="HA230">
        <v>0</v>
      </c>
      <c r="HB230">
        <v>0</v>
      </c>
      <c r="HC230">
        <f t="shared" si="454"/>
        <v>0</v>
      </c>
      <c r="IK230">
        <v>0</v>
      </c>
    </row>
    <row r="231" spans="1:245">
      <c r="A231">
        <v>17</v>
      </c>
      <c r="B231">
        <v>1</v>
      </c>
      <c r="C231">
        <f>ROW(SmtRes!A551)</f>
        <v>551</v>
      </c>
      <c r="D231">
        <f>ROW(EtalonRes!A610)</f>
        <v>610</v>
      </c>
      <c r="E231" t="s">
        <v>577</v>
      </c>
      <c r="F231" t="s">
        <v>578</v>
      </c>
      <c r="G231" t="s">
        <v>579</v>
      </c>
      <c r="H231" t="s">
        <v>163</v>
      </c>
      <c r="I231">
        <v>1</v>
      </c>
      <c r="J231">
        <v>0</v>
      </c>
      <c r="O231">
        <f t="shared" si="415"/>
        <v>255</v>
      </c>
      <c r="P231">
        <f t="shared" si="416"/>
        <v>62</v>
      </c>
      <c r="Q231">
        <f t="shared" si="417"/>
        <v>10</v>
      </c>
      <c r="R231">
        <f t="shared" si="418"/>
        <v>0</v>
      </c>
      <c r="S231">
        <f t="shared" si="419"/>
        <v>183</v>
      </c>
      <c r="T231">
        <f t="shared" si="420"/>
        <v>0</v>
      </c>
      <c r="U231">
        <f t="shared" si="421"/>
        <v>1.22</v>
      </c>
      <c r="V231">
        <f t="shared" si="422"/>
        <v>0</v>
      </c>
      <c r="W231">
        <f t="shared" si="423"/>
        <v>0</v>
      </c>
      <c r="X231">
        <f t="shared" si="424"/>
        <v>210</v>
      </c>
      <c r="Y231">
        <f t="shared" si="425"/>
        <v>130</v>
      </c>
      <c r="AA231">
        <v>48583957</v>
      </c>
      <c r="AB231">
        <f t="shared" si="426"/>
        <v>26.65</v>
      </c>
      <c r="AC231">
        <f t="shared" si="427"/>
        <v>14.74</v>
      </c>
      <c r="AD231">
        <f t="shared" si="428"/>
        <v>1.69</v>
      </c>
      <c r="AE231">
        <f t="shared" si="429"/>
        <v>0</v>
      </c>
      <c r="AF231">
        <f t="shared" si="430"/>
        <v>10.220000000000001</v>
      </c>
      <c r="AG231">
        <f t="shared" si="431"/>
        <v>0</v>
      </c>
      <c r="AH231">
        <f t="shared" si="432"/>
        <v>1.22</v>
      </c>
      <c r="AI231">
        <f t="shared" si="433"/>
        <v>0</v>
      </c>
      <c r="AJ231">
        <f t="shared" si="434"/>
        <v>0</v>
      </c>
      <c r="AK231">
        <v>26.65</v>
      </c>
      <c r="AL231">
        <v>14.74</v>
      </c>
      <c r="AM231">
        <v>1.69</v>
      </c>
      <c r="AN231">
        <v>0</v>
      </c>
      <c r="AO231">
        <v>10.220000000000001</v>
      </c>
      <c r="AP231">
        <v>0</v>
      </c>
      <c r="AQ231">
        <v>1.22</v>
      </c>
      <c r="AR231">
        <v>0</v>
      </c>
      <c r="AS231">
        <v>0</v>
      </c>
      <c r="AT231">
        <v>115</v>
      </c>
      <c r="AU231">
        <v>71</v>
      </c>
      <c r="AV231">
        <v>1</v>
      </c>
      <c r="AW231">
        <v>1</v>
      </c>
      <c r="AZ231">
        <v>1</v>
      </c>
      <c r="BA231">
        <v>17.95</v>
      </c>
      <c r="BB231">
        <v>6.14</v>
      </c>
      <c r="BC231">
        <v>4.18</v>
      </c>
      <c r="BD231" t="s">
        <v>3</v>
      </c>
      <c r="BE231" t="s">
        <v>3</v>
      </c>
      <c r="BF231" t="s">
        <v>3</v>
      </c>
      <c r="BG231" t="s">
        <v>3</v>
      </c>
      <c r="BH231">
        <v>0</v>
      </c>
      <c r="BI231">
        <v>1</v>
      </c>
      <c r="BJ231" t="s">
        <v>580</v>
      </c>
      <c r="BM231">
        <v>20001</v>
      </c>
      <c r="BN231">
        <v>0</v>
      </c>
      <c r="BO231" t="s">
        <v>578</v>
      </c>
      <c r="BP231">
        <v>1</v>
      </c>
      <c r="BQ231">
        <v>2</v>
      </c>
      <c r="BR231">
        <v>0</v>
      </c>
      <c r="BS231">
        <v>17.95</v>
      </c>
      <c r="BT231">
        <v>1</v>
      </c>
      <c r="BU231">
        <v>1</v>
      </c>
      <c r="BV231">
        <v>1</v>
      </c>
      <c r="BW231">
        <v>1</v>
      </c>
      <c r="BX231">
        <v>1</v>
      </c>
      <c r="BY231" t="s">
        <v>3</v>
      </c>
      <c r="BZ231">
        <v>128</v>
      </c>
      <c r="CA231">
        <v>83</v>
      </c>
      <c r="CE231">
        <v>0</v>
      </c>
      <c r="CF231">
        <v>0</v>
      </c>
      <c r="CG231">
        <v>0</v>
      </c>
      <c r="CM231">
        <v>0</v>
      </c>
      <c r="CN231" t="s">
        <v>3</v>
      </c>
      <c r="CO231">
        <v>0</v>
      </c>
      <c r="CP231">
        <f t="shared" si="435"/>
        <v>255</v>
      </c>
      <c r="CQ231">
        <f t="shared" si="436"/>
        <v>61.613199999999999</v>
      </c>
      <c r="CR231">
        <f t="shared" si="437"/>
        <v>10.3766</v>
      </c>
      <c r="CS231">
        <f t="shared" si="438"/>
        <v>0</v>
      </c>
      <c r="CT231">
        <f t="shared" si="439"/>
        <v>183.44900000000001</v>
      </c>
      <c r="CU231">
        <f t="shared" si="440"/>
        <v>0</v>
      </c>
      <c r="CV231">
        <f t="shared" si="441"/>
        <v>1.22</v>
      </c>
      <c r="CW231">
        <f t="shared" si="442"/>
        <v>0</v>
      </c>
      <c r="CX231">
        <f t="shared" si="443"/>
        <v>0</v>
      </c>
      <c r="CY231">
        <f t="shared" si="444"/>
        <v>210.45</v>
      </c>
      <c r="CZ231">
        <f t="shared" si="445"/>
        <v>129.93</v>
      </c>
      <c r="DC231" t="s">
        <v>3</v>
      </c>
      <c r="DD231" t="s">
        <v>3</v>
      </c>
      <c r="DE231" t="s">
        <v>3</v>
      </c>
      <c r="DF231" t="s">
        <v>3</v>
      </c>
      <c r="DG231" t="s">
        <v>3</v>
      </c>
      <c r="DH231" t="s">
        <v>3</v>
      </c>
      <c r="DI231" t="s">
        <v>3</v>
      </c>
      <c r="DJ231" t="s">
        <v>3</v>
      </c>
      <c r="DK231" t="s">
        <v>3</v>
      </c>
      <c r="DL231" t="s">
        <v>3</v>
      </c>
      <c r="DM231" t="s">
        <v>3</v>
      </c>
      <c r="DN231">
        <v>0</v>
      </c>
      <c r="DO231">
        <v>0</v>
      </c>
      <c r="DP231">
        <v>1</v>
      </c>
      <c r="DQ231">
        <v>1</v>
      </c>
      <c r="DU231">
        <v>1013</v>
      </c>
      <c r="DV231" t="s">
        <v>163</v>
      </c>
      <c r="DW231" t="s">
        <v>163</v>
      </c>
      <c r="DX231">
        <v>1</v>
      </c>
      <c r="EE231">
        <v>48577754</v>
      </c>
      <c r="EF231">
        <v>2</v>
      </c>
      <c r="EG231" t="s">
        <v>12</v>
      </c>
      <c r="EH231">
        <v>0</v>
      </c>
      <c r="EI231" t="s">
        <v>3</v>
      </c>
      <c r="EJ231">
        <v>1</v>
      </c>
      <c r="EK231">
        <v>20001</v>
      </c>
      <c r="EL231" t="s">
        <v>523</v>
      </c>
      <c r="EM231" t="s">
        <v>524</v>
      </c>
      <c r="EO231" t="s">
        <v>3</v>
      </c>
      <c r="EQ231">
        <v>131072</v>
      </c>
      <c r="ER231">
        <v>26.65</v>
      </c>
      <c r="ES231">
        <v>14.74</v>
      </c>
      <c r="ET231">
        <v>1.69</v>
      </c>
      <c r="EU231">
        <v>0</v>
      </c>
      <c r="EV231">
        <v>10.220000000000001</v>
      </c>
      <c r="EW231">
        <v>1.22</v>
      </c>
      <c r="EX231">
        <v>0</v>
      </c>
      <c r="EY231">
        <v>0</v>
      </c>
      <c r="FQ231">
        <v>0</v>
      </c>
      <c r="FR231">
        <f t="shared" si="446"/>
        <v>0</v>
      </c>
      <c r="FS231">
        <v>0</v>
      </c>
      <c r="FT231" t="s">
        <v>22</v>
      </c>
      <c r="FU231" t="s">
        <v>23</v>
      </c>
      <c r="FX231">
        <v>115.2</v>
      </c>
      <c r="FY231">
        <v>70.55</v>
      </c>
      <c r="GA231" t="s">
        <v>3</v>
      </c>
      <c r="GD231">
        <v>1</v>
      </c>
      <c r="GF231">
        <v>1528867228</v>
      </c>
      <c r="GG231">
        <v>2</v>
      </c>
      <c r="GH231">
        <v>0</v>
      </c>
      <c r="GI231">
        <v>2</v>
      </c>
      <c r="GJ231">
        <v>0</v>
      </c>
      <c r="GK231">
        <v>0</v>
      </c>
      <c r="GL231">
        <f t="shared" si="447"/>
        <v>0</v>
      </c>
      <c r="GM231">
        <f t="shared" si="448"/>
        <v>595</v>
      </c>
      <c r="GN231">
        <f t="shared" si="449"/>
        <v>595</v>
      </c>
      <c r="GO231">
        <f t="shared" si="450"/>
        <v>0</v>
      </c>
      <c r="GP231">
        <f t="shared" si="451"/>
        <v>0</v>
      </c>
      <c r="GR231">
        <v>0</v>
      </c>
      <c r="GS231">
        <v>0</v>
      </c>
      <c r="GT231">
        <v>0</v>
      </c>
      <c r="GU231" t="s">
        <v>3</v>
      </c>
      <c r="GV231">
        <f t="shared" si="452"/>
        <v>0</v>
      </c>
      <c r="GW231">
        <v>1</v>
      </c>
      <c r="GX231">
        <f t="shared" si="453"/>
        <v>0</v>
      </c>
      <c r="HA231">
        <v>0</v>
      </c>
      <c r="HB231">
        <v>0</v>
      </c>
      <c r="HC231">
        <f t="shared" si="454"/>
        <v>0</v>
      </c>
      <c r="IK231">
        <v>0</v>
      </c>
    </row>
    <row r="232" spans="1:245">
      <c r="A232">
        <v>17</v>
      </c>
      <c r="B232">
        <v>1</v>
      </c>
      <c r="E232" t="s">
        <v>581</v>
      </c>
      <c r="F232" t="s">
        <v>582</v>
      </c>
      <c r="G232" t="s">
        <v>583</v>
      </c>
      <c r="H232" t="s">
        <v>170</v>
      </c>
      <c r="I232">
        <v>1</v>
      </c>
      <c r="J232">
        <v>0</v>
      </c>
      <c r="O232">
        <f t="shared" si="415"/>
        <v>769</v>
      </c>
      <c r="P232">
        <f t="shared" si="416"/>
        <v>769</v>
      </c>
      <c r="Q232">
        <f t="shared" si="417"/>
        <v>0</v>
      </c>
      <c r="R232">
        <f t="shared" si="418"/>
        <v>0</v>
      </c>
      <c r="S232">
        <f t="shared" si="419"/>
        <v>0</v>
      </c>
      <c r="T232">
        <f t="shared" si="420"/>
        <v>0</v>
      </c>
      <c r="U232">
        <f t="shared" si="421"/>
        <v>0</v>
      </c>
      <c r="V232">
        <f t="shared" si="422"/>
        <v>0</v>
      </c>
      <c r="W232">
        <f t="shared" si="423"/>
        <v>0</v>
      </c>
      <c r="X232">
        <f t="shared" si="424"/>
        <v>0</v>
      </c>
      <c r="Y232">
        <f t="shared" si="425"/>
        <v>0</v>
      </c>
      <c r="AA232">
        <v>48583957</v>
      </c>
      <c r="AB232">
        <f t="shared" si="426"/>
        <v>252.02</v>
      </c>
      <c r="AC232">
        <f t="shared" si="427"/>
        <v>252.02</v>
      </c>
      <c r="AD232">
        <f t="shared" si="428"/>
        <v>0</v>
      </c>
      <c r="AE232">
        <f t="shared" si="429"/>
        <v>0</v>
      </c>
      <c r="AF232">
        <f t="shared" si="430"/>
        <v>0</v>
      </c>
      <c r="AG232">
        <f t="shared" si="431"/>
        <v>0</v>
      </c>
      <c r="AH232">
        <f t="shared" si="432"/>
        <v>0</v>
      </c>
      <c r="AI232">
        <f t="shared" si="433"/>
        <v>0</v>
      </c>
      <c r="AJ232">
        <f t="shared" si="434"/>
        <v>0</v>
      </c>
      <c r="AK232">
        <v>252.02</v>
      </c>
      <c r="AL232">
        <v>252.02</v>
      </c>
      <c r="AM232">
        <v>0</v>
      </c>
      <c r="AN232">
        <v>0</v>
      </c>
      <c r="AO232">
        <v>0</v>
      </c>
      <c r="AP232">
        <v>0</v>
      </c>
      <c r="AQ232">
        <v>0</v>
      </c>
      <c r="AR232">
        <v>0</v>
      </c>
      <c r="AS232">
        <v>0</v>
      </c>
      <c r="AT232">
        <v>0</v>
      </c>
      <c r="AU232">
        <v>0</v>
      </c>
      <c r="AV232">
        <v>1</v>
      </c>
      <c r="AW232">
        <v>1</v>
      </c>
      <c r="AZ232">
        <v>1</v>
      </c>
      <c r="BA232">
        <v>1</v>
      </c>
      <c r="BB232">
        <v>1</v>
      </c>
      <c r="BC232">
        <v>3.05</v>
      </c>
      <c r="BD232" t="s">
        <v>3</v>
      </c>
      <c r="BE232" t="s">
        <v>3</v>
      </c>
      <c r="BF232" t="s">
        <v>3</v>
      </c>
      <c r="BG232" t="s">
        <v>3</v>
      </c>
      <c r="BH232">
        <v>3</v>
      </c>
      <c r="BI232">
        <v>1</v>
      </c>
      <c r="BJ232" t="s">
        <v>584</v>
      </c>
      <c r="BM232">
        <v>500001</v>
      </c>
      <c r="BN232">
        <v>0</v>
      </c>
      <c r="BO232" t="s">
        <v>582</v>
      </c>
      <c r="BP232">
        <v>1</v>
      </c>
      <c r="BQ232">
        <v>8</v>
      </c>
      <c r="BR232">
        <v>0</v>
      </c>
      <c r="BS232">
        <v>1</v>
      </c>
      <c r="BT232">
        <v>1</v>
      </c>
      <c r="BU232">
        <v>1</v>
      </c>
      <c r="BV232">
        <v>1</v>
      </c>
      <c r="BW232">
        <v>1</v>
      </c>
      <c r="BX232">
        <v>1</v>
      </c>
      <c r="BY232" t="s">
        <v>3</v>
      </c>
      <c r="BZ232">
        <v>0</v>
      </c>
      <c r="CA232">
        <v>0</v>
      </c>
      <c r="CE232">
        <v>0</v>
      </c>
      <c r="CF232">
        <v>0</v>
      </c>
      <c r="CG232">
        <v>0</v>
      </c>
      <c r="CM232">
        <v>0</v>
      </c>
      <c r="CN232" t="s">
        <v>3</v>
      </c>
      <c r="CO232">
        <v>0</v>
      </c>
      <c r="CP232">
        <f t="shared" si="435"/>
        <v>769</v>
      </c>
      <c r="CQ232">
        <f t="shared" si="436"/>
        <v>768.66099999999994</v>
      </c>
      <c r="CR232">
        <f t="shared" si="437"/>
        <v>0</v>
      </c>
      <c r="CS232">
        <f t="shared" si="438"/>
        <v>0</v>
      </c>
      <c r="CT232">
        <f t="shared" si="439"/>
        <v>0</v>
      </c>
      <c r="CU232">
        <f t="shared" si="440"/>
        <v>0</v>
      </c>
      <c r="CV232">
        <f t="shared" si="441"/>
        <v>0</v>
      </c>
      <c r="CW232">
        <f t="shared" si="442"/>
        <v>0</v>
      </c>
      <c r="CX232">
        <f t="shared" si="443"/>
        <v>0</v>
      </c>
      <c r="CY232">
        <f t="shared" si="444"/>
        <v>0</v>
      </c>
      <c r="CZ232">
        <f t="shared" si="445"/>
        <v>0</v>
      </c>
      <c r="DC232" t="s">
        <v>3</v>
      </c>
      <c r="DD232" t="s">
        <v>3</v>
      </c>
      <c r="DE232" t="s">
        <v>3</v>
      </c>
      <c r="DF232" t="s">
        <v>3</v>
      </c>
      <c r="DG232" t="s">
        <v>3</v>
      </c>
      <c r="DH232" t="s">
        <v>3</v>
      </c>
      <c r="DI232" t="s">
        <v>3</v>
      </c>
      <c r="DJ232" t="s">
        <v>3</v>
      </c>
      <c r="DK232" t="s">
        <v>3</v>
      </c>
      <c r="DL232" t="s">
        <v>3</v>
      </c>
      <c r="DM232" t="s">
        <v>3</v>
      </c>
      <c r="DN232">
        <v>0</v>
      </c>
      <c r="DO232">
        <v>0</v>
      </c>
      <c r="DP232">
        <v>1</v>
      </c>
      <c r="DQ232">
        <v>1</v>
      </c>
      <c r="DU232">
        <v>1010</v>
      </c>
      <c r="DV232" t="s">
        <v>170</v>
      </c>
      <c r="DW232" t="s">
        <v>170</v>
      </c>
      <c r="DX232">
        <v>1</v>
      </c>
      <c r="EE232">
        <v>48577656</v>
      </c>
      <c r="EF232">
        <v>8</v>
      </c>
      <c r="EG232" t="s">
        <v>106</v>
      </c>
      <c r="EH232">
        <v>0</v>
      </c>
      <c r="EI232" t="s">
        <v>3</v>
      </c>
      <c r="EJ232">
        <v>1</v>
      </c>
      <c r="EK232">
        <v>500001</v>
      </c>
      <c r="EL232" t="s">
        <v>107</v>
      </c>
      <c r="EM232" t="s">
        <v>108</v>
      </c>
      <c r="EO232" t="s">
        <v>3</v>
      </c>
      <c r="EQ232">
        <v>131072</v>
      </c>
      <c r="ER232">
        <v>252.02</v>
      </c>
      <c r="ES232">
        <v>252.02</v>
      </c>
      <c r="ET232">
        <v>0</v>
      </c>
      <c r="EU232">
        <v>0</v>
      </c>
      <c r="EV232">
        <v>0</v>
      </c>
      <c r="EW232">
        <v>0</v>
      </c>
      <c r="EX232">
        <v>0</v>
      </c>
      <c r="EY232">
        <v>0</v>
      </c>
      <c r="FQ232">
        <v>0</v>
      </c>
      <c r="FR232">
        <f t="shared" si="446"/>
        <v>0</v>
      </c>
      <c r="FS232">
        <v>0</v>
      </c>
      <c r="FX232">
        <v>0</v>
      </c>
      <c r="FY232">
        <v>0</v>
      </c>
      <c r="GA232" t="s">
        <v>3</v>
      </c>
      <c r="GD232">
        <v>1</v>
      </c>
      <c r="GF232">
        <v>-1087349957</v>
      </c>
      <c r="GG232">
        <v>2</v>
      </c>
      <c r="GH232">
        <v>0</v>
      </c>
      <c r="GI232">
        <v>2</v>
      </c>
      <c r="GJ232">
        <v>0</v>
      </c>
      <c r="GK232">
        <v>0</v>
      </c>
      <c r="GL232">
        <f t="shared" si="447"/>
        <v>0</v>
      </c>
      <c r="GM232">
        <f t="shared" si="448"/>
        <v>769</v>
      </c>
      <c r="GN232">
        <f t="shared" si="449"/>
        <v>769</v>
      </c>
      <c r="GO232">
        <f t="shared" si="450"/>
        <v>0</v>
      </c>
      <c r="GP232">
        <f t="shared" si="451"/>
        <v>0</v>
      </c>
      <c r="GR232">
        <v>0</v>
      </c>
      <c r="GS232">
        <v>0</v>
      </c>
      <c r="GT232">
        <v>0</v>
      </c>
      <c r="GU232" t="s">
        <v>3</v>
      </c>
      <c r="GV232">
        <f t="shared" si="452"/>
        <v>0</v>
      </c>
      <c r="GW232">
        <v>1</v>
      </c>
      <c r="GX232">
        <f t="shared" si="453"/>
        <v>0</v>
      </c>
      <c r="HA232">
        <v>0</v>
      </c>
      <c r="HB232">
        <v>0</v>
      </c>
      <c r="HC232">
        <f t="shared" si="454"/>
        <v>0</v>
      </c>
      <c r="IK232">
        <v>0</v>
      </c>
    </row>
    <row r="233" spans="1:245">
      <c r="A233">
        <v>17</v>
      </c>
      <c r="B233">
        <v>1</v>
      </c>
      <c r="C233">
        <f>ROW(SmtRes!A556)</f>
        <v>556</v>
      </c>
      <c r="D233">
        <f>ROW(EtalonRes!A617)</f>
        <v>617</v>
      </c>
      <c r="E233" t="s">
        <v>585</v>
      </c>
      <c r="F233" t="s">
        <v>586</v>
      </c>
      <c r="G233" t="s">
        <v>587</v>
      </c>
      <c r="H233" t="s">
        <v>163</v>
      </c>
      <c r="I233">
        <v>1</v>
      </c>
      <c r="J233">
        <v>0</v>
      </c>
      <c r="O233">
        <f t="shared" si="415"/>
        <v>193</v>
      </c>
      <c r="P233">
        <f t="shared" si="416"/>
        <v>21</v>
      </c>
      <c r="Q233">
        <f t="shared" si="417"/>
        <v>10</v>
      </c>
      <c r="R233">
        <f t="shared" si="418"/>
        <v>0</v>
      </c>
      <c r="S233">
        <f t="shared" si="419"/>
        <v>162</v>
      </c>
      <c r="T233">
        <f t="shared" si="420"/>
        <v>0</v>
      </c>
      <c r="U233">
        <f t="shared" si="421"/>
        <v>1.0900000000000001</v>
      </c>
      <c r="V233">
        <f t="shared" si="422"/>
        <v>0</v>
      </c>
      <c r="W233">
        <f t="shared" si="423"/>
        <v>0</v>
      </c>
      <c r="X233">
        <f t="shared" si="424"/>
        <v>186</v>
      </c>
      <c r="Y233">
        <f t="shared" si="425"/>
        <v>115</v>
      </c>
      <c r="AA233">
        <v>48583957</v>
      </c>
      <c r="AB233">
        <f t="shared" si="426"/>
        <v>15.65</v>
      </c>
      <c r="AC233">
        <f t="shared" si="427"/>
        <v>4.93</v>
      </c>
      <c r="AD233">
        <f t="shared" si="428"/>
        <v>1.69</v>
      </c>
      <c r="AE233">
        <f t="shared" si="429"/>
        <v>0</v>
      </c>
      <c r="AF233">
        <f t="shared" si="430"/>
        <v>9.0299999999999994</v>
      </c>
      <c r="AG233">
        <f t="shared" si="431"/>
        <v>0</v>
      </c>
      <c r="AH233">
        <f t="shared" si="432"/>
        <v>1.0900000000000001</v>
      </c>
      <c r="AI233">
        <f t="shared" si="433"/>
        <v>0</v>
      </c>
      <c r="AJ233">
        <f t="shared" si="434"/>
        <v>0</v>
      </c>
      <c r="AK233">
        <v>15.65</v>
      </c>
      <c r="AL233">
        <v>4.93</v>
      </c>
      <c r="AM233">
        <v>1.69</v>
      </c>
      <c r="AN233">
        <v>0</v>
      </c>
      <c r="AO233">
        <v>9.0299999999999994</v>
      </c>
      <c r="AP233">
        <v>0</v>
      </c>
      <c r="AQ233">
        <v>1.0900000000000001</v>
      </c>
      <c r="AR233">
        <v>0</v>
      </c>
      <c r="AS233">
        <v>0</v>
      </c>
      <c r="AT233">
        <v>115</v>
      </c>
      <c r="AU233">
        <v>71</v>
      </c>
      <c r="AV233">
        <v>1</v>
      </c>
      <c r="AW233">
        <v>1</v>
      </c>
      <c r="AZ233">
        <v>1</v>
      </c>
      <c r="BA233">
        <v>17.95</v>
      </c>
      <c r="BB233">
        <v>6.14</v>
      </c>
      <c r="BC233">
        <v>4.16</v>
      </c>
      <c r="BD233" t="s">
        <v>3</v>
      </c>
      <c r="BE233" t="s">
        <v>3</v>
      </c>
      <c r="BF233" t="s">
        <v>3</v>
      </c>
      <c r="BG233" t="s">
        <v>3</v>
      </c>
      <c r="BH233">
        <v>0</v>
      </c>
      <c r="BI233">
        <v>1</v>
      </c>
      <c r="BJ233" t="s">
        <v>588</v>
      </c>
      <c r="BM233">
        <v>20001</v>
      </c>
      <c r="BN233">
        <v>0</v>
      </c>
      <c r="BO233" t="s">
        <v>586</v>
      </c>
      <c r="BP233">
        <v>1</v>
      </c>
      <c r="BQ233">
        <v>2</v>
      </c>
      <c r="BR233">
        <v>0</v>
      </c>
      <c r="BS233">
        <v>17.95</v>
      </c>
      <c r="BT233">
        <v>1</v>
      </c>
      <c r="BU233">
        <v>1</v>
      </c>
      <c r="BV233">
        <v>1</v>
      </c>
      <c r="BW233">
        <v>1</v>
      </c>
      <c r="BX233">
        <v>1</v>
      </c>
      <c r="BY233" t="s">
        <v>3</v>
      </c>
      <c r="BZ233">
        <v>128</v>
      </c>
      <c r="CA233">
        <v>83</v>
      </c>
      <c r="CE233">
        <v>0</v>
      </c>
      <c r="CF233">
        <v>0</v>
      </c>
      <c r="CG233">
        <v>0</v>
      </c>
      <c r="CM233">
        <v>0</v>
      </c>
      <c r="CN233" t="s">
        <v>3</v>
      </c>
      <c r="CO233">
        <v>0</v>
      </c>
      <c r="CP233">
        <f t="shared" si="435"/>
        <v>193</v>
      </c>
      <c r="CQ233">
        <f t="shared" si="436"/>
        <v>20.508800000000001</v>
      </c>
      <c r="CR233">
        <f t="shared" si="437"/>
        <v>10.3766</v>
      </c>
      <c r="CS233">
        <f t="shared" si="438"/>
        <v>0</v>
      </c>
      <c r="CT233">
        <f t="shared" si="439"/>
        <v>162.08849999999998</v>
      </c>
      <c r="CU233">
        <f t="shared" si="440"/>
        <v>0</v>
      </c>
      <c r="CV233">
        <f t="shared" si="441"/>
        <v>1.0900000000000001</v>
      </c>
      <c r="CW233">
        <f t="shared" si="442"/>
        <v>0</v>
      </c>
      <c r="CX233">
        <f t="shared" si="443"/>
        <v>0</v>
      </c>
      <c r="CY233">
        <f t="shared" si="444"/>
        <v>186.3</v>
      </c>
      <c r="CZ233">
        <f t="shared" si="445"/>
        <v>115.02</v>
      </c>
      <c r="DC233" t="s">
        <v>3</v>
      </c>
      <c r="DD233" t="s">
        <v>3</v>
      </c>
      <c r="DE233" t="s">
        <v>3</v>
      </c>
      <c r="DF233" t="s">
        <v>3</v>
      </c>
      <c r="DG233" t="s">
        <v>3</v>
      </c>
      <c r="DH233" t="s">
        <v>3</v>
      </c>
      <c r="DI233" t="s">
        <v>3</v>
      </c>
      <c r="DJ233" t="s">
        <v>3</v>
      </c>
      <c r="DK233" t="s">
        <v>3</v>
      </c>
      <c r="DL233" t="s">
        <v>3</v>
      </c>
      <c r="DM233" t="s">
        <v>3</v>
      </c>
      <c r="DN233">
        <v>0</v>
      </c>
      <c r="DO233">
        <v>0</v>
      </c>
      <c r="DP233">
        <v>1</v>
      </c>
      <c r="DQ233">
        <v>1</v>
      </c>
      <c r="DU233">
        <v>1013</v>
      </c>
      <c r="DV233" t="s">
        <v>163</v>
      </c>
      <c r="DW233" t="s">
        <v>163</v>
      </c>
      <c r="DX233">
        <v>1</v>
      </c>
      <c r="EE233">
        <v>48577754</v>
      </c>
      <c r="EF233">
        <v>2</v>
      </c>
      <c r="EG233" t="s">
        <v>12</v>
      </c>
      <c r="EH233">
        <v>0</v>
      </c>
      <c r="EI233" t="s">
        <v>3</v>
      </c>
      <c r="EJ233">
        <v>1</v>
      </c>
      <c r="EK233">
        <v>20001</v>
      </c>
      <c r="EL233" t="s">
        <v>523</v>
      </c>
      <c r="EM233" t="s">
        <v>524</v>
      </c>
      <c r="EO233" t="s">
        <v>3</v>
      </c>
      <c r="EQ233">
        <v>131072</v>
      </c>
      <c r="ER233">
        <v>15.65</v>
      </c>
      <c r="ES233">
        <v>4.93</v>
      </c>
      <c r="ET233">
        <v>1.69</v>
      </c>
      <c r="EU233">
        <v>0</v>
      </c>
      <c r="EV233">
        <v>9.0299999999999994</v>
      </c>
      <c r="EW233">
        <v>1.0900000000000001</v>
      </c>
      <c r="EX233">
        <v>0</v>
      </c>
      <c r="EY233">
        <v>0</v>
      </c>
      <c r="FQ233">
        <v>0</v>
      </c>
      <c r="FR233">
        <f t="shared" si="446"/>
        <v>0</v>
      </c>
      <c r="FS233">
        <v>0</v>
      </c>
      <c r="FT233" t="s">
        <v>22</v>
      </c>
      <c r="FU233" t="s">
        <v>23</v>
      </c>
      <c r="FX233">
        <v>115.2</v>
      </c>
      <c r="FY233">
        <v>70.55</v>
      </c>
      <c r="GA233" t="s">
        <v>3</v>
      </c>
      <c r="GD233">
        <v>1</v>
      </c>
      <c r="GF233">
        <v>-543461214</v>
      </c>
      <c r="GG233">
        <v>2</v>
      </c>
      <c r="GH233">
        <v>0</v>
      </c>
      <c r="GI233">
        <v>2</v>
      </c>
      <c r="GJ233">
        <v>0</v>
      </c>
      <c r="GK233">
        <v>0</v>
      </c>
      <c r="GL233">
        <f t="shared" si="447"/>
        <v>0</v>
      </c>
      <c r="GM233">
        <f t="shared" si="448"/>
        <v>494</v>
      </c>
      <c r="GN233">
        <f t="shared" si="449"/>
        <v>494</v>
      </c>
      <c r="GO233">
        <f t="shared" si="450"/>
        <v>0</v>
      </c>
      <c r="GP233">
        <f t="shared" si="451"/>
        <v>0</v>
      </c>
      <c r="GR233">
        <v>0</v>
      </c>
      <c r="GS233">
        <v>0</v>
      </c>
      <c r="GT233">
        <v>0</v>
      </c>
      <c r="GU233" t="s">
        <v>3</v>
      </c>
      <c r="GV233">
        <f t="shared" si="452"/>
        <v>0</v>
      </c>
      <c r="GW233">
        <v>1</v>
      </c>
      <c r="GX233">
        <f t="shared" si="453"/>
        <v>0</v>
      </c>
      <c r="HA233">
        <v>0</v>
      </c>
      <c r="HB233">
        <v>0</v>
      </c>
      <c r="HC233">
        <f t="shared" si="454"/>
        <v>0</v>
      </c>
      <c r="IK233">
        <v>0</v>
      </c>
    </row>
    <row r="234" spans="1:245">
      <c r="A234">
        <v>17</v>
      </c>
      <c r="B234">
        <v>1</v>
      </c>
      <c r="E234" t="s">
        <v>589</v>
      </c>
      <c r="F234" t="s">
        <v>544</v>
      </c>
      <c r="G234" t="s">
        <v>545</v>
      </c>
      <c r="H234" t="s">
        <v>170</v>
      </c>
      <c r="I234">
        <v>1</v>
      </c>
      <c r="J234">
        <v>0</v>
      </c>
      <c r="O234">
        <f t="shared" si="415"/>
        <v>1232</v>
      </c>
      <c r="P234">
        <f t="shared" si="416"/>
        <v>1232</v>
      </c>
      <c r="Q234">
        <f t="shared" si="417"/>
        <v>0</v>
      </c>
      <c r="R234">
        <f t="shared" si="418"/>
        <v>0</v>
      </c>
      <c r="S234">
        <f t="shared" si="419"/>
        <v>0</v>
      </c>
      <c r="T234">
        <f t="shared" si="420"/>
        <v>0</v>
      </c>
      <c r="U234">
        <f t="shared" si="421"/>
        <v>0</v>
      </c>
      <c r="V234">
        <f t="shared" si="422"/>
        <v>0</v>
      </c>
      <c r="W234">
        <f t="shared" si="423"/>
        <v>0</v>
      </c>
      <c r="X234">
        <f t="shared" si="424"/>
        <v>0</v>
      </c>
      <c r="Y234">
        <f t="shared" si="425"/>
        <v>0</v>
      </c>
      <c r="AA234">
        <v>48583957</v>
      </c>
      <c r="AB234">
        <f t="shared" si="426"/>
        <v>346.08</v>
      </c>
      <c r="AC234">
        <f t="shared" si="427"/>
        <v>346.08</v>
      </c>
      <c r="AD234">
        <f t="shared" si="428"/>
        <v>0</v>
      </c>
      <c r="AE234">
        <f t="shared" si="429"/>
        <v>0</v>
      </c>
      <c r="AF234">
        <f t="shared" si="430"/>
        <v>0</v>
      </c>
      <c r="AG234">
        <f t="shared" si="431"/>
        <v>0</v>
      </c>
      <c r="AH234">
        <f t="shared" si="432"/>
        <v>0</v>
      </c>
      <c r="AI234">
        <f t="shared" si="433"/>
        <v>0</v>
      </c>
      <c r="AJ234">
        <f t="shared" si="434"/>
        <v>0</v>
      </c>
      <c r="AK234">
        <v>346.08</v>
      </c>
      <c r="AL234">
        <v>346.08</v>
      </c>
      <c r="AM234">
        <v>0</v>
      </c>
      <c r="AN234">
        <v>0</v>
      </c>
      <c r="AO234">
        <v>0</v>
      </c>
      <c r="AP234">
        <v>0</v>
      </c>
      <c r="AQ234">
        <v>0</v>
      </c>
      <c r="AR234">
        <v>0</v>
      </c>
      <c r="AS234">
        <v>0</v>
      </c>
      <c r="AT234">
        <v>0</v>
      </c>
      <c r="AU234">
        <v>0</v>
      </c>
      <c r="AV234">
        <v>1</v>
      </c>
      <c r="AW234">
        <v>1</v>
      </c>
      <c r="AZ234">
        <v>1</v>
      </c>
      <c r="BA234">
        <v>1</v>
      </c>
      <c r="BB234">
        <v>1</v>
      </c>
      <c r="BC234">
        <v>3.56</v>
      </c>
      <c r="BD234" t="s">
        <v>3</v>
      </c>
      <c r="BE234" t="s">
        <v>3</v>
      </c>
      <c r="BF234" t="s">
        <v>3</v>
      </c>
      <c r="BG234" t="s">
        <v>3</v>
      </c>
      <c r="BH234">
        <v>3</v>
      </c>
      <c r="BI234">
        <v>1</v>
      </c>
      <c r="BJ234" t="s">
        <v>546</v>
      </c>
      <c r="BM234">
        <v>500001</v>
      </c>
      <c r="BN234">
        <v>0</v>
      </c>
      <c r="BO234" t="s">
        <v>544</v>
      </c>
      <c r="BP234">
        <v>1</v>
      </c>
      <c r="BQ234">
        <v>8</v>
      </c>
      <c r="BR234">
        <v>0</v>
      </c>
      <c r="BS234">
        <v>1</v>
      </c>
      <c r="BT234">
        <v>1</v>
      </c>
      <c r="BU234">
        <v>1</v>
      </c>
      <c r="BV234">
        <v>1</v>
      </c>
      <c r="BW234">
        <v>1</v>
      </c>
      <c r="BX234">
        <v>1</v>
      </c>
      <c r="BY234" t="s">
        <v>3</v>
      </c>
      <c r="BZ234">
        <v>0</v>
      </c>
      <c r="CA234">
        <v>0</v>
      </c>
      <c r="CE234">
        <v>0</v>
      </c>
      <c r="CF234">
        <v>0</v>
      </c>
      <c r="CG234">
        <v>0</v>
      </c>
      <c r="CM234">
        <v>0</v>
      </c>
      <c r="CN234" t="s">
        <v>3</v>
      </c>
      <c r="CO234">
        <v>0</v>
      </c>
      <c r="CP234">
        <f t="shared" si="435"/>
        <v>1232</v>
      </c>
      <c r="CQ234">
        <f t="shared" si="436"/>
        <v>1232.0447999999999</v>
      </c>
      <c r="CR234">
        <f t="shared" si="437"/>
        <v>0</v>
      </c>
      <c r="CS234">
        <f t="shared" si="438"/>
        <v>0</v>
      </c>
      <c r="CT234">
        <f t="shared" si="439"/>
        <v>0</v>
      </c>
      <c r="CU234">
        <f t="shared" si="440"/>
        <v>0</v>
      </c>
      <c r="CV234">
        <f t="shared" si="441"/>
        <v>0</v>
      </c>
      <c r="CW234">
        <f t="shared" si="442"/>
        <v>0</v>
      </c>
      <c r="CX234">
        <f t="shared" si="443"/>
        <v>0</v>
      </c>
      <c r="CY234">
        <f t="shared" si="444"/>
        <v>0</v>
      </c>
      <c r="CZ234">
        <f t="shared" si="445"/>
        <v>0</v>
      </c>
      <c r="DC234" t="s">
        <v>3</v>
      </c>
      <c r="DD234" t="s">
        <v>3</v>
      </c>
      <c r="DE234" t="s">
        <v>3</v>
      </c>
      <c r="DF234" t="s">
        <v>3</v>
      </c>
      <c r="DG234" t="s">
        <v>3</v>
      </c>
      <c r="DH234" t="s">
        <v>3</v>
      </c>
      <c r="DI234" t="s">
        <v>3</v>
      </c>
      <c r="DJ234" t="s">
        <v>3</v>
      </c>
      <c r="DK234" t="s">
        <v>3</v>
      </c>
      <c r="DL234" t="s">
        <v>3</v>
      </c>
      <c r="DM234" t="s">
        <v>3</v>
      </c>
      <c r="DN234">
        <v>0</v>
      </c>
      <c r="DO234">
        <v>0</v>
      </c>
      <c r="DP234">
        <v>1</v>
      </c>
      <c r="DQ234">
        <v>1</v>
      </c>
      <c r="DU234">
        <v>1010</v>
      </c>
      <c r="DV234" t="s">
        <v>170</v>
      </c>
      <c r="DW234" t="s">
        <v>170</v>
      </c>
      <c r="DX234">
        <v>1</v>
      </c>
      <c r="EE234">
        <v>48577656</v>
      </c>
      <c r="EF234">
        <v>8</v>
      </c>
      <c r="EG234" t="s">
        <v>106</v>
      </c>
      <c r="EH234">
        <v>0</v>
      </c>
      <c r="EI234" t="s">
        <v>3</v>
      </c>
      <c r="EJ234">
        <v>1</v>
      </c>
      <c r="EK234">
        <v>500001</v>
      </c>
      <c r="EL234" t="s">
        <v>107</v>
      </c>
      <c r="EM234" t="s">
        <v>108</v>
      </c>
      <c r="EO234" t="s">
        <v>3</v>
      </c>
      <c r="EQ234">
        <v>131072</v>
      </c>
      <c r="ER234">
        <v>346.08</v>
      </c>
      <c r="ES234">
        <v>346.08</v>
      </c>
      <c r="ET234">
        <v>0</v>
      </c>
      <c r="EU234">
        <v>0</v>
      </c>
      <c r="EV234">
        <v>0</v>
      </c>
      <c r="EW234">
        <v>0</v>
      </c>
      <c r="EX234">
        <v>0</v>
      </c>
      <c r="EY234">
        <v>0</v>
      </c>
      <c r="FQ234">
        <v>0</v>
      </c>
      <c r="FR234">
        <f t="shared" si="446"/>
        <v>0</v>
      </c>
      <c r="FS234">
        <v>0</v>
      </c>
      <c r="FX234">
        <v>0</v>
      </c>
      <c r="FY234">
        <v>0</v>
      </c>
      <c r="GA234" t="s">
        <v>3</v>
      </c>
      <c r="GD234">
        <v>1</v>
      </c>
      <c r="GF234">
        <v>-1140522939</v>
      </c>
      <c r="GG234">
        <v>2</v>
      </c>
      <c r="GH234">
        <v>0</v>
      </c>
      <c r="GI234">
        <v>2</v>
      </c>
      <c r="GJ234">
        <v>0</v>
      </c>
      <c r="GK234">
        <v>0</v>
      </c>
      <c r="GL234">
        <f t="shared" si="447"/>
        <v>0</v>
      </c>
      <c r="GM234">
        <f t="shared" si="448"/>
        <v>1232</v>
      </c>
      <c r="GN234">
        <f t="shared" si="449"/>
        <v>1232</v>
      </c>
      <c r="GO234">
        <f t="shared" si="450"/>
        <v>0</v>
      </c>
      <c r="GP234">
        <f t="shared" si="451"/>
        <v>0</v>
      </c>
      <c r="GR234">
        <v>0</v>
      </c>
      <c r="GS234">
        <v>0</v>
      </c>
      <c r="GT234">
        <v>0</v>
      </c>
      <c r="GU234" t="s">
        <v>3</v>
      </c>
      <c r="GV234">
        <f t="shared" si="452"/>
        <v>0</v>
      </c>
      <c r="GW234">
        <v>1</v>
      </c>
      <c r="GX234">
        <f t="shared" si="453"/>
        <v>0</v>
      </c>
      <c r="HA234">
        <v>0</v>
      </c>
      <c r="HB234">
        <v>0</v>
      </c>
      <c r="HC234">
        <f t="shared" si="454"/>
        <v>0</v>
      </c>
      <c r="IK234">
        <v>0</v>
      </c>
    </row>
    <row r="235" spans="1:245">
      <c r="A235">
        <v>17</v>
      </c>
      <c r="B235">
        <v>1</v>
      </c>
      <c r="C235">
        <f>ROW(SmtRes!A566)</f>
        <v>566</v>
      </c>
      <c r="D235">
        <f>ROW(EtalonRes!A627)</f>
        <v>627</v>
      </c>
      <c r="E235" t="s">
        <v>245</v>
      </c>
      <c r="F235" t="s">
        <v>590</v>
      </c>
      <c r="G235" t="s">
        <v>591</v>
      </c>
      <c r="H235" t="s">
        <v>163</v>
      </c>
      <c r="I235">
        <v>1</v>
      </c>
      <c r="J235">
        <v>0</v>
      </c>
      <c r="O235">
        <f t="shared" si="415"/>
        <v>1548</v>
      </c>
      <c r="P235">
        <f t="shared" si="416"/>
        <v>916</v>
      </c>
      <c r="Q235">
        <f t="shared" si="417"/>
        <v>246</v>
      </c>
      <c r="R235">
        <f t="shared" si="418"/>
        <v>30</v>
      </c>
      <c r="S235">
        <f t="shared" si="419"/>
        <v>386</v>
      </c>
      <c r="T235">
        <f t="shared" si="420"/>
        <v>0</v>
      </c>
      <c r="U235">
        <f t="shared" si="421"/>
        <v>2.3199999999999998</v>
      </c>
      <c r="V235">
        <f t="shared" si="422"/>
        <v>0.14000000000000001</v>
      </c>
      <c r="W235">
        <f t="shared" si="423"/>
        <v>0</v>
      </c>
      <c r="X235">
        <f t="shared" si="424"/>
        <v>395</v>
      </c>
      <c r="Y235">
        <f t="shared" si="425"/>
        <v>270</v>
      </c>
      <c r="AA235">
        <v>48583957</v>
      </c>
      <c r="AB235">
        <f t="shared" si="426"/>
        <v>239.21</v>
      </c>
      <c r="AC235">
        <f t="shared" si="427"/>
        <v>179.27</v>
      </c>
      <c r="AD235">
        <f t="shared" si="428"/>
        <v>38.43</v>
      </c>
      <c r="AE235">
        <f t="shared" si="429"/>
        <v>1.69</v>
      </c>
      <c r="AF235">
        <f t="shared" si="430"/>
        <v>21.51</v>
      </c>
      <c r="AG235">
        <f t="shared" si="431"/>
        <v>0</v>
      </c>
      <c r="AH235">
        <f t="shared" si="432"/>
        <v>2.3199999999999998</v>
      </c>
      <c r="AI235">
        <f t="shared" si="433"/>
        <v>0.14000000000000001</v>
      </c>
      <c r="AJ235">
        <f t="shared" si="434"/>
        <v>0</v>
      </c>
      <c r="AK235">
        <v>239.21</v>
      </c>
      <c r="AL235">
        <v>179.27</v>
      </c>
      <c r="AM235">
        <v>38.43</v>
      </c>
      <c r="AN235">
        <v>1.69</v>
      </c>
      <c r="AO235">
        <v>21.51</v>
      </c>
      <c r="AP235">
        <v>0</v>
      </c>
      <c r="AQ235">
        <v>2.3199999999999998</v>
      </c>
      <c r="AR235">
        <v>0.14000000000000001</v>
      </c>
      <c r="AS235">
        <v>0</v>
      </c>
      <c r="AT235">
        <v>95</v>
      </c>
      <c r="AU235">
        <v>65</v>
      </c>
      <c r="AV235">
        <v>1</v>
      </c>
      <c r="AW235">
        <v>1</v>
      </c>
      <c r="AZ235">
        <v>1</v>
      </c>
      <c r="BA235">
        <v>17.95</v>
      </c>
      <c r="BB235">
        <v>6.4</v>
      </c>
      <c r="BC235">
        <v>5.1100000000000003</v>
      </c>
      <c r="BD235" t="s">
        <v>3</v>
      </c>
      <c r="BE235" t="s">
        <v>3</v>
      </c>
      <c r="BF235" t="s">
        <v>3</v>
      </c>
      <c r="BG235" t="s">
        <v>3</v>
      </c>
      <c r="BH235">
        <v>0</v>
      </c>
      <c r="BI235">
        <v>2</v>
      </c>
      <c r="BJ235" t="s">
        <v>592</v>
      </c>
      <c r="BM235">
        <v>108001</v>
      </c>
      <c r="BN235">
        <v>0</v>
      </c>
      <c r="BO235" t="s">
        <v>590</v>
      </c>
      <c r="BP235">
        <v>1</v>
      </c>
      <c r="BQ235">
        <v>3</v>
      </c>
      <c r="BR235">
        <v>0</v>
      </c>
      <c r="BS235">
        <v>17.95</v>
      </c>
      <c r="BT235">
        <v>1</v>
      </c>
      <c r="BU235">
        <v>1</v>
      </c>
      <c r="BV235">
        <v>1</v>
      </c>
      <c r="BW235">
        <v>1</v>
      </c>
      <c r="BX235">
        <v>1</v>
      </c>
      <c r="BY235" t="s">
        <v>3</v>
      </c>
      <c r="BZ235">
        <v>95</v>
      </c>
      <c r="CA235">
        <v>65</v>
      </c>
      <c r="CE235">
        <v>0</v>
      </c>
      <c r="CF235">
        <v>0</v>
      </c>
      <c r="CG235">
        <v>0</v>
      </c>
      <c r="CM235">
        <v>0</v>
      </c>
      <c r="CN235" t="s">
        <v>3</v>
      </c>
      <c r="CO235">
        <v>0</v>
      </c>
      <c r="CP235">
        <f t="shared" si="435"/>
        <v>1548</v>
      </c>
      <c r="CQ235">
        <f t="shared" si="436"/>
        <v>916.06970000000013</v>
      </c>
      <c r="CR235">
        <f t="shared" si="437"/>
        <v>245.952</v>
      </c>
      <c r="CS235">
        <f t="shared" si="438"/>
        <v>30.335499999999996</v>
      </c>
      <c r="CT235">
        <f t="shared" si="439"/>
        <v>386.10450000000003</v>
      </c>
      <c r="CU235">
        <f t="shared" si="440"/>
        <v>0</v>
      </c>
      <c r="CV235">
        <f t="shared" si="441"/>
        <v>2.3199999999999998</v>
      </c>
      <c r="CW235">
        <f t="shared" si="442"/>
        <v>0.14000000000000001</v>
      </c>
      <c r="CX235">
        <f t="shared" si="443"/>
        <v>0</v>
      </c>
      <c r="CY235">
        <f t="shared" si="444"/>
        <v>395.2</v>
      </c>
      <c r="CZ235">
        <f t="shared" si="445"/>
        <v>270.39999999999998</v>
      </c>
      <c r="DC235" t="s">
        <v>3</v>
      </c>
      <c r="DD235" t="s">
        <v>3</v>
      </c>
      <c r="DE235" t="s">
        <v>3</v>
      </c>
      <c r="DF235" t="s">
        <v>3</v>
      </c>
      <c r="DG235" t="s">
        <v>3</v>
      </c>
      <c r="DH235" t="s">
        <v>3</v>
      </c>
      <c r="DI235" t="s">
        <v>3</v>
      </c>
      <c r="DJ235" t="s">
        <v>3</v>
      </c>
      <c r="DK235" t="s">
        <v>3</v>
      </c>
      <c r="DL235" t="s">
        <v>3</v>
      </c>
      <c r="DM235" t="s">
        <v>3</v>
      </c>
      <c r="DN235">
        <v>0</v>
      </c>
      <c r="DO235">
        <v>0</v>
      </c>
      <c r="DP235">
        <v>1</v>
      </c>
      <c r="DQ235">
        <v>1</v>
      </c>
      <c r="DU235">
        <v>1013</v>
      </c>
      <c r="DV235" t="s">
        <v>163</v>
      </c>
      <c r="DW235" t="s">
        <v>163</v>
      </c>
      <c r="DX235">
        <v>1</v>
      </c>
      <c r="EE235">
        <v>48577606</v>
      </c>
      <c r="EF235">
        <v>3</v>
      </c>
      <c r="EG235" t="s">
        <v>593</v>
      </c>
      <c r="EH235">
        <v>0</v>
      </c>
      <c r="EI235" t="s">
        <v>3</v>
      </c>
      <c r="EJ235">
        <v>2</v>
      </c>
      <c r="EK235">
        <v>108001</v>
      </c>
      <c r="EL235" t="s">
        <v>594</v>
      </c>
      <c r="EM235" t="s">
        <v>595</v>
      </c>
      <c r="EO235" t="s">
        <v>3</v>
      </c>
      <c r="EQ235">
        <v>131072</v>
      </c>
      <c r="ER235">
        <v>239.21</v>
      </c>
      <c r="ES235">
        <v>179.27</v>
      </c>
      <c r="ET235">
        <v>38.43</v>
      </c>
      <c r="EU235">
        <v>1.69</v>
      </c>
      <c r="EV235">
        <v>21.51</v>
      </c>
      <c r="EW235">
        <v>2.3199999999999998</v>
      </c>
      <c r="EX235">
        <v>0.14000000000000001</v>
      </c>
      <c r="EY235">
        <v>0</v>
      </c>
      <c r="FQ235">
        <v>0</v>
      </c>
      <c r="FR235">
        <f t="shared" si="446"/>
        <v>0</v>
      </c>
      <c r="FS235">
        <v>0</v>
      </c>
      <c r="FX235">
        <v>95</v>
      </c>
      <c r="FY235">
        <v>65</v>
      </c>
      <c r="GA235" t="s">
        <v>3</v>
      </c>
      <c r="GD235">
        <v>1</v>
      </c>
      <c r="GF235">
        <v>-136234185</v>
      </c>
      <c r="GG235">
        <v>2</v>
      </c>
      <c r="GH235">
        <v>0</v>
      </c>
      <c r="GI235">
        <v>2</v>
      </c>
      <c r="GJ235">
        <v>0</v>
      </c>
      <c r="GK235">
        <v>0</v>
      </c>
      <c r="GL235">
        <f t="shared" si="447"/>
        <v>0</v>
      </c>
      <c r="GM235">
        <f t="shared" si="448"/>
        <v>2213</v>
      </c>
      <c r="GN235">
        <f t="shared" si="449"/>
        <v>0</v>
      </c>
      <c r="GO235">
        <f t="shared" si="450"/>
        <v>2213</v>
      </c>
      <c r="GP235">
        <f t="shared" si="451"/>
        <v>0</v>
      </c>
      <c r="GR235">
        <v>0</v>
      </c>
      <c r="GS235">
        <v>0</v>
      </c>
      <c r="GT235">
        <v>0</v>
      </c>
      <c r="GU235" t="s">
        <v>3</v>
      </c>
      <c r="GV235">
        <f t="shared" si="452"/>
        <v>0</v>
      </c>
      <c r="GW235">
        <v>1</v>
      </c>
      <c r="GX235">
        <f t="shared" si="453"/>
        <v>0</v>
      </c>
      <c r="HA235">
        <v>0</v>
      </c>
      <c r="HB235">
        <v>0</v>
      </c>
      <c r="HC235">
        <f t="shared" si="454"/>
        <v>0</v>
      </c>
      <c r="IK235">
        <v>0</v>
      </c>
    </row>
    <row r="236" spans="1:245">
      <c r="A236">
        <v>17</v>
      </c>
      <c r="B236">
        <v>1</v>
      </c>
      <c r="E236" t="s">
        <v>249</v>
      </c>
      <c r="F236" t="s">
        <v>103</v>
      </c>
      <c r="G236" t="s">
        <v>596</v>
      </c>
      <c r="H236" t="s">
        <v>170</v>
      </c>
      <c r="I236">
        <v>1</v>
      </c>
      <c r="J236">
        <v>0</v>
      </c>
      <c r="O236">
        <f t="shared" si="415"/>
        <v>27486</v>
      </c>
      <c r="P236">
        <f t="shared" si="416"/>
        <v>27486</v>
      </c>
      <c r="Q236">
        <f t="shared" si="417"/>
        <v>0</v>
      </c>
      <c r="R236">
        <f t="shared" si="418"/>
        <v>0</v>
      </c>
      <c r="S236">
        <f t="shared" si="419"/>
        <v>0</v>
      </c>
      <c r="T236">
        <f t="shared" si="420"/>
        <v>0</v>
      </c>
      <c r="U236">
        <f t="shared" si="421"/>
        <v>0</v>
      </c>
      <c r="V236">
        <f t="shared" si="422"/>
        <v>0</v>
      </c>
      <c r="W236">
        <f t="shared" si="423"/>
        <v>0</v>
      </c>
      <c r="X236">
        <f t="shared" si="424"/>
        <v>0</v>
      </c>
      <c r="Y236">
        <f t="shared" si="425"/>
        <v>0</v>
      </c>
      <c r="AA236">
        <v>48583957</v>
      </c>
      <c r="AB236">
        <f t="shared" si="426"/>
        <v>6497.83</v>
      </c>
      <c r="AC236">
        <f t="shared" si="427"/>
        <v>6497.83</v>
      </c>
      <c r="AD236">
        <f t="shared" si="428"/>
        <v>0</v>
      </c>
      <c r="AE236">
        <f t="shared" si="429"/>
        <v>0</v>
      </c>
      <c r="AF236">
        <f t="shared" si="430"/>
        <v>0</v>
      </c>
      <c r="AG236">
        <f t="shared" si="431"/>
        <v>0</v>
      </c>
      <c r="AH236">
        <f t="shared" si="432"/>
        <v>0</v>
      </c>
      <c r="AI236">
        <f t="shared" si="433"/>
        <v>0</v>
      </c>
      <c r="AJ236">
        <f t="shared" si="434"/>
        <v>0</v>
      </c>
      <c r="AK236">
        <v>6497.83</v>
      </c>
      <c r="AL236">
        <v>6497.83</v>
      </c>
      <c r="AM236">
        <v>0</v>
      </c>
      <c r="AN236">
        <v>0</v>
      </c>
      <c r="AO236">
        <v>0</v>
      </c>
      <c r="AP236">
        <v>0</v>
      </c>
      <c r="AQ236">
        <v>0</v>
      </c>
      <c r="AR236">
        <v>0</v>
      </c>
      <c r="AS236">
        <v>0</v>
      </c>
      <c r="AT236">
        <v>0</v>
      </c>
      <c r="AU236">
        <v>0</v>
      </c>
      <c r="AV236">
        <v>1</v>
      </c>
      <c r="AW236">
        <v>1</v>
      </c>
      <c r="AZ236">
        <v>1</v>
      </c>
      <c r="BA236">
        <v>1</v>
      </c>
      <c r="BB236">
        <v>1</v>
      </c>
      <c r="BC236">
        <v>4.2300000000000004</v>
      </c>
      <c r="BD236" t="s">
        <v>3</v>
      </c>
      <c r="BE236" t="s">
        <v>3</v>
      </c>
      <c r="BF236" t="s">
        <v>3</v>
      </c>
      <c r="BG236" t="s">
        <v>3</v>
      </c>
      <c r="BH236">
        <v>3</v>
      </c>
      <c r="BI236">
        <v>2</v>
      </c>
      <c r="BJ236" t="s">
        <v>597</v>
      </c>
      <c r="BM236">
        <v>500002</v>
      </c>
      <c r="BN236">
        <v>0</v>
      </c>
      <c r="BO236" t="s">
        <v>598</v>
      </c>
      <c r="BP236">
        <v>1</v>
      </c>
      <c r="BQ236">
        <v>12</v>
      </c>
      <c r="BR236">
        <v>0</v>
      </c>
      <c r="BS236">
        <v>1</v>
      </c>
      <c r="BT236">
        <v>1</v>
      </c>
      <c r="BU236">
        <v>1</v>
      </c>
      <c r="BV236">
        <v>1</v>
      </c>
      <c r="BW236">
        <v>1</v>
      </c>
      <c r="BX236">
        <v>1</v>
      </c>
      <c r="BY236" t="s">
        <v>3</v>
      </c>
      <c r="BZ236">
        <v>0</v>
      </c>
      <c r="CA236">
        <v>0</v>
      </c>
      <c r="CE236">
        <v>0</v>
      </c>
      <c r="CF236">
        <v>0</v>
      </c>
      <c r="CG236">
        <v>0</v>
      </c>
      <c r="CM236">
        <v>0</v>
      </c>
      <c r="CN236" t="s">
        <v>3</v>
      </c>
      <c r="CO236">
        <v>0</v>
      </c>
      <c r="CP236">
        <f t="shared" si="435"/>
        <v>27486</v>
      </c>
      <c r="CQ236">
        <f t="shared" si="436"/>
        <v>27485.820900000002</v>
      </c>
      <c r="CR236">
        <f t="shared" si="437"/>
        <v>0</v>
      </c>
      <c r="CS236">
        <f t="shared" si="438"/>
        <v>0</v>
      </c>
      <c r="CT236">
        <f t="shared" si="439"/>
        <v>0</v>
      </c>
      <c r="CU236">
        <f t="shared" si="440"/>
        <v>0</v>
      </c>
      <c r="CV236">
        <f t="shared" si="441"/>
        <v>0</v>
      </c>
      <c r="CW236">
        <f t="shared" si="442"/>
        <v>0</v>
      </c>
      <c r="CX236">
        <f t="shared" si="443"/>
        <v>0</v>
      </c>
      <c r="CY236">
        <f t="shared" si="444"/>
        <v>0</v>
      </c>
      <c r="CZ236">
        <f t="shared" si="445"/>
        <v>0</v>
      </c>
      <c r="DC236" t="s">
        <v>3</v>
      </c>
      <c r="DD236" t="s">
        <v>3</v>
      </c>
      <c r="DE236" t="s">
        <v>3</v>
      </c>
      <c r="DF236" t="s">
        <v>3</v>
      </c>
      <c r="DG236" t="s">
        <v>3</v>
      </c>
      <c r="DH236" t="s">
        <v>3</v>
      </c>
      <c r="DI236" t="s">
        <v>3</v>
      </c>
      <c r="DJ236" t="s">
        <v>3</v>
      </c>
      <c r="DK236" t="s">
        <v>3</v>
      </c>
      <c r="DL236" t="s">
        <v>3</v>
      </c>
      <c r="DM236" t="s">
        <v>3</v>
      </c>
      <c r="DN236">
        <v>0</v>
      </c>
      <c r="DO236">
        <v>0</v>
      </c>
      <c r="DP236">
        <v>1</v>
      </c>
      <c r="DQ236">
        <v>1</v>
      </c>
      <c r="DU236">
        <v>1010</v>
      </c>
      <c r="DV236" t="s">
        <v>170</v>
      </c>
      <c r="DW236" t="s">
        <v>170</v>
      </c>
      <c r="DX236">
        <v>1</v>
      </c>
      <c r="EE236">
        <v>48577657</v>
      </c>
      <c r="EF236">
        <v>12</v>
      </c>
      <c r="EG236" t="s">
        <v>367</v>
      </c>
      <c r="EH236">
        <v>0</v>
      </c>
      <c r="EI236" t="s">
        <v>3</v>
      </c>
      <c r="EJ236">
        <v>2</v>
      </c>
      <c r="EK236">
        <v>500002</v>
      </c>
      <c r="EL236" t="s">
        <v>368</v>
      </c>
      <c r="EM236" t="s">
        <v>369</v>
      </c>
      <c r="EO236" t="s">
        <v>3</v>
      </c>
      <c r="EQ236">
        <v>131072</v>
      </c>
      <c r="ER236">
        <v>6497.83</v>
      </c>
      <c r="ES236">
        <v>6497.83</v>
      </c>
      <c r="ET236">
        <v>0</v>
      </c>
      <c r="EU236">
        <v>0</v>
      </c>
      <c r="EV236">
        <v>0</v>
      </c>
      <c r="EW236">
        <v>0</v>
      </c>
      <c r="EX236">
        <v>0</v>
      </c>
      <c r="EY236">
        <v>0</v>
      </c>
      <c r="FQ236">
        <v>0</v>
      </c>
      <c r="FR236">
        <f t="shared" si="446"/>
        <v>0</v>
      </c>
      <c r="FS236">
        <v>0</v>
      </c>
      <c r="FX236">
        <v>0</v>
      </c>
      <c r="FY236">
        <v>0</v>
      </c>
      <c r="GA236" t="s">
        <v>3</v>
      </c>
      <c r="GD236">
        <v>1</v>
      </c>
      <c r="GF236">
        <v>-1076741342</v>
      </c>
      <c r="GG236">
        <v>2</v>
      </c>
      <c r="GH236">
        <v>0</v>
      </c>
      <c r="GI236">
        <v>2</v>
      </c>
      <c r="GJ236">
        <v>0</v>
      </c>
      <c r="GK236">
        <v>0</v>
      </c>
      <c r="GL236">
        <f t="shared" si="447"/>
        <v>0</v>
      </c>
      <c r="GM236">
        <f t="shared" si="448"/>
        <v>27486</v>
      </c>
      <c r="GN236">
        <f t="shared" si="449"/>
        <v>0</v>
      </c>
      <c r="GO236">
        <f t="shared" si="450"/>
        <v>27486</v>
      </c>
      <c r="GP236">
        <f t="shared" si="451"/>
        <v>0</v>
      </c>
      <c r="GR236">
        <v>0</v>
      </c>
      <c r="GS236">
        <v>0</v>
      </c>
      <c r="GT236">
        <v>0</v>
      </c>
      <c r="GU236" t="s">
        <v>3</v>
      </c>
      <c r="GV236">
        <f t="shared" si="452"/>
        <v>0</v>
      </c>
      <c r="GW236">
        <v>1</v>
      </c>
      <c r="GX236">
        <f t="shared" si="453"/>
        <v>0</v>
      </c>
      <c r="HA236">
        <v>0</v>
      </c>
      <c r="HB236">
        <v>0</v>
      </c>
      <c r="HC236">
        <f t="shared" si="454"/>
        <v>0</v>
      </c>
      <c r="IK236">
        <v>0</v>
      </c>
    </row>
    <row r="237" spans="1:245">
      <c r="A237">
        <v>17</v>
      </c>
      <c r="B237">
        <v>1</v>
      </c>
      <c r="C237">
        <f>ROW(SmtRes!A569)</f>
        <v>569</v>
      </c>
      <c r="D237">
        <f>ROW(EtalonRes!A630)</f>
        <v>630</v>
      </c>
      <c r="E237" t="s">
        <v>253</v>
      </c>
      <c r="F237" t="s">
        <v>599</v>
      </c>
      <c r="G237" t="s">
        <v>600</v>
      </c>
      <c r="H237" t="s">
        <v>163</v>
      </c>
      <c r="I237">
        <f>ROUND(2+1+1,9)</f>
        <v>4</v>
      </c>
      <c r="J237">
        <v>0</v>
      </c>
      <c r="O237">
        <f t="shared" si="415"/>
        <v>718</v>
      </c>
      <c r="P237">
        <f t="shared" si="416"/>
        <v>32</v>
      </c>
      <c r="Q237">
        <f t="shared" si="417"/>
        <v>0</v>
      </c>
      <c r="R237">
        <f t="shared" si="418"/>
        <v>0</v>
      </c>
      <c r="S237">
        <f t="shared" si="419"/>
        <v>686</v>
      </c>
      <c r="T237">
        <f t="shared" si="420"/>
        <v>0</v>
      </c>
      <c r="U237">
        <f t="shared" si="421"/>
        <v>4.12</v>
      </c>
      <c r="V237">
        <f t="shared" si="422"/>
        <v>0</v>
      </c>
      <c r="W237">
        <f t="shared" si="423"/>
        <v>0</v>
      </c>
      <c r="X237">
        <f t="shared" si="424"/>
        <v>549</v>
      </c>
      <c r="Y237">
        <f t="shared" si="425"/>
        <v>412</v>
      </c>
      <c r="AA237">
        <v>48583957</v>
      </c>
      <c r="AB237">
        <f t="shared" si="426"/>
        <v>10.87</v>
      </c>
      <c r="AC237">
        <f t="shared" si="427"/>
        <v>1.32</v>
      </c>
      <c r="AD237">
        <f t="shared" si="428"/>
        <v>0</v>
      </c>
      <c r="AE237">
        <f t="shared" si="429"/>
        <v>0</v>
      </c>
      <c r="AF237">
        <f t="shared" si="430"/>
        <v>9.5500000000000007</v>
      </c>
      <c r="AG237">
        <f t="shared" si="431"/>
        <v>0</v>
      </c>
      <c r="AH237">
        <f t="shared" si="432"/>
        <v>1.03</v>
      </c>
      <c r="AI237">
        <f t="shared" si="433"/>
        <v>0</v>
      </c>
      <c r="AJ237">
        <f t="shared" si="434"/>
        <v>0</v>
      </c>
      <c r="AK237">
        <v>10.87</v>
      </c>
      <c r="AL237">
        <v>1.32</v>
      </c>
      <c r="AM237">
        <v>0</v>
      </c>
      <c r="AN237">
        <v>0</v>
      </c>
      <c r="AO237">
        <v>9.5500000000000007</v>
      </c>
      <c r="AP237">
        <v>0</v>
      </c>
      <c r="AQ237">
        <v>1.03</v>
      </c>
      <c r="AR237">
        <v>0</v>
      </c>
      <c r="AS237">
        <v>0</v>
      </c>
      <c r="AT237">
        <v>80</v>
      </c>
      <c r="AU237">
        <v>60</v>
      </c>
      <c r="AV237">
        <v>1</v>
      </c>
      <c r="AW237">
        <v>1</v>
      </c>
      <c r="AZ237">
        <v>1</v>
      </c>
      <c r="BA237">
        <v>17.95</v>
      </c>
      <c r="BB237">
        <v>1</v>
      </c>
      <c r="BC237">
        <v>6.07</v>
      </c>
      <c r="BD237" t="s">
        <v>3</v>
      </c>
      <c r="BE237" t="s">
        <v>3</v>
      </c>
      <c r="BF237" t="s">
        <v>3</v>
      </c>
      <c r="BG237" t="s">
        <v>3</v>
      </c>
      <c r="BH237">
        <v>0</v>
      </c>
      <c r="BI237">
        <v>2</v>
      </c>
      <c r="BJ237" t="s">
        <v>601</v>
      </c>
      <c r="BM237">
        <v>111001</v>
      </c>
      <c r="BN237">
        <v>0</v>
      </c>
      <c r="BO237" t="s">
        <v>599</v>
      </c>
      <c r="BP237">
        <v>1</v>
      </c>
      <c r="BQ237">
        <v>3</v>
      </c>
      <c r="BR237">
        <v>0</v>
      </c>
      <c r="BS237">
        <v>17.95</v>
      </c>
      <c r="BT237">
        <v>1</v>
      </c>
      <c r="BU237">
        <v>1</v>
      </c>
      <c r="BV237">
        <v>1</v>
      </c>
      <c r="BW237">
        <v>1</v>
      </c>
      <c r="BX237">
        <v>1</v>
      </c>
      <c r="BY237" t="s">
        <v>3</v>
      </c>
      <c r="BZ237">
        <v>80</v>
      </c>
      <c r="CA237">
        <v>60</v>
      </c>
      <c r="CE237">
        <v>0</v>
      </c>
      <c r="CF237">
        <v>0</v>
      </c>
      <c r="CG237">
        <v>0</v>
      </c>
      <c r="CM237">
        <v>0</v>
      </c>
      <c r="CN237" t="s">
        <v>3</v>
      </c>
      <c r="CO237">
        <v>0</v>
      </c>
      <c r="CP237">
        <f t="shared" si="435"/>
        <v>718</v>
      </c>
      <c r="CQ237">
        <f t="shared" si="436"/>
        <v>8.0124000000000013</v>
      </c>
      <c r="CR237">
        <f t="shared" si="437"/>
        <v>0</v>
      </c>
      <c r="CS237">
        <f t="shared" si="438"/>
        <v>0</v>
      </c>
      <c r="CT237">
        <f t="shared" si="439"/>
        <v>171.42250000000001</v>
      </c>
      <c r="CU237">
        <f t="shared" si="440"/>
        <v>0</v>
      </c>
      <c r="CV237">
        <f t="shared" si="441"/>
        <v>1.03</v>
      </c>
      <c r="CW237">
        <f t="shared" si="442"/>
        <v>0</v>
      </c>
      <c r="CX237">
        <f t="shared" si="443"/>
        <v>0</v>
      </c>
      <c r="CY237">
        <f t="shared" si="444"/>
        <v>548.79999999999995</v>
      </c>
      <c r="CZ237">
        <f t="shared" si="445"/>
        <v>411.6</v>
      </c>
      <c r="DC237" t="s">
        <v>3</v>
      </c>
      <c r="DD237" t="s">
        <v>3</v>
      </c>
      <c r="DE237" t="s">
        <v>3</v>
      </c>
      <c r="DF237" t="s">
        <v>3</v>
      </c>
      <c r="DG237" t="s">
        <v>3</v>
      </c>
      <c r="DH237" t="s">
        <v>3</v>
      </c>
      <c r="DI237" t="s">
        <v>3</v>
      </c>
      <c r="DJ237" t="s">
        <v>3</v>
      </c>
      <c r="DK237" t="s">
        <v>3</v>
      </c>
      <c r="DL237" t="s">
        <v>3</v>
      </c>
      <c r="DM237" t="s">
        <v>3</v>
      </c>
      <c r="DN237">
        <v>0</v>
      </c>
      <c r="DO237">
        <v>0</v>
      </c>
      <c r="DP237">
        <v>1</v>
      </c>
      <c r="DQ237">
        <v>1</v>
      </c>
      <c r="DU237">
        <v>1013</v>
      </c>
      <c r="DV237" t="s">
        <v>163</v>
      </c>
      <c r="DW237" t="s">
        <v>163</v>
      </c>
      <c r="DX237">
        <v>1</v>
      </c>
      <c r="EE237">
        <v>48577612</v>
      </c>
      <c r="EF237">
        <v>3</v>
      </c>
      <c r="EG237" t="s">
        <v>593</v>
      </c>
      <c r="EH237">
        <v>0</v>
      </c>
      <c r="EI237" t="s">
        <v>3</v>
      </c>
      <c r="EJ237">
        <v>2</v>
      </c>
      <c r="EK237">
        <v>111001</v>
      </c>
      <c r="EL237" t="s">
        <v>602</v>
      </c>
      <c r="EM237" t="s">
        <v>603</v>
      </c>
      <c r="EO237" t="s">
        <v>3</v>
      </c>
      <c r="EQ237">
        <v>131072</v>
      </c>
      <c r="ER237">
        <v>10.87</v>
      </c>
      <c r="ES237">
        <v>1.32</v>
      </c>
      <c r="ET237">
        <v>0</v>
      </c>
      <c r="EU237">
        <v>0</v>
      </c>
      <c r="EV237">
        <v>9.5500000000000007</v>
      </c>
      <c r="EW237">
        <v>1.03</v>
      </c>
      <c r="EX237">
        <v>0</v>
      </c>
      <c r="EY237">
        <v>0</v>
      </c>
      <c r="FQ237">
        <v>0</v>
      </c>
      <c r="FR237">
        <f t="shared" si="446"/>
        <v>0</v>
      </c>
      <c r="FS237">
        <v>0</v>
      </c>
      <c r="FX237">
        <v>80</v>
      </c>
      <c r="FY237">
        <v>60</v>
      </c>
      <c r="GA237" t="s">
        <v>3</v>
      </c>
      <c r="GD237">
        <v>1</v>
      </c>
      <c r="GF237">
        <v>905262862</v>
      </c>
      <c r="GG237">
        <v>2</v>
      </c>
      <c r="GH237">
        <v>0</v>
      </c>
      <c r="GI237">
        <v>2</v>
      </c>
      <c r="GJ237">
        <v>0</v>
      </c>
      <c r="GK237">
        <v>0</v>
      </c>
      <c r="GL237">
        <f t="shared" si="447"/>
        <v>0</v>
      </c>
      <c r="GM237">
        <f t="shared" si="448"/>
        <v>1679</v>
      </c>
      <c r="GN237">
        <f t="shared" si="449"/>
        <v>0</v>
      </c>
      <c r="GO237">
        <f t="shared" si="450"/>
        <v>1679</v>
      </c>
      <c r="GP237">
        <f t="shared" si="451"/>
        <v>0</v>
      </c>
      <c r="GR237">
        <v>0</v>
      </c>
      <c r="GS237">
        <v>0</v>
      </c>
      <c r="GT237">
        <v>0</v>
      </c>
      <c r="GU237" t="s">
        <v>3</v>
      </c>
      <c r="GV237">
        <f t="shared" si="452"/>
        <v>0</v>
      </c>
      <c r="GW237">
        <v>1</v>
      </c>
      <c r="GX237">
        <f t="shared" si="453"/>
        <v>0</v>
      </c>
      <c r="HA237">
        <v>0</v>
      </c>
      <c r="HB237">
        <v>0</v>
      </c>
      <c r="HC237">
        <f t="shared" si="454"/>
        <v>0</v>
      </c>
      <c r="IK237">
        <v>0</v>
      </c>
    </row>
    <row r="238" spans="1:245">
      <c r="A238">
        <v>17</v>
      </c>
      <c r="B238">
        <v>1</v>
      </c>
      <c r="E238" t="s">
        <v>257</v>
      </c>
      <c r="F238" t="s">
        <v>103</v>
      </c>
      <c r="G238" t="s">
        <v>604</v>
      </c>
      <c r="H238" t="s">
        <v>170</v>
      </c>
      <c r="I238">
        <v>2</v>
      </c>
      <c r="J238">
        <v>0</v>
      </c>
      <c r="O238">
        <f t="shared" si="415"/>
        <v>2975</v>
      </c>
      <c r="P238">
        <f t="shared" si="416"/>
        <v>2975</v>
      </c>
      <c r="Q238">
        <f t="shared" si="417"/>
        <v>0</v>
      </c>
      <c r="R238">
        <f t="shared" si="418"/>
        <v>0</v>
      </c>
      <c r="S238">
        <f t="shared" si="419"/>
        <v>0</v>
      </c>
      <c r="T238">
        <f t="shared" si="420"/>
        <v>0</v>
      </c>
      <c r="U238">
        <f t="shared" si="421"/>
        <v>0</v>
      </c>
      <c r="V238">
        <f t="shared" si="422"/>
        <v>0</v>
      </c>
      <c r="W238">
        <f t="shared" si="423"/>
        <v>0</v>
      </c>
      <c r="X238">
        <f t="shared" si="424"/>
        <v>0</v>
      </c>
      <c r="Y238">
        <f t="shared" si="425"/>
        <v>0</v>
      </c>
      <c r="AA238">
        <v>48583957</v>
      </c>
      <c r="AB238">
        <f t="shared" si="426"/>
        <v>985.1</v>
      </c>
      <c r="AC238">
        <f t="shared" si="427"/>
        <v>985.1</v>
      </c>
      <c r="AD238">
        <f t="shared" si="428"/>
        <v>0</v>
      </c>
      <c r="AE238">
        <f t="shared" si="429"/>
        <v>0</v>
      </c>
      <c r="AF238">
        <f t="shared" si="430"/>
        <v>0</v>
      </c>
      <c r="AG238">
        <f t="shared" si="431"/>
        <v>0</v>
      </c>
      <c r="AH238">
        <f t="shared" si="432"/>
        <v>0</v>
      </c>
      <c r="AI238">
        <f t="shared" si="433"/>
        <v>0</v>
      </c>
      <c r="AJ238">
        <f t="shared" si="434"/>
        <v>0</v>
      </c>
      <c r="AK238">
        <v>985.1</v>
      </c>
      <c r="AL238">
        <v>985.1</v>
      </c>
      <c r="AM238">
        <v>0</v>
      </c>
      <c r="AN238">
        <v>0</v>
      </c>
      <c r="AO238">
        <v>0</v>
      </c>
      <c r="AP238">
        <v>0</v>
      </c>
      <c r="AQ238">
        <v>0</v>
      </c>
      <c r="AR238">
        <v>0</v>
      </c>
      <c r="AS238">
        <v>0</v>
      </c>
      <c r="AT238">
        <v>0</v>
      </c>
      <c r="AU238">
        <v>0</v>
      </c>
      <c r="AV238">
        <v>1</v>
      </c>
      <c r="AW238">
        <v>1</v>
      </c>
      <c r="AZ238">
        <v>1</v>
      </c>
      <c r="BA238">
        <v>1</v>
      </c>
      <c r="BB238">
        <v>1</v>
      </c>
      <c r="BC238">
        <v>1.51</v>
      </c>
      <c r="BD238" t="s">
        <v>3</v>
      </c>
      <c r="BE238" t="s">
        <v>3</v>
      </c>
      <c r="BF238" t="s">
        <v>3</v>
      </c>
      <c r="BG238" t="s">
        <v>3</v>
      </c>
      <c r="BH238">
        <v>3</v>
      </c>
      <c r="BI238">
        <v>1</v>
      </c>
      <c r="BJ238" t="s">
        <v>605</v>
      </c>
      <c r="BM238">
        <v>500001</v>
      </c>
      <c r="BN238">
        <v>0</v>
      </c>
      <c r="BO238" t="s">
        <v>606</v>
      </c>
      <c r="BP238">
        <v>1</v>
      </c>
      <c r="BQ238">
        <v>8</v>
      </c>
      <c r="BR238">
        <v>0</v>
      </c>
      <c r="BS238">
        <v>1</v>
      </c>
      <c r="BT238">
        <v>1</v>
      </c>
      <c r="BU238">
        <v>1</v>
      </c>
      <c r="BV238">
        <v>1</v>
      </c>
      <c r="BW238">
        <v>1</v>
      </c>
      <c r="BX238">
        <v>1</v>
      </c>
      <c r="BY238" t="s">
        <v>3</v>
      </c>
      <c r="BZ238">
        <v>0</v>
      </c>
      <c r="CA238">
        <v>0</v>
      </c>
      <c r="CE238">
        <v>0</v>
      </c>
      <c r="CF238">
        <v>0</v>
      </c>
      <c r="CG238">
        <v>0</v>
      </c>
      <c r="CM238">
        <v>0</v>
      </c>
      <c r="CN238" t="s">
        <v>3</v>
      </c>
      <c r="CO238">
        <v>0</v>
      </c>
      <c r="CP238">
        <f t="shared" si="435"/>
        <v>2975</v>
      </c>
      <c r="CQ238">
        <f t="shared" si="436"/>
        <v>1487.501</v>
      </c>
      <c r="CR238">
        <f t="shared" si="437"/>
        <v>0</v>
      </c>
      <c r="CS238">
        <f t="shared" si="438"/>
        <v>0</v>
      </c>
      <c r="CT238">
        <f t="shared" si="439"/>
        <v>0</v>
      </c>
      <c r="CU238">
        <f t="shared" si="440"/>
        <v>0</v>
      </c>
      <c r="CV238">
        <f t="shared" si="441"/>
        <v>0</v>
      </c>
      <c r="CW238">
        <f t="shared" si="442"/>
        <v>0</v>
      </c>
      <c r="CX238">
        <f t="shared" si="443"/>
        <v>0</v>
      </c>
      <c r="CY238">
        <f t="shared" si="444"/>
        <v>0</v>
      </c>
      <c r="CZ238">
        <f t="shared" si="445"/>
        <v>0</v>
      </c>
      <c r="DC238" t="s">
        <v>3</v>
      </c>
      <c r="DD238" t="s">
        <v>3</v>
      </c>
      <c r="DE238" t="s">
        <v>3</v>
      </c>
      <c r="DF238" t="s">
        <v>3</v>
      </c>
      <c r="DG238" t="s">
        <v>3</v>
      </c>
      <c r="DH238" t="s">
        <v>3</v>
      </c>
      <c r="DI238" t="s">
        <v>3</v>
      </c>
      <c r="DJ238" t="s">
        <v>3</v>
      </c>
      <c r="DK238" t="s">
        <v>3</v>
      </c>
      <c r="DL238" t="s">
        <v>3</v>
      </c>
      <c r="DM238" t="s">
        <v>3</v>
      </c>
      <c r="DN238">
        <v>0</v>
      </c>
      <c r="DO238">
        <v>0</v>
      </c>
      <c r="DP238">
        <v>1</v>
      </c>
      <c r="DQ238">
        <v>1</v>
      </c>
      <c r="DU238">
        <v>1010</v>
      </c>
      <c r="DV238" t="s">
        <v>170</v>
      </c>
      <c r="DW238" t="s">
        <v>170</v>
      </c>
      <c r="DX238">
        <v>1</v>
      </c>
      <c r="EE238">
        <v>48577656</v>
      </c>
      <c r="EF238">
        <v>8</v>
      </c>
      <c r="EG238" t="s">
        <v>106</v>
      </c>
      <c r="EH238">
        <v>0</v>
      </c>
      <c r="EI238" t="s">
        <v>3</v>
      </c>
      <c r="EJ238">
        <v>1</v>
      </c>
      <c r="EK238">
        <v>500001</v>
      </c>
      <c r="EL238" t="s">
        <v>107</v>
      </c>
      <c r="EM238" t="s">
        <v>108</v>
      </c>
      <c r="EO238" t="s">
        <v>3</v>
      </c>
      <c r="EQ238">
        <v>131072</v>
      </c>
      <c r="ER238">
        <v>985.1</v>
      </c>
      <c r="ES238">
        <v>985.1</v>
      </c>
      <c r="ET238">
        <v>0</v>
      </c>
      <c r="EU238">
        <v>0</v>
      </c>
      <c r="EV238">
        <v>0</v>
      </c>
      <c r="EW238">
        <v>0</v>
      </c>
      <c r="EX238">
        <v>0</v>
      </c>
      <c r="EY238">
        <v>0</v>
      </c>
      <c r="FQ238">
        <v>0</v>
      </c>
      <c r="FR238">
        <f t="shared" si="446"/>
        <v>0</v>
      </c>
      <c r="FS238">
        <v>0</v>
      </c>
      <c r="FX238">
        <v>0</v>
      </c>
      <c r="FY238">
        <v>0</v>
      </c>
      <c r="GA238" t="s">
        <v>3</v>
      </c>
      <c r="GD238">
        <v>1</v>
      </c>
      <c r="GF238">
        <v>333421624</v>
      </c>
      <c r="GG238">
        <v>2</v>
      </c>
      <c r="GH238">
        <v>0</v>
      </c>
      <c r="GI238">
        <v>2</v>
      </c>
      <c r="GJ238">
        <v>0</v>
      </c>
      <c r="GK238">
        <v>0</v>
      </c>
      <c r="GL238">
        <f t="shared" si="447"/>
        <v>0</v>
      </c>
      <c r="GM238">
        <f t="shared" si="448"/>
        <v>2975</v>
      </c>
      <c r="GN238">
        <f t="shared" si="449"/>
        <v>2975</v>
      </c>
      <c r="GO238">
        <f t="shared" si="450"/>
        <v>0</v>
      </c>
      <c r="GP238">
        <f t="shared" si="451"/>
        <v>0</v>
      </c>
      <c r="GR238">
        <v>0</v>
      </c>
      <c r="GS238">
        <v>0</v>
      </c>
      <c r="GT238">
        <v>0</v>
      </c>
      <c r="GU238" t="s">
        <v>3</v>
      </c>
      <c r="GV238">
        <f t="shared" si="452"/>
        <v>0</v>
      </c>
      <c r="GW238">
        <v>1</v>
      </c>
      <c r="GX238">
        <f t="shared" si="453"/>
        <v>0</v>
      </c>
      <c r="HA238">
        <v>0</v>
      </c>
      <c r="HB238">
        <v>0</v>
      </c>
      <c r="HC238">
        <f t="shared" si="454"/>
        <v>0</v>
      </c>
      <c r="IK238">
        <v>0</v>
      </c>
    </row>
    <row r="239" spans="1:245">
      <c r="A239">
        <v>17</v>
      </c>
      <c r="B239">
        <v>1</v>
      </c>
      <c r="E239" t="s">
        <v>262</v>
      </c>
      <c r="F239" t="s">
        <v>607</v>
      </c>
      <c r="G239" t="s">
        <v>608</v>
      </c>
      <c r="H239" t="s">
        <v>170</v>
      </c>
      <c r="I239">
        <v>1</v>
      </c>
      <c r="J239">
        <v>0</v>
      </c>
      <c r="O239">
        <f t="shared" si="415"/>
        <v>2487</v>
      </c>
      <c r="P239">
        <f t="shared" si="416"/>
        <v>2487</v>
      </c>
      <c r="Q239">
        <f t="shared" si="417"/>
        <v>0</v>
      </c>
      <c r="R239">
        <f t="shared" si="418"/>
        <v>0</v>
      </c>
      <c r="S239">
        <f t="shared" si="419"/>
        <v>0</v>
      </c>
      <c r="T239">
        <f t="shared" si="420"/>
        <v>0</v>
      </c>
      <c r="U239">
        <f t="shared" si="421"/>
        <v>0</v>
      </c>
      <c r="V239">
        <f t="shared" si="422"/>
        <v>0</v>
      </c>
      <c r="W239">
        <f t="shared" si="423"/>
        <v>0</v>
      </c>
      <c r="X239">
        <f t="shared" si="424"/>
        <v>0</v>
      </c>
      <c r="Y239">
        <f t="shared" si="425"/>
        <v>0</v>
      </c>
      <c r="AA239">
        <v>48583957</v>
      </c>
      <c r="AB239">
        <f t="shared" si="426"/>
        <v>651.16</v>
      </c>
      <c r="AC239">
        <f t="shared" si="427"/>
        <v>651.16</v>
      </c>
      <c r="AD239">
        <f t="shared" si="428"/>
        <v>0</v>
      </c>
      <c r="AE239">
        <f t="shared" si="429"/>
        <v>0</v>
      </c>
      <c r="AF239">
        <f t="shared" si="430"/>
        <v>0</v>
      </c>
      <c r="AG239">
        <f t="shared" si="431"/>
        <v>0</v>
      </c>
      <c r="AH239">
        <f t="shared" si="432"/>
        <v>0</v>
      </c>
      <c r="AI239">
        <f t="shared" si="433"/>
        <v>0</v>
      </c>
      <c r="AJ239">
        <f t="shared" si="434"/>
        <v>0</v>
      </c>
      <c r="AK239">
        <v>651.16</v>
      </c>
      <c r="AL239">
        <v>651.16</v>
      </c>
      <c r="AM239">
        <v>0</v>
      </c>
      <c r="AN239">
        <v>0</v>
      </c>
      <c r="AO239">
        <v>0</v>
      </c>
      <c r="AP239">
        <v>0</v>
      </c>
      <c r="AQ239">
        <v>0</v>
      </c>
      <c r="AR239">
        <v>0</v>
      </c>
      <c r="AS239">
        <v>0</v>
      </c>
      <c r="AT239">
        <v>0</v>
      </c>
      <c r="AU239">
        <v>0</v>
      </c>
      <c r="AV239">
        <v>1</v>
      </c>
      <c r="AW239">
        <v>1</v>
      </c>
      <c r="AZ239">
        <v>1</v>
      </c>
      <c r="BA239">
        <v>1</v>
      </c>
      <c r="BB239">
        <v>1</v>
      </c>
      <c r="BC239">
        <v>3.82</v>
      </c>
      <c r="BD239" t="s">
        <v>3</v>
      </c>
      <c r="BE239" t="s">
        <v>3</v>
      </c>
      <c r="BF239" t="s">
        <v>3</v>
      </c>
      <c r="BG239" t="s">
        <v>3</v>
      </c>
      <c r="BH239">
        <v>3</v>
      </c>
      <c r="BI239">
        <v>1</v>
      </c>
      <c r="BJ239" t="s">
        <v>609</v>
      </c>
      <c r="BM239">
        <v>500001</v>
      </c>
      <c r="BN239">
        <v>0</v>
      </c>
      <c r="BO239" t="s">
        <v>607</v>
      </c>
      <c r="BP239">
        <v>1</v>
      </c>
      <c r="BQ239">
        <v>8</v>
      </c>
      <c r="BR239">
        <v>0</v>
      </c>
      <c r="BS239">
        <v>1</v>
      </c>
      <c r="BT239">
        <v>1</v>
      </c>
      <c r="BU239">
        <v>1</v>
      </c>
      <c r="BV239">
        <v>1</v>
      </c>
      <c r="BW239">
        <v>1</v>
      </c>
      <c r="BX239">
        <v>1</v>
      </c>
      <c r="BY239" t="s">
        <v>3</v>
      </c>
      <c r="BZ239">
        <v>0</v>
      </c>
      <c r="CA239">
        <v>0</v>
      </c>
      <c r="CE239">
        <v>0</v>
      </c>
      <c r="CF239">
        <v>0</v>
      </c>
      <c r="CG239">
        <v>0</v>
      </c>
      <c r="CM239">
        <v>0</v>
      </c>
      <c r="CN239" t="s">
        <v>3</v>
      </c>
      <c r="CO239">
        <v>0</v>
      </c>
      <c r="CP239">
        <f t="shared" si="435"/>
        <v>2487</v>
      </c>
      <c r="CQ239">
        <f t="shared" si="436"/>
        <v>2487.4312</v>
      </c>
      <c r="CR239">
        <f t="shared" si="437"/>
        <v>0</v>
      </c>
      <c r="CS239">
        <f t="shared" si="438"/>
        <v>0</v>
      </c>
      <c r="CT239">
        <f t="shared" si="439"/>
        <v>0</v>
      </c>
      <c r="CU239">
        <f t="shared" si="440"/>
        <v>0</v>
      </c>
      <c r="CV239">
        <f t="shared" si="441"/>
        <v>0</v>
      </c>
      <c r="CW239">
        <f t="shared" si="442"/>
        <v>0</v>
      </c>
      <c r="CX239">
        <f t="shared" si="443"/>
        <v>0</v>
      </c>
      <c r="CY239">
        <f t="shared" si="444"/>
        <v>0</v>
      </c>
      <c r="CZ239">
        <f t="shared" si="445"/>
        <v>0</v>
      </c>
      <c r="DC239" t="s">
        <v>3</v>
      </c>
      <c r="DD239" t="s">
        <v>3</v>
      </c>
      <c r="DE239" t="s">
        <v>3</v>
      </c>
      <c r="DF239" t="s">
        <v>3</v>
      </c>
      <c r="DG239" t="s">
        <v>3</v>
      </c>
      <c r="DH239" t="s">
        <v>3</v>
      </c>
      <c r="DI239" t="s">
        <v>3</v>
      </c>
      <c r="DJ239" t="s">
        <v>3</v>
      </c>
      <c r="DK239" t="s">
        <v>3</v>
      </c>
      <c r="DL239" t="s">
        <v>3</v>
      </c>
      <c r="DM239" t="s">
        <v>3</v>
      </c>
      <c r="DN239">
        <v>0</v>
      </c>
      <c r="DO239">
        <v>0</v>
      </c>
      <c r="DP239">
        <v>1</v>
      </c>
      <c r="DQ239">
        <v>1</v>
      </c>
      <c r="DU239">
        <v>1010</v>
      </c>
      <c r="DV239" t="s">
        <v>170</v>
      </c>
      <c r="DW239" t="s">
        <v>170</v>
      </c>
      <c r="DX239">
        <v>1</v>
      </c>
      <c r="EE239">
        <v>48577656</v>
      </c>
      <c r="EF239">
        <v>8</v>
      </c>
      <c r="EG239" t="s">
        <v>106</v>
      </c>
      <c r="EH239">
        <v>0</v>
      </c>
      <c r="EI239" t="s">
        <v>3</v>
      </c>
      <c r="EJ239">
        <v>1</v>
      </c>
      <c r="EK239">
        <v>500001</v>
      </c>
      <c r="EL239" t="s">
        <v>107</v>
      </c>
      <c r="EM239" t="s">
        <v>108</v>
      </c>
      <c r="EO239" t="s">
        <v>3</v>
      </c>
      <c r="EQ239">
        <v>131072</v>
      </c>
      <c r="ER239">
        <v>651.16</v>
      </c>
      <c r="ES239">
        <v>651.16</v>
      </c>
      <c r="ET239">
        <v>0</v>
      </c>
      <c r="EU239">
        <v>0</v>
      </c>
      <c r="EV239">
        <v>0</v>
      </c>
      <c r="EW239">
        <v>0</v>
      </c>
      <c r="EX239">
        <v>0</v>
      </c>
      <c r="EY239">
        <v>0</v>
      </c>
      <c r="FQ239">
        <v>0</v>
      </c>
      <c r="FR239">
        <f t="shared" si="446"/>
        <v>0</v>
      </c>
      <c r="FS239">
        <v>0</v>
      </c>
      <c r="FX239">
        <v>0</v>
      </c>
      <c r="FY239">
        <v>0</v>
      </c>
      <c r="GA239" t="s">
        <v>3</v>
      </c>
      <c r="GD239">
        <v>1</v>
      </c>
      <c r="GF239">
        <v>1804428226</v>
      </c>
      <c r="GG239">
        <v>2</v>
      </c>
      <c r="GH239">
        <v>0</v>
      </c>
      <c r="GI239">
        <v>2</v>
      </c>
      <c r="GJ239">
        <v>0</v>
      </c>
      <c r="GK239">
        <v>0</v>
      </c>
      <c r="GL239">
        <f t="shared" si="447"/>
        <v>0</v>
      </c>
      <c r="GM239">
        <f t="shared" si="448"/>
        <v>2487</v>
      </c>
      <c r="GN239">
        <f t="shared" si="449"/>
        <v>2487</v>
      </c>
      <c r="GO239">
        <f t="shared" si="450"/>
        <v>0</v>
      </c>
      <c r="GP239">
        <f t="shared" si="451"/>
        <v>0</v>
      </c>
      <c r="GR239">
        <v>0</v>
      </c>
      <c r="GS239">
        <v>0</v>
      </c>
      <c r="GT239">
        <v>0</v>
      </c>
      <c r="GU239" t="s">
        <v>3</v>
      </c>
      <c r="GV239">
        <f t="shared" si="452"/>
        <v>0</v>
      </c>
      <c r="GW239">
        <v>1</v>
      </c>
      <c r="GX239">
        <f t="shared" si="453"/>
        <v>0</v>
      </c>
      <c r="HA239">
        <v>0</v>
      </c>
      <c r="HB239">
        <v>0</v>
      </c>
      <c r="HC239">
        <f t="shared" si="454"/>
        <v>0</v>
      </c>
      <c r="IK239">
        <v>0</v>
      </c>
    </row>
    <row r="240" spans="1:245">
      <c r="A240">
        <v>17</v>
      </c>
      <c r="B240">
        <v>1</v>
      </c>
      <c r="E240" t="s">
        <v>267</v>
      </c>
      <c r="F240" t="s">
        <v>610</v>
      </c>
      <c r="G240" t="s">
        <v>611</v>
      </c>
      <c r="H240" t="s">
        <v>170</v>
      </c>
      <c r="I240">
        <v>1</v>
      </c>
      <c r="J240">
        <v>0</v>
      </c>
      <c r="O240">
        <f t="shared" si="415"/>
        <v>2979</v>
      </c>
      <c r="P240">
        <f t="shared" si="416"/>
        <v>2979</v>
      </c>
      <c r="Q240">
        <f t="shared" si="417"/>
        <v>0</v>
      </c>
      <c r="R240">
        <f t="shared" si="418"/>
        <v>0</v>
      </c>
      <c r="S240">
        <f t="shared" si="419"/>
        <v>0</v>
      </c>
      <c r="T240">
        <f t="shared" si="420"/>
        <v>0</v>
      </c>
      <c r="U240">
        <f t="shared" si="421"/>
        <v>0</v>
      </c>
      <c r="V240">
        <f t="shared" si="422"/>
        <v>0</v>
      </c>
      <c r="W240">
        <f t="shared" si="423"/>
        <v>0</v>
      </c>
      <c r="X240">
        <f t="shared" si="424"/>
        <v>0</v>
      </c>
      <c r="Y240">
        <f t="shared" si="425"/>
        <v>0</v>
      </c>
      <c r="AA240">
        <v>48583957</v>
      </c>
      <c r="AB240">
        <f t="shared" si="426"/>
        <v>689.5</v>
      </c>
      <c r="AC240">
        <f t="shared" si="427"/>
        <v>689.5</v>
      </c>
      <c r="AD240">
        <f t="shared" si="428"/>
        <v>0</v>
      </c>
      <c r="AE240">
        <f t="shared" si="429"/>
        <v>0</v>
      </c>
      <c r="AF240">
        <f t="shared" si="430"/>
        <v>0</v>
      </c>
      <c r="AG240">
        <f t="shared" si="431"/>
        <v>0</v>
      </c>
      <c r="AH240">
        <f t="shared" si="432"/>
        <v>0</v>
      </c>
      <c r="AI240">
        <f t="shared" si="433"/>
        <v>0</v>
      </c>
      <c r="AJ240">
        <f t="shared" si="434"/>
        <v>0</v>
      </c>
      <c r="AK240">
        <v>689.5</v>
      </c>
      <c r="AL240">
        <v>689.5</v>
      </c>
      <c r="AM240">
        <v>0</v>
      </c>
      <c r="AN240">
        <v>0</v>
      </c>
      <c r="AO240">
        <v>0</v>
      </c>
      <c r="AP240">
        <v>0</v>
      </c>
      <c r="AQ240">
        <v>0</v>
      </c>
      <c r="AR240">
        <v>0</v>
      </c>
      <c r="AS240">
        <v>0</v>
      </c>
      <c r="AT240">
        <v>0</v>
      </c>
      <c r="AU240">
        <v>0</v>
      </c>
      <c r="AV240">
        <v>1</v>
      </c>
      <c r="AW240">
        <v>1</v>
      </c>
      <c r="AZ240">
        <v>1</v>
      </c>
      <c r="BA240">
        <v>1</v>
      </c>
      <c r="BB240">
        <v>1</v>
      </c>
      <c r="BC240">
        <v>4.32</v>
      </c>
      <c r="BD240" t="s">
        <v>3</v>
      </c>
      <c r="BE240" t="s">
        <v>3</v>
      </c>
      <c r="BF240" t="s">
        <v>3</v>
      </c>
      <c r="BG240" t="s">
        <v>3</v>
      </c>
      <c r="BH240">
        <v>3</v>
      </c>
      <c r="BI240">
        <v>2</v>
      </c>
      <c r="BJ240" t="s">
        <v>612</v>
      </c>
      <c r="BM240">
        <v>500002</v>
      </c>
      <c r="BN240">
        <v>0</v>
      </c>
      <c r="BO240" t="s">
        <v>610</v>
      </c>
      <c r="BP240">
        <v>1</v>
      </c>
      <c r="BQ240">
        <v>12</v>
      </c>
      <c r="BR240">
        <v>0</v>
      </c>
      <c r="BS240">
        <v>1</v>
      </c>
      <c r="BT240">
        <v>1</v>
      </c>
      <c r="BU240">
        <v>1</v>
      </c>
      <c r="BV240">
        <v>1</v>
      </c>
      <c r="BW240">
        <v>1</v>
      </c>
      <c r="BX240">
        <v>1</v>
      </c>
      <c r="BY240" t="s">
        <v>3</v>
      </c>
      <c r="BZ240">
        <v>0</v>
      </c>
      <c r="CA240">
        <v>0</v>
      </c>
      <c r="CE240">
        <v>0</v>
      </c>
      <c r="CF240">
        <v>0</v>
      </c>
      <c r="CG240">
        <v>0</v>
      </c>
      <c r="CM240">
        <v>0</v>
      </c>
      <c r="CN240" t="s">
        <v>3</v>
      </c>
      <c r="CO240">
        <v>0</v>
      </c>
      <c r="CP240">
        <f t="shared" si="435"/>
        <v>2979</v>
      </c>
      <c r="CQ240">
        <f t="shared" si="436"/>
        <v>2978.6400000000003</v>
      </c>
      <c r="CR240">
        <f t="shared" si="437"/>
        <v>0</v>
      </c>
      <c r="CS240">
        <f t="shared" si="438"/>
        <v>0</v>
      </c>
      <c r="CT240">
        <f t="shared" si="439"/>
        <v>0</v>
      </c>
      <c r="CU240">
        <f t="shared" si="440"/>
        <v>0</v>
      </c>
      <c r="CV240">
        <f t="shared" si="441"/>
        <v>0</v>
      </c>
      <c r="CW240">
        <f t="shared" si="442"/>
        <v>0</v>
      </c>
      <c r="CX240">
        <f t="shared" si="443"/>
        <v>0</v>
      </c>
      <c r="CY240">
        <f t="shared" si="444"/>
        <v>0</v>
      </c>
      <c r="CZ240">
        <f t="shared" si="445"/>
        <v>0</v>
      </c>
      <c r="DC240" t="s">
        <v>3</v>
      </c>
      <c r="DD240" t="s">
        <v>3</v>
      </c>
      <c r="DE240" t="s">
        <v>3</v>
      </c>
      <c r="DF240" t="s">
        <v>3</v>
      </c>
      <c r="DG240" t="s">
        <v>3</v>
      </c>
      <c r="DH240" t="s">
        <v>3</v>
      </c>
      <c r="DI240" t="s">
        <v>3</v>
      </c>
      <c r="DJ240" t="s">
        <v>3</v>
      </c>
      <c r="DK240" t="s">
        <v>3</v>
      </c>
      <c r="DL240" t="s">
        <v>3</v>
      </c>
      <c r="DM240" t="s">
        <v>3</v>
      </c>
      <c r="DN240">
        <v>0</v>
      </c>
      <c r="DO240">
        <v>0</v>
      </c>
      <c r="DP240">
        <v>1</v>
      </c>
      <c r="DQ240">
        <v>1</v>
      </c>
      <c r="DU240">
        <v>1010</v>
      </c>
      <c r="DV240" t="s">
        <v>170</v>
      </c>
      <c r="DW240" t="s">
        <v>170</v>
      </c>
      <c r="DX240">
        <v>1</v>
      </c>
      <c r="EE240">
        <v>48577657</v>
      </c>
      <c r="EF240">
        <v>12</v>
      </c>
      <c r="EG240" t="s">
        <v>367</v>
      </c>
      <c r="EH240">
        <v>0</v>
      </c>
      <c r="EI240" t="s">
        <v>3</v>
      </c>
      <c r="EJ240">
        <v>2</v>
      </c>
      <c r="EK240">
        <v>500002</v>
      </c>
      <c r="EL240" t="s">
        <v>368</v>
      </c>
      <c r="EM240" t="s">
        <v>369</v>
      </c>
      <c r="EO240" t="s">
        <v>3</v>
      </c>
      <c r="EQ240">
        <v>131072</v>
      </c>
      <c r="ER240">
        <v>689.5</v>
      </c>
      <c r="ES240">
        <v>689.5</v>
      </c>
      <c r="ET240">
        <v>0</v>
      </c>
      <c r="EU240">
        <v>0</v>
      </c>
      <c r="EV240">
        <v>0</v>
      </c>
      <c r="EW240">
        <v>0</v>
      </c>
      <c r="EX240">
        <v>0</v>
      </c>
      <c r="EY240">
        <v>0</v>
      </c>
      <c r="FQ240">
        <v>0</v>
      </c>
      <c r="FR240">
        <f t="shared" si="446"/>
        <v>0</v>
      </c>
      <c r="FS240">
        <v>0</v>
      </c>
      <c r="FX240">
        <v>0</v>
      </c>
      <c r="FY240">
        <v>0</v>
      </c>
      <c r="GA240" t="s">
        <v>3</v>
      </c>
      <c r="GD240">
        <v>1</v>
      </c>
      <c r="GF240">
        <v>-365049573</v>
      </c>
      <c r="GG240">
        <v>2</v>
      </c>
      <c r="GH240">
        <v>0</v>
      </c>
      <c r="GI240">
        <v>2</v>
      </c>
      <c r="GJ240">
        <v>0</v>
      </c>
      <c r="GK240">
        <v>0</v>
      </c>
      <c r="GL240">
        <f t="shared" si="447"/>
        <v>0</v>
      </c>
      <c r="GM240">
        <f t="shared" si="448"/>
        <v>2979</v>
      </c>
      <c r="GN240">
        <f t="shared" si="449"/>
        <v>0</v>
      </c>
      <c r="GO240">
        <f t="shared" si="450"/>
        <v>2979</v>
      </c>
      <c r="GP240">
        <f t="shared" si="451"/>
        <v>0</v>
      </c>
      <c r="GR240">
        <v>0</v>
      </c>
      <c r="GS240">
        <v>0</v>
      </c>
      <c r="GT240">
        <v>0</v>
      </c>
      <c r="GU240" t="s">
        <v>3</v>
      </c>
      <c r="GV240">
        <f t="shared" si="452"/>
        <v>0</v>
      </c>
      <c r="GW240">
        <v>1</v>
      </c>
      <c r="GX240">
        <f t="shared" si="453"/>
        <v>0</v>
      </c>
      <c r="HA240">
        <v>0</v>
      </c>
      <c r="HB240">
        <v>0</v>
      </c>
      <c r="HC240">
        <f t="shared" si="454"/>
        <v>0</v>
      </c>
      <c r="IK240">
        <v>0</v>
      </c>
    </row>
    <row r="241" spans="1:245">
      <c r="A241">
        <v>17</v>
      </c>
      <c r="B241">
        <v>1</v>
      </c>
      <c r="C241">
        <f>ROW(SmtRes!A571)</f>
        <v>571</v>
      </c>
      <c r="D241">
        <f>ROW(EtalonRes!A637)</f>
        <v>637</v>
      </c>
      <c r="E241" t="s">
        <v>271</v>
      </c>
      <c r="F241" t="s">
        <v>613</v>
      </c>
      <c r="G241" t="s">
        <v>614</v>
      </c>
      <c r="H241" t="s">
        <v>615</v>
      </c>
      <c r="I241">
        <f>ROUND(10/10,9)</f>
        <v>1</v>
      </c>
      <c r="J241">
        <v>0</v>
      </c>
      <c r="O241">
        <f t="shared" si="415"/>
        <v>16478</v>
      </c>
      <c r="P241">
        <f t="shared" si="416"/>
        <v>15049</v>
      </c>
      <c r="Q241">
        <f t="shared" si="417"/>
        <v>319</v>
      </c>
      <c r="R241">
        <f t="shared" si="418"/>
        <v>0</v>
      </c>
      <c r="S241">
        <f t="shared" si="419"/>
        <v>1110</v>
      </c>
      <c r="T241">
        <f t="shared" si="420"/>
        <v>0</v>
      </c>
      <c r="U241">
        <f t="shared" si="421"/>
        <v>6.67</v>
      </c>
      <c r="V241">
        <f t="shared" si="422"/>
        <v>0</v>
      </c>
      <c r="W241">
        <f t="shared" si="423"/>
        <v>0</v>
      </c>
      <c r="X241">
        <f t="shared" si="424"/>
        <v>999</v>
      </c>
      <c r="Y241">
        <f t="shared" si="425"/>
        <v>666</v>
      </c>
      <c r="AA241">
        <v>48583957</v>
      </c>
      <c r="AB241">
        <f t="shared" si="426"/>
        <v>5308.51</v>
      </c>
      <c r="AC241">
        <f t="shared" si="427"/>
        <v>5207.22</v>
      </c>
      <c r="AD241">
        <f t="shared" si="428"/>
        <v>39.46</v>
      </c>
      <c r="AE241">
        <f t="shared" si="429"/>
        <v>0</v>
      </c>
      <c r="AF241">
        <f t="shared" si="430"/>
        <v>61.83</v>
      </c>
      <c r="AG241">
        <f t="shared" si="431"/>
        <v>0</v>
      </c>
      <c r="AH241">
        <f t="shared" si="432"/>
        <v>6.67</v>
      </c>
      <c r="AI241">
        <f t="shared" si="433"/>
        <v>0</v>
      </c>
      <c r="AJ241">
        <f t="shared" si="434"/>
        <v>0</v>
      </c>
      <c r="AK241">
        <v>5308.51</v>
      </c>
      <c r="AL241">
        <v>5207.22</v>
      </c>
      <c r="AM241">
        <v>39.46</v>
      </c>
      <c r="AN241">
        <v>0</v>
      </c>
      <c r="AO241">
        <v>61.83</v>
      </c>
      <c r="AP241">
        <v>0</v>
      </c>
      <c r="AQ241">
        <v>6.67</v>
      </c>
      <c r="AR241">
        <v>0</v>
      </c>
      <c r="AS241">
        <v>0</v>
      </c>
      <c r="AT241">
        <v>90</v>
      </c>
      <c r="AU241">
        <v>60</v>
      </c>
      <c r="AV241">
        <v>1</v>
      </c>
      <c r="AW241">
        <v>1</v>
      </c>
      <c r="AZ241">
        <v>1</v>
      </c>
      <c r="BA241">
        <v>17.95</v>
      </c>
      <c r="BB241">
        <v>8.08</v>
      </c>
      <c r="BC241">
        <v>2.89</v>
      </c>
      <c r="BD241" t="s">
        <v>3</v>
      </c>
      <c r="BE241" t="s">
        <v>3</v>
      </c>
      <c r="BF241" t="s">
        <v>3</v>
      </c>
      <c r="BG241" t="s">
        <v>3</v>
      </c>
      <c r="BH241">
        <v>0</v>
      </c>
      <c r="BI241">
        <v>1</v>
      </c>
      <c r="BJ241" t="s">
        <v>616</v>
      </c>
      <c r="BM241">
        <v>26001</v>
      </c>
      <c r="BN241">
        <v>0</v>
      </c>
      <c r="BO241" t="s">
        <v>613</v>
      </c>
      <c r="BP241">
        <v>1</v>
      </c>
      <c r="BQ241">
        <v>2</v>
      </c>
      <c r="BR241">
        <v>0</v>
      </c>
      <c r="BS241">
        <v>17.95</v>
      </c>
      <c r="BT241">
        <v>1</v>
      </c>
      <c r="BU241">
        <v>1</v>
      </c>
      <c r="BV241">
        <v>1</v>
      </c>
      <c r="BW241">
        <v>1</v>
      </c>
      <c r="BX241">
        <v>1</v>
      </c>
      <c r="BY241" t="s">
        <v>3</v>
      </c>
      <c r="BZ241">
        <v>100</v>
      </c>
      <c r="CA241">
        <v>70</v>
      </c>
      <c r="CE241">
        <v>0</v>
      </c>
      <c r="CF241">
        <v>0</v>
      </c>
      <c r="CG241">
        <v>0</v>
      </c>
      <c r="CM241">
        <v>0</v>
      </c>
      <c r="CN241" t="s">
        <v>3</v>
      </c>
      <c r="CO241">
        <v>0</v>
      </c>
      <c r="CP241">
        <f t="shared" si="435"/>
        <v>16478</v>
      </c>
      <c r="CQ241">
        <f t="shared" si="436"/>
        <v>15048.865800000001</v>
      </c>
      <c r="CR241">
        <f t="shared" si="437"/>
        <v>318.83679999999998</v>
      </c>
      <c r="CS241">
        <f t="shared" si="438"/>
        <v>0</v>
      </c>
      <c r="CT241">
        <f t="shared" si="439"/>
        <v>1109.8484999999998</v>
      </c>
      <c r="CU241">
        <f t="shared" si="440"/>
        <v>0</v>
      </c>
      <c r="CV241">
        <f t="shared" si="441"/>
        <v>6.67</v>
      </c>
      <c r="CW241">
        <f t="shared" si="442"/>
        <v>0</v>
      </c>
      <c r="CX241">
        <f t="shared" si="443"/>
        <v>0</v>
      </c>
      <c r="CY241">
        <f t="shared" si="444"/>
        <v>999</v>
      </c>
      <c r="CZ241">
        <f t="shared" si="445"/>
        <v>666</v>
      </c>
      <c r="DC241" t="s">
        <v>3</v>
      </c>
      <c r="DD241" t="s">
        <v>3</v>
      </c>
      <c r="DE241" t="s">
        <v>3</v>
      </c>
      <c r="DF241" t="s">
        <v>3</v>
      </c>
      <c r="DG241" t="s">
        <v>3</v>
      </c>
      <c r="DH241" t="s">
        <v>3</v>
      </c>
      <c r="DI241" t="s">
        <v>3</v>
      </c>
      <c r="DJ241" t="s">
        <v>3</v>
      </c>
      <c r="DK241" t="s">
        <v>3</v>
      </c>
      <c r="DL241" t="s">
        <v>3</v>
      </c>
      <c r="DM241" t="s">
        <v>3</v>
      </c>
      <c r="DN241">
        <v>0</v>
      </c>
      <c r="DO241">
        <v>0</v>
      </c>
      <c r="DP241">
        <v>1</v>
      </c>
      <c r="DQ241">
        <v>1</v>
      </c>
      <c r="DU241">
        <v>1013</v>
      </c>
      <c r="DV241" t="s">
        <v>615</v>
      </c>
      <c r="DW241" t="s">
        <v>615</v>
      </c>
      <c r="DX241">
        <v>1</v>
      </c>
      <c r="EE241">
        <v>48577763</v>
      </c>
      <c r="EF241">
        <v>2</v>
      </c>
      <c r="EG241" t="s">
        <v>12</v>
      </c>
      <c r="EH241">
        <v>0</v>
      </c>
      <c r="EI241" t="s">
        <v>3</v>
      </c>
      <c r="EJ241">
        <v>1</v>
      </c>
      <c r="EK241">
        <v>26001</v>
      </c>
      <c r="EL241" t="s">
        <v>215</v>
      </c>
      <c r="EM241" t="s">
        <v>216</v>
      </c>
      <c r="EO241" t="s">
        <v>3</v>
      </c>
      <c r="EQ241">
        <v>131072</v>
      </c>
      <c r="ER241">
        <v>5308.51</v>
      </c>
      <c r="ES241">
        <v>5207.22</v>
      </c>
      <c r="ET241">
        <v>39.46</v>
      </c>
      <c r="EU241">
        <v>0</v>
      </c>
      <c r="EV241">
        <v>61.83</v>
      </c>
      <c r="EW241">
        <v>6.67</v>
      </c>
      <c r="EX241">
        <v>0</v>
      </c>
      <c r="EY241">
        <v>0</v>
      </c>
      <c r="FQ241">
        <v>0</v>
      </c>
      <c r="FR241">
        <f t="shared" si="446"/>
        <v>0</v>
      </c>
      <c r="FS241">
        <v>0</v>
      </c>
      <c r="FT241" t="s">
        <v>22</v>
      </c>
      <c r="FU241" t="s">
        <v>23</v>
      </c>
      <c r="FX241">
        <v>90</v>
      </c>
      <c r="FY241">
        <v>59.5</v>
      </c>
      <c r="GA241" t="s">
        <v>3</v>
      </c>
      <c r="GD241">
        <v>1</v>
      </c>
      <c r="GF241">
        <v>-1206698365</v>
      </c>
      <c r="GG241">
        <v>2</v>
      </c>
      <c r="GH241">
        <v>0</v>
      </c>
      <c r="GI241">
        <v>2</v>
      </c>
      <c r="GJ241">
        <v>0</v>
      </c>
      <c r="GK241">
        <v>0</v>
      </c>
      <c r="GL241">
        <f t="shared" si="447"/>
        <v>0</v>
      </c>
      <c r="GM241">
        <f t="shared" si="448"/>
        <v>18143</v>
      </c>
      <c r="GN241">
        <f t="shared" si="449"/>
        <v>18143</v>
      </c>
      <c r="GO241">
        <f t="shared" si="450"/>
        <v>0</v>
      </c>
      <c r="GP241">
        <f t="shared" si="451"/>
        <v>0</v>
      </c>
      <c r="GR241">
        <v>0</v>
      </c>
      <c r="GS241">
        <v>0</v>
      </c>
      <c r="GT241">
        <v>0</v>
      </c>
      <c r="GU241" t="s">
        <v>3</v>
      </c>
      <c r="GV241">
        <f t="shared" si="452"/>
        <v>0</v>
      </c>
      <c r="GW241">
        <v>1</v>
      </c>
      <c r="GX241">
        <f t="shared" si="453"/>
        <v>0</v>
      </c>
      <c r="HA241">
        <v>0</v>
      </c>
      <c r="HB241">
        <v>0</v>
      </c>
      <c r="HC241">
        <f t="shared" si="454"/>
        <v>0</v>
      </c>
      <c r="IK241">
        <v>0</v>
      </c>
    </row>
    <row r="242" spans="1:245">
      <c r="A242">
        <v>17</v>
      </c>
      <c r="B242">
        <v>1</v>
      </c>
      <c r="E242" t="s">
        <v>272</v>
      </c>
      <c r="F242" t="s">
        <v>617</v>
      </c>
      <c r="G242" t="s">
        <v>618</v>
      </c>
      <c r="H242" t="s">
        <v>286</v>
      </c>
      <c r="I242">
        <f>ROUND(I241*-0.057,9)</f>
        <v>-5.7000000000000002E-2</v>
      </c>
      <c r="J242">
        <v>0</v>
      </c>
      <c r="O242">
        <f t="shared" si="415"/>
        <v>-39</v>
      </c>
      <c r="P242">
        <f t="shared" si="416"/>
        <v>-39</v>
      </c>
      <c r="Q242">
        <f t="shared" si="417"/>
        <v>0</v>
      </c>
      <c r="R242">
        <f t="shared" si="418"/>
        <v>0</v>
      </c>
      <c r="S242">
        <f t="shared" si="419"/>
        <v>0</v>
      </c>
      <c r="T242">
        <f t="shared" si="420"/>
        <v>0</v>
      </c>
      <c r="U242">
        <f t="shared" si="421"/>
        <v>0</v>
      </c>
      <c r="V242">
        <f t="shared" si="422"/>
        <v>0</v>
      </c>
      <c r="W242">
        <f t="shared" si="423"/>
        <v>0</v>
      </c>
      <c r="X242">
        <f t="shared" si="424"/>
        <v>0</v>
      </c>
      <c r="Y242">
        <f t="shared" si="425"/>
        <v>0</v>
      </c>
      <c r="AA242">
        <v>48583957</v>
      </c>
      <c r="AB242">
        <f t="shared" si="426"/>
        <v>166.01</v>
      </c>
      <c r="AC242">
        <f t="shared" si="427"/>
        <v>166.01</v>
      </c>
      <c r="AD242">
        <f t="shared" si="428"/>
        <v>0</v>
      </c>
      <c r="AE242">
        <f t="shared" si="429"/>
        <v>0</v>
      </c>
      <c r="AF242">
        <f t="shared" si="430"/>
        <v>0</v>
      </c>
      <c r="AG242">
        <f t="shared" si="431"/>
        <v>0</v>
      </c>
      <c r="AH242">
        <f t="shared" si="432"/>
        <v>0</v>
      </c>
      <c r="AI242">
        <f t="shared" si="433"/>
        <v>0</v>
      </c>
      <c r="AJ242">
        <f t="shared" si="434"/>
        <v>0</v>
      </c>
      <c r="AK242">
        <v>166.01</v>
      </c>
      <c r="AL242">
        <v>166.01</v>
      </c>
      <c r="AM242">
        <v>0</v>
      </c>
      <c r="AN242">
        <v>0</v>
      </c>
      <c r="AO242">
        <v>0</v>
      </c>
      <c r="AP242">
        <v>0</v>
      </c>
      <c r="AQ242">
        <v>0</v>
      </c>
      <c r="AR242">
        <v>0</v>
      </c>
      <c r="AS242">
        <v>0</v>
      </c>
      <c r="AT242">
        <v>0</v>
      </c>
      <c r="AU242">
        <v>0</v>
      </c>
      <c r="AV242">
        <v>1</v>
      </c>
      <c r="AW242">
        <v>1</v>
      </c>
      <c r="AZ242">
        <v>1</v>
      </c>
      <c r="BA242">
        <v>1</v>
      </c>
      <c r="BB242">
        <v>1</v>
      </c>
      <c r="BC242">
        <v>4.1500000000000004</v>
      </c>
      <c r="BD242" t="s">
        <v>3</v>
      </c>
      <c r="BE242" t="s">
        <v>3</v>
      </c>
      <c r="BF242" t="s">
        <v>3</v>
      </c>
      <c r="BG242" t="s">
        <v>3</v>
      </c>
      <c r="BH242">
        <v>3</v>
      </c>
      <c r="BI242">
        <v>1</v>
      </c>
      <c r="BJ242" t="s">
        <v>619</v>
      </c>
      <c r="BM242">
        <v>500001</v>
      </c>
      <c r="BN242">
        <v>0</v>
      </c>
      <c r="BO242" t="s">
        <v>617</v>
      </c>
      <c r="BP242">
        <v>1</v>
      </c>
      <c r="BQ242">
        <v>8</v>
      </c>
      <c r="BR242">
        <v>1</v>
      </c>
      <c r="BS242">
        <v>1</v>
      </c>
      <c r="BT242">
        <v>1</v>
      </c>
      <c r="BU242">
        <v>1</v>
      </c>
      <c r="BV242">
        <v>1</v>
      </c>
      <c r="BW242">
        <v>1</v>
      </c>
      <c r="BX242">
        <v>1</v>
      </c>
      <c r="BY242" t="s">
        <v>3</v>
      </c>
      <c r="BZ242">
        <v>0</v>
      </c>
      <c r="CA242">
        <v>0</v>
      </c>
      <c r="CE242">
        <v>0</v>
      </c>
      <c r="CF242">
        <v>0</v>
      </c>
      <c r="CG242">
        <v>0</v>
      </c>
      <c r="CM242">
        <v>0</v>
      </c>
      <c r="CN242" t="s">
        <v>3</v>
      </c>
      <c r="CO242">
        <v>0</v>
      </c>
      <c r="CP242">
        <f t="shared" si="435"/>
        <v>-39</v>
      </c>
      <c r="CQ242">
        <f t="shared" si="436"/>
        <v>688.94150000000002</v>
      </c>
      <c r="CR242">
        <f t="shared" si="437"/>
        <v>0</v>
      </c>
      <c r="CS242">
        <f t="shared" si="438"/>
        <v>0</v>
      </c>
      <c r="CT242">
        <f t="shared" si="439"/>
        <v>0</v>
      </c>
      <c r="CU242">
        <f t="shared" si="440"/>
        <v>0</v>
      </c>
      <c r="CV242">
        <f t="shared" si="441"/>
        <v>0</v>
      </c>
      <c r="CW242">
        <f t="shared" si="442"/>
        <v>0</v>
      </c>
      <c r="CX242">
        <f t="shared" si="443"/>
        <v>0</v>
      </c>
      <c r="CY242">
        <f t="shared" si="444"/>
        <v>0</v>
      </c>
      <c r="CZ242">
        <f t="shared" si="445"/>
        <v>0</v>
      </c>
      <c r="DC242" t="s">
        <v>3</v>
      </c>
      <c r="DD242" t="s">
        <v>3</v>
      </c>
      <c r="DE242" t="s">
        <v>3</v>
      </c>
      <c r="DF242" t="s">
        <v>3</v>
      </c>
      <c r="DG242" t="s">
        <v>3</v>
      </c>
      <c r="DH242" t="s">
        <v>3</v>
      </c>
      <c r="DI242" t="s">
        <v>3</v>
      </c>
      <c r="DJ242" t="s">
        <v>3</v>
      </c>
      <c r="DK242" t="s">
        <v>3</v>
      </c>
      <c r="DL242" t="s">
        <v>3</v>
      </c>
      <c r="DM242" t="s">
        <v>3</v>
      </c>
      <c r="DN242">
        <v>0</v>
      </c>
      <c r="DO242">
        <v>0</v>
      </c>
      <c r="DP242">
        <v>1</v>
      </c>
      <c r="DQ242">
        <v>1</v>
      </c>
      <c r="DU242">
        <v>1002</v>
      </c>
      <c r="DV242" t="s">
        <v>286</v>
      </c>
      <c r="DW242" t="s">
        <v>286</v>
      </c>
      <c r="DX242">
        <v>1</v>
      </c>
      <c r="EE242">
        <v>48577656</v>
      </c>
      <c r="EF242">
        <v>8</v>
      </c>
      <c r="EG242" t="s">
        <v>106</v>
      </c>
      <c r="EH242">
        <v>0</v>
      </c>
      <c r="EI242" t="s">
        <v>3</v>
      </c>
      <c r="EJ242">
        <v>1</v>
      </c>
      <c r="EK242">
        <v>500001</v>
      </c>
      <c r="EL242" t="s">
        <v>107</v>
      </c>
      <c r="EM242" t="s">
        <v>108</v>
      </c>
      <c r="EO242" t="s">
        <v>3</v>
      </c>
      <c r="EQ242">
        <v>163840</v>
      </c>
      <c r="ER242">
        <v>166.01</v>
      </c>
      <c r="ES242">
        <v>166.01</v>
      </c>
      <c r="ET242">
        <v>0</v>
      </c>
      <c r="EU242">
        <v>0</v>
      </c>
      <c r="EV242">
        <v>0</v>
      </c>
      <c r="EW242">
        <v>0</v>
      </c>
      <c r="EX242">
        <v>0</v>
      </c>
      <c r="EY242">
        <v>0</v>
      </c>
      <c r="FQ242">
        <v>0</v>
      </c>
      <c r="FR242">
        <f t="shared" si="446"/>
        <v>0</v>
      </c>
      <c r="FS242">
        <v>0</v>
      </c>
      <c r="FX242">
        <v>0</v>
      </c>
      <c r="FY242">
        <v>0</v>
      </c>
      <c r="GA242" t="s">
        <v>3</v>
      </c>
      <c r="GD242">
        <v>1</v>
      </c>
      <c r="GF242">
        <v>966182252</v>
      </c>
      <c r="GG242">
        <v>2</v>
      </c>
      <c r="GH242">
        <v>0</v>
      </c>
      <c r="GI242">
        <v>2</v>
      </c>
      <c r="GJ242">
        <v>0</v>
      </c>
      <c r="GK242">
        <v>0</v>
      </c>
      <c r="GL242">
        <f t="shared" si="447"/>
        <v>0</v>
      </c>
      <c r="GM242">
        <f t="shared" si="448"/>
        <v>-39</v>
      </c>
      <c r="GN242">
        <f t="shared" si="449"/>
        <v>-39</v>
      </c>
      <c r="GO242">
        <f t="shared" si="450"/>
        <v>0</v>
      </c>
      <c r="GP242">
        <f t="shared" si="451"/>
        <v>0</v>
      </c>
      <c r="GR242">
        <v>0</v>
      </c>
      <c r="GS242">
        <v>0</v>
      </c>
      <c r="GT242">
        <v>0</v>
      </c>
      <c r="GU242" t="s">
        <v>3</v>
      </c>
      <c r="GV242">
        <f t="shared" si="452"/>
        <v>0</v>
      </c>
      <c r="GW242">
        <v>1</v>
      </c>
      <c r="GX242">
        <f t="shared" si="453"/>
        <v>0</v>
      </c>
      <c r="HA242">
        <v>0</v>
      </c>
      <c r="HB242">
        <v>0</v>
      </c>
      <c r="HC242">
        <f t="shared" si="454"/>
        <v>0</v>
      </c>
      <c r="IK242">
        <v>0</v>
      </c>
    </row>
    <row r="243" spans="1:245">
      <c r="A243">
        <v>17</v>
      </c>
      <c r="B243">
        <v>1</v>
      </c>
      <c r="E243" t="s">
        <v>273</v>
      </c>
      <c r="F243" t="s">
        <v>620</v>
      </c>
      <c r="G243" t="s">
        <v>621</v>
      </c>
      <c r="H243" t="s">
        <v>286</v>
      </c>
      <c r="I243">
        <f>ROUND(I241*-1.5,9)</f>
        <v>-1.5</v>
      </c>
      <c r="J243">
        <v>0</v>
      </c>
      <c r="O243">
        <f t="shared" si="415"/>
        <v>-750</v>
      </c>
      <c r="P243">
        <f t="shared" si="416"/>
        <v>-750</v>
      </c>
      <c r="Q243">
        <f t="shared" si="417"/>
        <v>0</v>
      </c>
      <c r="R243">
        <f t="shared" si="418"/>
        <v>0</v>
      </c>
      <c r="S243">
        <f t="shared" si="419"/>
        <v>0</v>
      </c>
      <c r="T243">
        <f t="shared" si="420"/>
        <v>0</v>
      </c>
      <c r="U243">
        <f t="shared" si="421"/>
        <v>0</v>
      </c>
      <c r="V243">
        <f t="shared" si="422"/>
        <v>0</v>
      </c>
      <c r="W243">
        <f t="shared" si="423"/>
        <v>0</v>
      </c>
      <c r="X243">
        <f t="shared" si="424"/>
        <v>0</v>
      </c>
      <c r="Y243">
        <f t="shared" si="425"/>
        <v>0</v>
      </c>
      <c r="AA243">
        <v>48583957</v>
      </c>
      <c r="AB243">
        <f t="shared" si="426"/>
        <v>66.58</v>
      </c>
      <c r="AC243">
        <f t="shared" si="427"/>
        <v>66.58</v>
      </c>
      <c r="AD243">
        <f t="shared" si="428"/>
        <v>0</v>
      </c>
      <c r="AE243">
        <f t="shared" si="429"/>
        <v>0</v>
      </c>
      <c r="AF243">
        <f t="shared" si="430"/>
        <v>0</v>
      </c>
      <c r="AG243">
        <f t="shared" si="431"/>
        <v>0</v>
      </c>
      <c r="AH243">
        <f t="shared" si="432"/>
        <v>0</v>
      </c>
      <c r="AI243">
        <f t="shared" si="433"/>
        <v>0</v>
      </c>
      <c r="AJ243">
        <f t="shared" si="434"/>
        <v>0</v>
      </c>
      <c r="AK243">
        <v>66.58</v>
      </c>
      <c r="AL243">
        <v>66.58</v>
      </c>
      <c r="AM243">
        <v>0</v>
      </c>
      <c r="AN243">
        <v>0</v>
      </c>
      <c r="AO243">
        <v>0</v>
      </c>
      <c r="AP243">
        <v>0</v>
      </c>
      <c r="AQ243">
        <v>0</v>
      </c>
      <c r="AR243">
        <v>0</v>
      </c>
      <c r="AS243">
        <v>0</v>
      </c>
      <c r="AT243">
        <v>0</v>
      </c>
      <c r="AU243">
        <v>0</v>
      </c>
      <c r="AV243">
        <v>1</v>
      </c>
      <c r="AW243">
        <v>1</v>
      </c>
      <c r="AZ243">
        <v>1</v>
      </c>
      <c r="BA243">
        <v>1</v>
      </c>
      <c r="BB243">
        <v>1</v>
      </c>
      <c r="BC243">
        <v>7.51</v>
      </c>
      <c r="BD243" t="s">
        <v>3</v>
      </c>
      <c r="BE243" t="s">
        <v>3</v>
      </c>
      <c r="BF243" t="s">
        <v>3</v>
      </c>
      <c r="BG243" t="s">
        <v>3</v>
      </c>
      <c r="BH243">
        <v>3</v>
      </c>
      <c r="BI243">
        <v>1</v>
      </c>
      <c r="BJ243" t="s">
        <v>622</v>
      </c>
      <c r="BM243">
        <v>500001</v>
      </c>
      <c r="BN243">
        <v>0</v>
      </c>
      <c r="BO243" t="s">
        <v>620</v>
      </c>
      <c r="BP243">
        <v>1</v>
      </c>
      <c r="BQ243">
        <v>8</v>
      </c>
      <c r="BR243">
        <v>1</v>
      </c>
      <c r="BS243">
        <v>1</v>
      </c>
      <c r="BT243">
        <v>1</v>
      </c>
      <c r="BU243">
        <v>1</v>
      </c>
      <c r="BV243">
        <v>1</v>
      </c>
      <c r="BW243">
        <v>1</v>
      </c>
      <c r="BX243">
        <v>1</v>
      </c>
      <c r="BY243" t="s">
        <v>3</v>
      </c>
      <c r="BZ243">
        <v>0</v>
      </c>
      <c r="CA243">
        <v>0</v>
      </c>
      <c r="CE243">
        <v>0</v>
      </c>
      <c r="CF243">
        <v>0</v>
      </c>
      <c r="CG243">
        <v>0</v>
      </c>
      <c r="CM243">
        <v>0</v>
      </c>
      <c r="CN243" t="s">
        <v>3</v>
      </c>
      <c r="CO243">
        <v>0</v>
      </c>
      <c r="CP243">
        <f t="shared" si="435"/>
        <v>-750</v>
      </c>
      <c r="CQ243">
        <f t="shared" si="436"/>
        <v>500.01579999999996</v>
      </c>
      <c r="CR243">
        <f t="shared" si="437"/>
        <v>0</v>
      </c>
      <c r="CS243">
        <f t="shared" si="438"/>
        <v>0</v>
      </c>
      <c r="CT243">
        <f t="shared" si="439"/>
        <v>0</v>
      </c>
      <c r="CU243">
        <f t="shared" si="440"/>
        <v>0</v>
      </c>
      <c r="CV243">
        <f t="shared" si="441"/>
        <v>0</v>
      </c>
      <c r="CW243">
        <f t="shared" si="442"/>
        <v>0</v>
      </c>
      <c r="CX243">
        <f t="shared" si="443"/>
        <v>0</v>
      </c>
      <c r="CY243">
        <f t="shared" si="444"/>
        <v>0</v>
      </c>
      <c r="CZ243">
        <f t="shared" si="445"/>
        <v>0</v>
      </c>
      <c r="DC243" t="s">
        <v>3</v>
      </c>
      <c r="DD243" t="s">
        <v>3</v>
      </c>
      <c r="DE243" t="s">
        <v>3</v>
      </c>
      <c r="DF243" t="s">
        <v>3</v>
      </c>
      <c r="DG243" t="s">
        <v>3</v>
      </c>
      <c r="DH243" t="s">
        <v>3</v>
      </c>
      <c r="DI243" t="s">
        <v>3</v>
      </c>
      <c r="DJ243" t="s">
        <v>3</v>
      </c>
      <c r="DK243" t="s">
        <v>3</v>
      </c>
      <c r="DL243" t="s">
        <v>3</v>
      </c>
      <c r="DM243" t="s">
        <v>3</v>
      </c>
      <c r="DN243">
        <v>0</v>
      </c>
      <c r="DO243">
        <v>0</v>
      </c>
      <c r="DP243">
        <v>1</v>
      </c>
      <c r="DQ243">
        <v>1</v>
      </c>
      <c r="DU243">
        <v>1002</v>
      </c>
      <c r="DV243" t="s">
        <v>286</v>
      </c>
      <c r="DW243" t="s">
        <v>286</v>
      </c>
      <c r="DX243">
        <v>1</v>
      </c>
      <c r="EE243">
        <v>48577656</v>
      </c>
      <c r="EF243">
        <v>8</v>
      </c>
      <c r="EG243" t="s">
        <v>106</v>
      </c>
      <c r="EH243">
        <v>0</v>
      </c>
      <c r="EI243" t="s">
        <v>3</v>
      </c>
      <c r="EJ243">
        <v>1</v>
      </c>
      <c r="EK243">
        <v>500001</v>
      </c>
      <c r="EL243" t="s">
        <v>107</v>
      </c>
      <c r="EM243" t="s">
        <v>108</v>
      </c>
      <c r="EO243" t="s">
        <v>3</v>
      </c>
      <c r="EQ243">
        <v>163840</v>
      </c>
      <c r="ER243">
        <v>66.58</v>
      </c>
      <c r="ES243">
        <v>66.58</v>
      </c>
      <c r="ET243">
        <v>0</v>
      </c>
      <c r="EU243">
        <v>0</v>
      </c>
      <c r="EV243">
        <v>0</v>
      </c>
      <c r="EW243">
        <v>0</v>
      </c>
      <c r="EX243">
        <v>0</v>
      </c>
      <c r="EY243">
        <v>0</v>
      </c>
      <c r="FQ243">
        <v>0</v>
      </c>
      <c r="FR243">
        <f t="shared" si="446"/>
        <v>0</v>
      </c>
      <c r="FS243">
        <v>0</v>
      </c>
      <c r="FX243">
        <v>0</v>
      </c>
      <c r="FY243">
        <v>0</v>
      </c>
      <c r="GA243" t="s">
        <v>3</v>
      </c>
      <c r="GD243">
        <v>1</v>
      </c>
      <c r="GF243">
        <v>-1233895360</v>
      </c>
      <c r="GG243">
        <v>2</v>
      </c>
      <c r="GH243">
        <v>0</v>
      </c>
      <c r="GI243">
        <v>2</v>
      </c>
      <c r="GJ243">
        <v>0</v>
      </c>
      <c r="GK243">
        <v>0</v>
      </c>
      <c r="GL243">
        <f t="shared" si="447"/>
        <v>0</v>
      </c>
      <c r="GM243">
        <f t="shared" si="448"/>
        <v>-750</v>
      </c>
      <c r="GN243">
        <f t="shared" si="449"/>
        <v>-750</v>
      </c>
      <c r="GO243">
        <f t="shared" si="450"/>
        <v>0</v>
      </c>
      <c r="GP243">
        <f t="shared" si="451"/>
        <v>0</v>
      </c>
      <c r="GR243">
        <v>0</v>
      </c>
      <c r="GS243">
        <v>0</v>
      </c>
      <c r="GT243">
        <v>0</v>
      </c>
      <c r="GU243" t="s">
        <v>3</v>
      </c>
      <c r="GV243">
        <f t="shared" si="452"/>
        <v>0</v>
      </c>
      <c r="GW243">
        <v>1</v>
      </c>
      <c r="GX243">
        <f t="shared" si="453"/>
        <v>0</v>
      </c>
      <c r="HA243">
        <v>0</v>
      </c>
      <c r="HB243">
        <v>0</v>
      </c>
      <c r="HC243">
        <f t="shared" si="454"/>
        <v>0</v>
      </c>
      <c r="IK243">
        <v>0</v>
      </c>
    </row>
    <row r="244" spans="1:245">
      <c r="A244">
        <v>17</v>
      </c>
      <c r="B244">
        <v>1</v>
      </c>
      <c r="E244" t="s">
        <v>623</v>
      </c>
      <c r="F244" t="s">
        <v>624</v>
      </c>
      <c r="G244" t="s">
        <v>625</v>
      </c>
      <c r="H244" t="s">
        <v>105</v>
      </c>
      <c r="I244">
        <f>ROUND(I241*-11,9)</f>
        <v>-11</v>
      </c>
      <c r="J244">
        <v>0</v>
      </c>
      <c r="O244">
        <f t="shared" si="415"/>
        <v>-11492</v>
      </c>
      <c r="P244">
        <f t="shared" si="416"/>
        <v>-11492</v>
      </c>
      <c r="Q244">
        <f t="shared" si="417"/>
        <v>0</v>
      </c>
      <c r="R244">
        <f t="shared" si="418"/>
        <v>0</v>
      </c>
      <c r="S244">
        <f t="shared" si="419"/>
        <v>0</v>
      </c>
      <c r="T244">
        <f t="shared" si="420"/>
        <v>0</v>
      </c>
      <c r="U244">
        <f t="shared" si="421"/>
        <v>0</v>
      </c>
      <c r="V244">
        <f t="shared" si="422"/>
        <v>0</v>
      </c>
      <c r="W244">
        <f t="shared" si="423"/>
        <v>0</v>
      </c>
      <c r="X244">
        <f t="shared" si="424"/>
        <v>0</v>
      </c>
      <c r="Y244">
        <f t="shared" si="425"/>
        <v>0</v>
      </c>
      <c r="AA244">
        <v>48583957</v>
      </c>
      <c r="AB244">
        <f t="shared" si="426"/>
        <v>370.47</v>
      </c>
      <c r="AC244">
        <f t="shared" si="427"/>
        <v>370.47</v>
      </c>
      <c r="AD244">
        <f t="shared" si="428"/>
        <v>0</v>
      </c>
      <c r="AE244">
        <f t="shared" si="429"/>
        <v>0</v>
      </c>
      <c r="AF244">
        <f t="shared" si="430"/>
        <v>0</v>
      </c>
      <c r="AG244">
        <f t="shared" si="431"/>
        <v>0</v>
      </c>
      <c r="AH244">
        <f t="shared" si="432"/>
        <v>0</v>
      </c>
      <c r="AI244">
        <f t="shared" si="433"/>
        <v>0</v>
      </c>
      <c r="AJ244">
        <f t="shared" si="434"/>
        <v>0</v>
      </c>
      <c r="AK244">
        <v>370.47</v>
      </c>
      <c r="AL244">
        <v>370.47</v>
      </c>
      <c r="AM244">
        <v>0</v>
      </c>
      <c r="AN244">
        <v>0</v>
      </c>
      <c r="AO244">
        <v>0</v>
      </c>
      <c r="AP244">
        <v>0</v>
      </c>
      <c r="AQ244">
        <v>0</v>
      </c>
      <c r="AR244">
        <v>0</v>
      </c>
      <c r="AS244">
        <v>0</v>
      </c>
      <c r="AT244">
        <v>0</v>
      </c>
      <c r="AU244">
        <v>0</v>
      </c>
      <c r="AV244">
        <v>1</v>
      </c>
      <c r="AW244">
        <v>1</v>
      </c>
      <c r="AZ244">
        <v>1</v>
      </c>
      <c r="BA244">
        <v>1</v>
      </c>
      <c r="BB244">
        <v>1</v>
      </c>
      <c r="BC244">
        <v>2.82</v>
      </c>
      <c r="BD244" t="s">
        <v>3</v>
      </c>
      <c r="BE244" t="s">
        <v>3</v>
      </c>
      <c r="BF244" t="s">
        <v>3</v>
      </c>
      <c r="BG244" t="s">
        <v>3</v>
      </c>
      <c r="BH244">
        <v>3</v>
      </c>
      <c r="BI244">
        <v>1</v>
      </c>
      <c r="BJ244" t="s">
        <v>626</v>
      </c>
      <c r="BM244">
        <v>500001</v>
      </c>
      <c r="BN244">
        <v>0</v>
      </c>
      <c r="BO244" t="s">
        <v>624</v>
      </c>
      <c r="BP244">
        <v>1</v>
      </c>
      <c r="BQ244">
        <v>8</v>
      </c>
      <c r="BR244">
        <v>1</v>
      </c>
      <c r="BS244">
        <v>1</v>
      </c>
      <c r="BT244">
        <v>1</v>
      </c>
      <c r="BU244">
        <v>1</v>
      </c>
      <c r="BV244">
        <v>1</v>
      </c>
      <c r="BW244">
        <v>1</v>
      </c>
      <c r="BX244">
        <v>1</v>
      </c>
      <c r="BY244" t="s">
        <v>3</v>
      </c>
      <c r="BZ244">
        <v>0</v>
      </c>
      <c r="CA244">
        <v>0</v>
      </c>
      <c r="CE244">
        <v>0</v>
      </c>
      <c r="CF244">
        <v>0</v>
      </c>
      <c r="CG244">
        <v>0</v>
      </c>
      <c r="CM244">
        <v>0</v>
      </c>
      <c r="CN244" t="s">
        <v>3</v>
      </c>
      <c r="CO244">
        <v>0</v>
      </c>
      <c r="CP244">
        <f t="shared" si="435"/>
        <v>-11492</v>
      </c>
      <c r="CQ244">
        <f t="shared" si="436"/>
        <v>1044.7254</v>
      </c>
      <c r="CR244">
        <f t="shared" si="437"/>
        <v>0</v>
      </c>
      <c r="CS244">
        <f t="shared" si="438"/>
        <v>0</v>
      </c>
      <c r="CT244">
        <f t="shared" si="439"/>
        <v>0</v>
      </c>
      <c r="CU244">
        <f t="shared" si="440"/>
        <v>0</v>
      </c>
      <c r="CV244">
        <f t="shared" si="441"/>
        <v>0</v>
      </c>
      <c r="CW244">
        <f t="shared" si="442"/>
        <v>0</v>
      </c>
      <c r="CX244">
        <f t="shared" si="443"/>
        <v>0</v>
      </c>
      <c r="CY244">
        <f t="shared" si="444"/>
        <v>0</v>
      </c>
      <c r="CZ244">
        <f t="shared" si="445"/>
        <v>0</v>
      </c>
      <c r="DC244" t="s">
        <v>3</v>
      </c>
      <c r="DD244" t="s">
        <v>3</v>
      </c>
      <c r="DE244" t="s">
        <v>3</v>
      </c>
      <c r="DF244" t="s">
        <v>3</v>
      </c>
      <c r="DG244" t="s">
        <v>3</v>
      </c>
      <c r="DH244" t="s">
        <v>3</v>
      </c>
      <c r="DI244" t="s">
        <v>3</v>
      </c>
      <c r="DJ244" t="s">
        <v>3</v>
      </c>
      <c r="DK244" t="s">
        <v>3</v>
      </c>
      <c r="DL244" t="s">
        <v>3</v>
      </c>
      <c r="DM244" t="s">
        <v>3</v>
      </c>
      <c r="DN244">
        <v>0</v>
      </c>
      <c r="DO244">
        <v>0</v>
      </c>
      <c r="DP244">
        <v>1</v>
      </c>
      <c r="DQ244">
        <v>1</v>
      </c>
      <c r="DU244">
        <v>1005</v>
      </c>
      <c r="DV244" t="s">
        <v>105</v>
      </c>
      <c r="DW244" t="s">
        <v>105</v>
      </c>
      <c r="DX244">
        <v>1</v>
      </c>
      <c r="EE244">
        <v>48577656</v>
      </c>
      <c r="EF244">
        <v>8</v>
      </c>
      <c r="EG244" t="s">
        <v>106</v>
      </c>
      <c r="EH244">
        <v>0</v>
      </c>
      <c r="EI244" t="s">
        <v>3</v>
      </c>
      <c r="EJ244">
        <v>1</v>
      </c>
      <c r="EK244">
        <v>500001</v>
      </c>
      <c r="EL244" t="s">
        <v>107</v>
      </c>
      <c r="EM244" t="s">
        <v>108</v>
      </c>
      <c r="EO244" t="s">
        <v>3</v>
      </c>
      <c r="EQ244">
        <v>163840</v>
      </c>
      <c r="ER244">
        <v>370.47</v>
      </c>
      <c r="ES244">
        <v>370.47</v>
      </c>
      <c r="ET244">
        <v>0</v>
      </c>
      <c r="EU244">
        <v>0</v>
      </c>
      <c r="EV244">
        <v>0</v>
      </c>
      <c r="EW244">
        <v>0</v>
      </c>
      <c r="EX244">
        <v>0</v>
      </c>
      <c r="EY244">
        <v>0</v>
      </c>
      <c r="FQ244">
        <v>0</v>
      </c>
      <c r="FR244">
        <f t="shared" si="446"/>
        <v>0</v>
      </c>
      <c r="FS244">
        <v>0</v>
      </c>
      <c r="FX244">
        <v>0</v>
      </c>
      <c r="FY244">
        <v>0</v>
      </c>
      <c r="GA244" t="s">
        <v>3</v>
      </c>
      <c r="GD244">
        <v>1</v>
      </c>
      <c r="GF244">
        <v>-958719407</v>
      </c>
      <c r="GG244">
        <v>2</v>
      </c>
      <c r="GH244">
        <v>0</v>
      </c>
      <c r="GI244">
        <v>2</v>
      </c>
      <c r="GJ244">
        <v>0</v>
      </c>
      <c r="GK244">
        <v>0</v>
      </c>
      <c r="GL244">
        <f t="shared" si="447"/>
        <v>0</v>
      </c>
      <c r="GM244">
        <f t="shared" si="448"/>
        <v>-11492</v>
      </c>
      <c r="GN244">
        <f t="shared" si="449"/>
        <v>-11492</v>
      </c>
      <c r="GO244">
        <f t="shared" si="450"/>
        <v>0</v>
      </c>
      <c r="GP244">
        <f t="shared" si="451"/>
        <v>0</v>
      </c>
      <c r="GR244">
        <v>0</v>
      </c>
      <c r="GS244">
        <v>0</v>
      </c>
      <c r="GT244">
        <v>0</v>
      </c>
      <c r="GU244" t="s">
        <v>3</v>
      </c>
      <c r="GV244">
        <f t="shared" si="452"/>
        <v>0</v>
      </c>
      <c r="GW244">
        <v>1</v>
      </c>
      <c r="GX244">
        <f t="shared" si="453"/>
        <v>0</v>
      </c>
      <c r="HA244">
        <v>0</v>
      </c>
      <c r="HB244">
        <v>0</v>
      </c>
      <c r="HC244">
        <f t="shared" si="454"/>
        <v>0</v>
      </c>
      <c r="IK244">
        <v>0</v>
      </c>
    </row>
    <row r="245" spans="1:245">
      <c r="A245">
        <v>17</v>
      </c>
      <c r="B245">
        <v>1</v>
      </c>
      <c r="E245" t="s">
        <v>279</v>
      </c>
      <c r="F245" t="s">
        <v>627</v>
      </c>
      <c r="G245" t="s">
        <v>628</v>
      </c>
      <c r="H245" t="s">
        <v>116</v>
      </c>
      <c r="I245">
        <f>ROUND(I241*-26,9)</f>
        <v>-26</v>
      </c>
      <c r="J245">
        <v>0</v>
      </c>
      <c r="O245">
        <f t="shared" si="415"/>
        <v>-942</v>
      </c>
      <c r="P245">
        <f t="shared" si="416"/>
        <v>-942</v>
      </c>
      <c r="Q245">
        <f t="shared" si="417"/>
        <v>0</v>
      </c>
      <c r="R245">
        <f t="shared" si="418"/>
        <v>0</v>
      </c>
      <c r="S245">
        <f t="shared" si="419"/>
        <v>0</v>
      </c>
      <c r="T245">
        <f t="shared" si="420"/>
        <v>0</v>
      </c>
      <c r="U245">
        <f t="shared" si="421"/>
        <v>0</v>
      </c>
      <c r="V245">
        <f t="shared" si="422"/>
        <v>0</v>
      </c>
      <c r="W245">
        <f t="shared" si="423"/>
        <v>0</v>
      </c>
      <c r="X245">
        <f t="shared" si="424"/>
        <v>0</v>
      </c>
      <c r="Y245">
        <f t="shared" si="425"/>
        <v>0</v>
      </c>
      <c r="AA245">
        <v>48583957</v>
      </c>
      <c r="AB245">
        <f t="shared" si="426"/>
        <v>3.04</v>
      </c>
      <c r="AC245">
        <f t="shared" si="427"/>
        <v>3.04</v>
      </c>
      <c r="AD245">
        <f t="shared" si="428"/>
        <v>0</v>
      </c>
      <c r="AE245">
        <f t="shared" si="429"/>
        <v>0</v>
      </c>
      <c r="AF245">
        <f t="shared" si="430"/>
        <v>0</v>
      </c>
      <c r="AG245">
        <f t="shared" si="431"/>
        <v>0</v>
      </c>
      <c r="AH245">
        <f t="shared" si="432"/>
        <v>0</v>
      </c>
      <c r="AI245">
        <f t="shared" si="433"/>
        <v>0</v>
      </c>
      <c r="AJ245">
        <f t="shared" si="434"/>
        <v>0</v>
      </c>
      <c r="AK245">
        <v>3.04</v>
      </c>
      <c r="AL245">
        <v>3.04</v>
      </c>
      <c r="AM245">
        <v>0</v>
      </c>
      <c r="AN245">
        <v>0</v>
      </c>
      <c r="AO245">
        <v>0</v>
      </c>
      <c r="AP245">
        <v>0</v>
      </c>
      <c r="AQ245">
        <v>0</v>
      </c>
      <c r="AR245">
        <v>0</v>
      </c>
      <c r="AS245">
        <v>0</v>
      </c>
      <c r="AT245">
        <v>0</v>
      </c>
      <c r="AU245">
        <v>0</v>
      </c>
      <c r="AV245">
        <v>1</v>
      </c>
      <c r="AW245">
        <v>1</v>
      </c>
      <c r="AZ245">
        <v>1</v>
      </c>
      <c r="BA245">
        <v>1</v>
      </c>
      <c r="BB245">
        <v>1</v>
      </c>
      <c r="BC245">
        <v>11.92</v>
      </c>
      <c r="BD245" t="s">
        <v>3</v>
      </c>
      <c r="BE245" t="s">
        <v>3</v>
      </c>
      <c r="BF245" t="s">
        <v>3</v>
      </c>
      <c r="BG245" t="s">
        <v>3</v>
      </c>
      <c r="BH245">
        <v>3</v>
      </c>
      <c r="BI245">
        <v>1</v>
      </c>
      <c r="BJ245" t="s">
        <v>629</v>
      </c>
      <c r="BM245">
        <v>500001</v>
      </c>
      <c r="BN245">
        <v>0</v>
      </c>
      <c r="BO245" t="s">
        <v>627</v>
      </c>
      <c r="BP245">
        <v>1</v>
      </c>
      <c r="BQ245">
        <v>8</v>
      </c>
      <c r="BR245">
        <v>1</v>
      </c>
      <c r="BS245">
        <v>1</v>
      </c>
      <c r="BT245">
        <v>1</v>
      </c>
      <c r="BU245">
        <v>1</v>
      </c>
      <c r="BV245">
        <v>1</v>
      </c>
      <c r="BW245">
        <v>1</v>
      </c>
      <c r="BX245">
        <v>1</v>
      </c>
      <c r="BY245" t="s">
        <v>3</v>
      </c>
      <c r="BZ245">
        <v>0</v>
      </c>
      <c r="CA245">
        <v>0</v>
      </c>
      <c r="CE245">
        <v>0</v>
      </c>
      <c r="CF245">
        <v>0</v>
      </c>
      <c r="CG245">
        <v>0</v>
      </c>
      <c r="CM245">
        <v>0</v>
      </c>
      <c r="CN245" t="s">
        <v>3</v>
      </c>
      <c r="CO245">
        <v>0</v>
      </c>
      <c r="CP245">
        <f t="shared" si="435"/>
        <v>-942</v>
      </c>
      <c r="CQ245">
        <f t="shared" si="436"/>
        <v>36.236800000000002</v>
      </c>
      <c r="CR245">
        <f t="shared" si="437"/>
        <v>0</v>
      </c>
      <c r="CS245">
        <f t="shared" si="438"/>
        <v>0</v>
      </c>
      <c r="CT245">
        <f t="shared" si="439"/>
        <v>0</v>
      </c>
      <c r="CU245">
        <f t="shared" si="440"/>
        <v>0</v>
      </c>
      <c r="CV245">
        <f t="shared" si="441"/>
        <v>0</v>
      </c>
      <c r="CW245">
        <f t="shared" si="442"/>
        <v>0</v>
      </c>
      <c r="CX245">
        <f t="shared" si="443"/>
        <v>0</v>
      </c>
      <c r="CY245">
        <f t="shared" si="444"/>
        <v>0</v>
      </c>
      <c r="CZ245">
        <f t="shared" si="445"/>
        <v>0</v>
      </c>
      <c r="DC245" t="s">
        <v>3</v>
      </c>
      <c r="DD245" t="s">
        <v>3</v>
      </c>
      <c r="DE245" t="s">
        <v>3</v>
      </c>
      <c r="DF245" t="s">
        <v>3</v>
      </c>
      <c r="DG245" t="s">
        <v>3</v>
      </c>
      <c r="DH245" t="s">
        <v>3</v>
      </c>
      <c r="DI245" t="s">
        <v>3</v>
      </c>
      <c r="DJ245" t="s">
        <v>3</v>
      </c>
      <c r="DK245" t="s">
        <v>3</v>
      </c>
      <c r="DL245" t="s">
        <v>3</v>
      </c>
      <c r="DM245" t="s">
        <v>3</v>
      </c>
      <c r="DN245">
        <v>0</v>
      </c>
      <c r="DO245">
        <v>0</v>
      </c>
      <c r="DP245">
        <v>1</v>
      </c>
      <c r="DQ245">
        <v>1</v>
      </c>
      <c r="DU245">
        <v>1003</v>
      </c>
      <c r="DV245" t="s">
        <v>116</v>
      </c>
      <c r="DW245" t="s">
        <v>116</v>
      </c>
      <c r="DX245">
        <v>1</v>
      </c>
      <c r="EE245">
        <v>48577656</v>
      </c>
      <c r="EF245">
        <v>8</v>
      </c>
      <c r="EG245" t="s">
        <v>106</v>
      </c>
      <c r="EH245">
        <v>0</v>
      </c>
      <c r="EI245" t="s">
        <v>3</v>
      </c>
      <c r="EJ245">
        <v>1</v>
      </c>
      <c r="EK245">
        <v>500001</v>
      </c>
      <c r="EL245" t="s">
        <v>107</v>
      </c>
      <c r="EM245" t="s">
        <v>108</v>
      </c>
      <c r="EO245" t="s">
        <v>3</v>
      </c>
      <c r="EQ245">
        <v>163840</v>
      </c>
      <c r="ER245">
        <v>3.04</v>
      </c>
      <c r="ES245">
        <v>3.04</v>
      </c>
      <c r="ET245">
        <v>0</v>
      </c>
      <c r="EU245">
        <v>0</v>
      </c>
      <c r="EV245">
        <v>0</v>
      </c>
      <c r="EW245">
        <v>0</v>
      </c>
      <c r="EX245">
        <v>0</v>
      </c>
      <c r="EY245">
        <v>0</v>
      </c>
      <c r="FQ245">
        <v>0</v>
      </c>
      <c r="FR245">
        <f t="shared" si="446"/>
        <v>0</v>
      </c>
      <c r="FS245">
        <v>0</v>
      </c>
      <c r="FX245">
        <v>0</v>
      </c>
      <c r="FY245">
        <v>0</v>
      </c>
      <c r="GA245" t="s">
        <v>3</v>
      </c>
      <c r="GD245">
        <v>1</v>
      </c>
      <c r="GF245">
        <v>1697633584</v>
      </c>
      <c r="GG245">
        <v>2</v>
      </c>
      <c r="GH245">
        <v>0</v>
      </c>
      <c r="GI245">
        <v>2</v>
      </c>
      <c r="GJ245">
        <v>0</v>
      </c>
      <c r="GK245">
        <v>0</v>
      </c>
      <c r="GL245">
        <f t="shared" si="447"/>
        <v>0</v>
      </c>
      <c r="GM245">
        <f t="shared" si="448"/>
        <v>-942</v>
      </c>
      <c r="GN245">
        <f t="shared" si="449"/>
        <v>-942</v>
      </c>
      <c r="GO245">
        <f t="shared" si="450"/>
        <v>0</v>
      </c>
      <c r="GP245">
        <f t="shared" si="451"/>
        <v>0</v>
      </c>
      <c r="GR245">
        <v>0</v>
      </c>
      <c r="GS245">
        <v>0</v>
      </c>
      <c r="GT245">
        <v>0</v>
      </c>
      <c r="GU245" t="s">
        <v>3</v>
      </c>
      <c r="GV245">
        <f t="shared" si="452"/>
        <v>0</v>
      </c>
      <c r="GW245">
        <v>1</v>
      </c>
      <c r="GX245">
        <f t="shared" si="453"/>
        <v>0</v>
      </c>
      <c r="HA245">
        <v>0</v>
      </c>
      <c r="HB245">
        <v>0</v>
      </c>
      <c r="HC245">
        <f t="shared" si="454"/>
        <v>0</v>
      </c>
      <c r="IK245">
        <v>0</v>
      </c>
    </row>
    <row r="246" spans="1:245">
      <c r="A246">
        <v>17</v>
      </c>
      <c r="B246">
        <v>1</v>
      </c>
      <c r="E246" t="s">
        <v>283</v>
      </c>
      <c r="F246" t="s">
        <v>630</v>
      </c>
      <c r="G246" t="s">
        <v>631</v>
      </c>
      <c r="H246" t="s">
        <v>286</v>
      </c>
      <c r="I246">
        <f>ROUND(I241*-2.5,9)</f>
        <v>-2.5</v>
      </c>
      <c r="J246">
        <v>0</v>
      </c>
      <c r="O246">
        <f t="shared" si="415"/>
        <v>-1859</v>
      </c>
      <c r="P246">
        <f t="shared" si="416"/>
        <v>-1859</v>
      </c>
      <c r="Q246">
        <f t="shared" si="417"/>
        <v>0</v>
      </c>
      <c r="R246">
        <f t="shared" si="418"/>
        <v>0</v>
      </c>
      <c r="S246">
        <f t="shared" si="419"/>
        <v>0</v>
      </c>
      <c r="T246">
        <f t="shared" si="420"/>
        <v>0</v>
      </c>
      <c r="U246">
        <f t="shared" si="421"/>
        <v>0</v>
      </c>
      <c r="V246">
        <f t="shared" si="422"/>
        <v>0</v>
      </c>
      <c r="W246">
        <f t="shared" si="423"/>
        <v>0</v>
      </c>
      <c r="X246">
        <f t="shared" si="424"/>
        <v>0</v>
      </c>
      <c r="Y246">
        <f t="shared" si="425"/>
        <v>0</v>
      </c>
      <c r="AA246">
        <v>48583957</v>
      </c>
      <c r="AB246">
        <f t="shared" si="426"/>
        <v>377.47</v>
      </c>
      <c r="AC246">
        <f t="shared" si="427"/>
        <v>377.47</v>
      </c>
      <c r="AD246">
        <f t="shared" si="428"/>
        <v>0</v>
      </c>
      <c r="AE246">
        <f t="shared" si="429"/>
        <v>0</v>
      </c>
      <c r="AF246">
        <f t="shared" si="430"/>
        <v>0</v>
      </c>
      <c r="AG246">
        <f t="shared" si="431"/>
        <v>0</v>
      </c>
      <c r="AH246">
        <f t="shared" si="432"/>
        <v>0</v>
      </c>
      <c r="AI246">
        <f t="shared" si="433"/>
        <v>0</v>
      </c>
      <c r="AJ246">
        <f t="shared" si="434"/>
        <v>0</v>
      </c>
      <c r="AK246">
        <v>377.47</v>
      </c>
      <c r="AL246">
        <v>377.47</v>
      </c>
      <c r="AM246">
        <v>0</v>
      </c>
      <c r="AN246">
        <v>0</v>
      </c>
      <c r="AO246">
        <v>0</v>
      </c>
      <c r="AP246">
        <v>0</v>
      </c>
      <c r="AQ246">
        <v>0</v>
      </c>
      <c r="AR246">
        <v>0</v>
      </c>
      <c r="AS246">
        <v>0</v>
      </c>
      <c r="AT246">
        <v>0</v>
      </c>
      <c r="AU246">
        <v>0</v>
      </c>
      <c r="AV246">
        <v>1</v>
      </c>
      <c r="AW246">
        <v>1</v>
      </c>
      <c r="AZ246">
        <v>1</v>
      </c>
      <c r="BA246">
        <v>1</v>
      </c>
      <c r="BB246">
        <v>1</v>
      </c>
      <c r="BC246">
        <v>1.97</v>
      </c>
      <c r="BD246" t="s">
        <v>3</v>
      </c>
      <c r="BE246" t="s">
        <v>3</v>
      </c>
      <c r="BF246" t="s">
        <v>3</v>
      </c>
      <c r="BG246" t="s">
        <v>3</v>
      </c>
      <c r="BH246">
        <v>3</v>
      </c>
      <c r="BI246">
        <v>1</v>
      </c>
      <c r="BJ246" t="s">
        <v>632</v>
      </c>
      <c r="BM246">
        <v>500001</v>
      </c>
      <c r="BN246">
        <v>0</v>
      </c>
      <c r="BO246" t="s">
        <v>630</v>
      </c>
      <c r="BP246">
        <v>1</v>
      </c>
      <c r="BQ246">
        <v>8</v>
      </c>
      <c r="BR246">
        <v>1</v>
      </c>
      <c r="BS246">
        <v>1</v>
      </c>
      <c r="BT246">
        <v>1</v>
      </c>
      <c r="BU246">
        <v>1</v>
      </c>
      <c r="BV246">
        <v>1</v>
      </c>
      <c r="BW246">
        <v>1</v>
      </c>
      <c r="BX246">
        <v>1</v>
      </c>
      <c r="BY246" t="s">
        <v>3</v>
      </c>
      <c r="BZ246">
        <v>0</v>
      </c>
      <c r="CA246">
        <v>0</v>
      </c>
      <c r="CE246">
        <v>0</v>
      </c>
      <c r="CF246">
        <v>0</v>
      </c>
      <c r="CG246">
        <v>0</v>
      </c>
      <c r="CM246">
        <v>0</v>
      </c>
      <c r="CN246" t="s">
        <v>3</v>
      </c>
      <c r="CO246">
        <v>0</v>
      </c>
      <c r="CP246">
        <f t="shared" si="435"/>
        <v>-1859</v>
      </c>
      <c r="CQ246">
        <f t="shared" si="436"/>
        <v>743.61590000000001</v>
      </c>
      <c r="CR246">
        <f t="shared" si="437"/>
        <v>0</v>
      </c>
      <c r="CS246">
        <f t="shared" si="438"/>
        <v>0</v>
      </c>
      <c r="CT246">
        <f t="shared" si="439"/>
        <v>0</v>
      </c>
      <c r="CU246">
        <f t="shared" si="440"/>
        <v>0</v>
      </c>
      <c r="CV246">
        <f t="shared" si="441"/>
        <v>0</v>
      </c>
      <c r="CW246">
        <f t="shared" si="442"/>
        <v>0</v>
      </c>
      <c r="CX246">
        <f t="shared" si="443"/>
        <v>0</v>
      </c>
      <c r="CY246">
        <f t="shared" si="444"/>
        <v>0</v>
      </c>
      <c r="CZ246">
        <f t="shared" si="445"/>
        <v>0</v>
      </c>
      <c r="DC246" t="s">
        <v>3</v>
      </c>
      <c r="DD246" t="s">
        <v>3</v>
      </c>
      <c r="DE246" t="s">
        <v>3</v>
      </c>
      <c r="DF246" t="s">
        <v>3</v>
      </c>
      <c r="DG246" t="s">
        <v>3</v>
      </c>
      <c r="DH246" t="s">
        <v>3</v>
      </c>
      <c r="DI246" t="s">
        <v>3</v>
      </c>
      <c r="DJ246" t="s">
        <v>3</v>
      </c>
      <c r="DK246" t="s">
        <v>3</v>
      </c>
      <c r="DL246" t="s">
        <v>3</v>
      </c>
      <c r="DM246" t="s">
        <v>3</v>
      </c>
      <c r="DN246">
        <v>0</v>
      </c>
      <c r="DO246">
        <v>0</v>
      </c>
      <c r="DP246">
        <v>1</v>
      </c>
      <c r="DQ246">
        <v>1</v>
      </c>
      <c r="DU246">
        <v>1002</v>
      </c>
      <c r="DV246" t="s">
        <v>286</v>
      </c>
      <c r="DW246" t="s">
        <v>286</v>
      </c>
      <c r="DX246">
        <v>1</v>
      </c>
      <c r="EE246">
        <v>48577656</v>
      </c>
      <c r="EF246">
        <v>8</v>
      </c>
      <c r="EG246" t="s">
        <v>106</v>
      </c>
      <c r="EH246">
        <v>0</v>
      </c>
      <c r="EI246" t="s">
        <v>3</v>
      </c>
      <c r="EJ246">
        <v>1</v>
      </c>
      <c r="EK246">
        <v>500001</v>
      </c>
      <c r="EL246" t="s">
        <v>107</v>
      </c>
      <c r="EM246" t="s">
        <v>108</v>
      </c>
      <c r="EO246" t="s">
        <v>3</v>
      </c>
      <c r="EQ246">
        <v>163840</v>
      </c>
      <c r="ER246">
        <v>377.47</v>
      </c>
      <c r="ES246">
        <v>377.47</v>
      </c>
      <c r="ET246">
        <v>0</v>
      </c>
      <c r="EU246">
        <v>0</v>
      </c>
      <c r="EV246">
        <v>0</v>
      </c>
      <c r="EW246">
        <v>0</v>
      </c>
      <c r="EX246">
        <v>0</v>
      </c>
      <c r="EY246">
        <v>0</v>
      </c>
      <c r="FQ246">
        <v>0</v>
      </c>
      <c r="FR246">
        <f t="shared" si="446"/>
        <v>0</v>
      </c>
      <c r="FS246">
        <v>0</v>
      </c>
      <c r="FX246">
        <v>0</v>
      </c>
      <c r="FY246">
        <v>0</v>
      </c>
      <c r="GA246" t="s">
        <v>3</v>
      </c>
      <c r="GD246">
        <v>1</v>
      </c>
      <c r="GF246">
        <v>-1759683046</v>
      </c>
      <c r="GG246">
        <v>2</v>
      </c>
      <c r="GH246">
        <v>0</v>
      </c>
      <c r="GI246">
        <v>2</v>
      </c>
      <c r="GJ246">
        <v>0</v>
      </c>
      <c r="GK246">
        <v>0</v>
      </c>
      <c r="GL246">
        <f t="shared" si="447"/>
        <v>0</v>
      </c>
      <c r="GM246">
        <f t="shared" si="448"/>
        <v>-1859</v>
      </c>
      <c r="GN246">
        <f t="shared" si="449"/>
        <v>-1859</v>
      </c>
      <c r="GO246">
        <f t="shared" si="450"/>
        <v>0</v>
      </c>
      <c r="GP246">
        <f t="shared" si="451"/>
        <v>0</v>
      </c>
      <c r="GR246">
        <v>0</v>
      </c>
      <c r="GS246">
        <v>0</v>
      </c>
      <c r="GT246">
        <v>0</v>
      </c>
      <c r="GU246" t="s">
        <v>3</v>
      </c>
      <c r="GV246">
        <f t="shared" si="452"/>
        <v>0</v>
      </c>
      <c r="GW246">
        <v>1</v>
      </c>
      <c r="GX246">
        <f t="shared" si="453"/>
        <v>0</v>
      </c>
      <c r="HA246">
        <v>0</v>
      </c>
      <c r="HB246">
        <v>0</v>
      </c>
      <c r="HC246">
        <f t="shared" si="454"/>
        <v>0</v>
      </c>
      <c r="IK246">
        <v>0</v>
      </c>
    </row>
    <row r="247" spans="1:245">
      <c r="A247">
        <v>17</v>
      </c>
      <c r="B247">
        <v>1</v>
      </c>
      <c r="E247" t="s">
        <v>633</v>
      </c>
      <c r="F247" t="s">
        <v>103</v>
      </c>
      <c r="G247" t="s">
        <v>634</v>
      </c>
      <c r="H247" t="s">
        <v>105</v>
      </c>
      <c r="I247">
        <v>11</v>
      </c>
      <c r="J247">
        <v>0</v>
      </c>
      <c r="O247">
        <f t="shared" si="415"/>
        <v>5954</v>
      </c>
      <c r="P247">
        <f t="shared" si="416"/>
        <v>5954</v>
      </c>
      <c r="Q247">
        <f t="shared" si="417"/>
        <v>0</v>
      </c>
      <c r="R247">
        <f t="shared" si="418"/>
        <v>0</v>
      </c>
      <c r="S247">
        <f t="shared" si="419"/>
        <v>0</v>
      </c>
      <c r="T247">
        <f t="shared" si="420"/>
        <v>0</v>
      </c>
      <c r="U247">
        <f t="shared" si="421"/>
        <v>0</v>
      </c>
      <c r="V247">
        <f t="shared" si="422"/>
        <v>0</v>
      </c>
      <c r="W247">
        <f t="shared" si="423"/>
        <v>0</v>
      </c>
      <c r="X247">
        <f t="shared" si="424"/>
        <v>0</v>
      </c>
      <c r="Y247">
        <f t="shared" si="425"/>
        <v>0</v>
      </c>
      <c r="AA247">
        <v>48583957</v>
      </c>
      <c r="AB247">
        <f t="shared" si="426"/>
        <v>257.75</v>
      </c>
      <c r="AC247">
        <f t="shared" si="427"/>
        <v>257.75</v>
      </c>
      <c r="AD247">
        <f t="shared" si="428"/>
        <v>0</v>
      </c>
      <c r="AE247">
        <f t="shared" si="429"/>
        <v>0</v>
      </c>
      <c r="AF247">
        <f t="shared" si="430"/>
        <v>0</v>
      </c>
      <c r="AG247">
        <f t="shared" si="431"/>
        <v>0</v>
      </c>
      <c r="AH247">
        <f t="shared" si="432"/>
        <v>0</v>
      </c>
      <c r="AI247">
        <f t="shared" si="433"/>
        <v>0</v>
      </c>
      <c r="AJ247">
        <f t="shared" si="434"/>
        <v>0</v>
      </c>
      <c r="AK247">
        <v>257.75</v>
      </c>
      <c r="AL247">
        <v>257.75</v>
      </c>
      <c r="AM247">
        <v>0</v>
      </c>
      <c r="AN247">
        <v>0</v>
      </c>
      <c r="AO247">
        <v>0</v>
      </c>
      <c r="AP247">
        <v>0</v>
      </c>
      <c r="AQ247">
        <v>0</v>
      </c>
      <c r="AR247">
        <v>0</v>
      </c>
      <c r="AS247">
        <v>0</v>
      </c>
      <c r="AT247">
        <v>0</v>
      </c>
      <c r="AU247">
        <v>0</v>
      </c>
      <c r="AV247">
        <v>1</v>
      </c>
      <c r="AW247">
        <v>1</v>
      </c>
      <c r="AZ247">
        <v>1</v>
      </c>
      <c r="BA247">
        <v>1</v>
      </c>
      <c r="BB247">
        <v>1</v>
      </c>
      <c r="BC247">
        <v>2.1</v>
      </c>
      <c r="BD247" t="s">
        <v>3</v>
      </c>
      <c r="BE247" t="s">
        <v>3</v>
      </c>
      <c r="BF247" t="s">
        <v>3</v>
      </c>
      <c r="BG247" t="s">
        <v>3</v>
      </c>
      <c r="BH247">
        <v>3</v>
      </c>
      <c r="BI247">
        <v>2</v>
      </c>
      <c r="BJ247" t="s">
        <v>612</v>
      </c>
      <c r="BM247">
        <v>500002</v>
      </c>
      <c r="BN247">
        <v>0</v>
      </c>
      <c r="BO247" t="s">
        <v>3</v>
      </c>
      <c r="BP247">
        <v>0</v>
      </c>
      <c r="BQ247">
        <v>12</v>
      </c>
      <c r="BR247">
        <v>0</v>
      </c>
      <c r="BS247">
        <v>1</v>
      </c>
      <c r="BT247">
        <v>1</v>
      </c>
      <c r="BU247">
        <v>1</v>
      </c>
      <c r="BV247">
        <v>1</v>
      </c>
      <c r="BW247">
        <v>1</v>
      </c>
      <c r="BX247">
        <v>1</v>
      </c>
      <c r="BY247" t="s">
        <v>3</v>
      </c>
      <c r="BZ247">
        <v>0</v>
      </c>
      <c r="CA247">
        <v>0</v>
      </c>
      <c r="CE247">
        <v>0</v>
      </c>
      <c r="CF247">
        <v>0</v>
      </c>
      <c r="CG247">
        <v>0</v>
      </c>
      <c r="CM247">
        <v>0</v>
      </c>
      <c r="CN247" t="s">
        <v>3</v>
      </c>
      <c r="CO247">
        <v>0</v>
      </c>
      <c r="CP247">
        <f t="shared" si="435"/>
        <v>5954</v>
      </c>
      <c r="CQ247">
        <f t="shared" si="436"/>
        <v>541.27499999999998</v>
      </c>
      <c r="CR247">
        <f t="shared" si="437"/>
        <v>0</v>
      </c>
      <c r="CS247">
        <f t="shared" si="438"/>
        <v>0</v>
      </c>
      <c r="CT247">
        <f t="shared" si="439"/>
        <v>0</v>
      </c>
      <c r="CU247">
        <f t="shared" si="440"/>
        <v>0</v>
      </c>
      <c r="CV247">
        <f t="shared" si="441"/>
        <v>0</v>
      </c>
      <c r="CW247">
        <f t="shared" si="442"/>
        <v>0</v>
      </c>
      <c r="CX247">
        <f t="shared" si="443"/>
        <v>0</v>
      </c>
      <c r="CY247">
        <f t="shared" si="444"/>
        <v>0</v>
      </c>
      <c r="CZ247">
        <f t="shared" si="445"/>
        <v>0</v>
      </c>
      <c r="DC247" t="s">
        <v>3</v>
      </c>
      <c r="DD247" t="s">
        <v>3</v>
      </c>
      <c r="DE247" t="s">
        <v>3</v>
      </c>
      <c r="DF247" t="s">
        <v>3</v>
      </c>
      <c r="DG247" t="s">
        <v>3</v>
      </c>
      <c r="DH247" t="s">
        <v>3</v>
      </c>
      <c r="DI247" t="s">
        <v>3</v>
      </c>
      <c r="DJ247" t="s">
        <v>3</v>
      </c>
      <c r="DK247" t="s">
        <v>3</v>
      </c>
      <c r="DL247" t="s">
        <v>3</v>
      </c>
      <c r="DM247" t="s">
        <v>3</v>
      </c>
      <c r="DN247">
        <v>0</v>
      </c>
      <c r="DO247">
        <v>0</v>
      </c>
      <c r="DP247">
        <v>1</v>
      </c>
      <c r="DQ247">
        <v>1</v>
      </c>
      <c r="DU247">
        <v>1005</v>
      </c>
      <c r="DV247" t="s">
        <v>105</v>
      </c>
      <c r="DW247" t="s">
        <v>105</v>
      </c>
      <c r="DX247">
        <v>1</v>
      </c>
      <c r="EE247">
        <v>48577657</v>
      </c>
      <c r="EF247">
        <v>12</v>
      </c>
      <c r="EG247" t="s">
        <v>367</v>
      </c>
      <c r="EH247">
        <v>0</v>
      </c>
      <c r="EI247" t="s">
        <v>3</v>
      </c>
      <c r="EJ247">
        <v>2</v>
      </c>
      <c r="EK247">
        <v>500002</v>
      </c>
      <c r="EL247" t="s">
        <v>368</v>
      </c>
      <c r="EM247" t="s">
        <v>369</v>
      </c>
      <c r="EO247" t="s">
        <v>3</v>
      </c>
      <c r="EQ247">
        <v>131072</v>
      </c>
      <c r="ER247">
        <v>257.75</v>
      </c>
      <c r="ES247">
        <v>257.75</v>
      </c>
      <c r="ET247">
        <v>0</v>
      </c>
      <c r="EU247">
        <v>0</v>
      </c>
      <c r="EV247">
        <v>0</v>
      </c>
      <c r="EW247">
        <v>0</v>
      </c>
      <c r="EX247">
        <v>0</v>
      </c>
      <c r="EY247">
        <v>0</v>
      </c>
      <c r="FQ247">
        <v>0</v>
      </c>
      <c r="FR247">
        <f t="shared" si="446"/>
        <v>0</v>
      </c>
      <c r="FS247">
        <v>0</v>
      </c>
      <c r="FX247">
        <v>0</v>
      </c>
      <c r="FY247">
        <v>0</v>
      </c>
      <c r="GA247" t="s">
        <v>3</v>
      </c>
      <c r="GD247">
        <v>1</v>
      </c>
      <c r="GF247">
        <v>992624186</v>
      </c>
      <c r="GG247">
        <v>2</v>
      </c>
      <c r="GH247">
        <v>0</v>
      </c>
      <c r="GI247">
        <v>0</v>
      </c>
      <c r="GJ247">
        <v>0</v>
      </c>
      <c r="GK247">
        <v>0</v>
      </c>
      <c r="GL247">
        <f t="shared" si="447"/>
        <v>0</v>
      </c>
      <c r="GM247">
        <f t="shared" si="448"/>
        <v>5954</v>
      </c>
      <c r="GN247">
        <f t="shared" si="449"/>
        <v>0</v>
      </c>
      <c r="GO247">
        <f t="shared" si="450"/>
        <v>5954</v>
      </c>
      <c r="GP247">
        <f t="shared" si="451"/>
        <v>0</v>
      </c>
      <c r="GR247">
        <v>0</v>
      </c>
      <c r="GS247">
        <v>0</v>
      </c>
      <c r="GT247">
        <v>0</v>
      </c>
      <c r="GU247" t="s">
        <v>3</v>
      </c>
      <c r="GV247">
        <f t="shared" si="452"/>
        <v>0</v>
      </c>
      <c r="GW247">
        <v>1</v>
      </c>
      <c r="GX247">
        <f t="shared" si="453"/>
        <v>0</v>
      </c>
      <c r="HA247">
        <v>0</v>
      </c>
      <c r="HB247">
        <v>0</v>
      </c>
      <c r="HC247">
        <f t="shared" si="454"/>
        <v>0</v>
      </c>
      <c r="IK247">
        <v>0</v>
      </c>
    </row>
    <row r="248" spans="1:245">
      <c r="A248">
        <v>17</v>
      </c>
      <c r="B248">
        <v>1</v>
      </c>
      <c r="C248">
        <f>ROW(SmtRes!A578)</f>
        <v>578</v>
      </c>
      <c r="D248">
        <f>ROW(EtalonRes!A645)</f>
        <v>645</v>
      </c>
      <c r="E248" t="s">
        <v>288</v>
      </c>
      <c r="F248" t="s">
        <v>635</v>
      </c>
      <c r="G248" t="s">
        <v>636</v>
      </c>
      <c r="H248" t="s">
        <v>637</v>
      </c>
      <c r="I248">
        <v>1</v>
      </c>
      <c r="J248">
        <v>0</v>
      </c>
      <c r="O248">
        <f t="shared" si="415"/>
        <v>256</v>
      </c>
      <c r="P248">
        <f t="shared" si="416"/>
        <v>22</v>
      </c>
      <c r="Q248">
        <f t="shared" si="417"/>
        <v>14</v>
      </c>
      <c r="R248">
        <f t="shared" si="418"/>
        <v>0</v>
      </c>
      <c r="S248">
        <f t="shared" si="419"/>
        <v>220</v>
      </c>
      <c r="T248">
        <f t="shared" si="420"/>
        <v>0</v>
      </c>
      <c r="U248">
        <f t="shared" si="421"/>
        <v>1.46</v>
      </c>
      <c r="V248">
        <f t="shared" si="422"/>
        <v>0</v>
      </c>
      <c r="W248">
        <f t="shared" si="423"/>
        <v>0</v>
      </c>
      <c r="X248">
        <f t="shared" si="424"/>
        <v>253</v>
      </c>
      <c r="Y248">
        <f t="shared" si="425"/>
        <v>156</v>
      </c>
      <c r="AA248">
        <v>48583957</v>
      </c>
      <c r="AB248">
        <f t="shared" si="426"/>
        <v>18.73</v>
      </c>
      <c r="AC248">
        <f t="shared" si="427"/>
        <v>4.0999999999999996</v>
      </c>
      <c r="AD248">
        <f t="shared" si="428"/>
        <v>2.4</v>
      </c>
      <c r="AE248">
        <f t="shared" si="429"/>
        <v>0</v>
      </c>
      <c r="AF248">
        <f t="shared" si="430"/>
        <v>12.23</v>
      </c>
      <c r="AG248">
        <f t="shared" si="431"/>
        <v>0</v>
      </c>
      <c r="AH248">
        <f t="shared" si="432"/>
        <v>1.46</v>
      </c>
      <c r="AI248">
        <f t="shared" si="433"/>
        <v>0</v>
      </c>
      <c r="AJ248">
        <f t="shared" si="434"/>
        <v>0</v>
      </c>
      <c r="AK248">
        <v>18.73</v>
      </c>
      <c r="AL248">
        <v>4.0999999999999996</v>
      </c>
      <c r="AM248">
        <v>2.4</v>
      </c>
      <c r="AN248">
        <v>0</v>
      </c>
      <c r="AO248">
        <v>12.23</v>
      </c>
      <c r="AP248">
        <v>0</v>
      </c>
      <c r="AQ248">
        <v>1.46</v>
      </c>
      <c r="AR248">
        <v>0</v>
      </c>
      <c r="AS248">
        <v>0</v>
      </c>
      <c r="AT248">
        <v>115</v>
      </c>
      <c r="AU248">
        <v>71</v>
      </c>
      <c r="AV248">
        <v>1</v>
      </c>
      <c r="AW248">
        <v>1</v>
      </c>
      <c r="AZ248">
        <v>1</v>
      </c>
      <c r="BA248">
        <v>17.95</v>
      </c>
      <c r="BB248">
        <v>5.93</v>
      </c>
      <c r="BC248">
        <v>5.33</v>
      </c>
      <c r="BD248" t="s">
        <v>3</v>
      </c>
      <c r="BE248" t="s">
        <v>3</v>
      </c>
      <c r="BF248" t="s">
        <v>3</v>
      </c>
      <c r="BG248" t="s">
        <v>3</v>
      </c>
      <c r="BH248">
        <v>0</v>
      </c>
      <c r="BI248">
        <v>1</v>
      </c>
      <c r="BJ248" t="s">
        <v>638</v>
      </c>
      <c r="BM248">
        <v>20001</v>
      </c>
      <c r="BN248">
        <v>0</v>
      </c>
      <c r="BO248" t="s">
        <v>635</v>
      </c>
      <c r="BP248">
        <v>1</v>
      </c>
      <c r="BQ248">
        <v>2</v>
      </c>
      <c r="BR248">
        <v>0</v>
      </c>
      <c r="BS248">
        <v>17.95</v>
      </c>
      <c r="BT248">
        <v>1</v>
      </c>
      <c r="BU248">
        <v>1</v>
      </c>
      <c r="BV248">
        <v>1</v>
      </c>
      <c r="BW248">
        <v>1</v>
      </c>
      <c r="BX248">
        <v>1</v>
      </c>
      <c r="BY248" t="s">
        <v>3</v>
      </c>
      <c r="BZ248">
        <v>128</v>
      </c>
      <c r="CA248">
        <v>83</v>
      </c>
      <c r="CE248">
        <v>0</v>
      </c>
      <c r="CF248">
        <v>0</v>
      </c>
      <c r="CG248">
        <v>0</v>
      </c>
      <c r="CM248">
        <v>0</v>
      </c>
      <c r="CN248" t="s">
        <v>3</v>
      </c>
      <c r="CO248">
        <v>0</v>
      </c>
      <c r="CP248">
        <f t="shared" si="435"/>
        <v>256</v>
      </c>
      <c r="CQ248">
        <f t="shared" si="436"/>
        <v>21.852999999999998</v>
      </c>
      <c r="CR248">
        <f t="shared" si="437"/>
        <v>14.231999999999999</v>
      </c>
      <c r="CS248">
        <f t="shared" si="438"/>
        <v>0</v>
      </c>
      <c r="CT248">
        <f t="shared" si="439"/>
        <v>219.52850000000001</v>
      </c>
      <c r="CU248">
        <f t="shared" si="440"/>
        <v>0</v>
      </c>
      <c r="CV248">
        <f t="shared" si="441"/>
        <v>1.46</v>
      </c>
      <c r="CW248">
        <f t="shared" si="442"/>
        <v>0</v>
      </c>
      <c r="CX248">
        <f t="shared" si="443"/>
        <v>0</v>
      </c>
      <c r="CY248">
        <f t="shared" si="444"/>
        <v>253</v>
      </c>
      <c r="CZ248">
        <f t="shared" si="445"/>
        <v>156.19999999999999</v>
      </c>
      <c r="DC248" t="s">
        <v>3</v>
      </c>
      <c r="DD248" t="s">
        <v>3</v>
      </c>
      <c r="DE248" t="s">
        <v>3</v>
      </c>
      <c r="DF248" t="s">
        <v>3</v>
      </c>
      <c r="DG248" t="s">
        <v>3</v>
      </c>
      <c r="DH248" t="s">
        <v>3</v>
      </c>
      <c r="DI248" t="s">
        <v>3</v>
      </c>
      <c r="DJ248" t="s">
        <v>3</v>
      </c>
      <c r="DK248" t="s">
        <v>3</v>
      </c>
      <c r="DL248" t="s">
        <v>3</v>
      </c>
      <c r="DM248" t="s">
        <v>3</v>
      </c>
      <c r="DN248">
        <v>0</v>
      </c>
      <c r="DO248">
        <v>0</v>
      </c>
      <c r="DP248">
        <v>1</v>
      </c>
      <c r="DQ248">
        <v>1</v>
      </c>
      <c r="DU248">
        <v>1013</v>
      </c>
      <c r="DV248" t="s">
        <v>637</v>
      </c>
      <c r="DW248" t="s">
        <v>637</v>
      </c>
      <c r="DX248">
        <v>1</v>
      </c>
      <c r="EE248">
        <v>48577754</v>
      </c>
      <c r="EF248">
        <v>2</v>
      </c>
      <c r="EG248" t="s">
        <v>12</v>
      </c>
      <c r="EH248">
        <v>0</v>
      </c>
      <c r="EI248" t="s">
        <v>3</v>
      </c>
      <c r="EJ248">
        <v>1</v>
      </c>
      <c r="EK248">
        <v>20001</v>
      </c>
      <c r="EL248" t="s">
        <v>523</v>
      </c>
      <c r="EM248" t="s">
        <v>524</v>
      </c>
      <c r="EO248" t="s">
        <v>3</v>
      </c>
      <c r="EQ248">
        <v>131072</v>
      </c>
      <c r="ER248">
        <v>18.73</v>
      </c>
      <c r="ES248">
        <v>4.0999999999999996</v>
      </c>
      <c r="ET248">
        <v>2.4</v>
      </c>
      <c r="EU248">
        <v>0</v>
      </c>
      <c r="EV248">
        <v>12.23</v>
      </c>
      <c r="EW248">
        <v>1.46</v>
      </c>
      <c r="EX248">
        <v>0</v>
      </c>
      <c r="EY248">
        <v>0</v>
      </c>
      <c r="FQ248">
        <v>0</v>
      </c>
      <c r="FR248">
        <f t="shared" si="446"/>
        <v>0</v>
      </c>
      <c r="FS248">
        <v>0</v>
      </c>
      <c r="FT248" t="s">
        <v>22</v>
      </c>
      <c r="FU248" t="s">
        <v>23</v>
      </c>
      <c r="FX248">
        <v>115.2</v>
      </c>
      <c r="FY248">
        <v>70.55</v>
      </c>
      <c r="GA248" t="s">
        <v>3</v>
      </c>
      <c r="GD248">
        <v>1</v>
      </c>
      <c r="GF248">
        <v>-1998581194</v>
      </c>
      <c r="GG248">
        <v>2</v>
      </c>
      <c r="GH248">
        <v>0</v>
      </c>
      <c r="GI248">
        <v>2</v>
      </c>
      <c r="GJ248">
        <v>0</v>
      </c>
      <c r="GK248">
        <v>0</v>
      </c>
      <c r="GL248">
        <f t="shared" si="447"/>
        <v>0</v>
      </c>
      <c r="GM248">
        <f t="shared" si="448"/>
        <v>665</v>
      </c>
      <c r="GN248">
        <f t="shared" si="449"/>
        <v>665</v>
      </c>
      <c r="GO248">
        <f t="shared" si="450"/>
        <v>0</v>
      </c>
      <c r="GP248">
        <f t="shared" si="451"/>
        <v>0</v>
      </c>
      <c r="GR248">
        <v>0</v>
      </c>
      <c r="GS248">
        <v>0</v>
      </c>
      <c r="GT248">
        <v>0</v>
      </c>
      <c r="GU248" t="s">
        <v>3</v>
      </c>
      <c r="GV248">
        <f t="shared" si="452"/>
        <v>0</v>
      </c>
      <c r="GW248">
        <v>1</v>
      </c>
      <c r="GX248">
        <f t="shared" si="453"/>
        <v>0</v>
      </c>
      <c r="HA248">
        <v>0</v>
      </c>
      <c r="HB248">
        <v>0</v>
      </c>
      <c r="HC248">
        <f t="shared" si="454"/>
        <v>0</v>
      </c>
      <c r="IK248">
        <v>0</v>
      </c>
    </row>
    <row r="249" spans="1:245">
      <c r="A249">
        <v>17</v>
      </c>
      <c r="B249">
        <v>1</v>
      </c>
      <c r="E249" t="s">
        <v>293</v>
      </c>
      <c r="F249" t="s">
        <v>639</v>
      </c>
      <c r="G249" t="s">
        <v>640</v>
      </c>
      <c r="H249" t="s">
        <v>170</v>
      </c>
      <c r="I249">
        <v>1</v>
      </c>
      <c r="J249">
        <v>0</v>
      </c>
      <c r="O249">
        <f t="shared" si="415"/>
        <v>855</v>
      </c>
      <c r="P249">
        <f t="shared" si="416"/>
        <v>855</v>
      </c>
      <c r="Q249">
        <f t="shared" si="417"/>
        <v>0</v>
      </c>
      <c r="R249">
        <f t="shared" si="418"/>
        <v>0</v>
      </c>
      <c r="S249">
        <f t="shared" si="419"/>
        <v>0</v>
      </c>
      <c r="T249">
        <f t="shared" si="420"/>
        <v>0</v>
      </c>
      <c r="U249">
        <f t="shared" si="421"/>
        <v>0</v>
      </c>
      <c r="V249">
        <f t="shared" si="422"/>
        <v>0</v>
      </c>
      <c r="W249">
        <f t="shared" si="423"/>
        <v>0</v>
      </c>
      <c r="X249">
        <f t="shared" si="424"/>
        <v>0</v>
      </c>
      <c r="Y249">
        <f t="shared" si="425"/>
        <v>0</v>
      </c>
      <c r="AA249">
        <v>48583957</v>
      </c>
      <c r="AB249">
        <f t="shared" si="426"/>
        <v>373.18</v>
      </c>
      <c r="AC249">
        <f t="shared" si="427"/>
        <v>373.18</v>
      </c>
      <c r="AD249">
        <f t="shared" si="428"/>
        <v>0</v>
      </c>
      <c r="AE249">
        <f t="shared" si="429"/>
        <v>0</v>
      </c>
      <c r="AF249">
        <f t="shared" si="430"/>
        <v>0</v>
      </c>
      <c r="AG249">
        <f t="shared" si="431"/>
        <v>0</v>
      </c>
      <c r="AH249">
        <f t="shared" si="432"/>
        <v>0</v>
      </c>
      <c r="AI249">
        <f t="shared" si="433"/>
        <v>0</v>
      </c>
      <c r="AJ249">
        <f t="shared" si="434"/>
        <v>0</v>
      </c>
      <c r="AK249">
        <v>373.18</v>
      </c>
      <c r="AL249">
        <v>373.18</v>
      </c>
      <c r="AM249">
        <v>0</v>
      </c>
      <c r="AN249">
        <v>0</v>
      </c>
      <c r="AO249">
        <v>0</v>
      </c>
      <c r="AP249">
        <v>0</v>
      </c>
      <c r="AQ249">
        <v>0</v>
      </c>
      <c r="AR249">
        <v>0</v>
      </c>
      <c r="AS249">
        <v>0</v>
      </c>
      <c r="AT249">
        <v>0</v>
      </c>
      <c r="AU249">
        <v>0</v>
      </c>
      <c r="AV249">
        <v>1</v>
      </c>
      <c r="AW249">
        <v>1</v>
      </c>
      <c r="AZ249">
        <v>1</v>
      </c>
      <c r="BA249">
        <v>1</v>
      </c>
      <c r="BB249">
        <v>1</v>
      </c>
      <c r="BC249">
        <v>2.29</v>
      </c>
      <c r="BD249" t="s">
        <v>3</v>
      </c>
      <c r="BE249" t="s">
        <v>3</v>
      </c>
      <c r="BF249" t="s">
        <v>3</v>
      </c>
      <c r="BG249" t="s">
        <v>3</v>
      </c>
      <c r="BH249">
        <v>3</v>
      </c>
      <c r="BI249">
        <v>1</v>
      </c>
      <c r="BJ249" t="s">
        <v>641</v>
      </c>
      <c r="BM249">
        <v>500001</v>
      </c>
      <c r="BN249">
        <v>0</v>
      </c>
      <c r="BO249" t="s">
        <v>639</v>
      </c>
      <c r="BP249">
        <v>1</v>
      </c>
      <c r="BQ249">
        <v>8</v>
      </c>
      <c r="BR249">
        <v>0</v>
      </c>
      <c r="BS249">
        <v>1</v>
      </c>
      <c r="BT249">
        <v>1</v>
      </c>
      <c r="BU249">
        <v>1</v>
      </c>
      <c r="BV249">
        <v>1</v>
      </c>
      <c r="BW249">
        <v>1</v>
      </c>
      <c r="BX249">
        <v>1</v>
      </c>
      <c r="BY249" t="s">
        <v>3</v>
      </c>
      <c r="BZ249">
        <v>0</v>
      </c>
      <c r="CA249">
        <v>0</v>
      </c>
      <c r="CE249">
        <v>0</v>
      </c>
      <c r="CF249">
        <v>0</v>
      </c>
      <c r="CG249">
        <v>0</v>
      </c>
      <c r="CM249">
        <v>0</v>
      </c>
      <c r="CN249" t="s">
        <v>3</v>
      </c>
      <c r="CO249">
        <v>0</v>
      </c>
      <c r="CP249">
        <f t="shared" si="435"/>
        <v>855</v>
      </c>
      <c r="CQ249">
        <f t="shared" si="436"/>
        <v>854.58220000000006</v>
      </c>
      <c r="CR249">
        <f t="shared" si="437"/>
        <v>0</v>
      </c>
      <c r="CS249">
        <f t="shared" si="438"/>
        <v>0</v>
      </c>
      <c r="CT249">
        <f t="shared" si="439"/>
        <v>0</v>
      </c>
      <c r="CU249">
        <f t="shared" si="440"/>
        <v>0</v>
      </c>
      <c r="CV249">
        <f t="shared" si="441"/>
        <v>0</v>
      </c>
      <c r="CW249">
        <f t="shared" si="442"/>
        <v>0</v>
      </c>
      <c r="CX249">
        <f t="shared" si="443"/>
        <v>0</v>
      </c>
      <c r="CY249">
        <f t="shared" si="444"/>
        <v>0</v>
      </c>
      <c r="CZ249">
        <f t="shared" si="445"/>
        <v>0</v>
      </c>
      <c r="DC249" t="s">
        <v>3</v>
      </c>
      <c r="DD249" t="s">
        <v>3</v>
      </c>
      <c r="DE249" t="s">
        <v>3</v>
      </c>
      <c r="DF249" t="s">
        <v>3</v>
      </c>
      <c r="DG249" t="s">
        <v>3</v>
      </c>
      <c r="DH249" t="s">
        <v>3</v>
      </c>
      <c r="DI249" t="s">
        <v>3</v>
      </c>
      <c r="DJ249" t="s">
        <v>3</v>
      </c>
      <c r="DK249" t="s">
        <v>3</v>
      </c>
      <c r="DL249" t="s">
        <v>3</v>
      </c>
      <c r="DM249" t="s">
        <v>3</v>
      </c>
      <c r="DN249">
        <v>0</v>
      </c>
      <c r="DO249">
        <v>0</v>
      </c>
      <c r="DP249">
        <v>1</v>
      </c>
      <c r="DQ249">
        <v>1</v>
      </c>
      <c r="DU249">
        <v>1010</v>
      </c>
      <c r="DV249" t="s">
        <v>170</v>
      </c>
      <c r="DW249" t="s">
        <v>170</v>
      </c>
      <c r="DX249">
        <v>1</v>
      </c>
      <c r="EE249">
        <v>48577656</v>
      </c>
      <c r="EF249">
        <v>8</v>
      </c>
      <c r="EG249" t="s">
        <v>106</v>
      </c>
      <c r="EH249">
        <v>0</v>
      </c>
      <c r="EI249" t="s">
        <v>3</v>
      </c>
      <c r="EJ249">
        <v>1</v>
      </c>
      <c r="EK249">
        <v>500001</v>
      </c>
      <c r="EL249" t="s">
        <v>107</v>
      </c>
      <c r="EM249" t="s">
        <v>108</v>
      </c>
      <c r="EO249" t="s">
        <v>3</v>
      </c>
      <c r="EQ249">
        <v>131072</v>
      </c>
      <c r="ER249">
        <v>373.18</v>
      </c>
      <c r="ES249">
        <v>373.18</v>
      </c>
      <c r="ET249">
        <v>0</v>
      </c>
      <c r="EU249">
        <v>0</v>
      </c>
      <c r="EV249">
        <v>0</v>
      </c>
      <c r="EW249">
        <v>0</v>
      </c>
      <c r="EX249">
        <v>0</v>
      </c>
      <c r="EY249">
        <v>0</v>
      </c>
      <c r="FQ249">
        <v>0</v>
      </c>
      <c r="FR249">
        <f t="shared" si="446"/>
        <v>0</v>
      </c>
      <c r="FS249">
        <v>0</v>
      </c>
      <c r="FX249">
        <v>0</v>
      </c>
      <c r="FY249">
        <v>0</v>
      </c>
      <c r="GA249" t="s">
        <v>3</v>
      </c>
      <c r="GD249">
        <v>1</v>
      </c>
      <c r="GF249">
        <v>-32986788</v>
      </c>
      <c r="GG249">
        <v>2</v>
      </c>
      <c r="GH249">
        <v>0</v>
      </c>
      <c r="GI249">
        <v>2</v>
      </c>
      <c r="GJ249">
        <v>0</v>
      </c>
      <c r="GK249">
        <v>0</v>
      </c>
      <c r="GL249">
        <f t="shared" si="447"/>
        <v>0</v>
      </c>
      <c r="GM249">
        <f t="shared" si="448"/>
        <v>855</v>
      </c>
      <c r="GN249">
        <f t="shared" si="449"/>
        <v>855</v>
      </c>
      <c r="GO249">
        <f t="shared" si="450"/>
        <v>0</v>
      </c>
      <c r="GP249">
        <f t="shared" si="451"/>
        <v>0</v>
      </c>
      <c r="GR249">
        <v>0</v>
      </c>
      <c r="GS249">
        <v>0</v>
      </c>
      <c r="GT249">
        <v>0</v>
      </c>
      <c r="GU249" t="s">
        <v>3</v>
      </c>
      <c r="GV249">
        <f t="shared" si="452"/>
        <v>0</v>
      </c>
      <c r="GW249">
        <v>1</v>
      </c>
      <c r="GX249">
        <f t="shared" si="453"/>
        <v>0</v>
      </c>
      <c r="HA249">
        <v>0</v>
      </c>
      <c r="HB249">
        <v>0</v>
      </c>
      <c r="HC249">
        <f t="shared" si="454"/>
        <v>0</v>
      </c>
      <c r="IK249">
        <v>0</v>
      </c>
    </row>
    <row r="250" spans="1:245">
      <c r="A250">
        <v>17</v>
      </c>
      <c r="B250">
        <v>1</v>
      </c>
      <c r="C250">
        <f>ROW(SmtRes!A589)</f>
        <v>589</v>
      </c>
      <c r="D250">
        <f>ROW(EtalonRes!A662)</f>
        <v>662</v>
      </c>
      <c r="E250" t="s">
        <v>294</v>
      </c>
      <c r="F250" t="s">
        <v>519</v>
      </c>
      <c r="G250" t="s">
        <v>520</v>
      </c>
      <c r="H250" t="s">
        <v>521</v>
      </c>
      <c r="I250">
        <f>ROUND((0.79+7.54+1.18)/100,9)</f>
        <v>9.5100000000000004E-2</v>
      </c>
      <c r="J250">
        <v>0</v>
      </c>
      <c r="O250">
        <f t="shared" si="415"/>
        <v>2630</v>
      </c>
      <c r="P250">
        <f t="shared" si="416"/>
        <v>185</v>
      </c>
      <c r="Q250">
        <f t="shared" si="417"/>
        <v>104</v>
      </c>
      <c r="R250">
        <f t="shared" si="418"/>
        <v>11</v>
      </c>
      <c r="S250">
        <f t="shared" si="419"/>
        <v>2341</v>
      </c>
      <c r="T250">
        <f t="shared" si="420"/>
        <v>0</v>
      </c>
      <c r="U250">
        <f t="shared" si="421"/>
        <v>15.963486000000001</v>
      </c>
      <c r="V250">
        <f t="shared" si="422"/>
        <v>4.9452000000000003E-2</v>
      </c>
      <c r="W250">
        <f t="shared" si="423"/>
        <v>0</v>
      </c>
      <c r="X250">
        <f t="shared" si="424"/>
        <v>2705</v>
      </c>
      <c r="Y250">
        <f t="shared" si="425"/>
        <v>1670</v>
      </c>
      <c r="AA250">
        <v>48583957</v>
      </c>
      <c r="AB250">
        <f t="shared" si="426"/>
        <v>1958.92</v>
      </c>
      <c r="AC250">
        <f t="shared" si="427"/>
        <v>435.17</v>
      </c>
      <c r="AD250">
        <f t="shared" si="428"/>
        <v>152.33000000000001</v>
      </c>
      <c r="AE250">
        <f t="shared" si="429"/>
        <v>6.29</v>
      </c>
      <c r="AF250">
        <f t="shared" si="430"/>
        <v>1371.42</v>
      </c>
      <c r="AG250">
        <f t="shared" si="431"/>
        <v>0</v>
      </c>
      <c r="AH250">
        <f t="shared" si="432"/>
        <v>167.86</v>
      </c>
      <c r="AI250">
        <f t="shared" si="433"/>
        <v>0.52</v>
      </c>
      <c r="AJ250">
        <f t="shared" si="434"/>
        <v>0</v>
      </c>
      <c r="AK250">
        <v>1958.92</v>
      </c>
      <c r="AL250">
        <v>435.17</v>
      </c>
      <c r="AM250">
        <v>152.33000000000001</v>
      </c>
      <c r="AN250">
        <v>6.29</v>
      </c>
      <c r="AO250">
        <v>1371.42</v>
      </c>
      <c r="AP250">
        <v>0</v>
      </c>
      <c r="AQ250">
        <v>167.86</v>
      </c>
      <c r="AR250">
        <v>0.52</v>
      </c>
      <c r="AS250">
        <v>0</v>
      </c>
      <c r="AT250">
        <v>115</v>
      </c>
      <c r="AU250">
        <v>71</v>
      </c>
      <c r="AV250">
        <v>1</v>
      </c>
      <c r="AW250">
        <v>1</v>
      </c>
      <c r="AZ250">
        <v>1</v>
      </c>
      <c r="BA250">
        <v>17.95</v>
      </c>
      <c r="BB250">
        <v>7.19</v>
      </c>
      <c r="BC250">
        <v>4.4800000000000004</v>
      </c>
      <c r="BD250" t="s">
        <v>3</v>
      </c>
      <c r="BE250" t="s">
        <v>3</v>
      </c>
      <c r="BF250" t="s">
        <v>3</v>
      </c>
      <c r="BG250" t="s">
        <v>3</v>
      </c>
      <c r="BH250">
        <v>0</v>
      </c>
      <c r="BI250">
        <v>1</v>
      </c>
      <c r="BJ250" t="s">
        <v>522</v>
      </c>
      <c r="BM250">
        <v>20001</v>
      </c>
      <c r="BN250">
        <v>0</v>
      </c>
      <c r="BO250" t="s">
        <v>519</v>
      </c>
      <c r="BP250">
        <v>1</v>
      </c>
      <c r="BQ250">
        <v>2</v>
      </c>
      <c r="BR250">
        <v>0</v>
      </c>
      <c r="BS250">
        <v>17.95</v>
      </c>
      <c r="BT250">
        <v>1</v>
      </c>
      <c r="BU250">
        <v>1</v>
      </c>
      <c r="BV250">
        <v>1</v>
      </c>
      <c r="BW250">
        <v>1</v>
      </c>
      <c r="BX250">
        <v>1</v>
      </c>
      <c r="BY250" t="s">
        <v>3</v>
      </c>
      <c r="BZ250">
        <v>128</v>
      </c>
      <c r="CA250">
        <v>83</v>
      </c>
      <c r="CE250">
        <v>0</v>
      </c>
      <c r="CF250">
        <v>0</v>
      </c>
      <c r="CG250">
        <v>0</v>
      </c>
      <c r="CM250">
        <v>0</v>
      </c>
      <c r="CN250" t="s">
        <v>3</v>
      </c>
      <c r="CO250">
        <v>0</v>
      </c>
      <c r="CP250">
        <f t="shared" si="435"/>
        <v>2630</v>
      </c>
      <c r="CQ250">
        <f t="shared" si="436"/>
        <v>1949.5616000000002</v>
      </c>
      <c r="CR250">
        <f t="shared" si="437"/>
        <v>1095.2527000000002</v>
      </c>
      <c r="CS250">
        <f t="shared" si="438"/>
        <v>112.90549999999999</v>
      </c>
      <c r="CT250">
        <f t="shared" si="439"/>
        <v>24616.989000000001</v>
      </c>
      <c r="CU250">
        <f t="shared" si="440"/>
        <v>0</v>
      </c>
      <c r="CV250">
        <f t="shared" si="441"/>
        <v>167.86</v>
      </c>
      <c r="CW250">
        <f t="shared" si="442"/>
        <v>0.52</v>
      </c>
      <c r="CX250">
        <f t="shared" si="443"/>
        <v>0</v>
      </c>
      <c r="CY250">
        <f t="shared" si="444"/>
        <v>2704.8</v>
      </c>
      <c r="CZ250">
        <f t="shared" si="445"/>
        <v>1669.92</v>
      </c>
      <c r="DC250" t="s">
        <v>3</v>
      </c>
      <c r="DD250" t="s">
        <v>3</v>
      </c>
      <c r="DE250" t="s">
        <v>3</v>
      </c>
      <c r="DF250" t="s">
        <v>3</v>
      </c>
      <c r="DG250" t="s">
        <v>3</v>
      </c>
      <c r="DH250" t="s">
        <v>3</v>
      </c>
      <c r="DI250" t="s">
        <v>3</v>
      </c>
      <c r="DJ250" t="s">
        <v>3</v>
      </c>
      <c r="DK250" t="s">
        <v>3</v>
      </c>
      <c r="DL250" t="s">
        <v>3</v>
      </c>
      <c r="DM250" t="s">
        <v>3</v>
      </c>
      <c r="DN250">
        <v>0</v>
      </c>
      <c r="DO250">
        <v>0</v>
      </c>
      <c r="DP250">
        <v>1</v>
      </c>
      <c r="DQ250">
        <v>1</v>
      </c>
      <c r="DU250">
        <v>1013</v>
      </c>
      <c r="DV250" t="s">
        <v>521</v>
      </c>
      <c r="DW250" t="s">
        <v>521</v>
      </c>
      <c r="DX250">
        <v>1</v>
      </c>
      <c r="EE250">
        <v>48577754</v>
      </c>
      <c r="EF250">
        <v>2</v>
      </c>
      <c r="EG250" t="s">
        <v>12</v>
      </c>
      <c r="EH250">
        <v>0</v>
      </c>
      <c r="EI250" t="s">
        <v>3</v>
      </c>
      <c r="EJ250">
        <v>1</v>
      </c>
      <c r="EK250">
        <v>20001</v>
      </c>
      <c r="EL250" t="s">
        <v>523</v>
      </c>
      <c r="EM250" t="s">
        <v>524</v>
      </c>
      <c r="EO250" t="s">
        <v>3</v>
      </c>
      <c r="EQ250">
        <v>131072</v>
      </c>
      <c r="ER250">
        <v>1958.92</v>
      </c>
      <c r="ES250">
        <v>435.17</v>
      </c>
      <c r="ET250">
        <v>152.33000000000001</v>
      </c>
      <c r="EU250">
        <v>6.29</v>
      </c>
      <c r="EV250">
        <v>1371.42</v>
      </c>
      <c r="EW250">
        <v>167.86</v>
      </c>
      <c r="EX250">
        <v>0.52</v>
      </c>
      <c r="EY250">
        <v>0</v>
      </c>
      <c r="FQ250">
        <v>0</v>
      </c>
      <c r="FR250">
        <f t="shared" si="446"/>
        <v>0</v>
      </c>
      <c r="FS250">
        <v>0</v>
      </c>
      <c r="FT250" t="s">
        <v>22</v>
      </c>
      <c r="FU250" t="s">
        <v>23</v>
      </c>
      <c r="FX250">
        <v>115.2</v>
      </c>
      <c r="FY250">
        <v>70.55</v>
      </c>
      <c r="GA250" t="s">
        <v>3</v>
      </c>
      <c r="GD250">
        <v>1</v>
      </c>
      <c r="GF250">
        <v>-306001037</v>
      </c>
      <c r="GG250">
        <v>2</v>
      </c>
      <c r="GH250">
        <v>0</v>
      </c>
      <c r="GI250">
        <v>2</v>
      </c>
      <c r="GJ250">
        <v>0</v>
      </c>
      <c r="GK250">
        <v>0</v>
      </c>
      <c r="GL250">
        <f t="shared" si="447"/>
        <v>0</v>
      </c>
      <c r="GM250">
        <f t="shared" si="448"/>
        <v>7005</v>
      </c>
      <c r="GN250">
        <f t="shared" si="449"/>
        <v>7005</v>
      </c>
      <c r="GO250">
        <f t="shared" si="450"/>
        <v>0</v>
      </c>
      <c r="GP250">
        <f t="shared" si="451"/>
        <v>0</v>
      </c>
      <c r="GR250">
        <v>0</v>
      </c>
      <c r="GS250">
        <v>0</v>
      </c>
      <c r="GT250">
        <v>0</v>
      </c>
      <c r="GU250" t="s">
        <v>3</v>
      </c>
      <c r="GV250">
        <f t="shared" si="452"/>
        <v>0</v>
      </c>
      <c r="GW250">
        <v>1</v>
      </c>
      <c r="GX250">
        <f t="shared" si="453"/>
        <v>0</v>
      </c>
      <c r="HA250">
        <v>0</v>
      </c>
      <c r="HB250">
        <v>0</v>
      </c>
      <c r="HC250">
        <f t="shared" si="454"/>
        <v>0</v>
      </c>
      <c r="IK250">
        <v>0</v>
      </c>
    </row>
    <row r="251" spans="1:245">
      <c r="A251">
        <v>17</v>
      </c>
      <c r="B251">
        <v>1</v>
      </c>
      <c r="E251" t="s">
        <v>295</v>
      </c>
      <c r="F251" t="s">
        <v>526</v>
      </c>
      <c r="G251" t="s">
        <v>527</v>
      </c>
      <c r="H251" t="s">
        <v>105</v>
      </c>
      <c r="I251">
        <f>ROUND(0.79+7.54,9)</f>
        <v>8.33</v>
      </c>
      <c r="J251">
        <v>0</v>
      </c>
      <c r="O251">
        <f t="shared" si="415"/>
        <v>4081</v>
      </c>
      <c r="P251">
        <f t="shared" si="416"/>
        <v>4081</v>
      </c>
      <c r="Q251">
        <f t="shared" si="417"/>
        <v>0</v>
      </c>
      <c r="R251">
        <f t="shared" si="418"/>
        <v>0</v>
      </c>
      <c r="S251">
        <f t="shared" si="419"/>
        <v>0</v>
      </c>
      <c r="T251">
        <f t="shared" si="420"/>
        <v>0</v>
      </c>
      <c r="U251">
        <f t="shared" si="421"/>
        <v>0</v>
      </c>
      <c r="V251">
        <f t="shared" si="422"/>
        <v>0</v>
      </c>
      <c r="W251">
        <f t="shared" si="423"/>
        <v>0</v>
      </c>
      <c r="X251">
        <f t="shared" si="424"/>
        <v>0</v>
      </c>
      <c r="Y251">
        <f t="shared" si="425"/>
        <v>0</v>
      </c>
      <c r="AA251">
        <v>48583957</v>
      </c>
      <c r="AB251">
        <f t="shared" si="426"/>
        <v>78.14</v>
      </c>
      <c r="AC251">
        <f t="shared" si="427"/>
        <v>78.14</v>
      </c>
      <c r="AD251">
        <f t="shared" si="428"/>
        <v>0</v>
      </c>
      <c r="AE251">
        <f t="shared" si="429"/>
        <v>0</v>
      </c>
      <c r="AF251">
        <f t="shared" si="430"/>
        <v>0</v>
      </c>
      <c r="AG251">
        <f t="shared" si="431"/>
        <v>0</v>
      </c>
      <c r="AH251">
        <f t="shared" si="432"/>
        <v>0</v>
      </c>
      <c r="AI251">
        <f t="shared" si="433"/>
        <v>0</v>
      </c>
      <c r="AJ251">
        <f t="shared" si="434"/>
        <v>0</v>
      </c>
      <c r="AK251">
        <v>78.14</v>
      </c>
      <c r="AL251">
        <v>78.14</v>
      </c>
      <c r="AM251">
        <v>0</v>
      </c>
      <c r="AN251">
        <v>0</v>
      </c>
      <c r="AO251">
        <v>0</v>
      </c>
      <c r="AP251">
        <v>0</v>
      </c>
      <c r="AQ251">
        <v>0</v>
      </c>
      <c r="AR251">
        <v>0</v>
      </c>
      <c r="AS251">
        <v>0</v>
      </c>
      <c r="AT251">
        <v>0</v>
      </c>
      <c r="AU251">
        <v>0</v>
      </c>
      <c r="AV251">
        <v>1</v>
      </c>
      <c r="AW251">
        <v>1</v>
      </c>
      <c r="AZ251">
        <v>1</v>
      </c>
      <c r="BA251">
        <v>1</v>
      </c>
      <c r="BB251">
        <v>1</v>
      </c>
      <c r="BC251">
        <v>6.27</v>
      </c>
      <c r="BD251" t="s">
        <v>3</v>
      </c>
      <c r="BE251" t="s">
        <v>3</v>
      </c>
      <c r="BF251" t="s">
        <v>3</v>
      </c>
      <c r="BG251" t="s">
        <v>3</v>
      </c>
      <c r="BH251">
        <v>3</v>
      </c>
      <c r="BI251">
        <v>1</v>
      </c>
      <c r="BJ251" t="s">
        <v>528</v>
      </c>
      <c r="BM251">
        <v>500001</v>
      </c>
      <c r="BN251">
        <v>0</v>
      </c>
      <c r="BO251" t="s">
        <v>526</v>
      </c>
      <c r="BP251">
        <v>1</v>
      </c>
      <c r="BQ251">
        <v>8</v>
      </c>
      <c r="BR251">
        <v>0</v>
      </c>
      <c r="BS251">
        <v>1</v>
      </c>
      <c r="BT251">
        <v>1</v>
      </c>
      <c r="BU251">
        <v>1</v>
      </c>
      <c r="BV251">
        <v>1</v>
      </c>
      <c r="BW251">
        <v>1</v>
      </c>
      <c r="BX251">
        <v>1</v>
      </c>
      <c r="BY251" t="s">
        <v>3</v>
      </c>
      <c r="BZ251">
        <v>0</v>
      </c>
      <c r="CA251">
        <v>0</v>
      </c>
      <c r="CE251">
        <v>0</v>
      </c>
      <c r="CF251">
        <v>0</v>
      </c>
      <c r="CG251">
        <v>0</v>
      </c>
      <c r="CM251">
        <v>0</v>
      </c>
      <c r="CN251" t="s">
        <v>3</v>
      </c>
      <c r="CO251">
        <v>0</v>
      </c>
      <c r="CP251">
        <f t="shared" si="435"/>
        <v>4081</v>
      </c>
      <c r="CQ251">
        <f t="shared" si="436"/>
        <v>489.93779999999998</v>
      </c>
      <c r="CR251">
        <f t="shared" si="437"/>
        <v>0</v>
      </c>
      <c r="CS251">
        <f t="shared" si="438"/>
        <v>0</v>
      </c>
      <c r="CT251">
        <f t="shared" si="439"/>
        <v>0</v>
      </c>
      <c r="CU251">
        <f t="shared" si="440"/>
        <v>0</v>
      </c>
      <c r="CV251">
        <f t="shared" si="441"/>
        <v>0</v>
      </c>
      <c r="CW251">
        <f t="shared" si="442"/>
        <v>0</v>
      </c>
      <c r="CX251">
        <f t="shared" si="443"/>
        <v>0</v>
      </c>
      <c r="CY251">
        <f t="shared" si="444"/>
        <v>0</v>
      </c>
      <c r="CZ251">
        <f t="shared" si="445"/>
        <v>0</v>
      </c>
      <c r="DC251" t="s">
        <v>3</v>
      </c>
      <c r="DD251" t="s">
        <v>3</v>
      </c>
      <c r="DE251" t="s">
        <v>3</v>
      </c>
      <c r="DF251" t="s">
        <v>3</v>
      </c>
      <c r="DG251" t="s">
        <v>3</v>
      </c>
      <c r="DH251" t="s">
        <v>3</v>
      </c>
      <c r="DI251" t="s">
        <v>3</v>
      </c>
      <c r="DJ251" t="s">
        <v>3</v>
      </c>
      <c r="DK251" t="s">
        <v>3</v>
      </c>
      <c r="DL251" t="s">
        <v>3</v>
      </c>
      <c r="DM251" t="s">
        <v>3</v>
      </c>
      <c r="DN251">
        <v>0</v>
      </c>
      <c r="DO251">
        <v>0</v>
      </c>
      <c r="DP251">
        <v>1</v>
      </c>
      <c r="DQ251">
        <v>1</v>
      </c>
      <c r="DU251">
        <v>1005</v>
      </c>
      <c r="DV251" t="s">
        <v>105</v>
      </c>
      <c r="DW251" t="s">
        <v>105</v>
      </c>
      <c r="DX251">
        <v>1</v>
      </c>
      <c r="EE251">
        <v>48577656</v>
      </c>
      <c r="EF251">
        <v>8</v>
      </c>
      <c r="EG251" t="s">
        <v>106</v>
      </c>
      <c r="EH251">
        <v>0</v>
      </c>
      <c r="EI251" t="s">
        <v>3</v>
      </c>
      <c r="EJ251">
        <v>1</v>
      </c>
      <c r="EK251">
        <v>500001</v>
      </c>
      <c r="EL251" t="s">
        <v>107</v>
      </c>
      <c r="EM251" t="s">
        <v>108</v>
      </c>
      <c r="EO251" t="s">
        <v>3</v>
      </c>
      <c r="EQ251">
        <v>131072</v>
      </c>
      <c r="ER251">
        <v>78.14</v>
      </c>
      <c r="ES251">
        <v>78.14</v>
      </c>
      <c r="ET251">
        <v>0</v>
      </c>
      <c r="EU251">
        <v>0</v>
      </c>
      <c r="EV251">
        <v>0</v>
      </c>
      <c r="EW251">
        <v>0</v>
      </c>
      <c r="EX251">
        <v>0</v>
      </c>
      <c r="EY251">
        <v>0</v>
      </c>
      <c r="FQ251">
        <v>0</v>
      </c>
      <c r="FR251">
        <f t="shared" si="446"/>
        <v>0</v>
      </c>
      <c r="FS251">
        <v>0</v>
      </c>
      <c r="FX251">
        <v>0</v>
      </c>
      <c r="FY251">
        <v>0</v>
      </c>
      <c r="GA251" t="s">
        <v>3</v>
      </c>
      <c r="GD251">
        <v>1</v>
      </c>
      <c r="GF251">
        <v>43303866</v>
      </c>
      <c r="GG251">
        <v>2</v>
      </c>
      <c r="GH251">
        <v>0</v>
      </c>
      <c r="GI251">
        <v>2</v>
      </c>
      <c r="GJ251">
        <v>0</v>
      </c>
      <c r="GK251">
        <v>0</v>
      </c>
      <c r="GL251">
        <f t="shared" si="447"/>
        <v>0</v>
      </c>
      <c r="GM251">
        <f t="shared" si="448"/>
        <v>4081</v>
      </c>
      <c r="GN251">
        <f t="shared" si="449"/>
        <v>4081</v>
      </c>
      <c r="GO251">
        <f t="shared" si="450"/>
        <v>0</v>
      </c>
      <c r="GP251">
        <f t="shared" si="451"/>
        <v>0</v>
      </c>
      <c r="GR251">
        <v>0</v>
      </c>
      <c r="GS251">
        <v>0</v>
      </c>
      <c r="GT251">
        <v>0</v>
      </c>
      <c r="GU251" t="s">
        <v>3</v>
      </c>
      <c r="GV251">
        <f t="shared" si="452"/>
        <v>0</v>
      </c>
      <c r="GW251">
        <v>1</v>
      </c>
      <c r="GX251">
        <f t="shared" si="453"/>
        <v>0</v>
      </c>
      <c r="HA251">
        <v>0</v>
      </c>
      <c r="HB251">
        <v>0</v>
      </c>
      <c r="HC251">
        <f t="shared" si="454"/>
        <v>0</v>
      </c>
      <c r="IK251">
        <v>0</v>
      </c>
    </row>
    <row r="252" spans="1:245">
      <c r="A252">
        <v>17</v>
      </c>
      <c r="B252">
        <v>1</v>
      </c>
      <c r="E252" t="s">
        <v>642</v>
      </c>
      <c r="F252" t="s">
        <v>529</v>
      </c>
      <c r="G252" t="s">
        <v>530</v>
      </c>
      <c r="H252" t="s">
        <v>105</v>
      </c>
      <c r="I252">
        <v>1.18</v>
      </c>
      <c r="J252">
        <v>0</v>
      </c>
      <c r="O252">
        <f t="shared" si="415"/>
        <v>563</v>
      </c>
      <c r="P252">
        <f t="shared" si="416"/>
        <v>563</v>
      </c>
      <c r="Q252">
        <f t="shared" si="417"/>
        <v>0</v>
      </c>
      <c r="R252">
        <f t="shared" si="418"/>
        <v>0</v>
      </c>
      <c r="S252">
        <f t="shared" si="419"/>
        <v>0</v>
      </c>
      <c r="T252">
        <f t="shared" si="420"/>
        <v>0</v>
      </c>
      <c r="U252">
        <f t="shared" si="421"/>
        <v>0</v>
      </c>
      <c r="V252">
        <f t="shared" si="422"/>
        <v>0</v>
      </c>
      <c r="W252">
        <f t="shared" si="423"/>
        <v>0</v>
      </c>
      <c r="X252">
        <f t="shared" si="424"/>
        <v>0</v>
      </c>
      <c r="Y252">
        <f t="shared" si="425"/>
        <v>0</v>
      </c>
      <c r="AA252">
        <v>48583957</v>
      </c>
      <c r="AB252">
        <f t="shared" si="426"/>
        <v>190.09</v>
      </c>
      <c r="AC252">
        <f t="shared" si="427"/>
        <v>190.09</v>
      </c>
      <c r="AD252">
        <f t="shared" si="428"/>
        <v>0</v>
      </c>
      <c r="AE252">
        <f t="shared" si="429"/>
        <v>0</v>
      </c>
      <c r="AF252">
        <f t="shared" si="430"/>
        <v>0</v>
      </c>
      <c r="AG252">
        <f t="shared" si="431"/>
        <v>0</v>
      </c>
      <c r="AH252">
        <f t="shared" si="432"/>
        <v>0</v>
      </c>
      <c r="AI252">
        <f t="shared" si="433"/>
        <v>0</v>
      </c>
      <c r="AJ252">
        <f t="shared" si="434"/>
        <v>0</v>
      </c>
      <c r="AK252">
        <v>190.09</v>
      </c>
      <c r="AL252">
        <v>190.09</v>
      </c>
      <c r="AM252">
        <v>0</v>
      </c>
      <c r="AN252">
        <v>0</v>
      </c>
      <c r="AO252">
        <v>0</v>
      </c>
      <c r="AP252">
        <v>0</v>
      </c>
      <c r="AQ252">
        <v>0</v>
      </c>
      <c r="AR252">
        <v>0</v>
      </c>
      <c r="AS252">
        <v>0</v>
      </c>
      <c r="AT252">
        <v>0</v>
      </c>
      <c r="AU252">
        <v>0</v>
      </c>
      <c r="AV252">
        <v>1</v>
      </c>
      <c r="AW252">
        <v>1</v>
      </c>
      <c r="AZ252">
        <v>1</v>
      </c>
      <c r="BA252">
        <v>1</v>
      </c>
      <c r="BB252">
        <v>1</v>
      </c>
      <c r="BC252">
        <v>2.5099999999999998</v>
      </c>
      <c r="BD252" t="s">
        <v>3</v>
      </c>
      <c r="BE252" t="s">
        <v>3</v>
      </c>
      <c r="BF252" t="s">
        <v>3</v>
      </c>
      <c r="BG252" t="s">
        <v>3</v>
      </c>
      <c r="BH252">
        <v>3</v>
      </c>
      <c r="BI252">
        <v>1</v>
      </c>
      <c r="BJ252" t="s">
        <v>531</v>
      </c>
      <c r="BM252">
        <v>500001</v>
      </c>
      <c r="BN252">
        <v>0</v>
      </c>
      <c r="BO252" t="s">
        <v>529</v>
      </c>
      <c r="BP252">
        <v>1</v>
      </c>
      <c r="BQ252">
        <v>8</v>
      </c>
      <c r="BR252">
        <v>0</v>
      </c>
      <c r="BS252">
        <v>1</v>
      </c>
      <c r="BT252">
        <v>1</v>
      </c>
      <c r="BU252">
        <v>1</v>
      </c>
      <c r="BV252">
        <v>1</v>
      </c>
      <c r="BW252">
        <v>1</v>
      </c>
      <c r="BX252">
        <v>1</v>
      </c>
      <c r="BY252" t="s">
        <v>3</v>
      </c>
      <c r="BZ252">
        <v>0</v>
      </c>
      <c r="CA252">
        <v>0</v>
      </c>
      <c r="CE252">
        <v>0</v>
      </c>
      <c r="CF252">
        <v>0</v>
      </c>
      <c r="CG252">
        <v>0</v>
      </c>
      <c r="CM252">
        <v>0</v>
      </c>
      <c r="CN252" t="s">
        <v>3</v>
      </c>
      <c r="CO252">
        <v>0</v>
      </c>
      <c r="CP252">
        <f t="shared" si="435"/>
        <v>563</v>
      </c>
      <c r="CQ252">
        <f t="shared" si="436"/>
        <v>477.12589999999994</v>
      </c>
      <c r="CR252">
        <f t="shared" si="437"/>
        <v>0</v>
      </c>
      <c r="CS252">
        <f t="shared" si="438"/>
        <v>0</v>
      </c>
      <c r="CT252">
        <f t="shared" si="439"/>
        <v>0</v>
      </c>
      <c r="CU252">
        <f t="shared" si="440"/>
        <v>0</v>
      </c>
      <c r="CV252">
        <f t="shared" si="441"/>
        <v>0</v>
      </c>
      <c r="CW252">
        <f t="shared" si="442"/>
        <v>0</v>
      </c>
      <c r="CX252">
        <f t="shared" si="443"/>
        <v>0</v>
      </c>
      <c r="CY252">
        <f t="shared" si="444"/>
        <v>0</v>
      </c>
      <c r="CZ252">
        <f t="shared" si="445"/>
        <v>0</v>
      </c>
      <c r="DC252" t="s">
        <v>3</v>
      </c>
      <c r="DD252" t="s">
        <v>3</v>
      </c>
      <c r="DE252" t="s">
        <v>3</v>
      </c>
      <c r="DF252" t="s">
        <v>3</v>
      </c>
      <c r="DG252" t="s">
        <v>3</v>
      </c>
      <c r="DH252" t="s">
        <v>3</v>
      </c>
      <c r="DI252" t="s">
        <v>3</v>
      </c>
      <c r="DJ252" t="s">
        <v>3</v>
      </c>
      <c r="DK252" t="s">
        <v>3</v>
      </c>
      <c r="DL252" t="s">
        <v>3</v>
      </c>
      <c r="DM252" t="s">
        <v>3</v>
      </c>
      <c r="DN252">
        <v>0</v>
      </c>
      <c r="DO252">
        <v>0</v>
      </c>
      <c r="DP252">
        <v>1</v>
      </c>
      <c r="DQ252">
        <v>1</v>
      </c>
      <c r="DU252">
        <v>1005</v>
      </c>
      <c r="DV252" t="s">
        <v>105</v>
      </c>
      <c r="DW252" t="s">
        <v>105</v>
      </c>
      <c r="DX252">
        <v>1</v>
      </c>
      <c r="EE252">
        <v>48577656</v>
      </c>
      <c r="EF252">
        <v>8</v>
      </c>
      <c r="EG252" t="s">
        <v>106</v>
      </c>
      <c r="EH252">
        <v>0</v>
      </c>
      <c r="EI252" t="s">
        <v>3</v>
      </c>
      <c r="EJ252">
        <v>1</v>
      </c>
      <c r="EK252">
        <v>500001</v>
      </c>
      <c r="EL252" t="s">
        <v>107</v>
      </c>
      <c r="EM252" t="s">
        <v>108</v>
      </c>
      <c r="EO252" t="s">
        <v>3</v>
      </c>
      <c r="EQ252">
        <v>131072</v>
      </c>
      <c r="ER252">
        <v>190.09</v>
      </c>
      <c r="ES252">
        <v>190.09</v>
      </c>
      <c r="ET252">
        <v>0</v>
      </c>
      <c r="EU252">
        <v>0</v>
      </c>
      <c r="EV252">
        <v>0</v>
      </c>
      <c r="EW252">
        <v>0</v>
      </c>
      <c r="EX252">
        <v>0</v>
      </c>
      <c r="EY252">
        <v>0</v>
      </c>
      <c r="FQ252">
        <v>0</v>
      </c>
      <c r="FR252">
        <f t="shared" si="446"/>
        <v>0</v>
      </c>
      <c r="FS252">
        <v>0</v>
      </c>
      <c r="FX252">
        <v>0</v>
      </c>
      <c r="FY252">
        <v>0</v>
      </c>
      <c r="GA252" t="s">
        <v>3</v>
      </c>
      <c r="GD252">
        <v>1</v>
      </c>
      <c r="GF252">
        <v>-1828319589</v>
      </c>
      <c r="GG252">
        <v>2</v>
      </c>
      <c r="GH252">
        <v>0</v>
      </c>
      <c r="GI252">
        <v>2</v>
      </c>
      <c r="GJ252">
        <v>0</v>
      </c>
      <c r="GK252">
        <v>0</v>
      </c>
      <c r="GL252">
        <f t="shared" si="447"/>
        <v>0</v>
      </c>
      <c r="GM252">
        <f t="shared" si="448"/>
        <v>563</v>
      </c>
      <c r="GN252">
        <f t="shared" si="449"/>
        <v>563</v>
      </c>
      <c r="GO252">
        <f t="shared" si="450"/>
        <v>0</v>
      </c>
      <c r="GP252">
        <f t="shared" si="451"/>
        <v>0</v>
      </c>
      <c r="GR252">
        <v>0</v>
      </c>
      <c r="GS252">
        <v>0</v>
      </c>
      <c r="GT252">
        <v>0</v>
      </c>
      <c r="GU252" t="s">
        <v>3</v>
      </c>
      <c r="GV252">
        <f t="shared" si="452"/>
        <v>0</v>
      </c>
      <c r="GW252">
        <v>1</v>
      </c>
      <c r="GX252">
        <f t="shared" si="453"/>
        <v>0</v>
      </c>
      <c r="HA252">
        <v>0</v>
      </c>
      <c r="HB252">
        <v>0</v>
      </c>
      <c r="HC252">
        <f t="shared" si="454"/>
        <v>0</v>
      </c>
      <c r="IK252">
        <v>0</v>
      </c>
    </row>
    <row r="253" spans="1:245">
      <c r="A253">
        <v>17</v>
      </c>
      <c r="B253">
        <v>1</v>
      </c>
      <c r="C253">
        <f>ROW(SmtRes!A597)</f>
        <v>597</v>
      </c>
      <c r="D253">
        <f>ROW(EtalonRes!A672)</f>
        <v>672</v>
      </c>
      <c r="E253" t="s">
        <v>643</v>
      </c>
      <c r="F253" t="s">
        <v>532</v>
      </c>
      <c r="G253" t="s">
        <v>533</v>
      </c>
      <c r="H253" t="s">
        <v>534</v>
      </c>
      <c r="I253">
        <v>2</v>
      </c>
      <c r="J253">
        <v>0</v>
      </c>
      <c r="O253">
        <f t="shared" si="415"/>
        <v>500</v>
      </c>
      <c r="P253">
        <f t="shared" si="416"/>
        <v>63</v>
      </c>
      <c r="Q253">
        <f t="shared" si="417"/>
        <v>42</v>
      </c>
      <c r="R253">
        <f t="shared" si="418"/>
        <v>0</v>
      </c>
      <c r="S253">
        <f t="shared" si="419"/>
        <v>395</v>
      </c>
      <c r="T253">
        <f t="shared" si="420"/>
        <v>0</v>
      </c>
      <c r="U253">
        <f t="shared" si="421"/>
        <v>2.66</v>
      </c>
      <c r="V253">
        <f t="shared" si="422"/>
        <v>0</v>
      </c>
      <c r="W253">
        <f t="shared" si="423"/>
        <v>0</v>
      </c>
      <c r="X253">
        <f t="shared" si="424"/>
        <v>454</v>
      </c>
      <c r="Y253">
        <f t="shared" si="425"/>
        <v>280</v>
      </c>
      <c r="AA253">
        <v>48583957</v>
      </c>
      <c r="AB253">
        <f t="shared" si="426"/>
        <v>22.01</v>
      </c>
      <c r="AC253">
        <f t="shared" si="427"/>
        <v>7.12</v>
      </c>
      <c r="AD253">
        <f t="shared" si="428"/>
        <v>3.88</v>
      </c>
      <c r="AE253">
        <f t="shared" si="429"/>
        <v>0</v>
      </c>
      <c r="AF253">
        <f t="shared" si="430"/>
        <v>11.01</v>
      </c>
      <c r="AG253">
        <f t="shared" si="431"/>
        <v>0</v>
      </c>
      <c r="AH253">
        <f t="shared" si="432"/>
        <v>1.33</v>
      </c>
      <c r="AI253">
        <f t="shared" si="433"/>
        <v>0</v>
      </c>
      <c r="AJ253">
        <f t="shared" si="434"/>
        <v>0</v>
      </c>
      <c r="AK253">
        <v>22.01</v>
      </c>
      <c r="AL253">
        <v>7.12</v>
      </c>
      <c r="AM253">
        <v>3.88</v>
      </c>
      <c r="AN253">
        <v>0</v>
      </c>
      <c r="AO253">
        <v>11.01</v>
      </c>
      <c r="AP253">
        <v>0</v>
      </c>
      <c r="AQ253">
        <v>1.33</v>
      </c>
      <c r="AR253">
        <v>0</v>
      </c>
      <c r="AS253">
        <v>0</v>
      </c>
      <c r="AT253">
        <v>115</v>
      </c>
      <c r="AU253">
        <v>71</v>
      </c>
      <c r="AV253">
        <v>1</v>
      </c>
      <c r="AW253">
        <v>1</v>
      </c>
      <c r="AZ253">
        <v>1</v>
      </c>
      <c r="BA253">
        <v>17.95</v>
      </c>
      <c r="BB253">
        <v>5.44</v>
      </c>
      <c r="BC253">
        <v>4.45</v>
      </c>
      <c r="BD253" t="s">
        <v>3</v>
      </c>
      <c r="BE253" t="s">
        <v>3</v>
      </c>
      <c r="BF253" t="s">
        <v>3</v>
      </c>
      <c r="BG253" t="s">
        <v>3</v>
      </c>
      <c r="BH253">
        <v>0</v>
      </c>
      <c r="BI253">
        <v>1</v>
      </c>
      <c r="BJ253" t="s">
        <v>535</v>
      </c>
      <c r="BM253">
        <v>20001</v>
      </c>
      <c r="BN253">
        <v>0</v>
      </c>
      <c r="BO253" t="s">
        <v>532</v>
      </c>
      <c r="BP253">
        <v>1</v>
      </c>
      <c r="BQ253">
        <v>2</v>
      </c>
      <c r="BR253">
        <v>0</v>
      </c>
      <c r="BS253">
        <v>17.95</v>
      </c>
      <c r="BT253">
        <v>1</v>
      </c>
      <c r="BU253">
        <v>1</v>
      </c>
      <c r="BV253">
        <v>1</v>
      </c>
      <c r="BW253">
        <v>1</v>
      </c>
      <c r="BX253">
        <v>1</v>
      </c>
      <c r="BY253" t="s">
        <v>3</v>
      </c>
      <c r="BZ253">
        <v>128</v>
      </c>
      <c r="CA253">
        <v>83</v>
      </c>
      <c r="CE253">
        <v>0</v>
      </c>
      <c r="CF253">
        <v>0</v>
      </c>
      <c r="CG253">
        <v>0</v>
      </c>
      <c r="CM253">
        <v>0</v>
      </c>
      <c r="CN253" t="s">
        <v>3</v>
      </c>
      <c r="CO253">
        <v>0</v>
      </c>
      <c r="CP253">
        <f t="shared" si="435"/>
        <v>500</v>
      </c>
      <c r="CQ253">
        <f t="shared" si="436"/>
        <v>31.684000000000001</v>
      </c>
      <c r="CR253">
        <f t="shared" si="437"/>
        <v>21.107200000000002</v>
      </c>
      <c r="CS253">
        <f t="shared" si="438"/>
        <v>0</v>
      </c>
      <c r="CT253">
        <f t="shared" si="439"/>
        <v>197.62949999999998</v>
      </c>
      <c r="CU253">
        <f t="shared" si="440"/>
        <v>0</v>
      </c>
      <c r="CV253">
        <f t="shared" si="441"/>
        <v>1.33</v>
      </c>
      <c r="CW253">
        <f t="shared" si="442"/>
        <v>0</v>
      </c>
      <c r="CX253">
        <f t="shared" si="443"/>
        <v>0</v>
      </c>
      <c r="CY253">
        <f t="shared" si="444"/>
        <v>454.25</v>
      </c>
      <c r="CZ253">
        <f t="shared" si="445"/>
        <v>280.45</v>
      </c>
      <c r="DC253" t="s">
        <v>3</v>
      </c>
      <c r="DD253" t="s">
        <v>3</v>
      </c>
      <c r="DE253" t="s">
        <v>3</v>
      </c>
      <c r="DF253" t="s">
        <v>3</v>
      </c>
      <c r="DG253" t="s">
        <v>3</v>
      </c>
      <c r="DH253" t="s">
        <v>3</v>
      </c>
      <c r="DI253" t="s">
        <v>3</v>
      </c>
      <c r="DJ253" t="s">
        <v>3</v>
      </c>
      <c r="DK253" t="s">
        <v>3</v>
      </c>
      <c r="DL253" t="s">
        <v>3</v>
      </c>
      <c r="DM253" t="s">
        <v>3</v>
      </c>
      <c r="DN253">
        <v>0</v>
      </c>
      <c r="DO253">
        <v>0</v>
      </c>
      <c r="DP253">
        <v>1</v>
      </c>
      <c r="DQ253">
        <v>1</v>
      </c>
      <c r="DU253">
        <v>1013</v>
      </c>
      <c r="DV253" t="s">
        <v>534</v>
      </c>
      <c r="DW253" t="s">
        <v>534</v>
      </c>
      <c r="DX253">
        <v>1</v>
      </c>
      <c r="EE253">
        <v>48577754</v>
      </c>
      <c r="EF253">
        <v>2</v>
      </c>
      <c r="EG253" t="s">
        <v>12</v>
      </c>
      <c r="EH253">
        <v>0</v>
      </c>
      <c r="EI253" t="s">
        <v>3</v>
      </c>
      <c r="EJ253">
        <v>1</v>
      </c>
      <c r="EK253">
        <v>20001</v>
      </c>
      <c r="EL253" t="s">
        <v>523</v>
      </c>
      <c r="EM253" t="s">
        <v>524</v>
      </c>
      <c r="EO253" t="s">
        <v>3</v>
      </c>
      <c r="EQ253">
        <v>131072</v>
      </c>
      <c r="ER253">
        <v>22.01</v>
      </c>
      <c r="ES253">
        <v>7.12</v>
      </c>
      <c r="ET253">
        <v>3.88</v>
      </c>
      <c r="EU253">
        <v>0</v>
      </c>
      <c r="EV253">
        <v>11.01</v>
      </c>
      <c r="EW253">
        <v>1.33</v>
      </c>
      <c r="EX253">
        <v>0</v>
      </c>
      <c r="EY253">
        <v>0</v>
      </c>
      <c r="FQ253">
        <v>0</v>
      </c>
      <c r="FR253">
        <f t="shared" si="446"/>
        <v>0</v>
      </c>
      <c r="FS253">
        <v>0</v>
      </c>
      <c r="FT253" t="s">
        <v>22</v>
      </c>
      <c r="FU253" t="s">
        <v>23</v>
      </c>
      <c r="FX253">
        <v>115.2</v>
      </c>
      <c r="FY253">
        <v>70.55</v>
      </c>
      <c r="GA253" t="s">
        <v>3</v>
      </c>
      <c r="GD253">
        <v>1</v>
      </c>
      <c r="GF253">
        <v>449413841</v>
      </c>
      <c r="GG253">
        <v>2</v>
      </c>
      <c r="GH253">
        <v>0</v>
      </c>
      <c r="GI253">
        <v>2</v>
      </c>
      <c r="GJ253">
        <v>0</v>
      </c>
      <c r="GK253">
        <v>0</v>
      </c>
      <c r="GL253">
        <f t="shared" si="447"/>
        <v>0</v>
      </c>
      <c r="GM253">
        <f t="shared" si="448"/>
        <v>1234</v>
      </c>
      <c r="GN253">
        <f t="shared" si="449"/>
        <v>1234</v>
      </c>
      <c r="GO253">
        <f t="shared" si="450"/>
        <v>0</v>
      </c>
      <c r="GP253">
        <f t="shared" si="451"/>
        <v>0</v>
      </c>
      <c r="GR253">
        <v>0</v>
      </c>
      <c r="GS253">
        <v>0</v>
      </c>
      <c r="GT253">
        <v>0</v>
      </c>
      <c r="GU253" t="s">
        <v>3</v>
      </c>
      <c r="GV253">
        <f t="shared" si="452"/>
        <v>0</v>
      </c>
      <c r="GW253">
        <v>1</v>
      </c>
      <c r="GX253">
        <f t="shared" si="453"/>
        <v>0</v>
      </c>
      <c r="HA253">
        <v>0</v>
      </c>
      <c r="HB253">
        <v>0</v>
      </c>
      <c r="HC253">
        <f t="shared" si="454"/>
        <v>0</v>
      </c>
      <c r="IK253">
        <v>0</v>
      </c>
    </row>
    <row r="254" spans="1:245">
      <c r="A254">
        <v>17</v>
      </c>
      <c r="B254">
        <v>1</v>
      </c>
      <c r="E254" t="s">
        <v>644</v>
      </c>
      <c r="F254" t="s">
        <v>645</v>
      </c>
      <c r="G254" t="s">
        <v>646</v>
      </c>
      <c r="H254" t="s">
        <v>170</v>
      </c>
      <c r="I254">
        <v>2</v>
      </c>
      <c r="J254">
        <v>0</v>
      </c>
      <c r="O254">
        <f t="shared" si="415"/>
        <v>445</v>
      </c>
      <c r="P254">
        <f t="shared" si="416"/>
        <v>445</v>
      </c>
      <c r="Q254">
        <f t="shared" si="417"/>
        <v>0</v>
      </c>
      <c r="R254">
        <f t="shared" si="418"/>
        <v>0</v>
      </c>
      <c r="S254">
        <f t="shared" si="419"/>
        <v>0</v>
      </c>
      <c r="T254">
        <f t="shared" si="420"/>
        <v>0</v>
      </c>
      <c r="U254">
        <f t="shared" si="421"/>
        <v>0</v>
      </c>
      <c r="V254">
        <f t="shared" si="422"/>
        <v>0</v>
      </c>
      <c r="W254">
        <f t="shared" si="423"/>
        <v>0</v>
      </c>
      <c r="X254">
        <f t="shared" si="424"/>
        <v>0</v>
      </c>
      <c r="Y254">
        <f t="shared" si="425"/>
        <v>0</v>
      </c>
      <c r="AA254">
        <v>48583957</v>
      </c>
      <c r="AB254">
        <f t="shared" si="426"/>
        <v>207.88</v>
      </c>
      <c r="AC254">
        <f t="shared" si="427"/>
        <v>207.88</v>
      </c>
      <c r="AD254">
        <f t="shared" si="428"/>
        <v>0</v>
      </c>
      <c r="AE254">
        <f t="shared" si="429"/>
        <v>0</v>
      </c>
      <c r="AF254">
        <f t="shared" si="430"/>
        <v>0</v>
      </c>
      <c r="AG254">
        <f t="shared" si="431"/>
        <v>0</v>
      </c>
      <c r="AH254">
        <f t="shared" si="432"/>
        <v>0</v>
      </c>
      <c r="AI254">
        <f t="shared" si="433"/>
        <v>0</v>
      </c>
      <c r="AJ254">
        <f t="shared" si="434"/>
        <v>0</v>
      </c>
      <c r="AK254">
        <v>207.88</v>
      </c>
      <c r="AL254">
        <v>207.88</v>
      </c>
      <c r="AM254">
        <v>0</v>
      </c>
      <c r="AN254">
        <v>0</v>
      </c>
      <c r="AO254">
        <v>0</v>
      </c>
      <c r="AP254">
        <v>0</v>
      </c>
      <c r="AQ254">
        <v>0</v>
      </c>
      <c r="AR254">
        <v>0</v>
      </c>
      <c r="AS254">
        <v>0</v>
      </c>
      <c r="AT254">
        <v>0</v>
      </c>
      <c r="AU254">
        <v>0</v>
      </c>
      <c r="AV254">
        <v>1</v>
      </c>
      <c r="AW254">
        <v>1</v>
      </c>
      <c r="AZ254">
        <v>1</v>
      </c>
      <c r="BA254">
        <v>1</v>
      </c>
      <c r="BB254">
        <v>1</v>
      </c>
      <c r="BC254">
        <v>1.07</v>
      </c>
      <c r="BD254" t="s">
        <v>3</v>
      </c>
      <c r="BE254" t="s">
        <v>3</v>
      </c>
      <c r="BF254" t="s">
        <v>3</v>
      </c>
      <c r="BG254" t="s">
        <v>3</v>
      </c>
      <c r="BH254">
        <v>3</v>
      </c>
      <c r="BI254">
        <v>1</v>
      </c>
      <c r="BJ254" t="s">
        <v>647</v>
      </c>
      <c r="BM254">
        <v>500001</v>
      </c>
      <c r="BN254">
        <v>0</v>
      </c>
      <c r="BO254" t="s">
        <v>645</v>
      </c>
      <c r="BP254">
        <v>1</v>
      </c>
      <c r="BQ254">
        <v>8</v>
      </c>
      <c r="BR254">
        <v>0</v>
      </c>
      <c r="BS254">
        <v>1</v>
      </c>
      <c r="BT254">
        <v>1</v>
      </c>
      <c r="BU254">
        <v>1</v>
      </c>
      <c r="BV254">
        <v>1</v>
      </c>
      <c r="BW254">
        <v>1</v>
      </c>
      <c r="BX254">
        <v>1</v>
      </c>
      <c r="BY254" t="s">
        <v>3</v>
      </c>
      <c r="BZ254">
        <v>0</v>
      </c>
      <c r="CA254">
        <v>0</v>
      </c>
      <c r="CE254">
        <v>0</v>
      </c>
      <c r="CF254">
        <v>0</v>
      </c>
      <c r="CG254">
        <v>0</v>
      </c>
      <c r="CM254">
        <v>0</v>
      </c>
      <c r="CN254" t="s">
        <v>3</v>
      </c>
      <c r="CO254">
        <v>0</v>
      </c>
      <c r="CP254">
        <f t="shared" si="435"/>
        <v>445</v>
      </c>
      <c r="CQ254">
        <f t="shared" si="436"/>
        <v>222.4316</v>
      </c>
      <c r="CR254">
        <f t="shared" si="437"/>
        <v>0</v>
      </c>
      <c r="CS254">
        <f t="shared" si="438"/>
        <v>0</v>
      </c>
      <c r="CT254">
        <f t="shared" si="439"/>
        <v>0</v>
      </c>
      <c r="CU254">
        <f t="shared" si="440"/>
        <v>0</v>
      </c>
      <c r="CV254">
        <f t="shared" si="441"/>
        <v>0</v>
      </c>
      <c r="CW254">
        <f t="shared" si="442"/>
        <v>0</v>
      </c>
      <c r="CX254">
        <f t="shared" si="443"/>
        <v>0</v>
      </c>
      <c r="CY254">
        <f t="shared" si="444"/>
        <v>0</v>
      </c>
      <c r="CZ254">
        <f t="shared" si="445"/>
        <v>0</v>
      </c>
      <c r="DC254" t="s">
        <v>3</v>
      </c>
      <c r="DD254" t="s">
        <v>3</v>
      </c>
      <c r="DE254" t="s">
        <v>3</v>
      </c>
      <c r="DF254" t="s">
        <v>3</v>
      </c>
      <c r="DG254" t="s">
        <v>3</v>
      </c>
      <c r="DH254" t="s">
        <v>3</v>
      </c>
      <c r="DI254" t="s">
        <v>3</v>
      </c>
      <c r="DJ254" t="s">
        <v>3</v>
      </c>
      <c r="DK254" t="s">
        <v>3</v>
      </c>
      <c r="DL254" t="s">
        <v>3</v>
      </c>
      <c r="DM254" t="s">
        <v>3</v>
      </c>
      <c r="DN254">
        <v>0</v>
      </c>
      <c r="DO254">
        <v>0</v>
      </c>
      <c r="DP254">
        <v>1</v>
      </c>
      <c r="DQ254">
        <v>1</v>
      </c>
      <c r="DU254">
        <v>1010</v>
      </c>
      <c r="DV254" t="s">
        <v>170</v>
      </c>
      <c r="DW254" t="s">
        <v>170</v>
      </c>
      <c r="DX254">
        <v>1</v>
      </c>
      <c r="EE254">
        <v>48577656</v>
      </c>
      <c r="EF254">
        <v>8</v>
      </c>
      <c r="EG254" t="s">
        <v>106</v>
      </c>
      <c r="EH254">
        <v>0</v>
      </c>
      <c r="EI254" t="s">
        <v>3</v>
      </c>
      <c r="EJ254">
        <v>1</v>
      </c>
      <c r="EK254">
        <v>500001</v>
      </c>
      <c r="EL254" t="s">
        <v>107</v>
      </c>
      <c r="EM254" t="s">
        <v>108</v>
      </c>
      <c r="EO254" t="s">
        <v>3</v>
      </c>
      <c r="EQ254">
        <v>131072</v>
      </c>
      <c r="ER254">
        <v>207.88</v>
      </c>
      <c r="ES254">
        <v>207.88</v>
      </c>
      <c r="ET254">
        <v>0</v>
      </c>
      <c r="EU254">
        <v>0</v>
      </c>
      <c r="EV254">
        <v>0</v>
      </c>
      <c r="EW254">
        <v>0</v>
      </c>
      <c r="EX254">
        <v>0</v>
      </c>
      <c r="EY254">
        <v>0</v>
      </c>
      <c r="FQ254">
        <v>0</v>
      </c>
      <c r="FR254">
        <f t="shared" si="446"/>
        <v>0</v>
      </c>
      <c r="FS254">
        <v>0</v>
      </c>
      <c r="FX254">
        <v>0</v>
      </c>
      <c r="FY254">
        <v>0</v>
      </c>
      <c r="GA254" t="s">
        <v>3</v>
      </c>
      <c r="GD254">
        <v>1</v>
      </c>
      <c r="GF254">
        <v>-1354642912</v>
      </c>
      <c r="GG254">
        <v>2</v>
      </c>
      <c r="GH254">
        <v>0</v>
      </c>
      <c r="GI254">
        <v>2</v>
      </c>
      <c r="GJ254">
        <v>0</v>
      </c>
      <c r="GK254">
        <v>0</v>
      </c>
      <c r="GL254">
        <f t="shared" si="447"/>
        <v>0</v>
      </c>
      <c r="GM254">
        <f t="shared" si="448"/>
        <v>445</v>
      </c>
      <c r="GN254">
        <f t="shared" si="449"/>
        <v>445</v>
      </c>
      <c r="GO254">
        <f t="shared" si="450"/>
        <v>0</v>
      </c>
      <c r="GP254">
        <f t="shared" si="451"/>
        <v>0</v>
      </c>
      <c r="GR254">
        <v>0</v>
      </c>
      <c r="GS254">
        <v>0</v>
      </c>
      <c r="GT254">
        <v>0</v>
      </c>
      <c r="GU254" t="s">
        <v>3</v>
      </c>
      <c r="GV254">
        <f t="shared" si="452"/>
        <v>0</v>
      </c>
      <c r="GW254">
        <v>1</v>
      </c>
      <c r="GX254">
        <f t="shared" si="453"/>
        <v>0</v>
      </c>
      <c r="HA254">
        <v>0</v>
      </c>
      <c r="HB254">
        <v>0</v>
      </c>
      <c r="HC254">
        <f t="shared" si="454"/>
        <v>0</v>
      </c>
      <c r="IK254">
        <v>0</v>
      </c>
    </row>
    <row r="255" spans="1:245">
      <c r="A255">
        <v>19</v>
      </c>
      <c r="B255">
        <v>1</v>
      </c>
      <c r="F255" t="s">
        <v>3</v>
      </c>
      <c r="G255" t="s">
        <v>648</v>
      </c>
      <c r="H255" t="s">
        <v>3</v>
      </c>
      <c r="AA255">
        <v>1</v>
      </c>
      <c r="IK255">
        <v>0</v>
      </c>
    </row>
    <row r="256" spans="1:245">
      <c r="A256">
        <v>17</v>
      </c>
      <c r="B256">
        <v>1</v>
      </c>
      <c r="C256">
        <f>ROW(SmtRes!A607)</f>
        <v>607</v>
      </c>
      <c r="D256">
        <f>ROW(EtalonRes!A684)</f>
        <v>684</v>
      </c>
      <c r="E256" t="s">
        <v>649</v>
      </c>
      <c r="F256" t="s">
        <v>450</v>
      </c>
      <c r="G256" t="s">
        <v>650</v>
      </c>
      <c r="H256" t="s">
        <v>359</v>
      </c>
      <c r="I256">
        <f>ROUND(4/100,9)</f>
        <v>0.04</v>
      </c>
      <c r="J256">
        <v>0</v>
      </c>
      <c r="O256">
        <f t="shared" ref="O256:O265" si="455">ROUND(CP256,0)</f>
        <v>152</v>
      </c>
      <c r="P256">
        <f t="shared" ref="P256:P265" si="456">ROUND(CQ256*I256,0)</f>
        <v>0</v>
      </c>
      <c r="Q256">
        <f t="shared" ref="Q256:Q265" si="457">ROUND(CR256*I256,0)</f>
        <v>1</v>
      </c>
      <c r="R256">
        <f t="shared" ref="R256:R265" si="458">ROUND(CS256*I256,0)</f>
        <v>0</v>
      </c>
      <c r="S256">
        <f t="shared" ref="S256:S265" si="459">ROUND(CT256*I256,0)</f>
        <v>151</v>
      </c>
      <c r="T256">
        <f t="shared" ref="T256:T265" si="460">ROUND(CU256*I256,0)</f>
        <v>0</v>
      </c>
      <c r="U256">
        <f t="shared" ref="U256:U265" si="461">CV256*I256</f>
        <v>0.95872000000000013</v>
      </c>
      <c r="V256">
        <f t="shared" ref="V256:V265" si="462">CW256*I256</f>
        <v>9.6000000000000002E-4</v>
      </c>
      <c r="W256">
        <f t="shared" ref="W256:W265" si="463">ROUND(CX256*I256,0)</f>
        <v>0</v>
      </c>
      <c r="X256">
        <f t="shared" ref="X256:X265" si="464">ROUND(CY256,0)</f>
        <v>174</v>
      </c>
      <c r="Y256">
        <f t="shared" ref="Y256:Y265" si="465">ROUND(CZ256,0)</f>
        <v>107</v>
      </c>
      <c r="AA256">
        <v>48583957</v>
      </c>
      <c r="AB256">
        <f t="shared" ref="AB256:AB265" si="466">ROUND((AC256+AD256+AF256),2)</f>
        <v>214.98</v>
      </c>
      <c r="AC256">
        <f>ROUND(((ES256*0)),2)</f>
        <v>0</v>
      </c>
      <c r="AD256">
        <f>ROUND(((((ET256*0.4))-((EU256*0.4)))+AE256),2)</f>
        <v>4.3</v>
      </c>
      <c r="AE256">
        <f>ROUND(((EU256*0.4)),2)</f>
        <v>0.26</v>
      </c>
      <c r="AF256">
        <f>ROUND(((EV256*0.4)),2)</f>
        <v>210.68</v>
      </c>
      <c r="AG256">
        <f t="shared" ref="AG256:AG265" si="467">ROUND((AP256),2)</f>
        <v>0</v>
      </c>
      <c r="AH256">
        <f>((EW256*0.4))</f>
        <v>23.968000000000004</v>
      </c>
      <c r="AI256">
        <f>((EX256*0.4))</f>
        <v>2.4E-2</v>
      </c>
      <c r="AJ256">
        <f t="shared" ref="AJ256:AJ265" si="468">(AS256)</f>
        <v>0</v>
      </c>
      <c r="AK256">
        <v>1616.63</v>
      </c>
      <c r="AL256">
        <v>1079.17</v>
      </c>
      <c r="AM256">
        <v>10.76</v>
      </c>
      <c r="AN256">
        <v>0.66</v>
      </c>
      <c r="AO256">
        <v>526.70000000000005</v>
      </c>
      <c r="AP256">
        <v>0</v>
      </c>
      <c r="AQ256">
        <v>59.92</v>
      </c>
      <c r="AR256">
        <v>0.06</v>
      </c>
      <c r="AS256">
        <v>0</v>
      </c>
      <c r="AT256">
        <v>115</v>
      </c>
      <c r="AU256">
        <v>71</v>
      </c>
      <c r="AV256">
        <v>1</v>
      </c>
      <c r="AW256">
        <v>1</v>
      </c>
      <c r="AZ256">
        <v>1</v>
      </c>
      <c r="BA256">
        <v>17.95</v>
      </c>
      <c r="BB256">
        <v>6.82</v>
      </c>
      <c r="BC256">
        <v>3.91</v>
      </c>
      <c r="BD256" t="s">
        <v>3</v>
      </c>
      <c r="BE256" t="s">
        <v>3</v>
      </c>
      <c r="BF256" t="s">
        <v>3</v>
      </c>
      <c r="BG256" t="s">
        <v>3</v>
      </c>
      <c r="BH256">
        <v>0</v>
      </c>
      <c r="BI256">
        <v>1</v>
      </c>
      <c r="BJ256" t="s">
        <v>452</v>
      </c>
      <c r="BM256">
        <v>16001</v>
      </c>
      <c r="BN256">
        <v>0</v>
      </c>
      <c r="BO256" t="s">
        <v>450</v>
      </c>
      <c r="BP256">
        <v>1</v>
      </c>
      <c r="BQ256">
        <v>2</v>
      </c>
      <c r="BR256">
        <v>0</v>
      </c>
      <c r="BS256">
        <v>17.95</v>
      </c>
      <c r="BT256">
        <v>1</v>
      </c>
      <c r="BU256">
        <v>1</v>
      </c>
      <c r="BV256">
        <v>1</v>
      </c>
      <c r="BW256">
        <v>1</v>
      </c>
      <c r="BX256">
        <v>1</v>
      </c>
      <c r="BY256" t="s">
        <v>3</v>
      </c>
      <c r="BZ256">
        <v>128</v>
      </c>
      <c r="CA256">
        <v>83</v>
      </c>
      <c r="CE256">
        <v>0</v>
      </c>
      <c r="CF256">
        <v>0</v>
      </c>
      <c r="CG256">
        <v>0</v>
      </c>
      <c r="CM256">
        <v>0</v>
      </c>
      <c r="CN256" t="s">
        <v>651</v>
      </c>
      <c r="CO256">
        <v>0</v>
      </c>
      <c r="CP256">
        <f t="shared" ref="CP256:CP265" si="469">(P256+Q256+S256)</f>
        <v>152</v>
      </c>
      <c r="CQ256">
        <f t="shared" ref="CQ256:CQ265" si="470">AC256*BC256</f>
        <v>0</v>
      </c>
      <c r="CR256">
        <f t="shared" ref="CR256:CR265" si="471">AD256*BB256</f>
        <v>29.326000000000001</v>
      </c>
      <c r="CS256">
        <f t="shared" ref="CS256:CS265" si="472">AE256*BS256</f>
        <v>4.6669999999999998</v>
      </c>
      <c r="CT256">
        <f t="shared" ref="CT256:CT265" si="473">AF256*BA256</f>
        <v>3781.7060000000001</v>
      </c>
      <c r="CU256">
        <f t="shared" ref="CU256:CU265" si="474">AG256</f>
        <v>0</v>
      </c>
      <c r="CV256">
        <f t="shared" ref="CV256:CV265" si="475">AH256</f>
        <v>23.968000000000004</v>
      </c>
      <c r="CW256">
        <f t="shared" ref="CW256:CW265" si="476">AI256</f>
        <v>2.4E-2</v>
      </c>
      <c r="CX256">
        <f t="shared" ref="CX256:CX265" si="477">AJ256</f>
        <v>0</v>
      </c>
      <c r="CY256">
        <f t="shared" ref="CY256:CY265" si="478">(((S256+R256)*AT256)/100)</f>
        <v>173.65</v>
      </c>
      <c r="CZ256">
        <f t="shared" ref="CZ256:CZ265" si="479">(((S256+R256)*AU256)/100)</f>
        <v>107.21</v>
      </c>
      <c r="DC256" t="s">
        <v>3</v>
      </c>
      <c r="DD256" t="s">
        <v>652</v>
      </c>
      <c r="DE256" t="s">
        <v>653</v>
      </c>
      <c r="DF256" t="s">
        <v>653</v>
      </c>
      <c r="DG256" t="s">
        <v>653</v>
      </c>
      <c r="DH256" t="s">
        <v>3</v>
      </c>
      <c r="DI256" t="s">
        <v>653</v>
      </c>
      <c r="DJ256" t="s">
        <v>653</v>
      </c>
      <c r="DK256" t="s">
        <v>3</v>
      </c>
      <c r="DL256" t="s">
        <v>3</v>
      </c>
      <c r="DM256" t="s">
        <v>3</v>
      </c>
      <c r="DN256">
        <v>0</v>
      </c>
      <c r="DO256">
        <v>0</v>
      </c>
      <c r="DP256">
        <v>1</v>
      </c>
      <c r="DQ256">
        <v>1</v>
      </c>
      <c r="DU256">
        <v>1013</v>
      </c>
      <c r="DV256" t="s">
        <v>359</v>
      </c>
      <c r="DW256" t="s">
        <v>359</v>
      </c>
      <c r="DX256">
        <v>1</v>
      </c>
      <c r="EE256">
        <v>48577750</v>
      </c>
      <c r="EF256">
        <v>2</v>
      </c>
      <c r="EG256" t="s">
        <v>12</v>
      </c>
      <c r="EH256">
        <v>0</v>
      </c>
      <c r="EI256" t="s">
        <v>3</v>
      </c>
      <c r="EJ256">
        <v>1</v>
      </c>
      <c r="EK256">
        <v>16001</v>
      </c>
      <c r="EL256" t="s">
        <v>361</v>
      </c>
      <c r="EM256" t="s">
        <v>362</v>
      </c>
      <c r="EO256" t="s">
        <v>654</v>
      </c>
      <c r="EQ256">
        <v>131072</v>
      </c>
      <c r="ER256">
        <v>1616.63</v>
      </c>
      <c r="ES256">
        <v>1079.17</v>
      </c>
      <c r="ET256">
        <v>10.76</v>
      </c>
      <c r="EU256">
        <v>0.66</v>
      </c>
      <c r="EV256">
        <v>526.70000000000005</v>
      </c>
      <c r="EW256">
        <v>59.92</v>
      </c>
      <c r="EX256">
        <v>0.06</v>
      </c>
      <c r="EY256">
        <v>0</v>
      </c>
      <c r="FQ256">
        <v>0</v>
      </c>
      <c r="FR256">
        <f t="shared" ref="FR256:FR265" si="480">ROUND(IF(AND(BH256=3,BI256=3),P256,0),0)</f>
        <v>0</v>
      </c>
      <c r="FS256">
        <v>0</v>
      </c>
      <c r="FT256" t="s">
        <v>22</v>
      </c>
      <c r="FU256" t="s">
        <v>23</v>
      </c>
      <c r="FX256">
        <v>115.2</v>
      </c>
      <c r="FY256">
        <v>70.55</v>
      </c>
      <c r="GA256" t="s">
        <v>3</v>
      </c>
      <c r="GD256">
        <v>1</v>
      </c>
      <c r="GF256">
        <v>681390573</v>
      </c>
      <c r="GG256">
        <v>2</v>
      </c>
      <c r="GH256">
        <v>0</v>
      </c>
      <c r="GI256">
        <v>2</v>
      </c>
      <c r="GJ256">
        <v>0</v>
      </c>
      <c r="GK256">
        <v>0</v>
      </c>
      <c r="GL256">
        <f t="shared" ref="GL256:GL265" si="481">ROUND(IF(AND(BH256=3,BI256=3,FS256&lt;&gt;0),P256,0),0)</f>
        <v>0</v>
      </c>
      <c r="GM256">
        <f t="shared" ref="GM256:GM265" si="482">ROUND(O256+X256+Y256,0)+GX256</f>
        <v>433</v>
      </c>
      <c r="GN256">
        <f t="shared" ref="GN256:GN265" si="483">IF(OR(BI256=0,BI256=1),ROUND(O256+X256+Y256,0),0)</f>
        <v>433</v>
      </c>
      <c r="GO256">
        <f t="shared" ref="GO256:GO265" si="484">IF(BI256=2,ROUND(O256+X256+Y256,0),0)</f>
        <v>0</v>
      </c>
      <c r="GP256">
        <f t="shared" ref="GP256:GP265" si="485">IF(BI256=4,ROUND(O256+X256+Y256,0)+GX256,0)</f>
        <v>0</v>
      </c>
      <c r="GR256">
        <v>0</v>
      </c>
      <c r="GS256">
        <v>0</v>
      </c>
      <c r="GT256">
        <v>0</v>
      </c>
      <c r="GU256" t="s">
        <v>3</v>
      </c>
      <c r="GV256">
        <f t="shared" ref="GV256:GV265" si="486">ROUND((GT256),2)</f>
        <v>0</v>
      </c>
      <c r="GW256">
        <v>1</v>
      </c>
      <c r="GX256">
        <f t="shared" ref="GX256:GX265" si="487">ROUND(HC256*I256,0)</f>
        <v>0</v>
      </c>
      <c r="HA256">
        <v>0</v>
      </c>
      <c r="HB256">
        <v>0</v>
      </c>
      <c r="HC256">
        <f t="shared" ref="HC256:HC265" si="488">GV256*GW256</f>
        <v>0</v>
      </c>
      <c r="IK256">
        <v>0</v>
      </c>
    </row>
    <row r="257" spans="1:245">
      <c r="A257">
        <v>17</v>
      </c>
      <c r="B257">
        <v>1</v>
      </c>
      <c r="C257">
        <f>ROW(SmtRes!A611)</f>
        <v>611</v>
      </c>
      <c r="D257">
        <f>ROW(EtalonRes!A688)</f>
        <v>688</v>
      </c>
      <c r="E257" t="s">
        <v>655</v>
      </c>
      <c r="F257" t="s">
        <v>656</v>
      </c>
      <c r="G257" t="s">
        <v>657</v>
      </c>
      <c r="H257" t="s">
        <v>658</v>
      </c>
      <c r="I257">
        <f>ROUND(10/100,9)</f>
        <v>0.1</v>
      </c>
      <c r="J257">
        <v>0</v>
      </c>
      <c r="O257">
        <f t="shared" si="455"/>
        <v>1219</v>
      </c>
      <c r="P257">
        <f t="shared" si="456"/>
        <v>0</v>
      </c>
      <c r="Q257">
        <f t="shared" si="457"/>
        <v>9</v>
      </c>
      <c r="R257">
        <f t="shared" si="458"/>
        <v>7</v>
      </c>
      <c r="S257">
        <f t="shared" si="459"/>
        <v>1210</v>
      </c>
      <c r="T257">
        <f t="shared" si="460"/>
        <v>0</v>
      </c>
      <c r="U257">
        <f t="shared" si="461"/>
        <v>8.5299999999999994</v>
      </c>
      <c r="V257">
        <f t="shared" si="462"/>
        <v>3.2000000000000001E-2</v>
      </c>
      <c r="W257">
        <f t="shared" si="463"/>
        <v>0</v>
      </c>
      <c r="X257">
        <f t="shared" si="464"/>
        <v>901</v>
      </c>
      <c r="Y257">
        <f t="shared" si="465"/>
        <v>609</v>
      </c>
      <c r="AA257">
        <v>48583957</v>
      </c>
      <c r="AB257">
        <f t="shared" si="466"/>
        <v>684.14</v>
      </c>
      <c r="AC257">
        <f>ROUND((ES257),2)</f>
        <v>0</v>
      </c>
      <c r="AD257">
        <f>ROUND((((ET257)-(EU257))+AE257),2)</f>
        <v>10.27</v>
      </c>
      <c r="AE257">
        <f>ROUND((EU257),2)</f>
        <v>3.87</v>
      </c>
      <c r="AF257">
        <f>ROUND((EV257),2)</f>
        <v>673.87</v>
      </c>
      <c r="AG257">
        <f t="shared" si="467"/>
        <v>0</v>
      </c>
      <c r="AH257">
        <f>(EW257)</f>
        <v>85.3</v>
      </c>
      <c r="AI257">
        <f>(EX257)</f>
        <v>0.32</v>
      </c>
      <c r="AJ257">
        <f t="shared" si="468"/>
        <v>0</v>
      </c>
      <c r="AK257">
        <v>684.14</v>
      </c>
      <c r="AL257">
        <v>0</v>
      </c>
      <c r="AM257">
        <v>10.27</v>
      </c>
      <c r="AN257">
        <v>3.87</v>
      </c>
      <c r="AO257">
        <v>673.87</v>
      </c>
      <c r="AP257">
        <v>0</v>
      </c>
      <c r="AQ257">
        <v>85.3</v>
      </c>
      <c r="AR257">
        <v>0.32</v>
      </c>
      <c r="AS257">
        <v>0</v>
      </c>
      <c r="AT257">
        <v>74</v>
      </c>
      <c r="AU257">
        <v>50</v>
      </c>
      <c r="AV257">
        <v>1</v>
      </c>
      <c r="AW257">
        <v>1</v>
      </c>
      <c r="AZ257">
        <v>1</v>
      </c>
      <c r="BA257">
        <v>17.95</v>
      </c>
      <c r="BB257">
        <v>8.92</v>
      </c>
      <c r="BC257">
        <v>1</v>
      </c>
      <c r="BD257" t="s">
        <v>3</v>
      </c>
      <c r="BE257" t="s">
        <v>3</v>
      </c>
      <c r="BF257" t="s">
        <v>3</v>
      </c>
      <c r="BG257" t="s">
        <v>3</v>
      </c>
      <c r="BH257">
        <v>0</v>
      </c>
      <c r="BI257">
        <v>1</v>
      </c>
      <c r="BJ257" t="s">
        <v>659</v>
      </c>
      <c r="BM257">
        <v>65001</v>
      </c>
      <c r="BN257">
        <v>0</v>
      </c>
      <c r="BO257" t="s">
        <v>656</v>
      </c>
      <c r="BP257">
        <v>1</v>
      </c>
      <c r="BQ257">
        <v>6</v>
      </c>
      <c r="BR257">
        <v>0</v>
      </c>
      <c r="BS257">
        <v>17.95</v>
      </c>
      <c r="BT257">
        <v>1</v>
      </c>
      <c r="BU257">
        <v>1</v>
      </c>
      <c r="BV257">
        <v>1</v>
      </c>
      <c r="BW257">
        <v>1</v>
      </c>
      <c r="BX257">
        <v>1</v>
      </c>
      <c r="BY257" t="s">
        <v>3</v>
      </c>
      <c r="BZ257">
        <v>74</v>
      </c>
      <c r="CA257">
        <v>50</v>
      </c>
      <c r="CE257">
        <v>0</v>
      </c>
      <c r="CF257">
        <v>0</v>
      </c>
      <c r="CG257">
        <v>0</v>
      </c>
      <c r="CM257">
        <v>0</v>
      </c>
      <c r="CN257" t="s">
        <v>3</v>
      </c>
      <c r="CO257">
        <v>0</v>
      </c>
      <c r="CP257">
        <f t="shared" si="469"/>
        <v>1219</v>
      </c>
      <c r="CQ257">
        <f t="shared" si="470"/>
        <v>0</v>
      </c>
      <c r="CR257">
        <f t="shared" si="471"/>
        <v>91.608399999999989</v>
      </c>
      <c r="CS257">
        <f t="shared" si="472"/>
        <v>69.466499999999996</v>
      </c>
      <c r="CT257">
        <f t="shared" si="473"/>
        <v>12095.9665</v>
      </c>
      <c r="CU257">
        <f t="shared" si="474"/>
        <v>0</v>
      </c>
      <c r="CV257">
        <f t="shared" si="475"/>
        <v>85.3</v>
      </c>
      <c r="CW257">
        <f t="shared" si="476"/>
        <v>0.32</v>
      </c>
      <c r="CX257">
        <f t="shared" si="477"/>
        <v>0</v>
      </c>
      <c r="CY257">
        <f t="shared" si="478"/>
        <v>900.58</v>
      </c>
      <c r="CZ257">
        <f t="shared" si="479"/>
        <v>608.5</v>
      </c>
      <c r="DC257" t="s">
        <v>3</v>
      </c>
      <c r="DD257" t="s">
        <v>3</v>
      </c>
      <c r="DE257" t="s">
        <v>3</v>
      </c>
      <c r="DF257" t="s">
        <v>3</v>
      </c>
      <c r="DG257" t="s">
        <v>3</v>
      </c>
      <c r="DH257" t="s">
        <v>3</v>
      </c>
      <c r="DI257" t="s">
        <v>3</v>
      </c>
      <c r="DJ257" t="s">
        <v>3</v>
      </c>
      <c r="DK257" t="s">
        <v>3</v>
      </c>
      <c r="DL257" t="s">
        <v>3</v>
      </c>
      <c r="DM257" t="s">
        <v>3</v>
      </c>
      <c r="DN257">
        <v>0</v>
      </c>
      <c r="DO257">
        <v>0</v>
      </c>
      <c r="DP257">
        <v>1</v>
      </c>
      <c r="DQ257">
        <v>1</v>
      </c>
      <c r="DU257">
        <v>1013</v>
      </c>
      <c r="DV257" t="s">
        <v>658</v>
      </c>
      <c r="DW257" t="s">
        <v>658</v>
      </c>
      <c r="DX257">
        <v>1</v>
      </c>
      <c r="EE257">
        <v>48577810</v>
      </c>
      <c r="EF257">
        <v>6</v>
      </c>
      <c r="EG257" t="s">
        <v>34</v>
      </c>
      <c r="EH257">
        <v>0</v>
      </c>
      <c r="EI257" t="s">
        <v>3</v>
      </c>
      <c r="EJ257">
        <v>1</v>
      </c>
      <c r="EK257">
        <v>65001</v>
      </c>
      <c r="EL257" t="s">
        <v>660</v>
      </c>
      <c r="EM257" t="s">
        <v>661</v>
      </c>
      <c r="EO257" t="s">
        <v>3</v>
      </c>
      <c r="EQ257">
        <v>131072</v>
      </c>
      <c r="ER257">
        <v>684.14</v>
      </c>
      <c r="ES257">
        <v>0</v>
      </c>
      <c r="ET257">
        <v>10.27</v>
      </c>
      <c r="EU257">
        <v>3.87</v>
      </c>
      <c r="EV257">
        <v>673.87</v>
      </c>
      <c r="EW257">
        <v>85.3</v>
      </c>
      <c r="EX257">
        <v>0.32</v>
      </c>
      <c r="EY257">
        <v>0</v>
      </c>
      <c r="FQ257">
        <v>0</v>
      </c>
      <c r="FR257">
        <f t="shared" si="480"/>
        <v>0</v>
      </c>
      <c r="FS257">
        <v>0</v>
      </c>
      <c r="FX257">
        <v>74</v>
      </c>
      <c r="FY257">
        <v>50</v>
      </c>
      <c r="GA257" t="s">
        <v>3</v>
      </c>
      <c r="GD257">
        <v>1</v>
      </c>
      <c r="GF257">
        <v>906805017</v>
      </c>
      <c r="GG257">
        <v>2</v>
      </c>
      <c r="GH257">
        <v>0</v>
      </c>
      <c r="GI257">
        <v>2</v>
      </c>
      <c r="GJ257">
        <v>0</v>
      </c>
      <c r="GK257">
        <v>0</v>
      </c>
      <c r="GL257">
        <f t="shared" si="481"/>
        <v>0</v>
      </c>
      <c r="GM257">
        <f t="shared" si="482"/>
        <v>2729</v>
      </c>
      <c r="GN257">
        <f t="shared" si="483"/>
        <v>2729</v>
      </c>
      <c r="GO257">
        <f t="shared" si="484"/>
        <v>0</v>
      </c>
      <c r="GP257">
        <f t="shared" si="485"/>
        <v>0</v>
      </c>
      <c r="GR257">
        <v>0</v>
      </c>
      <c r="GS257">
        <v>0</v>
      </c>
      <c r="GT257">
        <v>0</v>
      </c>
      <c r="GU257" t="s">
        <v>3</v>
      </c>
      <c r="GV257">
        <f t="shared" si="486"/>
        <v>0</v>
      </c>
      <c r="GW257">
        <v>1</v>
      </c>
      <c r="GX257">
        <f t="shared" si="487"/>
        <v>0</v>
      </c>
      <c r="HA257">
        <v>0</v>
      </c>
      <c r="HB257">
        <v>0</v>
      </c>
      <c r="HC257">
        <f t="shared" si="488"/>
        <v>0</v>
      </c>
      <c r="IK257">
        <v>0</v>
      </c>
    </row>
    <row r="258" spans="1:245">
      <c r="A258">
        <v>18</v>
      </c>
      <c r="B258">
        <v>1</v>
      </c>
      <c r="C258">
        <v>611</v>
      </c>
      <c r="E258" t="s">
        <v>662</v>
      </c>
      <c r="F258" t="s">
        <v>663</v>
      </c>
      <c r="G258" t="s">
        <v>664</v>
      </c>
      <c r="H258" t="s">
        <v>40</v>
      </c>
      <c r="I258">
        <f>I257*J258</f>
        <v>0.13400000000000001</v>
      </c>
      <c r="J258">
        <v>1.34</v>
      </c>
      <c r="O258">
        <f t="shared" si="455"/>
        <v>0</v>
      </c>
      <c r="P258">
        <f t="shared" si="456"/>
        <v>0</v>
      </c>
      <c r="Q258">
        <f t="shared" si="457"/>
        <v>0</v>
      </c>
      <c r="R258">
        <f t="shared" si="458"/>
        <v>0</v>
      </c>
      <c r="S258">
        <f t="shared" si="459"/>
        <v>0</v>
      </c>
      <c r="T258">
        <f t="shared" si="460"/>
        <v>0</v>
      </c>
      <c r="U258">
        <f t="shared" si="461"/>
        <v>0</v>
      </c>
      <c r="V258">
        <f t="shared" si="462"/>
        <v>0</v>
      </c>
      <c r="W258">
        <f t="shared" si="463"/>
        <v>0</v>
      </c>
      <c r="X258">
        <f t="shared" si="464"/>
        <v>0</v>
      </c>
      <c r="Y258">
        <f t="shared" si="465"/>
        <v>0</v>
      </c>
      <c r="AA258">
        <v>48583957</v>
      </c>
      <c r="AB258">
        <f t="shared" si="466"/>
        <v>0</v>
      </c>
      <c r="AC258">
        <f>ROUND((ES258),2)</f>
        <v>0</v>
      </c>
      <c r="AD258">
        <f>ROUND((((ET258)-(EU258))+AE258),2)</f>
        <v>0</v>
      </c>
      <c r="AE258">
        <f>ROUND((EU258),2)</f>
        <v>0</v>
      </c>
      <c r="AF258">
        <f>ROUND((EV258),2)</f>
        <v>0</v>
      </c>
      <c r="AG258">
        <f t="shared" si="467"/>
        <v>0</v>
      </c>
      <c r="AH258">
        <f>(EW258)</f>
        <v>0</v>
      </c>
      <c r="AI258">
        <f>(EX258)</f>
        <v>0</v>
      </c>
      <c r="AJ258">
        <f t="shared" si="468"/>
        <v>0</v>
      </c>
      <c r="AK258">
        <v>0</v>
      </c>
      <c r="AL258">
        <v>0</v>
      </c>
      <c r="AM258">
        <v>0</v>
      </c>
      <c r="AN258">
        <v>0</v>
      </c>
      <c r="AO258">
        <v>0</v>
      </c>
      <c r="AP258">
        <v>0</v>
      </c>
      <c r="AQ258">
        <v>0</v>
      </c>
      <c r="AR258">
        <v>0</v>
      </c>
      <c r="AS258">
        <v>0</v>
      </c>
      <c r="AT258">
        <v>74</v>
      </c>
      <c r="AU258">
        <v>50</v>
      </c>
      <c r="AV258">
        <v>1</v>
      </c>
      <c r="AW258">
        <v>1</v>
      </c>
      <c r="AZ258">
        <v>1</v>
      </c>
      <c r="BA258">
        <v>1</v>
      </c>
      <c r="BB258">
        <v>1</v>
      </c>
      <c r="BC258">
        <v>1</v>
      </c>
      <c r="BD258" t="s">
        <v>3</v>
      </c>
      <c r="BE258" t="s">
        <v>3</v>
      </c>
      <c r="BF258" t="s">
        <v>3</v>
      </c>
      <c r="BG258" t="s">
        <v>3</v>
      </c>
      <c r="BH258">
        <v>3</v>
      </c>
      <c r="BI258">
        <v>1</v>
      </c>
      <c r="BJ258" t="s">
        <v>665</v>
      </c>
      <c r="BM258">
        <v>65001</v>
      </c>
      <c r="BN258">
        <v>0</v>
      </c>
      <c r="BO258" t="s">
        <v>3</v>
      </c>
      <c r="BP258">
        <v>0</v>
      </c>
      <c r="BQ258">
        <v>6</v>
      </c>
      <c r="BR258">
        <v>0</v>
      </c>
      <c r="BS258">
        <v>1</v>
      </c>
      <c r="BT258">
        <v>1</v>
      </c>
      <c r="BU258">
        <v>1</v>
      </c>
      <c r="BV258">
        <v>1</v>
      </c>
      <c r="BW258">
        <v>1</v>
      </c>
      <c r="BX258">
        <v>1</v>
      </c>
      <c r="BY258" t="s">
        <v>3</v>
      </c>
      <c r="BZ258">
        <v>74</v>
      </c>
      <c r="CA258">
        <v>50</v>
      </c>
      <c r="CE258">
        <v>0</v>
      </c>
      <c r="CF258">
        <v>0</v>
      </c>
      <c r="CG258">
        <v>0</v>
      </c>
      <c r="CM258">
        <v>0</v>
      </c>
      <c r="CN258" t="s">
        <v>3</v>
      </c>
      <c r="CO258">
        <v>0</v>
      </c>
      <c r="CP258">
        <f t="shared" si="469"/>
        <v>0</v>
      </c>
      <c r="CQ258">
        <f t="shared" si="470"/>
        <v>0</v>
      </c>
      <c r="CR258">
        <f t="shared" si="471"/>
        <v>0</v>
      </c>
      <c r="CS258">
        <f t="shared" si="472"/>
        <v>0</v>
      </c>
      <c r="CT258">
        <f t="shared" si="473"/>
        <v>0</v>
      </c>
      <c r="CU258">
        <f t="shared" si="474"/>
        <v>0</v>
      </c>
      <c r="CV258">
        <f t="shared" si="475"/>
        <v>0</v>
      </c>
      <c r="CW258">
        <f t="shared" si="476"/>
        <v>0</v>
      </c>
      <c r="CX258">
        <f t="shared" si="477"/>
        <v>0</v>
      </c>
      <c r="CY258">
        <f t="shared" si="478"/>
        <v>0</v>
      </c>
      <c r="CZ258">
        <f t="shared" si="479"/>
        <v>0</v>
      </c>
      <c r="DC258" t="s">
        <v>3</v>
      </c>
      <c r="DD258" t="s">
        <v>3</v>
      </c>
      <c r="DE258" t="s">
        <v>3</v>
      </c>
      <c r="DF258" t="s">
        <v>3</v>
      </c>
      <c r="DG258" t="s">
        <v>3</v>
      </c>
      <c r="DH258" t="s">
        <v>3</v>
      </c>
      <c r="DI258" t="s">
        <v>3</v>
      </c>
      <c r="DJ258" t="s">
        <v>3</v>
      </c>
      <c r="DK258" t="s">
        <v>3</v>
      </c>
      <c r="DL258" t="s">
        <v>3</v>
      </c>
      <c r="DM258" t="s">
        <v>3</v>
      </c>
      <c r="DN258">
        <v>0</v>
      </c>
      <c r="DO258">
        <v>0</v>
      </c>
      <c r="DP258">
        <v>1</v>
      </c>
      <c r="DQ258">
        <v>1</v>
      </c>
      <c r="DU258">
        <v>1009</v>
      </c>
      <c r="DV258" t="s">
        <v>40</v>
      </c>
      <c r="DW258" t="s">
        <v>40</v>
      </c>
      <c r="DX258">
        <v>1000</v>
      </c>
      <c r="EE258">
        <v>48577810</v>
      </c>
      <c r="EF258">
        <v>6</v>
      </c>
      <c r="EG258" t="s">
        <v>34</v>
      </c>
      <c r="EH258">
        <v>0</v>
      </c>
      <c r="EI258" t="s">
        <v>3</v>
      </c>
      <c r="EJ258">
        <v>1</v>
      </c>
      <c r="EK258">
        <v>65001</v>
      </c>
      <c r="EL258" t="s">
        <v>660</v>
      </c>
      <c r="EM258" t="s">
        <v>661</v>
      </c>
      <c r="EO258" t="s">
        <v>3</v>
      </c>
      <c r="EQ258">
        <v>0</v>
      </c>
      <c r="ER258">
        <v>0</v>
      </c>
      <c r="ES258">
        <v>0</v>
      </c>
      <c r="ET258">
        <v>0</v>
      </c>
      <c r="EU258">
        <v>0</v>
      </c>
      <c r="EV258">
        <v>0</v>
      </c>
      <c r="EW258">
        <v>0</v>
      </c>
      <c r="EX258">
        <v>0</v>
      </c>
      <c r="FQ258">
        <v>0</v>
      </c>
      <c r="FR258">
        <f t="shared" si="480"/>
        <v>0</v>
      </c>
      <c r="FS258">
        <v>0</v>
      </c>
      <c r="FX258">
        <v>74</v>
      </c>
      <c r="FY258">
        <v>50</v>
      </c>
      <c r="GA258" t="s">
        <v>3</v>
      </c>
      <c r="GD258">
        <v>1</v>
      </c>
      <c r="GF258">
        <v>-856488199</v>
      </c>
      <c r="GG258">
        <v>2</v>
      </c>
      <c r="GH258">
        <v>0</v>
      </c>
      <c r="GI258">
        <v>0</v>
      </c>
      <c r="GJ258">
        <v>0</v>
      </c>
      <c r="GK258">
        <v>0</v>
      </c>
      <c r="GL258">
        <f t="shared" si="481"/>
        <v>0</v>
      </c>
      <c r="GM258">
        <f t="shared" si="482"/>
        <v>0</v>
      </c>
      <c r="GN258">
        <f t="shared" si="483"/>
        <v>0</v>
      </c>
      <c r="GO258">
        <f t="shared" si="484"/>
        <v>0</v>
      </c>
      <c r="GP258">
        <f t="shared" si="485"/>
        <v>0</v>
      </c>
      <c r="GR258">
        <v>0</v>
      </c>
      <c r="GS258">
        <v>0</v>
      </c>
      <c r="GT258">
        <v>0</v>
      </c>
      <c r="GU258" t="s">
        <v>3</v>
      </c>
      <c r="GV258">
        <f t="shared" si="486"/>
        <v>0</v>
      </c>
      <c r="GW258">
        <v>1</v>
      </c>
      <c r="GX258">
        <f t="shared" si="487"/>
        <v>0</v>
      </c>
      <c r="HA258">
        <v>0</v>
      </c>
      <c r="HB258">
        <v>0</v>
      </c>
      <c r="HC258">
        <f t="shared" si="488"/>
        <v>0</v>
      </c>
      <c r="IK258">
        <v>0</v>
      </c>
    </row>
    <row r="259" spans="1:245">
      <c r="A259">
        <v>17</v>
      </c>
      <c r="B259">
        <v>1</v>
      </c>
      <c r="C259">
        <f>ROW(SmtRes!A621)</f>
        <v>621</v>
      </c>
      <c r="D259">
        <f>ROW(EtalonRes!A700)</f>
        <v>700</v>
      </c>
      <c r="E259" t="s">
        <v>666</v>
      </c>
      <c r="F259" t="s">
        <v>447</v>
      </c>
      <c r="G259" t="s">
        <v>667</v>
      </c>
      <c r="H259" t="s">
        <v>359</v>
      </c>
      <c r="I259">
        <f>ROUND(7/100,9)</f>
        <v>7.0000000000000007E-2</v>
      </c>
      <c r="J259">
        <v>0</v>
      </c>
      <c r="O259">
        <f t="shared" si="455"/>
        <v>256</v>
      </c>
      <c r="P259">
        <f t="shared" si="456"/>
        <v>0</v>
      </c>
      <c r="Q259">
        <f t="shared" si="457"/>
        <v>9</v>
      </c>
      <c r="R259">
        <f t="shared" si="458"/>
        <v>2</v>
      </c>
      <c r="S259">
        <f t="shared" si="459"/>
        <v>247</v>
      </c>
      <c r="T259">
        <f t="shared" si="460"/>
        <v>0</v>
      </c>
      <c r="U259">
        <f t="shared" si="461"/>
        <v>1.5632400000000002</v>
      </c>
      <c r="V259">
        <f t="shared" si="462"/>
        <v>7.8400000000000015E-3</v>
      </c>
      <c r="W259">
        <f t="shared" si="463"/>
        <v>0</v>
      </c>
      <c r="X259">
        <f t="shared" si="464"/>
        <v>286</v>
      </c>
      <c r="Y259">
        <f t="shared" si="465"/>
        <v>177</v>
      </c>
      <c r="AA259">
        <v>48583957</v>
      </c>
      <c r="AB259">
        <f t="shared" si="466"/>
        <v>214.73</v>
      </c>
      <c r="AC259">
        <f>ROUND(((ES259*0)),2)</f>
        <v>0</v>
      </c>
      <c r="AD259">
        <f>ROUND(((((ET259*0.4))-((EU259*0.4)))+AE259),2)</f>
        <v>18.43</v>
      </c>
      <c r="AE259">
        <f>ROUND(((EU259*0.4)),2)</f>
        <v>1.23</v>
      </c>
      <c r="AF259">
        <f>ROUND(((EV259*0.4)),2)</f>
        <v>196.3</v>
      </c>
      <c r="AG259">
        <f t="shared" si="467"/>
        <v>0</v>
      </c>
      <c r="AH259">
        <f>((EW259*0.4))</f>
        <v>22.332000000000001</v>
      </c>
      <c r="AI259">
        <f>((EX259*0.4))</f>
        <v>0.11200000000000002</v>
      </c>
      <c r="AJ259">
        <f t="shared" si="468"/>
        <v>0</v>
      </c>
      <c r="AK259">
        <v>5004.5200000000004</v>
      </c>
      <c r="AL259">
        <v>4467.71</v>
      </c>
      <c r="AM259">
        <v>46.06</v>
      </c>
      <c r="AN259">
        <v>3.07</v>
      </c>
      <c r="AO259">
        <v>490.75</v>
      </c>
      <c r="AP259">
        <v>0</v>
      </c>
      <c r="AQ259">
        <v>55.83</v>
      </c>
      <c r="AR259">
        <v>0.28000000000000003</v>
      </c>
      <c r="AS259">
        <v>0</v>
      </c>
      <c r="AT259">
        <v>115</v>
      </c>
      <c r="AU259">
        <v>71</v>
      </c>
      <c r="AV259">
        <v>1</v>
      </c>
      <c r="AW259">
        <v>1</v>
      </c>
      <c r="AZ259">
        <v>1</v>
      </c>
      <c r="BA259">
        <v>17.95</v>
      </c>
      <c r="BB259">
        <v>7.07</v>
      </c>
      <c r="BC259">
        <v>2.81</v>
      </c>
      <c r="BD259" t="s">
        <v>3</v>
      </c>
      <c r="BE259" t="s">
        <v>3</v>
      </c>
      <c r="BF259" t="s">
        <v>3</v>
      </c>
      <c r="BG259" t="s">
        <v>3</v>
      </c>
      <c r="BH259">
        <v>0</v>
      </c>
      <c r="BI259">
        <v>1</v>
      </c>
      <c r="BJ259" t="s">
        <v>449</v>
      </c>
      <c r="BM259">
        <v>16001</v>
      </c>
      <c r="BN259">
        <v>0</v>
      </c>
      <c r="BO259" t="s">
        <v>447</v>
      </c>
      <c r="BP259">
        <v>1</v>
      </c>
      <c r="BQ259">
        <v>2</v>
      </c>
      <c r="BR259">
        <v>0</v>
      </c>
      <c r="BS259">
        <v>17.95</v>
      </c>
      <c r="BT259">
        <v>1</v>
      </c>
      <c r="BU259">
        <v>1</v>
      </c>
      <c r="BV259">
        <v>1</v>
      </c>
      <c r="BW259">
        <v>1</v>
      </c>
      <c r="BX259">
        <v>1</v>
      </c>
      <c r="BY259" t="s">
        <v>3</v>
      </c>
      <c r="BZ259">
        <v>128</v>
      </c>
      <c r="CA259">
        <v>83</v>
      </c>
      <c r="CE259">
        <v>0</v>
      </c>
      <c r="CF259">
        <v>0</v>
      </c>
      <c r="CG259">
        <v>0</v>
      </c>
      <c r="CM259">
        <v>0</v>
      </c>
      <c r="CN259" t="s">
        <v>651</v>
      </c>
      <c r="CO259">
        <v>0</v>
      </c>
      <c r="CP259">
        <f t="shared" si="469"/>
        <v>256</v>
      </c>
      <c r="CQ259">
        <f t="shared" si="470"/>
        <v>0</v>
      </c>
      <c r="CR259">
        <f t="shared" si="471"/>
        <v>130.30010000000001</v>
      </c>
      <c r="CS259">
        <f t="shared" si="472"/>
        <v>22.078499999999998</v>
      </c>
      <c r="CT259">
        <f t="shared" si="473"/>
        <v>3523.585</v>
      </c>
      <c r="CU259">
        <f t="shared" si="474"/>
        <v>0</v>
      </c>
      <c r="CV259">
        <f t="shared" si="475"/>
        <v>22.332000000000001</v>
      </c>
      <c r="CW259">
        <f t="shared" si="476"/>
        <v>0.11200000000000002</v>
      </c>
      <c r="CX259">
        <f t="shared" si="477"/>
        <v>0</v>
      </c>
      <c r="CY259">
        <f t="shared" si="478"/>
        <v>286.35000000000002</v>
      </c>
      <c r="CZ259">
        <f t="shared" si="479"/>
        <v>176.79</v>
      </c>
      <c r="DC259" t="s">
        <v>3</v>
      </c>
      <c r="DD259" t="s">
        <v>652</v>
      </c>
      <c r="DE259" t="s">
        <v>653</v>
      </c>
      <c r="DF259" t="s">
        <v>653</v>
      </c>
      <c r="DG259" t="s">
        <v>653</v>
      </c>
      <c r="DH259" t="s">
        <v>3</v>
      </c>
      <c r="DI259" t="s">
        <v>653</v>
      </c>
      <c r="DJ259" t="s">
        <v>653</v>
      </c>
      <c r="DK259" t="s">
        <v>3</v>
      </c>
      <c r="DL259" t="s">
        <v>3</v>
      </c>
      <c r="DM259" t="s">
        <v>3</v>
      </c>
      <c r="DN259">
        <v>0</v>
      </c>
      <c r="DO259">
        <v>0</v>
      </c>
      <c r="DP259">
        <v>1</v>
      </c>
      <c r="DQ259">
        <v>1</v>
      </c>
      <c r="DU259">
        <v>1013</v>
      </c>
      <c r="DV259" t="s">
        <v>359</v>
      </c>
      <c r="DW259" t="s">
        <v>359</v>
      </c>
      <c r="DX259">
        <v>1</v>
      </c>
      <c r="EE259">
        <v>48577750</v>
      </c>
      <c r="EF259">
        <v>2</v>
      </c>
      <c r="EG259" t="s">
        <v>12</v>
      </c>
      <c r="EH259">
        <v>0</v>
      </c>
      <c r="EI259" t="s">
        <v>3</v>
      </c>
      <c r="EJ259">
        <v>1</v>
      </c>
      <c r="EK259">
        <v>16001</v>
      </c>
      <c r="EL259" t="s">
        <v>361</v>
      </c>
      <c r="EM259" t="s">
        <v>362</v>
      </c>
      <c r="EO259" t="s">
        <v>654</v>
      </c>
      <c r="EQ259">
        <v>131072</v>
      </c>
      <c r="ER259">
        <v>5004.5200000000004</v>
      </c>
      <c r="ES259">
        <v>4467.71</v>
      </c>
      <c r="ET259">
        <v>46.06</v>
      </c>
      <c r="EU259">
        <v>3.07</v>
      </c>
      <c r="EV259">
        <v>490.75</v>
      </c>
      <c r="EW259">
        <v>55.83</v>
      </c>
      <c r="EX259">
        <v>0.28000000000000003</v>
      </c>
      <c r="EY259">
        <v>0</v>
      </c>
      <c r="FQ259">
        <v>0</v>
      </c>
      <c r="FR259">
        <f t="shared" si="480"/>
        <v>0</v>
      </c>
      <c r="FS259">
        <v>0</v>
      </c>
      <c r="FT259" t="s">
        <v>22</v>
      </c>
      <c r="FU259" t="s">
        <v>23</v>
      </c>
      <c r="FX259">
        <v>115.2</v>
      </c>
      <c r="FY259">
        <v>70.55</v>
      </c>
      <c r="GA259" t="s">
        <v>3</v>
      </c>
      <c r="GD259">
        <v>1</v>
      </c>
      <c r="GF259">
        <v>1231586918</v>
      </c>
      <c r="GG259">
        <v>2</v>
      </c>
      <c r="GH259">
        <v>0</v>
      </c>
      <c r="GI259">
        <v>2</v>
      </c>
      <c r="GJ259">
        <v>0</v>
      </c>
      <c r="GK259">
        <v>0</v>
      </c>
      <c r="GL259">
        <f t="shared" si="481"/>
        <v>0</v>
      </c>
      <c r="GM259">
        <f t="shared" si="482"/>
        <v>719</v>
      </c>
      <c r="GN259">
        <f t="shared" si="483"/>
        <v>719</v>
      </c>
      <c r="GO259">
        <f t="shared" si="484"/>
        <v>0</v>
      </c>
      <c r="GP259">
        <f t="shared" si="485"/>
        <v>0</v>
      </c>
      <c r="GR259">
        <v>0</v>
      </c>
      <c r="GS259">
        <v>0</v>
      </c>
      <c r="GT259">
        <v>0</v>
      </c>
      <c r="GU259" t="s">
        <v>3</v>
      </c>
      <c r="GV259">
        <f t="shared" si="486"/>
        <v>0</v>
      </c>
      <c r="GW259">
        <v>1</v>
      </c>
      <c r="GX259">
        <f t="shared" si="487"/>
        <v>0</v>
      </c>
      <c r="HA259">
        <v>0</v>
      </c>
      <c r="HB259">
        <v>0</v>
      </c>
      <c r="HC259">
        <f t="shared" si="488"/>
        <v>0</v>
      </c>
      <c r="IK259">
        <v>0</v>
      </c>
    </row>
    <row r="260" spans="1:245">
      <c r="A260">
        <v>17</v>
      </c>
      <c r="B260">
        <v>1</v>
      </c>
      <c r="C260">
        <f>ROW(SmtRes!A625)</f>
        <v>625</v>
      </c>
      <c r="D260">
        <f>ROW(EtalonRes!A704)</f>
        <v>704</v>
      </c>
      <c r="E260" t="s">
        <v>668</v>
      </c>
      <c r="F260" t="s">
        <v>669</v>
      </c>
      <c r="G260" t="s">
        <v>670</v>
      </c>
      <c r="H260" t="s">
        <v>671</v>
      </c>
      <c r="I260">
        <f>ROUND((5+2)/100,9)</f>
        <v>7.0000000000000007E-2</v>
      </c>
      <c r="J260">
        <v>0</v>
      </c>
      <c r="O260">
        <f t="shared" si="455"/>
        <v>645</v>
      </c>
      <c r="P260">
        <f t="shared" si="456"/>
        <v>0</v>
      </c>
      <c r="Q260">
        <f t="shared" si="457"/>
        <v>6</v>
      </c>
      <c r="R260">
        <f t="shared" si="458"/>
        <v>4</v>
      </c>
      <c r="S260">
        <f t="shared" si="459"/>
        <v>639</v>
      </c>
      <c r="T260">
        <f t="shared" si="460"/>
        <v>0</v>
      </c>
      <c r="U260">
        <f t="shared" si="461"/>
        <v>4.4688000000000008</v>
      </c>
      <c r="V260">
        <f t="shared" si="462"/>
        <v>2.0300000000000002E-2</v>
      </c>
      <c r="W260">
        <f t="shared" si="463"/>
        <v>0</v>
      </c>
      <c r="X260">
        <f t="shared" si="464"/>
        <v>476</v>
      </c>
      <c r="Y260">
        <f t="shared" si="465"/>
        <v>322</v>
      </c>
      <c r="AA260">
        <v>48583957</v>
      </c>
      <c r="AB260">
        <f t="shared" si="466"/>
        <v>518.11</v>
      </c>
      <c r="AC260">
        <f t="shared" ref="AC260:AC265" si="489">ROUND((ES260),2)</f>
        <v>0</v>
      </c>
      <c r="AD260">
        <f t="shared" ref="AD260:AD265" si="490">ROUND((((ET260)-(EU260))+AE260),2)</f>
        <v>9.31</v>
      </c>
      <c r="AE260">
        <f t="shared" ref="AE260:AF265" si="491">ROUND((EU260),2)</f>
        <v>3.51</v>
      </c>
      <c r="AF260">
        <f t="shared" si="491"/>
        <v>508.8</v>
      </c>
      <c r="AG260">
        <f t="shared" si="467"/>
        <v>0</v>
      </c>
      <c r="AH260">
        <f t="shared" ref="AH260:AI265" si="492">(EW260)</f>
        <v>63.84</v>
      </c>
      <c r="AI260">
        <f t="shared" si="492"/>
        <v>0.28999999999999998</v>
      </c>
      <c r="AJ260">
        <f t="shared" si="468"/>
        <v>0</v>
      </c>
      <c r="AK260">
        <v>518.11</v>
      </c>
      <c r="AL260">
        <v>0</v>
      </c>
      <c r="AM260">
        <v>9.31</v>
      </c>
      <c r="AN260">
        <v>3.51</v>
      </c>
      <c r="AO260">
        <v>508.8</v>
      </c>
      <c r="AP260">
        <v>0</v>
      </c>
      <c r="AQ260">
        <v>63.84</v>
      </c>
      <c r="AR260">
        <v>0.28999999999999998</v>
      </c>
      <c r="AS260">
        <v>0</v>
      </c>
      <c r="AT260">
        <v>74</v>
      </c>
      <c r="AU260">
        <v>50</v>
      </c>
      <c r="AV260">
        <v>1</v>
      </c>
      <c r="AW260">
        <v>1</v>
      </c>
      <c r="AZ260">
        <v>1</v>
      </c>
      <c r="BA260">
        <v>17.95</v>
      </c>
      <c r="BB260">
        <v>8.92</v>
      </c>
      <c r="BC260">
        <v>1</v>
      </c>
      <c r="BD260" t="s">
        <v>3</v>
      </c>
      <c r="BE260" t="s">
        <v>3</v>
      </c>
      <c r="BF260" t="s">
        <v>3</v>
      </c>
      <c r="BG260" t="s">
        <v>3</v>
      </c>
      <c r="BH260">
        <v>0</v>
      </c>
      <c r="BI260">
        <v>1</v>
      </c>
      <c r="BJ260" t="s">
        <v>672</v>
      </c>
      <c r="BM260">
        <v>65001</v>
      </c>
      <c r="BN260">
        <v>0</v>
      </c>
      <c r="BO260" t="s">
        <v>669</v>
      </c>
      <c r="BP260">
        <v>1</v>
      </c>
      <c r="BQ260">
        <v>6</v>
      </c>
      <c r="BR260">
        <v>0</v>
      </c>
      <c r="BS260">
        <v>17.95</v>
      </c>
      <c r="BT260">
        <v>1</v>
      </c>
      <c r="BU260">
        <v>1</v>
      </c>
      <c r="BV260">
        <v>1</v>
      </c>
      <c r="BW260">
        <v>1</v>
      </c>
      <c r="BX260">
        <v>1</v>
      </c>
      <c r="BY260" t="s">
        <v>3</v>
      </c>
      <c r="BZ260">
        <v>74</v>
      </c>
      <c r="CA260">
        <v>50</v>
      </c>
      <c r="CE260">
        <v>0</v>
      </c>
      <c r="CF260">
        <v>0</v>
      </c>
      <c r="CG260">
        <v>0</v>
      </c>
      <c r="CM260">
        <v>0</v>
      </c>
      <c r="CN260" t="s">
        <v>3</v>
      </c>
      <c r="CO260">
        <v>0</v>
      </c>
      <c r="CP260">
        <f t="shared" si="469"/>
        <v>645</v>
      </c>
      <c r="CQ260">
        <f t="shared" si="470"/>
        <v>0</v>
      </c>
      <c r="CR260">
        <f t="shared" si="471"/>
        <v>83.045200000000008</v>
      </c>
      <c r="CS260">
        <f t="shared" si="472"/>
        <v>63.004499999999993</v>
      </c>
      <c r="CT260">
        <f t="shared" si="473"/>
        <v>9132.9599999999991</v>
      </c>
      <c r="CU260">
        <f t="shared" si="474"/>
        <v>0</v>
      </c>
      <c r="CV260">
        <f t="shared" si="475"/>
        <v>63.84</v>
      </c>
      <c r="CW260">
        <f t="shared" si="476"/>
        <v>0.28999999999999998</v>
      </c>
      <c r="CX260">
        <f t="shared" si="477"/>
        <v>0</v>
      </c>
      <c r="CY260">
        <f t="shared" si="478"/>
        <v>475.82</v>
      </c>
      <c r="CZ260">
        <f t="shared" si="479"/>
        <v>321.5</v>
      </c>
      <c r="DC260" t="s">
        <v>3</v>
      </c>
      <c r="DD260" t="s">
        <v>3</v>
      </c>
      <c r="DE260" t="s">
        <v>3</v>
      </c>
      <c r="DF260" t="s">
        <v>3</v>
      </c>
      <c r="DG260" t="s">
        <v>3</v>
      </c>
      <c r="DH260" t="s">
        <v>3</v>
      </c>
      <c r="DI260" t="s">
        <v>3</v>
      </c>
      <c r="DJ260" t="s">
        <v>3</v>
      </c>
      <c r="DK260" t="s">
        <v>3</v>
      </c>
      <c r="DL260" t="s">
        <v>3</v>
      </c>
      <c r="DM260" t="s">
        <v>3</v>
      </c>
      <c r="DN260">
        <v>0</v>
      </c>
      <c r="DO260">
        <v>0</v>
      </c>
      <c r="DP260">
        <v>1</v>
      </c>
      <c r="DQ260">
        <v>1</v>
      </c>
      <c r="DU260">
        <v>1013</v>
      </c>
      <c r="DV260" t="s">
        <v>671</v>
      </c>
      <c r="DW260" t="s">
        <v>671</v>
      </c>
      <c r="DX260">
        <v>1</v>
      </c>
      <c r="EE260">
        <v>48577810</v>
      </c>
      <c r="EF260">
        <v>6</v>
      </c>
      <c r="EG260" t="s">
        <v>34</v>
      </c>
      <c r="EH260">
        <v>0</v>
      </c>
      <c r="EI260" t="s">
        <v>3</v>
      </c>
      <c r="EJ260">
        <v>1</v>
      </c>
      <c r="EK260">
        <v>65001</v>
      </c>
      <c r="EL260" t="s">
        <v>660</v>
      </c>
      <c r="EM260" t="s">
        <v>661</v>
      </c>
      <c r="EO260" t="s">
        <v>3</v>
      </c>
      <c r="EQ260">
        <v>131072</v>
      </c>
      <c r="ER260">
        <v>518.11</v>
      </c>
      <c r="ES260">
        <v>0</v>
      </c>
      <c r="ET260">
        <v>9.31</v>
      </c>
      <c r="EU260">
        <v>3.51</v>
      </c>
      <c r="EV260">
        <v>508.8</v>
      </c>
      <c r="EW260">
        <v>63.84</v>
      </c>
      <c r="EX260">
        <v>0.28999999999999998</v>
      </c>
      <c r="EY260">
        <v>0</v>
      </c>
      <c r="FQ260">
        <v>0</v>
      </c>
      <c r="FR260">
        <f t="shared" si="480"/>
        <v>0</v>
      </c>
      <c r="FS260">
        <v>0</v>
      </c>
      <c r="FX260">
        <v>74</v>
      </c>
      <c r="FY260">
        <v>50</v>
      </c>
      <c r="GA260" t="s">
        <v>3</v>
      </c>
      <c r="GD260">
        <v>1</v>
      </c>
      <c r="GF260">
        <v>-860507966</v>
      </c>
      <c r="GG260">
        <v>2</v>
      </c>
      <c r="GH260">
        <v>0</v>
      </c>
      <c r="GI260">
        <v>2</v>
      </c>
      <c r="GJ260">
        <v>0</v>
      </c>
      <c r="GK260">
        <v>0</v>
      </c>
      <c r="GL260">
        <f t="shared" si="481"/>
        <v>0</v>
      </c>
      <c r="GM260">
        <f t="shared" si="482"/>
        <v>1443</v>
      </c>
      <c r="GN260">
        <f t="shared" si="483"/>
        <v>1443</v>
      </c>
      <c r="GO260">
        <f t="shared" si="484"/>
        <v>0</v>
      </c>
      <c r="GP260">
        <f t="shared" si="485"/>
        <v>0</v>
      </c>
      <c r="GR260">
        <v>0</v>
      </c>
      <c r="GS260">
        <v>0</v>
      </c>
      <c r="GT260">
        <v>0</v>
      </c>
      <c r="GU260" t="s">
        <v>3</v>
      </c>
      <c r="GV260">
        <f t="shared" si="486"/>
        <v>0</v>
      </c>
      <c r="GW260">
        <v>1</v>
      </c>
      <c r="GX260">
        <f t="shared" si="487"/>
        <v>0</v>
      </c>
      <c r="HA260">
        <v>0</v>
      </c>
      <c r="HB260">
        <v>0</v>
      </c>
      <c r="HC260">
        <f t="shared" si="488"/>
        <v>0</v>
      </c>
      <c r="IK260">
        <v>0</v>
      </c>
    </row>
    <row r="261" spans="1:245">
      <c r="A261">
        <v>18</v>
      </c>
      <c r="B261">
        <v>1</v>
      </c>
      <c r="C261">
        <v>625</v>
      </c>
      <c r="E261" t="s">
        <v>673</v>
      </c>
      <c r="F261" t="s">
        <v>663</v>
      </c>
      <c r="G261" t="s">
        <v>664</v>
      </c>
      <c r="H261" t="s">
        <v>40</v>
      </c>
      <c r="I261">
        <f>I260*J261</f>
        <v>0.1855</v>
      </c>
      <c r="J261">
        <v>2.65</v>
      </c>
      <c r="O261">
        <f t="shared" si="455"/>
        <v>0</v>
      </c>
      <c r="P261">
        <f t="shared" si="456"/>
        <v>0</v>
      </c>
      <c r="Q261">
        <f t="shared" si="457"/>
        <v>0</v>
      </c>
      <c r="R261">
        <f t="shared" si="458"/>
        <v>0</v>
      </c>
      <c r="S261">
        <f t="shared" si="459"/>
        <v>0</v>
      </c>
      <c r="T261">
        <f t="shared" si="460"/>
        <v>0</v>
      </c>
      <c r="U261">
        <f t="shared" si="461"/>
        <v>0</v>
      </c>
      <c r="V261">
        <f t="shared" si="462"/>
        <v>0</v>
      </c>
      <c r="W261">
        <f t="shared" si="463"/>
        <v>0</v>
      </c>
      <c r="X261">
        <f t="shared" si="464"/>
        <v>0</v>
      </c>
      <c r="Y261">
        <f t="shared" si="465"/>
        <v>0</v>
      </c>
      <c r="AA261">
        <v>48583957</v>
      </c>
      <c r="AB261">
        <f t="shared" si="466"/>
        <v>0</v>
      </c>
      <c r="AC261">
        <f t="shared" si="489"/>
        <v>0</v>
      </c>
      <c r="AD261">
        <f t="shared" si="490"/>
        <v>0</v>
      </c>
      <c r="AE261">
        <f t="shared" si="491"/>
        <v>0</v>
      </c>
      <c r="AF261">
        <f t="shared" si="491"/>
        <v>0</v>
      </c>
      <c r="AG261">
        <f t="shared" si="467"/>
        <v>0</v>
      </c>
      <c r="AH261">
        <f t="shared" si="492"/>
        <v>0</v>
      </c>
      <c r="AI261">
        <f t="shared" si="492"/>
        <v>0</v>
      </c>
      <c r="AJ261">
        <f t="shared" si="468"/>
        <v>0</v>
      </c>
      <c r="AK261">
        <v>0</v>
      </c>
      <c r="AL261">
        <v>0</v>
      </c>
      <c r="AM261">
        <v>0</v>
      </c>
      <c r="AN261">
        <v>0</v>
      </c>
      <c r="AO261">
        <v>0</v>
      </c>
      <c r="AP261">
        <v>0</v>
      </c>
      <c r="AQ261">
        <v>0</v>
      </c>
      <c r="AR261">
        <v>0</v>
      </c>
      <c r="AS261">
        <v>0</v>
      </c>
      <c r="AT261">
        <v>74</v>
      </c>
      <c r="AU261">
        <v>50</v>
      </c>
      <c r="AV261">
        <v>1</v>
      </c>
      <c r="AW261">
        <v>1</v>
      </c>
      <c r="AZ261">
        <v>1</v>
      </c>
      <c r="BA261">
        <v>1</v>
      </c>
      <c r="BB261">
        <v>1</v>
      </c>
      <c r="BC261">
        <v>1</v>
      </c>
      <c r="BD261" t="s">
        <v>3</v>
      </c>
      <c r="BE261" t="s">
        <v>3</v>
      </c>
      <c r="BF261" t="s">
        <v>3</v>
      </c>
      <c r="BG261" t="s">
        <v>3</v>
      </c>
      <c r="BH261">
        <v>3</v>
      </c>
      <c r="BI261">
        <v>1</v>
      </c>
      <c r="BJ261" t="s">
        <v>665</v>
      </c>
      <c r="BM261">
        <v>65001</v>
      </c>
      <c r="BN261">
        <v>0</v>
      </c>
      <c r="BO261" t="s">
        <v>3</v>
      </c>
      <c r="BP261">
        <v>0</v>
      </c>
      <c r="BQ261">
        <v>6</v>
      </c>
      <c r="BR261">
        <v>0</v>
      </c>
      <c r="BS261">
        <v>1</v>
      </c>
      <c r="BT261">
        <v>1</v>
      </c>
      <c r="BU261">
        <v>1</v>
      </c>
      <c r="BV261">
        <v>1</v>
      </c>
      <c r="BW261">
        <v>1</v>
      </c>
      <c r="BX261">
        <v>1</v>
      </c>
      <c r="BY261" t="s">
        <v>3</v>
      </c>
      <c r="BZ261">
        <v>74</v>
      </c>
      <c r="CA261">
        <v>50</v>
      </c>
      <c r="CE261">
        <v>0</v>
      </c>
      <c r="CF261">
        <v>0</v>
      </c>
      <c r="CG261">
        <v>0</v>
      </c>
      <c r="CM261">
        <v>0</v>
      </c>
      <c r="CN261" t="s">
        <v>3</v>
      </c>
      <c r="CO261">
        <v>0</v>
      </c>
      <c r="CP261">
        <f t="shared" si="469"/>
        <v>0</v>
      </c>
      <c r="CQ261">
        <f t="shared" si="470"/>
        <v>0</v>
      </c>
      <c r="CR261">
        <f t="shared" si="471"/>
        <v>0</v>
      </c>
      <c r="CS261">
        <f t="shared" si="472"/>
        <v>0</v>
      </c>
      <c r="CT261">
        <f t="shared" si="473"/>
        <v>0</v>
      </c>
      <c r="CU261">
        <f t="shared" si="474"/>
        <v>0</v>
      </c>
      <c r="CV261">
        <f t="shared" si="475"/>
        <v>0</v>
      </c>
      <c r="CW261">
        <f t="shared" si="476"/>
        <v>0</v>
      </c>
      <c r="CX261">
        <f t="shared" si="477"/>
        <v>0</v>
      </c>
      <c r="CY261">
        <f t="shared" si="478"/>
        <v>0</v>
      </c>
      <c r="CZ261">
        <f t="shared" si="479"/>
        <v>0</v>
      </c>
      <c r="DC261" t="s">
        <v>3</v>
      </c>
      <c r="DD261" t="s">
        <v>3</v>
      </c>
      <c r="DE261" t="s">
        <v>3</v>
      </c>
      <c r="DF261" t="s">
        <v>3</v>
      </c>
      <c r="DG261" t="s">
        <v>3</v>
      </c>
      <c r="DH261" t="s">
        <v>3</v>
      </c>
      <c r="DI261" t="s">
        <v>3</v>
      </c>
      <c r="DJ261" t="s">
        <v>3</v>
      </c>
      <c r="DK261" t="s">
        <v>3</v>
      </c>
      <c r="DL261" t="s">
        <v>3</v>
      </c>
      <c r="DM261" t="s">
        <v>3</v>
      </c>
      <c r="DN261">
        <v>0</v>
      </c>
      <c r="DO261">
        <v>0</v>
      </c>
      <c r="DP261">
        <v>1</v>
      </c>
      <c r="DQ261">
        <v>1</v>
      </c>
      <c r="DU261">
        <v>1009</v>
      </c>
      <c r="DV261" t="s">
        <v>40</v>
      </c>
      <c r="DW261" t="s">
        <v>40</v>
      </c>
      <c r="DX261">
        <v>1000</v>
      </c>
      <c r="EE261">
        <v>48577810</v>
      </c>
      <c r="EF261">
        <v>6</v>
      </c>
      <c r="EG261" t="s">
        <v>34</v>
      </c>
      <c r="EH261">
        <v>0</v>
      </c>
      <c r="EI261" t="s">
        <v>3</v>
      </c>
      <c r="EJ261">
        <v>1</v>
      </c>
      <c r="EK261">
        <v>65001</v>
      </c>
      <c r="EL261" t="s">
        <v>660</v>
      </c>
      <c r="EM261" t="s">
        <v>661</v>
      </c>
      <c r="EO261" t="s">
        <v>3</v>
      </c>
      <c r="EQ261">
        <v>0</v>
      </c>
      <c r="ER261">
        <v>0</v>
      </c>
      <c r="ES261">
        <v>0</v>
      </c>
      <c r="ET261">
        <v>0</v>
      </c>
      <c r="EU261">
        <v>0</v>
      </c>
      <c r="EV261">
        <v>0</v>
      </c>
      <c r="EW261">
        <v>0</v>
      </c>
      <c r="EX261">
        <v>0</v>
      </c>
      <c r="FQ261">
        <v>0</v>
      </c>
      <c r="FR261">
        <f t="shared" si="480"/>
        <v>0</v>
      </c>
      <c r="FS261">
        <v>0</v>
      </c>
      <c r="FX261">
        <v>74</v>
      </c>
      <c r="FY261">
        <v>50</v>
      </c>
      <c r="GA261" t="s">
        <v>3</v>
      </c>
      <c r="GD261">
        <v>1</v>
      </c>
      <c r="GF261">
        <v>-856488199</v>
      </c>
      <c r="GG261">
        <v>2</v>
      </c>
      <c r="GH261">
        <v>0</v>
      </c>
      <c r="GI261">
        <v>0</v>
      </c>
      <c r="GJ261">
        <v>0</v>
      </c>
      <c r="GK261">
        <v>0</v>
      </c>
      <c r="GL261">
        <f t="shared" si="481"/>
        <v>0</v>
      </c>
      <c r="GM261">
        <f t="shared" si="482"/>
        <v>0</v>
      </c>
      <c r="GN261">
        <f t="shared" si="483"/>
        <v>0</v>
      </c>
      <c r="GO261">
        <f t="shared" si="484"/>
        <v>0</v>
      </c>
      <c r="GP261">
        <f t="shared" si="485"/>
        <v>0</v>
      </c>
      <c r="GR261">
        <v>0</v>
      </c>
      <c r="GS261">
        <v>0</v>
      </c>
      <c r="GT261">
        <v>0</v>
      </c>
      <c r="GU261" t="s">
        <v>3</v>
      </c>
      <c r="GV261">
        <f t="shared" si="486"/>
        <v>0</v>
      </c>
      <c r="GW261">
        <v>1</v>
      </c>
      <c r="GX261">
        <f t="shared" si="487"/>
        <v>0</v>
      </c>
      <c r="HA261">
        <v>0</v>
      </c>
      <c r="HB261">
        <v>0</v>
      </c>
      <c r="HC261">
        <f t="shared" si="488"/>
        <v>0</v>
      </c>
      <c r="IK261">
        <v>0</v>
      </c>
    </row>
    <row r="262" spans="1:245">
      <c r="A262">
        <v>17</v>
      </c>
      <c r="B262">
        <v>1</v>
      </c>
      <c r="C262">
        <f>ROW(SmtRes!A629)</f>
        <v>629</v>
      </c>
      <c r="D262">
        <f>ROW(EtalonRes!A708)</f>
        <v>708</v>
      </c>
      <c r="E262" t="s">
        <v>674</v>
      </c>
      <c r="F262" t="s">
        <v>675</v>
      </c>
      <c r="G262" t="s">
        <v>676</v>
      </c>
      <c r="H262" t="s">
        <v>671</v>
      </c>
      <c r="I262">
        <f>ROUND(6/100,9)</f>
        <v>0.06</v>
      </c>
      <c r="J262">
        <v>0</v>
      </c>
      <c r="O262">
        <f t="shared" si="455"/>
        <v>444</v>
      </c>
      <c r="P262">
        <f t="shared" si="456"/>
        <v>0</v>
      </c>
      <c r="Q262">
        <f t="shared" si="457"/>
        <v>4</v>
      </c>
      <c r="R262">
        <f t="shared" si="458"/>
        <v>3</v>
      </c>
      <c r="S262">
        <f t="shared" si="459"/>
        <v>440</v>
      </c>
      <c r="T262">
        <f t="shared" si="460"/>
        <v>0</v>
      </c>
      <c r="U262">
        <f t="shared" si="461"/>
        <v>3.0779999999999998</v>
      </c>
      <c r="V262">
        <f t="shared" si="462"/>
        <v>1.5599999999999999E-2</v>
      </c>
      <c r="W262">
        <f t="shared" si="463"/>
        <v>0</v>
      </c>
      <c r="X262">
        <f t="shared" si="464"/>
        <v>328</v>
      </c>
      <c r="Y262">
        <f t="shared" si="465"/>
        <v>222</v>
      </c>
      <c r="AA262">
        <v>48583957</v>
      </c>
      <c r="AB262">
        <f t="shared" si="466"/>
        <v>417.2</v>
      </c>
      <c r="AC262">
        <f t="shared" si="489"/>
        <v>0</v>
      </c>
      <c r="AD262">
        <f t="shared" si="490"/>
        <v>8.34</v>
      </c>
      <c r="AE262">
        <f t="shared" si="491"/>
        <v>3.15</v>
      </c>
      <c r="AF262">
        <f t="shared" si="491"/>
        <v>408.86</v>
      </c>
      <c r="AG262">
        <f t="shared" si="467"/>
        <v>0</v>
      </c>
      <c r="AH262">
        <f t="shared" si="492"/>
        <v>51.3</v>
      </c>
      <c r="AI262">
        <f t="shared" si="492"/>
        <v>0.26</v>
      </c>
      <c r="AJ262">
        <f t="shared" si="468"/>
        <v>0</v>
      </c>
      <c r="AK262">
        <v>417.2</v>
      </c>
      <c r="AL262">
        <v>0</v>
      </c>
      <c r="AM262">
        <v>8.34</v>
      </c>
      <c r="AN262">
        <v>3.15</v>
      </c>
      <c r="AO262">
        <v>408.86</v>
      </c>
      <c r="AP262">
        <v>0</v>
      </c>
      <c r="AQ262">
        <v>51.3</v>
      </c>
      <c r="AR262">
        <v>0.26</v>
      </c>
      <c r="AS262">
        <v>0</v>
      </c>
      <c r="AT262">
        <v>74</v>
      </c>
      <c r="AU262">
        <v>50</v>
      </c>
      <c r="AV262">
        <v>1</v>
      </c>
      <c r="AW262">
        <v>1</v>
      </c>
      <c r="AZ262">
        <v>1</v>
      </c>
      <c r="BA262">
        <v>17.95</v>
      </c>
      <c r="BB262">
        <v>8.93</v>
      </c>
      <c r="BC262">
        <v>1</v>
      </c>
      <c r="BD262" t="s">
        <v>3</v>
      </c>
      <c r="BE262" t="s">
        <v>3</v>
      </c>
      <c r="BF262" t="s">
        <v>3</v>
      </c>
      <c r="BG262" t="s">
        <v>3</v>
      </c>
      <c r="BH262">
        <v>0</v>
      </c>
      <c r="BI262">
        <v>1</v>
      </c>
      <c r="BJ262" t="s">
        <v>677</v>
      </c>
      <c r="BM262">
        <v>65001</v>
      </c>
      <c r="BN262">
        <v>0</v>
      </c>
      <c r="BO262" t="s">
        <v>675</v>
      </c>
      <c r="BP262">
        <v>1</v>
      </c>
      <c r="BQ262">
        <v>6</v>
      </c>
      <c r="BR262">
        <v>0</v>
      </c>
      <c r="BS262">
        <v>17.95</v>
      </c>
      <c r="BT262">
        <v>1</v>
      </c>
      <c r="BU262">
        <v>1</v>
      </c>
      <c r="BV262">
        <v>1</v>
      </c>
      <c r="BW262">
        <v>1</v>
      </c>
      <c r="BX262">
        <v>1</v>
      </c>
      <c r="BY262" t="s">
        <v>3</v>
      </c>
      <c r="BZ262">
        <v>74</v>
      </c>
      <c r="CA262">
        <v>50</v>
      </c>
      <c r="CE262">
        <v>0</v>
      </c>
      <c r="CF262">
        <v>0</v>
      </c>
      <c r="CG262">
        <v>0</v>
      </c>
      <c r="CM262">
        <v>0</v>
      </c>
      <c r="CN262" t="s">
        <v>3</v>
      </c>
      <c r="CO262">
        <v>0</v>
      </c>
      <c r="CP262">
        <f t="shared" si="469"/>
        <v>444</v>
      </c>
      <c r="CQ262">
        <f t="shared" si="470"/>
        <v>0</v>
      </c>
      <c r="CR262">
        <f t="shared" si="471"/>
        <v>74.476199999999992</v>
      </c>
      <c r="CS262">
        <f t="shared" si="472"/>
        <v>56.542499999999997</v>
      </c>
      <c r="CT262">
        <f t="shared" si="473"/>
        <v>7339.0370000000003</v>
      </c>
      <c r="CU262">
        <f t="shared" si="474"/>
        <v>0</v>
      </c>
      <c r="CV262">
        <f t="shared" si="475"/>
        <v>51.3</v>
      </c>
      <c r="CW262">
        <f t="shared" si="476"/>
        <v>0.26</v>
      </c>
      <c r="CX262">
        <f t="shared" si="477"/>
        <v>0</v>
      </c>
      <c r="CY262">
        <f t="shared" si="478"/>
        <v>327.82</v>
      </c>
      <c r="CZ262">
        <f t="shared" si="479"/>
        <v>221.5</v>
      </c>
      <c r="DC262" t="s">
        <v>3</v>
      </c>
      <c r="DD262" t="s">
        <v>3</v>
      </c>
      <c r="DE262" t="s">
        <v>3</v>
      </c>
      <c r="DF262" t="s">
        <v>3</v>
      </c>
      <c r="DG262" t="s">
        <v>3</v>
      </c>
      <c r="DH262" t="s">
        <v>3</v>
      </c>
      <c r="DI262" t="s">
        <v>3</v>
      </c>
      <c r="DJ262" t="s">
        <v>3</v>
      </c>
      <c r="DK262" t="s">
        <v>3</v>
      </c>
      <c r="DL262" t="s">
        <v>3</v>
      </c>
      <c r="DM262" t="s">
        <v>3</v>
      </c>
      <c r="DN262">
        <v>0</v>
      </c>
      <c r="DO262">
        <v>0</v>
      </c>
      <c r="DP262">
        <v>1</v>
      </c>
      <c r="DQ262">
        <v>1</v>
      </c>
      <c r="DU262">
        <v>1013</v>
      </c>
      <c r="DV262" t="s">
        <v>671</v>
      </c>
      <c r="DW262" t="s">
        <v>671</v>
      </c>
      <c r="DX262">
        <v>1</v>
      </c>
      <c r="EE262">
        <v>48577810</v>
      </c>
      <c r="EF262">
        <v>6</v>
      </c>
      <c r="EG262" t="s">
        <v>34</v>
      </c>
      <c r="EH262">
        <v>0</v>
      </c>
      <c r="EI262" t="s">
        <v>3</v>
      </c>
      <c r="EJ262">
        <v>1</v>
      </c>
      <c r="EK262">
        <v>65001</v>
      </c>
      <c r="EL262" t="s">
        <v>660</v>
      </c>
      <c r="EM262" t="s">
        <v>661</v>
      </c>
      <c r="EO262" t="s">
        <v>3</v>
      </c>
      <c r="EQ262">
        <v>131072</v>
      </c>
      <c r="ER262">
        <v>417.2</v>
      </c>
      <c r="ES262">
        <v>0</v>
      </c>
      <c r="ET262">
        <v>8.34</v>
      </c>
      <c r="EU262">
        <v>3.15</v>
      </c>
      <c r="EV262">
        <v>408.86</v>
      </c>
      <c r="EW262">
        <v>51.3</v>
      </c>
      <c r="EX262">
        <v>0.26</v>
      </c>
      <c r="EY262">
        <v>0</v>
      </c>
      <c r="FQ262">
        <v>0</v>
      </c>
      <c r="FR262">
        <f t="shared" si="480"/>
        <v>0</v>
      </c>
      <c r="FS262">
        <v>0</v>
      </c>
      <c r="FX262">
        <v>74</v>
      </c>
      <c r="FY262">
        <v>50</v>
      </c>
      <c r="GA262" t="s">
        <v>3</v>
      </c>
      <c r="GD262">
        <v>1</v>
      </c>
      <c r="GF262">
        <v>-2031734453</v>
      </c>
      <c r="GG262">
        <v>2</v>
      </c>
      <c r="GH262">
        <v>0</v>
      </c>
      <c r="GI262">
        <v>2</v>
      </c>
      <c r="GJ262">
        <v>0</v>
      </c>
      <c r="GK262">
        <v>0</v>
      </c>
      <c r="GL262">
        <f t="shared" si="481"/>
        <v>0</v>
      </c>
      <c r="GM262">
        <f t="shared" si="482"/>
        <v>994</v>
      </c>
      <c r="GN262">
        <f t="shared" si="483"/>
        <v>994</v>
      </c>
      <c r="GO262">
        <f t="shared" si="484"/>
        <v>0</v>
      </c>
      <c r="GP262">
        <f t="shared" si="485"/>
        <v>0</v>
      </c>
      <c r="GR262">
        <v>0</v>
      </c>
      <c r="GS262">
        <v>0</v>
      </c>
      <c r="GT262">
        <v>0</v>
      </c>
      <c r="GU262" t="s">
        <v>3</v>
      </c>
      <c r="GV262">
        <f t="shared" si="486"/>
        <v>0</v>
      </c>
      <c r="GW262">
        <v>1</v>
      </c>
      <c r="GX262">
        <f t="shared" si="487"/>
        <v>0</v>
      </c>
      <c r="HA262">
        <v>0</v>
      </c>
      <c r="HB262">
        <v>0</v>
      </c>
      <c r="HC262">
        <f t="shared" si="488"/>
        <v>0</v>
      </c>
      <c r="IK262">
        <v>0</v>
      </c>
    </row>
    <row r="263" spans="1:245">
      <c r="A263">
        <v>18</v>
      </c>
      <c r="B263">
        <v>1</v>
      </c>
      <c r="C263">
        <v>629</v>
      </c>
      <c r="E263" t="s">
        <v>678</v>
      </c>
      <c r="F263" t="s">
        <v>663</v>
      </c>
      <c r="G263" t="s">
        <v>664</v>
      </c>
      <c r="H263" t="s">
        <v>40</v>
      </c>
      <c r="I263">
        <f>I262*J263</f>
        <v>0.10920000000000001</v>
      </c>
      <c r="J263">
        <v>1.82</v>
      </c>
      <c r="O263">
        <f t="shared" si="455"/>
        <v>0</v>
      </c>
      <c r="P263">
        <f t="shared" si="456"/>
        <v>0</v>
      </c>
      <c r="Q263">
        <f t="shared" si="457"/>
        <v>0</v>
      </c>
      <c r="R263">
        <f t="shared" si="458"/>
        <v>0</v>
      </c>
      <c r="S263">
        <f t="shared" si="459"/>
        <v>0</v>
      </c>
      <c r="T263">
        <f t="shared" si="460"/>
        <v>0</v>
      </c>
      <c r="U263">
        <f t="shared" si="461"/>
        <v>0</v>
      </c>
      <c r="V263">
        <f t="shared" si="462"/>
        <v>0</v>
      </c>
      <c r="W263">
        <f t="shared" si="463"/>
        <v>0</v>
      </c>
      <c r="X263">
        <f t="shared" si="464"/>
        <v>0</v>
      </c>
      <c r="Y263">
        <f t="shared" si="465"/>
        <v>0</v>
      </c>
      <c r="AA263">
        <v>48583957</v>
      </c>
      <c r="AB263">
        <f t="shared" si="466"/>
        <v>0</v>
      </c>
      <c r="AC263">
        <f t="shared" si="489"/>
        <v>0</v>
      </c>
      <c r="AD263">
        <f t="shared" si="490"/>
        <v>0</v>
      </c>
      <c r="AE263">
        <f t="shared" si="491"/>
        <v>0</v>
      </c>
      <c r="AF263">
        <f t="shared" si="491"/>
        <v>0</v>
      </c>
      <c r="AG263">
        <f t="shared" si="467"/>
        <v>0</v>
      </c>
      <c r="AH263">
        <f t="shared" si="492"/>
        <v>0</v>
      </c>
      <c r="AI263">
        <f t="shared" si="492"/>
        <v>0</v>
      </c>
      <c r="AJ263">
        <f t="shared" si="468"/>
        <v>0</v>
      </c>
      <c r="AK263">
        <v>0</v>
      </c>
      <c r="AL263">
        <v>0</v>
      </c>
      <c r="AM263">
        <v>0</v>
      </c>
      <c r="AN263">
        <v>0</v>
      </c>
      <c r="AO263">
        <v>0</v>
      </c>
      <c r="AP263">
        <v>0</v>
      </c>
      <c r="AQ263">
        <v>0</v>
      </c>
      <c r="AR263">
        <v>0</v>
      </c>
      <c r="AS263">
        <v>0</v>
      </c>
      <c r="AT263">
        <v>74</v>
      </c>
      <c r="AU263">
        <v>50</v>
      </c>
      <c r="AV263">
        <v>1</v>
      </c>
      <c r="AW263">
        <v>1</v>
      </c>
      <c r="AZ263">
        <v>1</v>
      </c>
      <c r="BA263">
        <v>1</v>
      </c>
      <c r="BB263">
        <v>1</v>
      </c>
      <c r="BC263">
        <v>1</v>
      </c>
      <c r="BD263" t="s">
        <v>3</v>
      </c>
      <c r="BE263" t="s">
        <v>3</v>
      </c>
      <c r="BF263" t="s">
        <v>3</v>
      </c>
      <c r="BG263" t="s">
        <v>3</v>
      </c>
      <c r="BH263">
        <v>3</v>
      </c>
      <c r="BI263">
        <v>1</v>
      </c>
      <c r="BJ263" t="s">
        <v>665</v>
      </c>
      <c r="BM263">
        <v>65001</v>
      </c>
      <c r="BN263">
        <v>0</v>
      </c>
      <c r="BO263" t="s">
        <v>3</v>
      </c>
      <c r="BP263">
        <v>0</v>
      </c>
      <c r="BQ263">
        <v>6</v>
      </c>
      <c r="BR263">
        <v>0</v>
      </c>
      <c r="BS263">
        <v>1</v>
      </c>
      <c r="BT263">
        <v>1</v>
      </c>
      <c r="BU263">
        <v>1</v>
      </c>
      <c r="BV263">
        <v>1</v>
      </c>
      <c r="BW263">
        <v>1</v>
      </c>
      <c r="BX263">
        <v>1</v>
      </c>
      <c r="BY263" t="s">
        <v>3</v>
      </c>
      <c r="BZ263">
        <v>74</v>
      </c>
      <c r="CA263">
        <v>50</v>
      </c>
      <c r="CE263">
        <v>0</v>
      </c>
      <c r="CF263">
        <v>0</v>
      </c>
      <c r="CG263">
        <v>0</v>
      </c>
      <c r="CM263">
        <v>0</v>
      </c>
      <c r="CN263" t="s">
        <v>3</v>
      </c>
      <c r="CO263">
        <v>0</v>
      </c>
      <c r="CP263">
        <f t="shared" si="469"/>
        <v>0</v>
      </c>
      <c r="CQ263">
        <f t="shared" si="470"/>
        <v>0</v>
      </c>
      <c r="CR263">
        <f t="shared" si="471"/>
        <v>0</v>
      </c>
      <c r="CS263">
        <f t="shared" si="472"/>
        <v>0</v>
      </c>
      <c r="CT263">
        <f t="shared" si="473"/>
        <v>0</v>
      </c>
      <c r="CU263">
        <f t="shared" si="474"/>
        <v>0</v>
      </c>
      <c r="CV263">
        <f t="shared" si="475"/>
        <v>0</v>
      </c>
      <c r="CW263">
        <f t="shared" si="476"/>
        <v>0</v>
      </c>
      <c r="CX263">
        <f t="shared" si="477"/>
        <v>0</v>
      </c>
      <c r="CY263">
        <f t="shared" si="478"/>
        <v>0</v>
      </c>
      <c r="CZ263">
        <f t="shared" si="479"/>
        <v>0</v>
      </c>
      <c r="DC263" t="s">
        <v>3</v>
      </c>
      <c r="DD263" t="s">
        <v>3</v>
      </c>
      <c r="DE263" t="s">
        <v>3</v>
      </c>
      <c r="DF263" t="s">
        <v>3</v>
      </c>
      <c r="DG263" t="s">
        <v>3</v>
      </c>
      <c r="DH263" t="s">
        <v>3</v>
      </c>
      <c r="DI263" t="s">
        <v>3</v>
      </c>
      <c r="DJ263" t="s">
        <v>3</v>
      </c>
      <c r="DK263" t="s">
        <v>3</v>
      </c>
      <c r="DL263" t="s">
        <v>3</v>
      </c>
      <c r="DM263" t="s">
        <v>3</v>
      </c>
      <c r="DN263">
        <v>0</v>
      </c>
      <c r="DO263">
        <v>0</v>
      </c>
      <c r="DP263">
        <v>1</v>
      </c>
      <c r="DQ263">
        <v>1</v>
      </c>
      <c r="DU263">
        <v>1009</v>
      </c>
      <c r="DV263" t="s">
        <v>40</v>
      </c>
      <c r="DW263" t="s">
        <v>40</v>
      </c>
      <c r="DX263">
        <v>1000</v>
      </c>
      <c r="EE263">
        <v>48577810</v>
      </c>
      <c r="EF263">
        <v>6</v>
      </c>
      <c r="EG263" t="s">
        <v>34</v>
      </c>
      <c r="EH263">
        <v>0</v>
      </c>
      <c r="EI263" t="s">
        <v>3</v>
      </c>
      <c r="EJ263">
        <v>1</v>
      </c>
      <c r="EK263">
        <v>65001</v>
      </c>
      <c r="EL263" t="s">
        <v>660</v>
      </c>
      <c r="EM263" t="s">
        <v>661</v>
      </c>
      <c r="EO263" t="s">
        <v>3</v>
      </c>
      <c r="EQ263">
        <v>0</v>
      </c>
      <c r="ER263">
        <v>0</v>
      </c>
      <c r="ES263">
        <v>0</v>
      </c>
      <c r="ET263">
        <v>0</v>
      </c>
      <c r="EU263">
        <v>0</v>
      </c>
      <c r="EV263">
        <v>0</v>
      </c>
      <c r="EW263">
        <v>0</v>
      </c>
      <c r="EX263">
        <v>0</v>
      </c>
      <c r="FQ263">
        <v>0</v>
      </c>
      <c r="FR263">
        <f t="shared" si="480"/>
        <v>0</v>
      </c>
      <c r="FS263">
        <v>0</v>
      </c>
      <c r="FX263">
        <v>74</v>
      </c>
      <c r="FY263">
        <v>50</v>
      </c>
      <c r="GA263" t="s">
        <v>3</v>
      </c>
      <c r="GD263">
        <v>1</v>
      </c>
      <c r="GF263">
        <v>-856488199</v>
      </c>
      <c r="GG263">
        <v>2</v>
      </c>
      <c r="GH263">
        <v>0</v>
      </c>
      <c r="GI263">
        <v>0</v>
      </c>
      <c r="GJ263">
        <v>0</v>
      </c>
      <c r="GK263">
        <v>0</v>
      </c>
      <c r="GL263">
        <f t="shared" si="481"/>
        <v>0</v>
      </c>
      <c r="GM263">
        <f t="shared" si="482"/>
        <v>0</v>
      </c>
      <c r="GN263">
        <f t="shared" si="483"/>
        <v>0</v>
      </c>
      <c r="GO263">
        <f t="shared" si="484"/>
        <v>0</v>
      </c>
      <c r="GP263">
        <f t="shared" si="485"/>
        <v>0</v>
      </c>
      <c r="GR263">
        <v>0</v>
      </c>
      <c r="GS263">
        <v>0</v>
      </c>
      <c r="GT263">
        <v>0</v>
      </c>
      <c r="GU263" t="s">
        <v>3</v>
      </c>
      <c r="GV263">
        <f t="shared" si="486"/>
        <v>0</v>
      </c>
      <c r="GW263">
        <v>1</v>
      </c>
      <c r="GX263">
        <f t="shared" si="487"/>
        <v>0</v>
      </c>
      <c r="HA263">
        <v>0</v>
      </c>
      <c r="HB263">
        <v>0</v>
      </c>
      <c r="HC263">
        <f t="shared" si="488"/>
        <v>0</v>
      </c>
      <c r="IK263">
        <v>0</v>
      </c>
    </row>
    <row r="264" spans="1:245">
      <c r="A264">
        <v>17</v>
      </c>
      <c r="B264">
        <v>1</v>
      </c>
      <c r="C264">
        <f>ROW(SmtRes!A636)</f>
        <v>636</v>
      </c>
      <c r="D264">
        <f>ROW(EtalonRes!A715)</f>
        <v>715</v>
      </c>
      <c r="E264" t="s">
        <v>679</v>
      </c>
      <c r="F264" t="s">
        <v>680</v>
      </c>
      <c r="G264" t="s">
        <v>681</v>
      </c>
      <c r="H264" t="s">
        <v>359</v>
      </c>
      <c r="I264">
        <f>ROUND(47/100,9)</f>
        <v>0.47</v>
      </c>
      <c r="J264">
        <v>0</v>
      </c>
      <c r="O264">
        <f t="shared" si="455"/>
        <v>2378</v>
      </c>
      <c r="P264">
        <f t="shared" si="456"/>
        <v>84</v>
      </c>
      <c r="Q264">
        <f t="shared" si="457"/>
        <v>22</v>
      </c>
      <c r="R264">
        <f t="shared" si="458"/>
        <v>10</v>
      </c>
      <c r="S264">
        <f t="shared" si="459"/>
        <v>2272</v>
      </c>
      <c r="T264">
        <f t="shared" si="460"/>
        <v>0</v>
      </c>
      <c r="U264">
        <f t="shared" si="461"/>
        <v>16.290199999999999</v>
      </c>
      <c r="V264">
        <f t="shared" si="462"/>
        <v>4.7E-2</v>
      </c>
      <c r="W264">
        <f t="shared" si="463"/>
        <v>0</v>
      </c>
      <c r="X264">
        <f t="shared" si="464"/>
        <v>1689</v>
      </c>
      <c r="Y264">
        <f t="shared" si="465"/>
        <v>1141</v>
      </c>
      <c r="AA264">
        <v>48583957</v>
      </c>
      <c r="AB264">
        <f t="shared" si="466"/>
        <v>310.83999999999997</v>
      </c>
      <c r="AC264">
        <f t="shared" si="489"/>
        <v>33.6</v>
      </c>
      <c r="AD264">
        <f t="shared" si="490"/>
        <v>7.93</v>
      </c>
      <c r="AE264">
        <f t="shared" si="491"/>
        <v>1.21</v>
      </c>
      <c r="AF264">
        <f t="shared" si="491"/>
        <v>269.31</v>
      </c>
      <c r="AG264">
        <f t="shared" si="467"/>
        <v>0</v>
      </c>
      <c r="AH264">
        <f t="shared" si="492"/>
        <v>34.659999999999997</v>
      </c>
      <c r="AI264">
        <f t="shared" si="492"/>
        <v>0.1</v>
      </c>
      <c r="AJ264">
        <f t="shared" si="468"/>
        <v>0</v>
      </c>
      <c r="AK264">
        <v>310.83999999999997</v>
      </c>
      <c r="AL264">
        <v>33.6</v>
      </c>
      <c r="AM264">
        <v>7.93</v>
      </c>
      <c r="AN264">
        <v>1.21</v>
      </c>
      <c r="AO264">
        <v>269.31</v>
      </c>
      <c r="AP264">
        <v>0</v>
      </c>
      <c r="AQ264">
        <v>34.659999999999997</v>
      </c>
      <c r="AR264">
        <v>0.1</v>
      </c>
      <c r="AS264">
        <v>0</v>
      </c>
      <c r="AT264">
        <v>74</v>
      </c>
      <c r="AU264">
        <v>50</v>
      </c>
      <c r="AV264">
        <v>1</v>
      </c>
      <c r="AW264">
        <v>1</v>
      </c>
      <c r="AZ264">
        <v>1</v>
      </c>
      <c r="BA264">
        <v>17.95</v>
      </c>
      <c r="BB264">
        <v>5.84</v>
      </c>
      <c r="BC264">
        <v>5.32</v>
      </c>
      <c r="BD264" t="s">
        <v>3</v>
      </c>
      <c r="BE264" t="s">
        <v>3</v>
      </c>
      <c r="BF264" t="s">
        <v>3</v>
      </c>
      <c r="BG264" t="s">
        <v>3</v>
      </c>
      <c r="BH264">
        <v>0</v>
      </c>
      <c r="BI264">
        <v>1</v>
      </c>
      <c r="BJ264" t="s">
        <v>682</v>
      </c>
      <c r="BM264">
        <v>65001</v>
      </c>
      <c r="BN264">
        <v>0</v>
      </c>
      <c r="BO264" t="s">
        <v>680</v>
      </c>
      <c r="BP264">
        <v>1</v>
      </c>
      <c r="BQ264">
        <v>6</v>
      </c>
      <c r="BR264">
        <v>0</v>
      </c>
      <c r="BS264">
        <v>17.95</v>
      </c>
      <c r="BT264">
        <v>1</v>
      </c>
      <c r="BU264">
        <v>1</v>
      </c>
      <c r="BV264">
        <v>1</v>
      </c>
      <c r="BW264">
        <v>1</v>
      </c>
      <c r="BX264">
        <v>1</v>
      </c>
      <c r="BY264" t="s">
        <v>3</v>
      </c>
      <c r="BZ264">
        <v>74</v>
      </c>
      <c r="CA264">
        <v>50</v>
      </c>
      <c r="CE264">
        <v>0</v>
      </c>
      <c r="CF264">
        <v>0</v>
      </c>
      <c r="CG264">
        <v>0</v>
      </c>
      <c r="CM264">
        <v>0</v>
      </c>
      <c r="CN264" t="s">
        <v>3</v>
      </c>
      <c r="CO264">
        <v>0</v>
      </c>
      <c r="CP264">
        <f t="shared" si="469"/>
        <v>2378</v>
      </c>
      <c r="CQ264">
        <f t="shared" si="470"/>
        <v>178.75200000000001</v>
      </c>
      <c r="CR264">
        <f t="shared" si="471"/>
        <v>46.311199999999999</v>
      </c>
      <c r="CS264">
        <f t="shared" si="472"/>
        <v>21.7195</v>
      </c>
      <c r="CT264">
        <f t="shared" si="473"/>
        <v>4834.1144999999997</v>
      </c>
      <c r="CU264">
        <f t="shared" si="474"/>
        <v>0</v>
      </c>
      <c r="CV264">
        <f t="shared" si="475"/>
        <v>34.659999999999997</v>
      </c>
      <c r="CW264">
        <f t="shared" si="476"/>
        <v>0.1</v>
      </c>
      <c r="CX264">
        <f t="shared" si="477"/>
        <v>0</v>
      </c>
      <c r="CY264">
        <f t="shared" si="478"/>
        <v>1688.68</v>
      </c>
      <c r="CZ264">
        <f t="shared" si="479"/>
        <v>1141</v>
      </c>
      <c r="DC264" t="s">
        <v>3</v>
      </c>
      <c r="DD264" t="s">
        <v>3</v>
      </c>
      <c r="DE264" t="s">
        <v>3</v>
      </c>
      <c r="DF264" t="s">
        <v>3</v>
      </c>
      <c r="DG264" t="s">
        <v>3</v>
      </c>
      <c r="DH264" t="s">
        <v>3</v>
      </c>
      <c r="DI264" t="s">
        <v>3</v>
      </c>
      <c r="DJ264" t="s">
        <v>3</v>
      </c>
      <c r="DK264" t="s">
        <v>3</v>
      </c>
      <c r="DL264" t="s">
        <v>3</v>
      </c>
      <c r="DM264" t="s">
        <v>3</v>
      </c>
      <c r="DN264">
        <v>0</v>
      </c>
      <c r="DO264">
        <v>0</v>
      </c>
      <c r="DP264">
        <v>1</v>
      </c>
      <c r="DQ264">
        <v>1</v>
      </c>
      <c r="DU264">
        <v>1013</v>
      </c>
      <c r="DV264" t="s">
        <v>359</v>
      </c>
      <c r="DW264" t="s">
        <v>359</v>
      </c>
      <c r="DX264">
        <v>1</v>
      </c>
      <c r="EE264">
        <v>48577810</v>
      </c>
      <c r="EF264">
        <v>6</v>
      </c>
      <c r="EG264" t="s">
        <v>34</v>
      </c>
      <c r="EH264">
        <v>0</v>
      </c>
      <c r="EI264" t="s">
        <v>3</v>
      </c>
      <c r="EJ264">
        <v>1</v>
      </c>
      <c r="EK264">
        <v>65001</v>
      </c>
      <c r="EL264" t="s">
        <v>660</v>
      </c>
      <c r="EM264" t="s">
        <v>661</v>
      </c>
      <c r="EO264" t="s">
        <v>3</v>
      </c>
      <c r="EQ264">
        <v>131072</v>
      </c>
      <c r="ER264">
        <v>310.83999999999997</v>
      </c>
      <c r="ES264">
        <v>33.6</v>
      </c>
      <c r="ET264">
        <v>7.93</v>
      </c>
      <c r="EU264">
        <v>1.21</v>
      </c>
      <c r="EV264">
        <v>269.31</v>
      </c>
      <c r="EW264">
        <v>34.659999999999997</v>
      </c>
      <c r="EX264">
        <v>0.1</v>
      </c>
      <c r="EY264">
        <v>0</v>
      </c>
      <c r="FQ264">
        <v>0</v>
      </c>
      <c r="FR264">
        <f t="shared" si="480"/>
        <v>0</v>
      </c>
      <c r="FS264">
        <v>0</v>
      </c>
      <c r="FX264">
        <v>74</v>
      </c>
      <c r="FY264">
        <v>50</v>
      </c>
      <c r="GA264" t="s">
        <v>3</v>
      </c>
      <c r="GD264">
        <v>1</v>
      </c>
      <c r="GF264">
        <v>570598525</v>
      </c>
      <c r="GG264">
        <v>2</v>
      </c>
      <c r="GH264">
        <v>0</v>
      </c>
      <c r="GI264">
        <v>2</v>
      </c>
      <c r="GJ264">
        <v>0</v>
      </c>
      <c r="GK264">
        <v>0</v>
      </c>
      <c r="GL264">
        <f t="shared" si="481"/>
        <v>0</v>
      </c>
      <c r="GM264">
        <f t="shared" si="482"/>
        <v>5208</v>
      </c>
      <c r="GN264">
        <f t="shared" si="483"/>
        <v>5208</v>
      </c>
      <c r="GO264">
        <f t="shared" si="484"/>
        <v>0</v>
      </c>
      <c r="GP264">
        <f t="shared" si="485"/>
        <v>0</v>
      </c>
      <c r="GR264">
        <v>0</v>
      </c>
      <c r="GS264">
        <v>0</v>
      </c>
      <c r="GT264">
        <v>0</v>
      </c>
      <c r="GU264" t="s">
        <v>3</v>
      </c>
      <c r="GV264">
        <f t="shared" si="486"/>
        <v>0</v>
      </c>
      <c r="GW264">
        <v>1</v>
      </c>
      <c r="GX264">
        <f t="shared" si="487"/>
        <v>0</v>
      </c>
      <c r="HA264">
        <v>0</v>
      </c>
      <c r="HB264">
        <v>0</v>
      </c>
      <c r="HC264">
        <f t="shared" si="488"/>
        <v>0</v>
      </c>
      <c r="IK264">
        <v>0</v>
      </c>
    </row>
    <row r="265" spans="1:245">
      <c r="A265">
        <v>18</v>
      </c>
      <c r="B265">
        <v>1</v>
      </c>
      <c r="C265">
        <v>636</v>
      </c>
      <c r="E265" t="s">
        <v>683</v>
      </c>
      <c r="F265" t="s">
        <v>663</v>
      </c>
      <c r="G265" t="s">
        <v>664</v>
      </c>
      <c r="H265" t="s">
        <v>40</v>
      </c>
      <c r="I265">
        <f>I264*J265</f>
        <v>0.10340000000000001</v>
      </c>
      <c r="J265">
        <v>0.22000000000000003</v>
      </c>
      <c r="O265">
        <f t="shared" si="455"/>
        <v>0</v>
      </c>
      <c r="P265">
        <f t="shared" si="456"/>
        <v>0</v>
      </c>
      <c r="Q265">
        <f t="shared" si="457"/>
        <v>0</v>
      </c>
      <c r="R265">
        <f t="shared" si="458"/>
        <v>0</v>
      </c>
      <c r="S265">
        <f t="shared" si="459"/>
        <v>0</v>
      </c>
      <c r="T265">
        <f t="shared" si="460"/>
        <v>0</v>
      </c>
      <c r="U265">
        <f t="shared" si="461"/>
        <v>0</v>
      </c>
      <c r="V265">
        <f t="shared" si="462"/>
        <v>0</v>
      </c>
      <c r="W265">
        <f t="shared" si="463"/>
        <v>0</v>
      </c>
      <c r="X265">
        <f t="shared" si="464"/>
        <v>0</v>
      </c>
      <c r="Y265">
        <f t="shared" si="465"/>
        <v>0</v>
      </c>
      <c r="AA265">
        <v>48583957</v>
      </c>
      <c r="AB265">
        <f t="shared" si="466"/>
        <v>0</v>
      </c>
      <c r="AC265">
        <f t="shared" si="489"/>
        <v>0</v>
      </c>
      <c r="AD265">
        <f t="shared" si="490"/>
        <v>0</v>
      </c>
      <c r="AE265">
        <f t="shared" si="491"/>
        <v>0</v>
      </c>
      <c r="AF265">
        <f t="shared" si="491"/>
        <v>0</v>
      </c>
      <c r="AG265">
        <f t="shared" si="467"/>
        <v>0</v>
      </c>
      <c r="AH265">
        <f t="shared" si="492"/>
        <v>0</v>
      </c>
      <c r="AI265">
        <f t="shared" si="492"/>
        <v>0</v>
      </c>
      <c r="AJ265">
        <f t="shared" si="468"/>
        <v>0</v>
      </c>
      <c r="AK265">
        <v>0</v>
      </c>
      <c r="AL265">
        <v>0</v>
      </c>
      <c r="AM265">
        <v>0</v>
      </c>
      <c r="AN265">
        <v>0</v>
      </c>
      <c r="AO265">
        <v>0</v>
      </c>
      <c r="AP265">
        <v>0</v>
      </c>
      <c r="AQ265">
        <v>0</v>
      </c>
      <c r="AR265">
        <v>0</v>
      </c>
      <c r="AS265">
        <v>0</v>
      </c>
      <c r="AT265">
        <v>74</v>
      </c>
      <c r="AU265">
        <v>50</v>
      </c>
      <c r="AV265">
        <v>1</v>
      </c>
      <c r="AW265">
        <v>1</v>
      </c>
      <c r="AZ265">
        <v>1</v>
      </c>
      <c r="BA265">
        <v>1</v>
      </c>
      <c r="BB265">
        <v>1</v>
      </c>
      <c r="BC265">
        <v>1</v>
      </c>
      <c r="BD265" t="s">
        <v>3</v>
      </c>
      <c r="BE265" t="s">
        <v>3</v>
      </c>
      <c r="BF265" t="s">
        <v>3</v>
      </c>
      <c r="BG265" t="s">
        <v>3</v>
      </c>
      <c r="BH265">
        <v>3</v>
      </c>
      <c r="BI265">
        <v>1</v>
      </c>
      <c r="BJ265" t="s">
        <v>665</v>
      </c>
      <c r="BM265">
        <v>65001</v>
      </c>
      <c r="BN265">
        <v>0</v>
      </c>
      <c r="BO265" t="s">
        <v>3</v>
      </c>
      <c r="BP265">
        <v>0</v>
      </c>
      <c r="BQ265">
        <v>6</v>
      </c>
      <c r="BR265">
        <v>0</v>
      </c>
      <c r="BS265">
        <v>1</v>
      </c>
      <c r="BT265">
        <v>1</v>
      </c>
      <c r="BU265">
        <v>1</v>
      </c>
      <c r="BV265">
        <v>1</v>
      </c>
      <c r="BW265">
        <v>1</v>
      </c>
      <c r="BX265">
        <v>1</v>
      </c>
      <c r="BY265" t="s">
        <v>3</v>
      </c>
      <c r="BZ265">
        <v>74</v>
      </c>
      <c r="CA265">
        <v>50</v>
      </c>
      <c r="CE265">
        <v>0</v>
      </c>
      <c r="CF265">
        <v>0</v>
      </c>
      <c r="CG265">
        <v>0</v>
      </c>
      <c r="CM265">
        <v>0</v>
      </c>
      <c r="CN265" t="s">
        <v>3</v>
      </c>
      <c r="CO265">
        <v>0</v>
      </c>
      <c r="CP265">
        <f t="shared" si="469"/>
        <v>0</v>
      </c>
      <c r="CQ265">
        <f t="shared" si="470"/>
        <v>0</v>
      </c>
      <c r="CR265">
        <f t="shared" si="471"/>
        <v>0</v>
      </c>
      <c r="CS265">
        <f t="shared" si="472"/>
        <v>0</v>
      </c>
      <c r="CT265">
        <f t="shared" si="473"/>
        <v>0</v>
      </c>
      <c r="CU265">
        <f t="shared" si="474"/>
        <v>0</v>
      </c>
      <c r="CV265">
        <f t="shared" si="475"/>
        <v>0</v>
      </c>
      <c r="CW265">
        <f t="shared" si="476"/>
        <v>0</v>
      </c>
      <c r="CX265">
        <f t="shared" si="477"/>
        <v>0</v>
      </c>
      <c r="CY265">
        <f t="shared" si="478"/>
        <v>0</v>
      </c>
      <c r="CZ265">
        <f t="shared" si="479"/>
        <v>0</v>
      </c>
      <c r="DC265" t="s">
        <v>3</v>
      </c>
      <c r="DD265" t="s">
        <v>3</v>
      </c>
      <c r="DE265" t="s">
        <v>3</v>
      </c>
      <c r="DF265" t="s">
        <v>3</v>
      </c>
      <c r="DG265" t="s">
        <v>3</v>
      </c>
      <c r="DH265" t="s">
        <v>3</v>
      </c>
      <c r="DI265" t="s">
        <v>3</v>
      </c>
      <c r="DJ265" t="s">
        <v>3</v>
      </c>
      <c r="DK265" t="s">
        <v>3</v>
      </c>
      <c r="DL265" t="s">
        <v>3</v>
      </c>
      <c r="DM265" t="s">
        <v>3</v>
      </c>
      <c r="DN265">
        <v>0</v>
      </c>
      <c r="DO265">
        <v>0</v>
      </c>
      <c r="DP265">
        <v>1</v>
      </c>
      <c r="DQ265">
        <v>1</v>
      </c>
      <c r="DU265">
        <v>1009</v>
      </c>
      <c r="DV265" t="s">
        <v>40</v>
      </c>
      <c r="DW265" t="s">
        <v>40</v>
      </c>
      <c r="DX265">
        <v>1000</v>
      </c>
      <c r="EE265">
        <v>48577810</v>
      </c>
      <c r="EF265">
        <v>6</v>
      </c>
      <c r="EG265" t="s">
        <v>34</v>
      </c>
      <c r="EH265">
        <v>0</v>
      </c>
      <c r="EI265" t="s">
        <v>3</v>
      </c>
      <c r="EJ265">
        <v>1</v>
      </c>
      <c r="EK265">
        <v>65001</v>
      </c>
      <c r="EL265" t="s">
        <v>660</v>
      </c>
      <c r="EM265" t="s">
        <v>661</v>
      </c>
      <c r="EO265" t="s">
        <v>3</v>
      </c>
      <c r="EQ265">
        <v>0</v>
      </c>
      <c r="ER265">
        <v>0</v>
      </c>
      <c r="ES265">
        <v>0</v>
      </c>
      <c r="ET265">
        <v>0</v>
      </c>
      <c r="EU265">
        <v>0</v>
      </c>
      <c r="EV265">
        <v>0</v>
      </c>
      <c r="EW265">
        <v>0</v>
      </c>
      <c r="EX265">
        <v>0</v>
      </c>
      <c r="FQ265">
        <v>0</v>
      </c>
      <c r="FR265">
        <f t="shared" si="480"/>
        <v>0</v>
      </c>
      <c r="FS265">
        <v>0</v>
      </c>
      <c r="FX265">
        <v>74</v>
      </c>
      <c r="FY265">
        <v>50</v>
      </c>
      <c r="GA265" t="s">
        <v>3</v>
      </c>
      <c r="GD265">
        <v>1</v>
      </c>
      <c r="GF265">
        <v>-856488199</v>
      </c>
      <c r="GG265">
        <v>2</v>
      </c>
      <c r="GH265">
        <v>0</v>
      </c>
      <c r="GI265">
        <v>0</v>
      </c>
      <c r="GJ265">
        <v>0</v>
      </c>
      <c r="GK265">
        <v>0</v>
      </c>
      <c r="GL265">
        <f t="shared" si="481"/>
        <v>0</v>
      </c>
      <c r="GM265">
        <f t="shared" si="482"/>
        <v>0</v>
      </c>
      <c r="GN265">
        <f t="shared" si="483"/>
        <v>0</v>
      </c>
      <c r="GO265">
        <f t="shared" si="484"/>
        <v>0</v>
      </c>
      <c r="GP265">
        <f t="shared" si="485"/>
        <v>0</v>
      </c>
      <c r="GR265">
        <v>0</v>
      </c>
      <c r="GS265">
        <v>0</v>
      </c>
      <c r="GT265">
        <v>0</v>
      </c>
      <c r="GU265" t="s">
        <v>3</v>
      </c>
      <c r="GV265">
        <f t="shared" si="486"/>
        <v>0</v>
      </c>
      <c r="GW265">
        <v>1</v>
      </c>
      <c r="GX265">
        <f t="shared" si="487"/>
        <v>0</v>
      </c>
      <c r="HA265">
        <v>0</v>
      </c>
      <c r="HB265">
        <v>0</v>
      </c>
      <c r="HC265">
        <f t="shared" si="488"/>
        <v>0</v>
      </c>
      <c r="IK265">
        <v>0</v>
      </c>
    </row>
    <row r="266" spans="1:245">
      <c r="A266">
        <v>19</v>
      </c>
      <c r="B266">
        <v>1</v>
      </c>
      <c r="F266" t="s">
        <v>3</v>
      </c>
      <c r="G266" t="s">
        <v>684</v>
      </c>
      <c r="H266" t="s">
        <v>3</v>
      </c>
      <c r="AA266">
        <v>1</v>
      </c>
      <c r="IK266">
        <v>0</v>
      </c>
    </row>
    <row r="267" spans="1:245">
      <c r="A267">
        <v>19</v>
      </c>
      <c r="B267">
        <v>1</v>
      </c>
      <c r="F267" t="s">
        <v>3</v>
      </c>
      <c r="G267" t="s">
        <v>685</v>
      </c>
      <c r="H267" t="s">
        <v>3</v>
      </c>
      <c r="AA267">
        <v>1</v>
      </c>
      <c r="IK267">
        <v>0</v>
      </c>
    </row>
    <row r="268" spans="1:245">
      <c r="A268">
        <v>17</v>
      </c>
      <c r="B268">
        <v>1</v>
      </c>
      <c r="C268">
        <f>ROW(SmtRes!A649)</f>
        <v>649</v>
      </c>
      <c r="D268">
        <f>ROW(EtalonRes!A732)</f>
        <v>732</v>
      </c>
      <c r="E268" t="s">
        <v>686</v>
      </c>
      <c r="F268" t="s">
        <v>357</v>
      </c>
      <c r="G268" t="s">
        <v>358</v>
      </c>
      <c r="H268" t="s">
        <v>359</v>
      </c>
      <c r="I268">
        <f>ROUND(3/100,9)</f>
        <v>0.03</v>
      </c>
      <c r="J268">
        <v>0</v>
      </c>
      <c r="O268">
        <f t="shared" ref="O268:O274" si="493">ROUND(CP268,0)</f>
        <v>1275</v>
      </c>
      <c r="P268">
        <f t="shared" ref="P268:P274" si="494">ROUND(CQ268*I268,0)</f>
        <v>48</v>
      </c>
      <c r="Q268">
        <f t="shared" ref="Q268:Q274" si="495">ROUND(CR268*I268,0)</f>
        <v>277</v>
      </c>
      <c r="R268">
        <f t="shared" ref="R268:R274" si="496">ROUND(CS268*I268,0)</f>
        <v>87</v>
      </c>
      <c r="S268">
        <f t="shared" ref="S268:S274" si="497">ROUND(CT268*I268,0)</f>
        <v>950</v>
      </c>
      <c r="T268">
        <f t="shared" ref="T268:T274" si="498">ROUND(CU268*I268,0)</f>
        <v>0</v>
      </c>
      <c r="U268">
        <f t="shared" ref="U268:U274" si="499">CV268*I268</f>
        <v>5.7072000000000003</v>
      </c>
      <c r="V268">
        <f t="shared" ref="V268:V274" si="500">CW268*I268</f>
        <v>0.40259999999999996</v>
      </c>
      <c r="W268">
        <f t="shared" ref="W268:W274" si="501">ROUND(CX268*I268,0)</f>
        <v>0</v>
      </c>
      <c r="X268">
        <f t="shared" ref="X268:Y274" si="502">ROUND(CY268,0)</f>
        <v>1193</v>
      </c>
      <c r="Y268">
        <f t="shared" si="502"/>
        <v>736</v>
      </c>
      <c r="AA268">
        <v>48583957</v>
      </c>
      <c r="AB268">
        <f t="shared" ref="AB268:AB274" si="503">ROUND((AC268+AD268+AF268),2)</f>
        <v>3628.73</v>
      </c>
      <c r="AC268">
        <f t="shared" ref="AC268:AC274" si="504">ROUND((ES268),2)</f>
        <v>478.25</v>
      </c>
      <c r="AD268">
        <f t="shared" ref="AD268:AD274" si="505">ROUND((((ET268)-(EU268))+AE268),2)</f>
        <v>1386.96</v>
      </c>
      <c r="AE268">
        <f t="shared" ref="AE268:AF274" si="506">ROUND((EU268),2)</f>
        <v>162.38</v>
      </c>
      <c r="AF268">
        <f t="shared" si="506"/>
        <v>1763.52</v>
      </c>
      <c r="AG268">
        <f t="shared" ref="AG268:AG274" si="507">ROUND((AP268),2)</f>
        <v>0</v>
      </c>
      <c r="AH268">
        <f t="shared" ref="AH268:AI274" si="508">(EW268)</f>
        <v>190.24</v>
      </c>
      <c r="AI268">
        <f t="shared" si="508"/>
        <v>13.42</v>
      </c>
      <c r="AJ268">
        <f t="shared" ref="AJ268:AJ274" si="509">(AS268)</f>
        <v>0</v>
      </c>
      <c r="AK268">
        <v>3628.73</v>
      </c>
      <c r="AL268">
        <v>478.25</v>
      </c>
      <c r="AM268">
        <v>1386.96</v>
      </c>
      <c r="AN268">
        <v>162.38</v>
      </c>
      <c r="AO268">
        <v>1763.52</v>
      </c>
      <c r="AP268">
        <v>0</v>
      </c>
      <c r="AQ268">
        <v>190.24</v>
      </c>
      <c r="AR268">
        <v>13.42</v>
      </c>
      <c r="AS268">
        <v>0</v>
      </c>
      <c r="AT268">
        <v>115</v>
      </c>
      <c r="AU268">
        <v>71</v>
      </c>
      <c r="AV268">
        <v>1</v>
      </c>
      <c r="AW268">
        <v>1</v>
      </c>
      <c r="AZ268">
        <v>1</v>
      </c>
      <c r="BA268">
        <v>17.95</v>
      </c>
      <c r="BB268">
        <v>6.66</v>
      </c>
      <c r="BC268">
        <v>3.35</v>
      </c>
      <c r="BD268" t="s">
        <v>3</v>
      </c>
      <c r="BE268" t="s">
        <v>3</v>
      </c>
      <c r="BF268" t="s">
        <v>3</v>
      </c>
      <c r="BG268" t="s">
        <v>3</v>
      </c>
      <c r="BH268">
        <v>0</v>
      </c>
      <c r="BI268">
        <v>1</v>
      </c>
      <c r="BJ268" t="s">
        <v>360</v>
      </c>
      <c r="BM268">
        <v>16001</v>
      </c>
      <c r="BN268">
        <v>0</v>
      </c>
      <c r="BO268" t="s">
        <v>357</v>
      </c>
      <c r="BP268">
        <v>1</v>
      </c>
      <c r="BQ268">
        <v>2</v>
      </c>
      <c r="BR268">
        <v>0</v>
      </c>
      <c r="BS268">
        <v>17.95</v>
      </c>
      <c r="BT268">
        <v>1</v>
      </c>
      <c r="BU268">
        <v>1</v>
      </c>
      <c r="BV268">
        <v>1</v>
      </c>
      <c r="BW268">
        <v>1</v>
      </c>
      <c r="BX268">
        <v>1</v>
      </c>
      <c r="BY268" t="s">
        <v>3</v>
      </c>
      <c r="BZ268">
        <v>128</v>
      </c>
      <c r="CA268">
        <v>83</v>
      </c>
      <c r="CE268">
        <v>0</v>
      </c>
      <c r="CF268">
        <v>0</v>
      </c>
      <c r="CG268">
        <v>0</v>
      </c>
      <c r="CM268">
        <v>0</v>
      </c>
      <c r="CN268" t="s">
        <v>3</v>
      </c>
      <c r="CO268">
        <v>0</v>
      </c>
      <c r="CP268">
        <f t="shared" ref="CP268:CP274" si="510">(P268+Q268+S268)</f>
        <v>1275</v>
      </c>
      <c r="CQ268">
        <f t="shared" ref="CQ268:CQ274" si="511">AC268*BC268</f>
        <v>1602.1375</v>
      </c>
      <c r="CR268">
        <f t="shared" ref="CR268:CR274" si="512">AD268*BB268</f>
        <v>9237.1535999999996</v>
      </c>
      <c r="CS268">
        <f t="shared" ref="CS268:CS274" si="513">AE268*BS268</f>
        <v>2914.721</v>
      </c>
      <c r="CT268">
        <f t="shared" ref="CT268:CT274" si="514">AF268*BA268</f>
        <v>31655.183999999997</v>
      </c>
      <c r="CU268">
        <f t="shared" ref="CU268:CX274" si="515">AG268</f>
        <v>0</v>
      </c>
      <c r="CV268">
        <f t="shared" si="515"/>
        <v>190.24</v>
      </c>
      <c r="CW268">
        <f t="shared" si="515"/>
        <v>13.42</v>
      </c>
      <c r="CX268">
        <f t="shared" si="515"/>
        <v>0</v>
      </c>
      <c r="CY268">
        <f t="shared" ref="CY268:CY274" si="516">(((S268+R268)*AT268)/100)</f>
        <v>1192.55</v>
      </c>
      <c r="CZ268">
        <f t="shared" ref="CZ268:CZ274" si="517">(((S268+R268)*AU268)/100)</f>
        <v>736.27</v>
      </c>
      <c r="DC268" t="s">
        <v>3</v>
      </c>
      <c r="DD268" t="s">
        <v>3</v>
      </c>
      <c r="DE268" t="s">
        <v>3</v>
      </c>
      <c r="DF268" t="s">
        <v>3</v>
      </c>
      <c r="DG268" t="s">
        <v>3</v>
      </c>
      <c r="DH268" t="s">
        <v>3</v>
      </c>
      <c r="DI268" t="s">
        <v>3</v>
      </c>
      <c r="DJ268" t="s">
        <v>3</v>
      </c>
      <c r="DK268" t="s">
        <v>3</v>
      </c>
      <c r="DL268" t="s">
        <v>3</v>
      </c>
      <c r="DM268" t="s">
        <v>3</v>
      </c>
      <c r="DN268">
        <v>0</v>
      </c>
      <c r="DO268">
        <v>0</v>
      </c>
      <c r="DP268">
        <v>1</v>
      </c>
      <c r="DQ268">
        <v>1</v>
      </c>
      <c r="DU268">
        <v>1013</v>
      </c>
      <c r="DV268" t="s">
        <v>359</v>
      </c>
      <c r="DW268" t="s">
        <v>359</v>
      </c>
      <c r="DX268">
        <v>1</v>
      </c>
      <c r="EE268">
        <v>48577750</v>
      </c>
      <c r="EF268">
        <v>2</v>
      </c>
      <c r="EG268" t="s">
        <v>12</v>
      </c>
      <c r="EH268">
        <v>0</v>
      </c>
      <c r="EI268" t="s">
        <v>3</v>
      </c>
      <c r="EJ268">
        <v>1</v>
      </c>
      <c r="EK268">
        <v>16001</v>
      </c>
      <c r="EL268" t="s">
        <v>361</v>
      </c>
      <c r="EM268" t="s">
        <v>362</v>
      </c>
      <c r="EO268" t="s">
        <v>3</v>
      </c>
      <c r="EQ268">
        <v>131072</v>
      </c>
      <c r="ER268">
        <v>3628.73</v>
      </c>
      <c r="ES268">
        <v>478.25</v>
      </c>
      <c r="ET268">
        <v>1386.96</v>
      </c>
      <c r="EU268">
        <v>162.38</v>
      </c>
      <c r="EV268">
        <v>1763.52</v>
      </c>
      <c r="EW268">
        <v>190.24</v>
      </c>
      <c r="EX268">
        <v>13.42</v>
      </c>
      <c r="EY268">
        <v>0</v>
      </c>
      <c r="FQ268">
        <v>0</v>
      </c>
      <c r="FR268">
        <f t="shared" ref="FR268:FR274" si="518">ROUND(IF(AND(BH268=3,BI268=3),P268,0),0)</f>
        <v>0</v>
      </c>
      <c r="FS268">
        <v>0</v>
      </c>
      <c r="FT268" t="s">
        <v>22</v>
      </c>
      <c r="FU268" t="s">
        <v>23</v>
      </c>
      <c r="FX268">
        <v>115.2</v>
      </c>
      <c r="FY268">
        <v>70.55</v>
      </c>
      <c r="GA268" t="s">
        <v>3</v>
      </c>
      <c r="GD268">
        <v>1</v>
      </c>
      <c r="GF268">
        <v>-1292168238</v>
      </c>
      <c r="GG268">
        <v>2</v>
      </c>
      <c r="GH268">
        <v>0</v>
      </c>
      <c r="GI268">
        <v>2</v>
      </c>
      <c r="GJ268">
        <v>0</v>
      </c>
      <c r="GK268">
        <v>0</v>
      </c>
      <c r="GL268">
        <f t="shared" ref="GL268:GL274" si="519">ROUND(IF(AND(BH268=3,BI268=3,FS268&lt;&gt;0),P268,0),0)</f>
        <v>0</v>
      </c>
      <c r="GM268">
        <f t="shared" ref="GM268:GM274" si="520">ROUND(O268+X268+Y268,0)+GX268</f>
        <v>3204</v>
      </c>
      <c r="GN268">
        <f t="shared" ref="GN268:GN274" si="521">IF(OR(BI268=0,BI268=1),ROUND(O268+X268+Y268,0),0)</f>
        <v>3204</v>
      </c>
      <c r="GO268">
        <f t="shared" ref="GO268:GO274" si="522">IF(BI268=2,ROUND(O268+X268+Y268,0),0)</f>
        <v>0</v>
      </c>
      <c r="GP268">
        <f t="shared" ref="GP268:GP274" si="523">IF(BI268=4,ROUND(O268+X268+Y268,0)+GX268,0)</f>
        <v>0</v>
      </c>
      <c r="GR268">
        <v>0</v>
      </c>
      <c r="GS268">
        <v>0</v>
      </c>
      <c r="GT268">
        <v>0</v>
      </c>
      <c r="GU268" t="s">
        <v>3</v>
      </c>
      <c r="GV268">
        <f t="shared" ref="GV268:GV274" si="524">ROUND((GT268),2)</f>
        <v>0</v>
      </c>
      <c r="GW268">
        <v>1</v>
      </c>
      <c r="GX268">
        <f t="shared" ref="GX268:GX274" si="525">ROUND(HC268*I268,0)</f>
        <v>0</v>
      </c>
      <c r="HA268">
        <v>0</v>
      </c>
      <c r="HB268">
        <v>0</v>
      </c>
      <c r="HC268">
        <f t="shared" ref="HC268:HC274" si="526">GV268*GW268</f>
        <v>0</v>
      </c>
      <c r="IK268">
        <v>0</v>
      </c>
    </row>
    <row r="269" spans="1:245">
      <c r="A269">
        <v>17</v>
      </c>
      <c r="B269">
        <v>1</v>
      </c>
      <c r="E269" t="s">
        <v>687</v>
      </c>
      <c r="F269" t="s">
        <v>363</v>
      </c>
      <c r="G269" t="s">
        <v>364</v>
      </c>
      <c r="H269" t="s">
        <v>365</v>
      </c>
      <c r="I269">
        <f>ROUND(I268*-8.99,9)</f>
        <v>-0.2697</v>
      </c>
      <c r="J269">
        <v>0</v>
      </c>
      <c r="O269">
        <f t="shared" si="493"/>
        <v>-37</v>
      </c>
      <c r="P269">
        <f t="shared" si="494"/>
        <v>-37</v>
      </c>
      <c r="Q269">
        <f t="shared" si="495"/>
        <v>0</v>
      </c>
      <c r="R269">
        <f t="shared" si="496"/>
        <v>0</v>
      </c>
      <c r="S269">
        <f t="shared" si="497"/>
        <v>0</v>
      </c>
      <c r="T269">
        <f t="shared" si="498"/>
        <v>0</v>
      </c>
      <c r="U269">
        <f t="shared" si="499"/>
        <v>0</v>
      </c>
      <c r="V269">
        <f t="shared" si="500"/>
        <v>0</v>
      </c>
      <c r="W269">
        <f t="shared" si="501"/>
        <v>0</v>
      </c>
      <c r="X269">
        <f t="shared" si="502"/>
        <v>0</v>
      </c>
      <c r="Y269">
        <f t="shared" si="502"/>
        <v>0</v>
      </c>
      <c r="AA269">
        <v>48583957</v>
      </c>
      <c r="AB269">
        <f t="shared" si="503"/>
        <v>45.42</v>
      </c>
      <c r="AC269">
        <f t="shared" si="504"/>
        <v>45.42</v>
      </c>
      <c r="AD269">
        <f t="shared" si="505"/>
        <v>0</v>
      </c>
      <c r="AE269">
        <f t="shared" si="506"/>
        <v>0</v>
      </c>
      <c r="AF269">
        <f t="shared" si="506"/>
        <v>0</v>
      </c>
      <c r="AG269">
        <f t="shared" si="507"/>
        <v>0</v>
      </c>
      <c r="AH269">
        <f t="shared" si="508"/>
        <v>0</v>
      </c>
      <c r="AI269">
        <f t="shared" si="508"/>
        <v>0</v>
      </c>
      <c r="AJ269">
        <f t="shared" si="509"/>
        <v>0</v>
      </c>
      <c r="AK269">
        <v>45.42</v>
      </c>
      <c r="AL269">
        <v>45.42</v>
      </c>
      <c r="AM269">
        <v>0</v>
      </c>
      <c r="AN269">
        <v>0</v>
      </c>
      <c r="AO269">
        <v>0</v>
      </c>
      <c r="AP269">
        <v>0</v>
      </c>
      <c r="AQ269">
        <v>0</v>
      </c>
      <c r="AR269">
        <v>0</v>
      </c>
      <c r="AS269">
        <v>0</v>
      </c>
      <c r="AT269">
        <v>0</v>
      </c>
      <c r="AU269">
        <v>0</v>
      </c>
      <c r="AV269">
        <v>1</v>
      </c>
      <c r="AW269">
        <v>1</v>
      </c>
      <c r="AZ269">
        <v>1</v>
      </c>
      <c r="BA269">
        <v>1</v>
      </c>
      <c r="BB269">
        <v>1</v>
      </c>
      <c r="BC269">
        <v>3.02</v>
      </c>
      <c r="BD269" t="s">
        <v>3</v>
      </c>
      <c r="BE269" t="s">
        <v>3</v>
      </c>
      <c r="BF269" t="s">
        <v>3</v>
      </c>
      <c r="BG269" t="s">
        <v>3</v>
      </c>
      <c r="BH269">
        <v>3</v>
      </c>
      <c r="BI269">
        <v>2</v>
      </c>
      <c r="BJ269" t="s">
        <v>366</v>
      </c>
      <c r="BM269">
        <v>500002</v>
      </c>
      <c r="BN269">
        <v>0</v>
      </c>
      <c r="BO269" t="s">
        <v>363</v>
      </c>
      <c r="BP269">
        <v>1</v>
      </c>
      <c r="BQ269">
        <v>12</v>
      </c>
      <c r="BR269">
        <v>1</v>
      </c>
      <c r="BS269">
        <v>1</v>
      </c>
      <c r="BT269">
        <v>1</v>
      </c>
      <c r="BU269">
        <v>1</v>
      </c>
      <c r="BV269">
        <v>1</v>
      </c>
      <c r="BW269">
        <v>1</v>
      </c>
      <c r="BX269">
        <v>1</v>
      </c>
      <c r="BY269" t="s">
        <v>3</v>
      </c>
      <c r="BZ269">
        <v>0</v>
      </c>
      <c r="CA269">
        <v>0</v>
      </c>
      <c r="CE269">
        <v>0</v>
      </c>
      <c r="CF269">
        <v>0</v>
      </c>
      <c r="CG269">
        <v>0</v>
      </c>
      <c r="CM269">
        <v>0</v>
      </c>
      <c r="CN269" t="s">
        <v>3</v>
      </c>
      <c r="CO269">
        <v>0</v>
      </c>
      <c r="CP269">
        <f t="shared" si="510"/>
        <v>-37</v>
      </c>
      <c r="CQ269">
        <f t="shared" si="511"/>
        <v>137.16840000000002</v>
      </c>
      <c r="CR269">
        <f t="shared" si="512"/>
        <v>0</v>
      </c>
      <c r="CS269">
        <f t="shared" si="513"/>
        <v>0</v>
      </c>
      <c r="CT269">
        <f t="shared" si="514"/>
        <v>0</v>
      </c>
      <c r="CU269">
        <f t="shared" si="515"/>
        <v>0</v>
      </c>
      <c r="CV269">
        <f t="shared" si="515"/>
        <v>0</v>
      </c>
      <c r="CW269">
        <f t="shared" si="515"/>
        <v>0</v>
      </c>
      <c r="CX269">
        <f t="shared" si="515"/>
        <v>0</v>
      </c>
      <c r="CY269">
        <f t="shared" si="516"/>
        <v>0</v>
      </c>
      <c r="CZ269">
        <f t="shared" si="517"/>
        <v>0</v>
      </c>
      <c r="DC269" t="s">
        <v>3</v>
      </c>
      <c r="DD269" t="s">
        <v>3</v>
      </c>
      <c r="DE269" t="s">
        <v>3</v>
      </c>
      <c r="DF269" t="s">
        <v>3</v>
      </c>
      <c r="DG269" t="s">
        <v>3</v>
      </c>
      <c r="DH269" t="s">
        <v>3</v>
      </c>
      <c r="DI269" t="s">
        <v>3</v>
      </c>
      <c r="DJ269" t="s">
        <v>3</v>
      </c>
      <c r="DK269" t="s">
        <v>3</v>
      </c>
      <c r="DL269" t="s">
        <v>3</v>
      </c>
      <c r="DM269" t="s">
        <v>3</v>
      </c>
      <c r="DN269">
        <v>0</v>
      </c>
      <c r="DO269">
        <v>0</v>
      </c>
      <c r="DP269">
        <v>1</v>
      </c>
      <c r="DQ269">
        <v>1</v>
      </c>
      <c r="DU269">
        <v>1003</v>
      </c>
      <c r="DV269" t="s">
        <v>365</v>
      </c>
      <c r="DW269" t="s">
        <v>365</v>
      </c>
      <c r="DX269">
        <v>10</v>
      </c>
      <c r="EE269">
        <v>48577657</v>
      </c>
      <c r="EF269">
        <v>12</v>
      </c>
      <c r="EG269" t="s">
        <v>367</v>
      </c>
      <c r="EH269">
        <v>0</v>
      </c>
      <c r="EI269" t="s">
        <v>3</v>
      </c>
      <c r="EJ269">
        <v>2</v>
      </c>
      <c r="EK269">
        <v>500002</v>
      </c>
      <c r="EL269" t="s">
        <v>368</v>
      </c>
      <c r="EM269" t="s">
        <v>369</v>
      </c>
      <c r="EO269" t="s">
        <v>3</v>
      </c>
      <c r="EQ269">
        <v>163840</v>
      </c>
      <c r="ER269">
        <v>45.42</v>
      </c>
      <c r="ES269">
        <v>45.42</v>
      </c>
      <c r="ET269">
        <v>0</v>
      </c>
      <c r="EU269">
        <v>0</v>
      </c>
      <c r="EV269">
        <v>0</v>
      </c>
      <c r="EW269">
        <v>0</v>
      </c>
      <c r="EX269">
        <v>0</v>
      </c>
      <c r="EY269">
        <v>0</v>
      </c>
      <c r="FQ269">
        <v>0</v>
      </c>
      <c r="FR269">
        <f t="shared" si="518"/>
        <v>0</v>
      </c>
      <c r="FS269">
        <v>0</v>
      </c>
      <c r="FX269">
        <v>0</v>
      </c>
      <c r="FY269">
        <v>0</v>
      </c>
      <c r="GA269" t="s">
        <v>3</v>
      </c>
      <c r="GD269">
        <v>1</v>
      </c>
      <c r="GF269">
        <v>-1913534636</v>
      </c>
      <c r="GG269">
        <v>2</v>
      </c>
      <c r="GH269">
        <v>0</v>
      </c>
      <c r="GI269">
        <v>2</v>
      </c>
      <c r="GJ269">
        <v>0</v>
      </c>
      <c r="GK269">
        <v>0</v>
      </c>
      <c r="GL269">
        <f t="shared" si="519"/>
        <v>0</v>
      </c>
      <c r="GM269">
        <f t="shared" si="520"/>
        <v>-37</v>
      </c>
      <c r="GN269">
        <f t="shared" si="521"/>
        <v>0</v>
      </c>
      <c r="GO269">
        <f t="shared" si="522"/>
        <v>-37</v>
      </c>
      <c r="GP269">
        <f t="shared" si="523"/>
        <v>0</v>
      </c>
      <c r="GR269">
        <v>0</v>
      </c>
      <c r="GS269">
        <v>0</v>
      </c>
      <c r="GT269">
        <v>0</v>
      </c>
      <c r="GU269" t="s">
        <v>3</v>
      </c>
      <c r="GV269">
        <f t="shared" si="524"/>
        <v>0</v>
      </c>
      <c r="GW269">
        <v>1</v>
      </c>
      <c r="GX269">
        <f t="shared" si="525"/>
        <v>0</v>
      </c>
      <c r="HA269">
        <v>0</v>
      </c>
      <c r="HB269">
        <v>0</v>
      </c>
      <c r="HC269">
        <f t="shared" si="526"/>
        <v>0</v>
      </c>
      <c r="IK269">
        <v>0</v>
      </c>
    </row>
    <row r="270" spans="1:245">
      <c r="A270">
        <v>17</v>
      </c>
      <c r="B270">
        <v>1</v>
      </c>
      <c r="E270" t="s">
        <v>688</v>
      </c>
      <c r="F270" t="s">
        <v>370</v>
      </c>
      <c r="G270" t="s">
        <v>371</v>
      </c>
      <c r="H270" t="s">
        <v>116</v>
      </c>
      <c r="I270">
        <v>2.6970000000000001</v>
      </c>
      <c r="J270">
        <v>0</v>
      </c>
      <c r="O270">
        <f t="shared" si="493"/>
        <v>62</v>
      </c>
      <c r="P270">
        <f t="shared" si="494"/>
        <v>62</v>
      </c>
      <c r="Q270">
        <f t="shared" si="495"/>
        <v>0</v>
      </c>
      <c r="R270">
        <f t="shared" si="496"/>
        <v>0</v>
      </c>
      <c r="S270">
        <f t="shared" si="497"/>
        <v>0</v>
      </c>
      <c r="T270">
        <f t="shared" si="498"/>
        <v>0</v>
      </c>
      <c r="U270">
        <f t="shared" si="499"/>
        <v>0</v>
      </c>
      <c r="V270">
        <f t="shared" si="500"/>
        <v>0</v>
      </c>
      <c r="W270">
        <f t="shared" si="501"/>
        <v>0</v>
      </c>
      <c r="X270">
        <f t="shared" si="502"/>
        <v>0</v>
      </c>
      <c r="Y270">
        <f t="shared" si="502"/>
        <v>0</v>
      </c>
      <c r="AA270">
        <v>48583957</v>
      </c>
      <c r="AB270">
        <f t="shared" si="503"/>
        <v>11.63</v>
      </c>
      <c r="AC270">
        <f t="shared" si="504"/>
        <v>11.63</v>
      </c>
      <c r="AD270">
        <f t="shared" si="505"/>
        <v>0</v>
      </c>
      <c r="AE270">
        <f t="shared" si="506"/>
        <v>0</v>
      </c>
      <c r="AF270">
        <f t="shared" si="506"/>
        <v>0</v>
      </c>
      <c r="AG270">
        <f t="shared" si="507"/>
        <v>0</v>
      </c>
      <c r="AH270">
        <f t="shared" si="508"/>
        <v>0</v>
      </c>
      <c r="AI270">
        <f t="shared" si="508"/>
        <v>0</v>
      </c>
      <c r="AJ270">
        <f t="shared" si="509"/>
        <v>0</v>
      </c>
      <c r="AK270">
        <v>11.63</v>
      </c>
      <c r="AL270">
        <v>11.63</v>
      </c>
      <c r="AM270">
        <v>0</v>
      </c>
      <c r="AN270">
        <v>0</v>
      </c>
      <c r="AO270">
        <v>0</v>
      </c>
      <c r="AP270">
        <v>0</v>
      </c>
      <c r="AQ270">
        <v>0</v>
      </c>
      <c r="AR270">
        <v>0</v>
      </c>
      <c r="AS270">
        <v>0</v>
      </c>
      <c r="AT270">
        <v>0</v>
      </c>
      <c r="AU270">
        <v>0</v>
      </c>
      <c r="AV270">
        <v>1</v>
      </c>
      <c r="AW270">
        <v>1</v>
      </c>
      <c r="AZ270">
        <v>1</v>
      </c>
      <c r="BA270">
        <v>1</v>
      </c>
      <c r="BB270">
        <v>1</v>
      </c>
      <c r="BC270">
        <v>1.99</v>
      </c>
      <c r="BD270" t="s">
        <v>3</v>
      </c>
      <c r="BE270" t="s">
        <v>3</v>
      </c>
      <c r="BF270" t="s">
        <v>3</v>
      </c>
      <c r="BG270" t="s">
        <v>3</v>
      </c>
      <c r="BH270">
        <v>3</v>
      </c>
      <c r="BI270">
        <v>2</v>
      </c>
      <c r="BJ270" t="s">
        <v>372</v>
      </c>
      <c r="BM270">
        <v>500002</v>
      </c>
      <c r="BN270">
        <v>0</v>
      </c>
      <c r="BO270" t="s">
        <v>370</v>
      </c>
      <c r="BP270">
        <v>1</v>
      </c>
      <c r="BQ270">
        <v>12</v>
      </c>
      <c r="BR270">
        <v>0</v>
      </c>
      <c r="BS270">
        <v>1</v>
      </c>
      <c r="BT270">
        <v>1</v>
      </c>
      <c r="BU270">
        <v>1</v>
      </c>
      <c r="BV270">
        <v>1</v>
      </c>
      <c r="BW270">
        <v>1</v>
      </c>
      <c r="BX270">
        <v>1</v>
      </c>
      <c r="BY270" t="s">
        <v>3</v>
      </c>
      <c r="BZ270">
        <v>0</v>
      </c>
      <c r="CA270">
        <v>0</v>
      </c>
      <c r="CE270">
        <v>0</v>
      </c>
      <c r="CF270">
        <v>0</v>
      </c>
      <c r="CG270">
        <v>0</v>
      </c>
      <c r="CM270">
        <v>0</v>
      </c>
      <c r="CN270" t="s">
        <v>3</v>
      </c>
      <c r="CO270">
        <v>0</v>
      </c>
      <c r="CP270">
        <f t="shared" si="510"/>
        <v>62</v>
      </c>
      <c r="CQ270">
        <f t="shared" si="511"/>
        <v>23.143700000000003</v>
      </c>
      <c r="CR270">
        <f t="shared" si="512"/>
        <v>0</v>
      </c>
      <c r="CS270">
        <f t="shared" si="513"/>
        <v>0</v>
      </c>
      <c r="CT270">
        <f t="shared" si="514"/>
        <v>0</v>
      </c>
      <c r="CU270">
        <f t="shared" si="515"/>
        <v>0</v>
      </c>
      <c r="CV270">
        <f t="shared" si="515"/>
        <v>0</v>
      </c>
      <c r="CW270">
        <f t="shared" si="515"/>
        <v>0</v>
      </c>
      <c r="CX270">
        <f t="shared" si="515"/>
        <v>0</v>
      </c>
      <c r="CY270">
        <f t="shared" si="516"/>
        <v>0</v>
      </c>
      <c r="CZ270">
        <f t="shared" si="517"/>
        <v>0</v>
      </c>
      <c r="DC270" t="s">
        <v>3</v>
      </c>
      <c r="DD270" t="s">
        <v>3</v>
      </c>
      <c r="DE270" t="s">
        <v>3</v>
      </c>
      <c r="DF270" t="s">
        <v>3</v>
      </c>
      <c r="DG270" t="s">
        <v>3</v>
      </c>
      <c r="DH270" t="s">
        <v>3</v>
      </c>
      <c r="DI270" t="s">
        <v>3</v>
      </c>
      <c r="DJ270" t="s">
        <v>3</v>
      </c>
      <c r="DK270" t="s">
        <v>3</v>
      </c>
      <c r="DL270" t="s">
        <v>3</v>
      </c>
      <c r="DM270" t="s">
        <v>3</v>
      </c>
      <c r="DN270">
        <v>0</v>
      </c>
      <c r="DO270">
        <v>0</v>
      </c>
      <c r="DP270">
        <v>1</v>
      </c>
      <c r="DQ270">
        <v>1</v>
      </c>
      <c r="DU270">
        <v>1003</v>
      </c>
      <c r="DV270" t="s">
        <v>116</v>
      </c>
      <c r="DW270" t="s">
        <v>116</v>
      </c>
      <c r="DX270">
        <v>1</v>
      </c>
      <c r="EE270">
        <v>48577657</v>
      </c>
      <c r="EF270">
        <v>12</v>
      </c>
      <c r="EG270" t="s">
        <v>367</v>
      </c>
      <c r="EH270">
        <v>0</v>
      </c>
      <c r="EI270" t="s">
        <v>3</v>
      </c>
      <c r="EJ270">
        <v>2</v>
      </c>
      <c r="EK270">
        <v>500002</v>
      </c>
      <c r="EL270" t="s">
        <v>368</v>
      </c>
      <c r="EM270" t="s">
        <v>369</v>
      </c>
      <c r="EO270" t="s">
        <v>3</v>
      </c>
      <c r="EQ270">
        <v>131072</v>
      </c>
      <c r="ER270">
        <v>11.63</v>
      </c>
      <c r="ES270">
        <v>11.63</v>
      </c>
      <c r="ET270">
        <v>0</v>
      </c>
      <c r="EU270">
        <v>0</v>
      </c>
      <c r="EV270">
        <v>0</v>
      </c>
      <c r="EW270">
        <v>0</v>
      </c>
      <c r="EX270">
        <v>0</v>
      </c>
      <c r="EY270">
        <v>0</v>
      </c>
      <c r="FQ270">
        <v>0</v>
      </c>
      <c r="FR270">
        <f t="shared" si="518"/>
        <v>0</v>
      </c>
      <c r="FS270">
        <v>0</v>
      </c>
      <c r="FX270">
        <v>0</v>
      </c>
      <c r="FY270">
        <v>0</v>
      </c>
      <c r="GA270" t="s">
        <v>3</v>
      </c>
      <c r="GD270">
        <v>1</v>
      </c>
      <c r="GF270">
        <v>1927851404</v>
      </c>
      <c r="GG270">
        <v>2</v>
      </c>
      <c r="GH270">
        <v>0</v>
      </c>
      <c r="GI270">
        <v>2</v>
      </c>
      <c r="GJ270">
        <v>0</v>
      </c>
      <c r="GK270">
        <v>0</v>
      </c>
      <c r="GL270">
        <f t="shared" si="519"/>
        <v>0</v>
      </c>
      <c r="GM270">
        <f t="shared" si="520"/>
        <v>62</v>
      </c>
      <c r="GN270">
        <f t="shared" si="521"/>
        <v>0</v>
      </c>
      <c r="GO270">
        <f t="shared" si="522"/>
        <v>62</v>
      </c>
      <c r="GP270">
        <f t="shared" si="523"/>
        <v>0</v>
      </c>
      <c r="GR270">
        <v>0</v>
      </c>
      <c r="GS270">
        <v>0</v>
      </c>
      <c r="GT270">
        <v>0</v>
      </c>
      <c r="GU270" t="s">
        <v>3</v>
      </c>
      <c r="GV270">
        <f t="shared" si="524"/>
        <v>0</v>
      </c>
      <c r="GW270">
        <v>1</v>
      </c>
      <c r="GX270">
        <f t="shared" si="525"/>
        <v>0</v>
      </c>
      <c r="HA270">
        <v>0</v>
      </c>
      <c r="HB270">
        <v>0</v>
      </c>
      <c r="HC270">
        <f t="shared" si="526"/>
        <v>0</v>
      </c>
      <c r="IK270">
        <v>0</v>
      </c>
    </row>
    <row r="271" spans="1:245">
      <c r="A271">
        <v>17</v>
      </c>
      <c r="B271">
        <v>1</v>
      </c>
      <c r="E271" t="s">
        <v>689</v>
      </c>
      <c r="F271" t="s">
        <v>690</v>
      </c>
      <c r="G271" t="s">
        <v>691</v>
      </c>
      <c r="H271" t="s">
        <v>170</v>
      </c>
      <c r="I271">
        <v>2</v>
      </c>
      <c r="J271">
        <v>0</v>
      </c>
      <c r="O271">
        <f t="shared" si="493"/>
        <v>7</v>
      </c>
      <c r="P271">
        <f t="shared" si="494"/>
        <v>7</v>
      </c>
      <c r="Q271">
        <f t="shared" si="495"/>
        <v>0</v>
      </c>
      <c r="R271">
        <f t="shared" si="496"/>
        <v>0</v>
      </c>
      <c r="S271">
        <f t="shared" si="497"/>
        <v>0</v>
      </c>
      <c r="T271">
        <f t="shared" si="498"/>
        <v>0</v>
      </c>
      <c r="U271">
        <f t="shared" si="499"/>
        <v>0</v>
      </c>
      <c r="V271">
        <f t="shared" si="500"/>
        <v>0</v>
      </c>
      <c r="W271">
        <f t="shared" si="501"/>
        <v>0</v>
      </c>
      <c r="X271">
        <f t="shared" si="502"/>
        <v>0</v>
      </c>
      <c r="Y271">
        <f t="shared" si="502"/>
        <v>0</v>
      </c>
      <c r="AA271">
        <v>48583957</v>
      </c>
      <c r="AB271">
        <f t="shared" si="503"/>
        <v>5.19</v>
      </c>
      <c r="AC271">
        <f t="shared" si="504"/>
        <v>5.19</v>
      </c>
      <c r="AD271">
        <f t="shared" si="505"/>
        <v>0</v>
      </c>
      <c r="AE271">
        <f t="shared" si="506"/>
        <v>0</v>
      </c>
      <c r="AF271">
        <f t="shared" si="506"/>
        <v>0</v>
      </c>
      <c r="AG271">
        <f t="shared" si="507"/>
        <v>0</v>
      </c>
      <c r="AH271">
        <f t="shared" si="508"/>
        <v>0</v>
      </c>
      <c r="AI271">
        <f t="shared" si="508"/>
        <v>0</v>
      </c>
      <c r="AJ271">
        <f t="shared" si="509"/>
        <v>0</v>
      </c>
      <c r="AK271">
        <v>5.19</v>
      </c>
      <c r="AL271">
        <v>5.19</v>
      </c>
      <c r="AM271">
        <v>0</v>
      </c>
      <c r="AN271">
        <v>0</v>
      </c>
      <c r="AO271">
        <v>0</v>
      </c>
      <c r="AP271">
        <v>0</v>
      </c>
      <c r="AQ271">
        <v>0</v>
      </c>
      <c r="AR271">
        <v>0</v>
      </c>
      <c r="AS271">
        <v>0</v>
      </c>
      <c r="AT271">
        <v>0</v>
      </c>
      <c r="AU271">
        <v>0</v>
      </c>
      <c r="AV271">
        <v>1</v>
      </c>
      <c r="AW271">
        <v>1</v>
      </c>
      <c r="AZ271">
        <v>1</v>
      </c>
      <c r="BA271">
        <v>1</v>
      </c>
      <c r="BB271">
        <v>1</v>
      </c>
      <c r="BC271">
        <v>0.65</v>
      </c>
      <c r="BD271" t="s">
        <v>3</v>
      </c>
      <c r="BE271" t="s">
        <v>3</v>
      </c>
      <c r="BF271" t="s">
        <v>3</v>
      </c>
      <c r="BG271" t="s">
        <v>3</v>
      </c>
      <c r="BH271">
        <v>3</v>
      </c>
      <c r="BI271">
        <v>2</v>
      </c>
      <c r="BJ271" t="s">
        <v>692</v>
      </c>
      <c r="BM271">
        <v>500002</v>
      </c>
      <c r="BN271">
        <v>0</v>
      </c>
      <c r="BO271" t="s">
        <v>690</v>
      </c>
      <c r="BP271">
        <v>1</v>
      </c>
      <c r="BQ271">
        <v>12</v>
      </c>
      <c r="BR271">
        <v>0</v>
      </c>
      <c r="BS271">
        <v>1</v>
      </c>
      <c r="BT271">
        <v>1</v>
      </c>
      <c r="BU271">
        <v>1</v>
      </c>
      <c r="BV271">
        <v>1</v>
      </c>
      <c r="BW271">
        <v>1</v>
      </c>
      <c r="BX271">
        <v>1</v>
      </c>
      <c r="BY271" t="s">
        <v>3</v>
      </c>
      <c r="BZ271">
        <v>0</v>
      </c>
      <c r="CA271">
        <v>0</v>
      </c>
      <c r="CE271">
        <v>0</v>
      </c>
      <c r="CF271">
        <v>0</v>
      </c>
      <c r="CG271">
        <v>0</v>
      </c>
      <c r="CM271">
        <v>0</v>
      </c>
      <c r="CN271" t="s">
        <v>3</v>
      </c>
      <c r="CO271">
        <v>0</v>
      </c>
      <c r="CP271">
        <f t="shared" si="510"/>
        <v>7</v>
      </c>
      <c r="CQ271">
        <f t="shared" si="511"/>
        <v>3.3735000000000004</v>
      </c>
      <c r="CR271">
        <f t="shared" si="512"/>
        <v>0</v>
      </c>
      <c r="CS271">
        <f t="shared" si="513"/>
        <v>0</v>
      </c>
      <c r="CT271">
        <f t="shared" si="514"/>
        <v>0</v>
      </c>
      <c r="CU271">
        <f t="shared" si="515"/>
        <v>0</v>
      </c>
      <c r="CV271">
        <f t="shared" si="515"/>
        <v>0</v>
      </c>
      <c r="CW271">
        <f t="shared" si="515"/>
        <v>0</v>
      </c>
      <c r="CX271">
        <f t="shared" si="515"/>
        <v>0</v>
      </c>
      <c r="CY271">
        <f t="shared" si="516"/>
        <v>0</v>
      </c>
      <c r="CZ271">
        <f t="shared" si="517"/>
        <v>0</v>
      </c>
      <c r="DC271" t="s">
        <v>3</v>
      </c>
      <c r="DD271" t="s">
        <v>3</v>
      </c>
      <c r="DE271" t="s">
        <v>3</v>
      </c>
      <c r="DF271" t="s">
        <v>3</v>
      </c>
      <c r="DG271" t="s">
        <v>3</v>
      </c>
      <c r="DH271" t="s">
        <v>3</v>
      </c>
      <c r="DI271" t="s">
        <v>3</v>
      </c>
      <c r="DJ271" t="s">
        <v>3</v>
      </c>
      <c r="DK271" t="s">
        <v>3</v>
      </c>
      <c r="DL271" t="s">
        <v>3</v>
      </c>
      <c r="DM271" t="s">
        <v>3</v>
      </c>
      <c r="DN271">
        <v>0</v>
      </c>
      <c r="DO271">
        <v>0</v>
      </c>
      <c r="DP271">
        <v>1</v>
      </c>
      <c r="DQ271">
        <v>1</v>
      </c>
      <c r="DU271">
        <v>1010</v>
      </c>
      <c r="DV271" t="s">
        <v>170</v>
      </c>
      <c r="DW271" t="s">
        <v>170</v>
      </c>
      <c r="DX271">
        <v>1</v>
      </c>
      <c r="EE271">
        <v>48577657</v>
      </c>
      <c r="EF271">
        <v>12</v>
      </c>
      <c r="EG271" t="s">
        <v>367</v>
      </c>
      <c r="EH271">
        <v>0</v>
      </c>
      <c r="EI271" t="s">
        <v>3</v>
      </c>
      <c r="EJ271">
        <v>2</v>
      </c>
      <c r="EK271">
        <v>500002</v>
      </c>
      <c r="EL271" t="s">
        <v>368</v>
      </c>
      <c r="EM271" t="s">
        <v>369</v>
      </c>
      <c r="EO271" t="s">
        <v>3</v>
      </c>
      <c r="EQ271">
        <v>131072</v>
      </c>
      <c r="ER271">
        <v>5.19</v>
      </c>
      <c r="ES271">
        <v>5.19</v>
      </c>
      <c r="ET271">
        <v>0</v>
      </c>
      <c r="EU271">
        <v>0</v>
      </c>
      <c r="EV271">
        <v>0</v>
      </c>
      <c r="EW271">
        <v>0</v>
      </c>
      <c r="EX271">
        <v>0</v>
      </c>
      <c r="EY271">
        <v>0</v>
      </c>
      <c r="FQ271">
        <v>0</v>
      </c>
      <c r="FR271">
        <f t="shared" si="518"/>
        <v>0</v>
      </c>
      <c r="FS271">
        <v>0</v>
      </c>
      <c r="FX271">
        <v>0</v>
      </c>
      <c r="FY271">
        <v>0</v>
      </c>
      <c r="GA271" t="s">
        <v>3</v>
      </c>
      <c r="GD271">
        <v>1</v>
      </c>
      <c r="GF271">
        <v>-1532433966</v>
      </c>
      <c r="GG271">
        <v>2</v>
      </c>
      <c r="GH271">
        <v>0</v>
      </c>
      <c r="GI271">
        <v>2</v>
      </c>
      <c r="GJ271">
        <v>0</v>
      </c>
      <c r="GK271">
        <v>0</v>
      </c>
      <c r="GL271">
        <f t="shared" si="519"/>
        <v>0</v>
      </c>
      <c r="GM271">
        <f t="shared" si="520"/>
        <v>7</v>
      </c>
      <c r="GN271">
        <f t="shared" si="521"/>
        <v>0</v>
      </c>
      <c r="GO271">
        <f t="shared" si="522"/>
        <v>7</v>
      </c>
      <c r="GP271">
        <f t="shared" si="523"/>
        <v>0</v>
      </c>
      <c r="GR271">
        <v>0</v>
      </c>
      <c r="GS271">
        <v>0</v>
      </c>
      <c r="GT271">
        <v>0</v>
      </c>
      <c r="GU271" t="s">
        <v>3</v>
      </c>
      <c r="GV271">
        <f t="shared" si="524"/>
        <v>0</v>
      </c>
      <c r="GW271">
        <v>1</v>
      </c>
      <c r="GX271">
        <f t="shared" si="525"/>
        <v>0</v>
      </c>
      <c r="HA271">
        <v>0</v>
      </c>
      <c r="HB271">
        <v>0</v>
      </c>
      <c r="HC271">
        <f t="shared" si="526"/>
        <v>0</v>
      </c>
      <c r="IK271">
        <v>0</v>
      </c>
    </row>
    <row r="272" spans="1:245">
      <c r="A272">
        <v>17</v>
      </c>
      <c r="B272">
        <v>1</v>
      </c>
      <c r="E272" t="s">
        <v>693</v>
      </c>
      <c r="F272" t="s">
        <v>403</v>
      </c>
      <c r="G272" t="s">
        <v>404</v>
      </c>
      <c r="H272" t="s">
        <v>170</v>
      </c>
      <c r="I272">
        <v>4</v>
      </c>
      <c r="J272">
        <v>0</v>
      </c>
      <c r="O272">
        <f t="shared" si="493"/>
        <v>17</v>
      </c>
      <c r="P272">
        <f t="shared" si="494"/>
        <v>17</v>
      </c>
      <c r="Q272">
        <f t="shared" si="495"/>
        <v>0</v>
      </c>
      <c r="R272">
        <f t="shared" si="496"/>
        <v>0</v>
      </c>
      <c r="S272">
        <f t="shared" si="497"/>
        <v>0</v>
      </c>
      <c r="T272">
        <f t="shared" si="498"/>
        <v>0</v>
      </c>
      <c r="U272">
        <f t="shared" si="499"/>
        <v>0</v>
      </c>
      <c r="V272">
        <f t="shared" si="500"/>
        <v>0</v>
      </c>
      <c r="W272">
        <f t="shared" si="501"/>
        <v>0</v>
      </c>
      <c r="X272">
        <f t="shared" si="502"/>
        <v>0</v>
      </c>
      <c r="Y272">
        <f t="shared" si="502"/>
        <v>0</v>
      </c>
      <c r="AA272">
        <v>48583957</v>
      </c>
      <c r="AB272">
        <f t="shared" si="503"/>
        <v>1.71</v>
      </c>
      <c r="AC272">
        <f t="shared" si="504"/>
        <v>1.71</v>
      </c>
      <c r="AD272">
        <f t="shared" si="505"/>
        <v>0</v>
      </c>
      <c r="AE272">
        <f t="shared" si="506"/>
        <v>0</v>
      </c>
      <c r="AF272">
        <f t="shared" si="506"/>
        <v>0</v>
      </c>
      <c r="AG272">
        <f t="shared" si="507"/>
        <v>0</v>
      </c>
      <c r="AH272">
        <f t="shared" si="508"/>
        <v>0</v>
      </c>
      <c r="AI272">
        <f t="shared" si="508"/>
        <v>0</v>
      </c>
      <c r="AJ272">
        <f t="shared" si="509"/>
        <v>0</v>
      </c>
      <c r="AK272">
        <v>1.71</v>
      </c>
      <c r="AL272">
        <v>1.71</v>
      </c>
      <c r="AM272">
        <v>0</v>
      </c>
      <c r="AN272">
        <v>0</v>
      </c>
      <c r="AO272">
        <v>0</v>
      </c>
      <c r="AP272">
        <v>0</v>
      </c>
      <c r="AQ272">
        <v>0</v>
      </c>
      <c r="AR272">
        <v>0</v>
      </c>
      <c r="AS272">
        <v>0</v>
      </c>
      <c r="AT272">
        <v>0</v>
      </c>
      <c r="AU272">
        <v>0</v>
      </c>
      <c r="AV272">
        <v>1</v>
      </c>
      <c r="AW272">
        <v>1</v>
      </c>
      <c r="AZ272">
        <v>1</v>
      </c>
      <c r="BA272">
        <v>1</v>
      </c>
      <c r="BB272">
        <v>1</v>
      </c>
      <c r="BC272">
        <v>2.5299999999999998</v>
      </c>
      <c r="BD272" t="s">
        <v>3</v>
      </c>
      <c r="BE272" t="s">
        <v>3</v>
      </c>
      <c r="BF272" t="s">
        <v>3</v>
      </c>
      <c r="BG272" t="s">
        <v>3</v>
      </c>
      <c r="BH272">
        <v>3</v>
      </c>
      <c r="BI272">
        <v>2</v>
      </c>
      <c r="BJ272" t="s">
        <v>405</v>
      </c>
      <c r="BM272">
        <v>500002</v>
      </c>
      <c r="BN272">
        <v>0</v>
      </c>
      <c r="BO272" t="s">
        <v>403</v>
      </c>
      <c r="BP272">
        <v>1</v>
      </c>
      <c r="BQ272">
        <v>12</v>
      </c>
      <c r="BR272">
        <v>0</v>
      </c>
      <c r="BS272">
        <v>1</v>
      </c>
      <c r="BT272">
        <v>1</v>
      </c>
      <c r="BU272">
        <v>1</v>
      </c>
      <c r="BV272">
        <v>1</v>
      </c>
      <c r="BW272">
        <v>1</v>
      </c>
      <c r="BX272">
        <v>1</v>
      </c>
      <c r="BY272" t="s">
        <v>3</v>
      </c>
      <c r="BZ272">
        <v>0</v>
      </c>
      <c r="CA272">
        <v>0</v>
      </c>
      <c r="CE272">
        <v>0</v>
      </c>
      <c r="CF272">
        <v>0</v>
      </c>
      <c r="CG272">
        <v>0</v>
      </c>
      <c r="CM272">
        <v>0</v>
      </c>
      <c r="CN272" t="s">
        <v>3</v>
      </c>
      <c r="CO272">
        <v>0</v>
      </c>
      <c r="CP272">
        <f t="shared" si="510"/>
        <v>17</v>
      </c>
      <c r="CQ272">
        <f t="shared" si="511"/>
        <v>4.3262999999999998</v>
      </c>
      <c r="CR272">
        <f t="shared" si="512"/>
        <v>0</v>
      </c>
      <c r="CS272">
        <f t="shared" si="513"/>
        <v>0</v>
      </c>
      <c r="CT272">
        <f t="shared" si="514"/>
        <v>0</v>
      </c>
      <c r="CU272">
        <f t="shared" si="515"/>
        <v>0</v>
      </c>
      <c r="CV272">
        <f t="shared" si="515"/>
        <v>0</v>
      </c>
      <c r="CW272">
        <f t="shared" si="515"/>
        <v>0</v>
      </c>
      <c r="CX272">
        <f t="shared" si="515"/>
        <v>0</v>
      </c>
      <c r="CY272">
        <f t="shared" si="516"/>
        <v>0</v>
      </c>
      <c r="CZ272">
        <f t="shared" si="517"/>
        <v>0</v>
      </c>
      <c r="DC272" t="s">
        <v>3</v>
      </c>
      <c r="DD272" t="s">
        <v>3</v>
      </c>
      <c r="DE272" t="s">
        <v>3</v>
      </c>
      <c r="DF272" t="s">
        <v>3</v>
      </c>
      <c r="DG272" t="s">
        <v>3</v>
      </c>
      <c r="DH272" t="s">
        <v>3</v>
      </c>
      <c r="DI272" t="s">
        <v>3</v>
      </c>
      <c r="DJ272" t="s">
        <v>3</v>
      </c>
      <c r="DK272" t="s">
        <v>3</v>
      </c>
      <c r="DL272" t="s">
        <v>3</v>
      </c>
      <c r="DM272" t="s">
        <v>3</v>
      </c>
      <c r="DN272">
        <v>0</v>
      </c>
      <c r="DO272">
        <v>0</v>
      </c>
      <c r="DP272">
        <v>1</v>
      </c>
      <c r="DQ272">
        <v>1</v>
      </c>
      <c r="DU272">
        <v>1010</v>
      </c>
      <c r="DV272" t="s">
        <v>170</v>
      </c>
      <c r="DW272" t="s">
        <v>170</v>
      </c>
      <c r="DX272">
        <v>1</v>
      </c>
      <c r="EE272">
        <v>48577657</v>
      </c>
      <c r="EF272">
        <v>12</v>
      </c>
      <c r="EG272" t="s">
        <v>367</v>
      </c>
      <c r="EH272">
        <v>0</v>
      </c>
      <c r="EI272" t="s">
        <v>3</v>
      </c>
      <c r="EJ272">
        <v>2</v>
      </c>
      <c r="EK272">
        <v>500002</v>
      </c>
      <c r="EL272" t="s">
        <v>368</v>
      </c>
      <c r="EM272" t="s">
        <v>369</v>
      </c>
      <c r="EO272" t="s">
        <v>3</v>
      </c>
      <c r="EQ272">
        <v>131072</v>
      </c>
      <c r="ER272">
        <v>1.71</v>
      </c>
      <c r="ES272">
        <v>1.71</v>
      </c>
      <c r="ET272">
        <v>0</v>
      </c>
      <c r="EU272">
        <v>0</v>
      </c>
      <c r="EV272">
        <v>0</v>
      </c>
      <c r="EW272">
        <v>0</v>
      </c>
      <c r="EX272">
        <v>0</v>
      </c>
      <c r="EY272">
        <v>0</v>
      </c>
      <c r="FQ272">
        <v>0</v>
      </c>
      <c r="FR272">
        <f t="shared" si="518"/>
        <v>0</v>
      </c>
      <c r="FS272">
        <v>0</v>
      </c>
      <c r="FX272">
        <v>0</v>
      </c>
      <c r="FY272">
        <v>0</v>
      </c>
      <c r="GA272" t="s">
        <v>3</v>
      </c>
      <c r="GD272">
        <v>1</v>
      </c>
      <c r="GF272">
        <v>1072967008</v>
      </c>
      <c r="GG272">
        <v>2</v>
      </c>
      <c r="GH272">
        <v>0</v>
      </c>
      <c r="GI272">
        <v>2</v>
      </c>
      <c r="GJ272">
        <v>0</v>
      </c>
      <c r="GK272">
        <v>0</v>
      </c>
      <c r="GL272">
        <f t="shared" si="519"/>
        <v>0</v>
      </c>
      <c r="GM272">
        <f t="shared" si="520"/>
        <v>17</v>
      </c>
      <c r="GN272">
        <f t="shared" si="521"/>
        <v>0</v>
      </c>
      <c r="GO272">
        <f t="shared" si="522"/>
        <v>17</v>
      </c>
      <c r="GP272">
        <f t="shared" si="523"/>
        <v>0</v>
      </c>
      <c r="GR272">
        <v>0</v>
      </c>
      <c r="GS272">
        <v>0</v>
      </c>
      <c r="GT272">
        <v>0</v>
      </c>
      <c r="GU272" t="s">
        <v>3</v>
      </c>
      <c r="GV272">
        <f t="shared" si="524"/>
        <v>0</v>
      </c>
      <c r="GW272">
        <v>1</v>
      </c>
      <c r="GX272">
        <f t="shared" si="525"/>
        <v>0</v>
      </c>
      <c r="HA272">
        <v>0</v>
      </c>
      <c r="HB272">
        <v>0</v>
      </c>
      <c r="HC272">
        <f t="shared" si="526"/>
        <v>0</v>
      </c>
      <c r="IK272">
        <v>0</v>
      </c>
    </row>
    <row r="273" spans="1:245">
      <c r="A273">
        <v>17</v>
      </c>
      <c r="B273">
        <v>1</v>
      </c>
      <c r="E273" t="s">
        <v>694</v>
      </c>
      <c r="F273" t="s">
        <v>413</v>
      </c>
      <c r="G273" t="s">
        <v>414</v>
      </c>
      <c r="H273" t="s">
        <v>170</v>
      </c>
      <c r="I273">
        <v>2</v>
      </c>
      <c r="J273">
        <v>0</v>
      </c>
      <c r="O273">
        <f t="shared" si="493"/>
        <v>60</v>
      </c>
      <c r="P273">
        <f t="shared" si="494"/>
        <v>60</v>
      </c>
      <c r="Q273">
        <f t="shared" si="495"/>
        <v>0</v>
      </c>
      <c r="R273">
        <f t="shared" si="496"/>
        <v>0</v>
      </c>
      <c r="S273">
        <f t="shared" si="497"/>
        <v>0</v>
      </c>
      <c r="T273">
        <f t="shared" si="498"/>
        <v>0</v>
      </c>
      <c r="U273">
        <f t="shared" si="499"/>
        <v>0</v>
      </c>
      <c r="V273">
        <f t="shared" si="500"/>
        <v>0</v>
      </c>
      <c r="W273">
        <f t="shared" si="501"/>
        <v>0</v>
      </c>
      <c r="X273">
        <f t="shared" si="502"/>
        <v>0</v>
      </c>
      <c r="Y273">
        <f t="shared" si="502"/>
        <v>0</v>
      </c>
      <c r="AA273">
        <v>48583957</v>
      </c>
      <c r="AB273">
        <f t="shared" si="503"/>
        <v>8.2200000000000006</v>
      </c>
      <c r="AC273">
        <f t="shared" si="504"/>
        <v>8.2200000000000006</v>
      </c>
      <c r="AD273">
        <f t="shared" si="505"/>
        <v>0</v>
      </c>
      <c r="AE273">
        <f t="shared" si="506"/>
        <v>0</v>
      </c>
      <c r="AF273">
        <f t="shared" si="506"/>
        <v>0</v>
      </c>
      <c r="AG273">
        <f t="shared" si="507"/>
        <v>0</v>
      </c>
      <c r="AH273">
        <f t="shared" si="508"/>
        <v>0</v>
      </c>
      <c r="AI273">
        <f t="shared" si="508"/>
        <v>0</v>
      </c>
      <c r="AJ273">
        <f t="shared" si="509"/>
        <v>0</v>
      </c>
      <c r="AK273">
        <v>8.2200000000000006</v>
      </c>
      <c r="AL273">
        <v>8.2200000000000006</v>
      </c>
      <c r="AM273">
        <v>0</v>
      </c>
      <c r="AN273">
        <v>0</v>
      </c>
      <c r="AO273">
        <v>0</v>
      </c>
      <c r="AP273">
        <v>0</v>
      </c>
      <c r="AQ273">
        <v>0</v>
      </c>
      <c r="AR273">
        <v>0</v>
      </c>
      <c r="AS273">
        <v>0</v>
      </c>
      <c r="AT273">
        <v>0</v>
      </c>
      <c r="AU273">
        <v>0</v>
      </c>
      <c r="AV273">
        <v>1</v>
      </c>
      <c r="AW273">
        <v>1</v>
      </c>
      <c r="AZ273">
        <v>1</v>
      </c>
      <c r="BA273">
        <v>1</v>
      </c>
      <c r="BB273">
        <v>1</v>
      </c>
      <c r="BC273">
        <v>3.68</v>
      </c>
      <c r="BD273" t="s">
        <v>3</v>
      </c>
      <c r="BE273" t="s">
        <v>3</v>
      </c>
      <c r="BF273" t="s">
        <v>3</v>
      </c>
      <c r="BG273" t="s">
        <v>3</v>
      </c>
      <c r="BH273">
        <v>3</v>
      </c>
      <c r="BI273">
        <v>2</v>
      </c>
      <c r="BJ273" t="s">
        <v>415</v>
      </c>
      <c r="BM273">
        <v>500002</v>
      </c>
      <c r="BN273">
        <v>0</v>
      </c>
      <c r="BO273" t="s">
        <v>413</v>
      </c>
      <c r="BP273">
        <v>1</v>
      </c>
      <c r="BQ273">
        <v>12</v>
      </c>
      <c r="BR273">
        <v>0</v>
      </c>
      <c r="BS273">
        <v>1</v>
      </c>
      <c r="BT273">
        <v>1</v>
      </c>
      <c r="BU273">
        <v>1</v>
      </c>
      <c r="BV273">
        <v>1</v>
      </c>
      <c r="BW273">
        <v>1</v>
      </c>
      <c r="BX273">
        <v>1</v>
      </c>
      <c r="BY273" t="s">
        <v>3</v>
      </c>
      <c r="BZ273">
        <v>0</v>
      </c>
      <c r="CA273">
        <v>0</v>
      </c>
      <c r="CE273">
        <v>0</v>
      </c>
      <c r="CF273">
        <v>0</v>
      </c>
      <c r="CG273">
        <v>0</v>
      </c>
      <c r="CM273">
        <v>0</v>
      </c>
      <c r="CN273" t="s">
        <v>3</v>
      </c>
      <c r="CO273">
        <v>0</v>
      </c>
      <c r="CP273">
        <f t="shared" si="510"/>
        <v>60</v>
      </c>
      <c r="CQ273">
        <f t="shared" si="511"/>
        <v>30.249600000000004</v>
      </c>
      <c r="CR273">
        <f t="shared" si="512"/>
        <v>0</v>
      </c>
      <c r="CS273">
        <f t="shared" si="513"/>
        <v>0</v>
      </c>
      <c r="CT273">
        <f t="shared" si="514"/>
        <v>0</v>
      </c>
      <c r="CU273">
        <f t="shared" si="515"/>
        <v>0</v>
      </c>
      <c r="CV273">
        <f t="shared" si="515"/>
        <v>0</v>
      </c>
      <c r="CW273">
        <f t="shared" si="515"/>
        <v>0</v>
      </c>
      <c r="CX273">
        <f t="shared" si="515"/>
        <v>0</v>
      </c>
      <c r="CY273">
        <f t="shared" si="516"/>
        <v>0</v>
      </c>
      <c r="CZ273">
        <f t="shared" si="517"/>
        <v>0</v>
      </c>
      <c r="DC273" t="s">
        <v>3</v>
      </c>
      <c r="DD273" t="s">
        <v>3</v>
      </c>
      <c r="DE273" t="s">
        <v>3</v>
      </c>
      <c r="DF273" t="s">
        <v>3</v>
      </c>
      <c r="DG273" t="s">
        <v>3</v>
      </c>
      <c r="DH273" t="s">
        <v>3</v>
      </c>
      <c r="DI273" t="s">
        <v>3</v>
      </c>
      <c r="DJ273" t="s">
        <v>3</v>
      </c>
      <c r="DK273" t="s">
        <v>3</v>
      </c>
      <c r="DL273" t="s">
        <v>3</v>
      </c>
      <c r="DM273" t="s">
        <v>3</v>
      </c>
      <c r="DN273">
        <v>0</v>
      </c>
      <c r="DO273">
        <v>0</v>
      </c>
      <c r="DP273">
        <v>1</v>
      </c>
      <c r="DQ273">
        <v>1</v>
      </c>
      <c r="DU273">
        <v>1010</v>
      </c>
      <c r="DV273" t="s">
        <v>170</v>
      </c>
      <c r="DW273" t="s">
        <v>170</v>
      </c>
      <c r="DX273">
        <v>1</v>
      </c>
      <c r="EE273">
        <v>48577657</v>
      </c>
      <c r="EF273">
        <v>12</v>
      </c>
      <c r="EG273" t="s">
        <v>367</v>
      </c>
      <c r="EH273">
        <v>0</v>
      </c>
      <c r="EI273" t="s">
        <v>3</v>
      </c>
      <c r="EJ273">
        <v>2</v>
      </c>
      <c r="EK273">
        <v>500002</v>
      </c>
      <c r="EL273" t="s">
        <v>368</v>
      </c>
      <c r="EM273" t="s">
        <v>369</v>
      </c>
      <c r="EO273" t="s">
        <v>3</v>
      </c>
      <c r="EQ273">
        <v>131072</v>
      </c>
      <c r="ER273">
        <v>8.2200000000000006</v>
      </c>
      <c r="ES273">
        <v>8.2200000000000006</v>
      </c>
      <c r="ET273">
        <v>0</v>
      </c>
      <c r="EU273">
        <v>0</v>
      </c>
      <c r="EV273">
        <v>0</v>
      </c>
      <c r="EW273">
        <v>0</v>
      </c>
      <c r="EX273">
        <v>0</v>
      </c>
      <c r="EY273">
        <v>0</v>
      </c>
      <c r="FQ273">
        <v>0</v>
      </c>
      <c r="FR273">
        <f t="shared" si="518"/>
        <v>0</v>
      </c>
      <c r="FS273">
        <v>0</v>
      </c>
      <c r="FX273">
        <v>0</v>
      </c>
      <c r="FY273">
        <v>0</v>
      </c>
      <c r="GA273" t="s">
        <v>3</v>
      </c>
      <c r="GD273">
        <v>1</v>
      </c>
      <c r="GF273">
        <v>352348497</v>
      </c>
      <c r="GG273">
        <v>2</v>
      </c>
      <c r="GH273">
        <v>0</v>
      </c>
      <c r="GI273">
        <v>2</v>
      </c>
      <c r="GJ273">
        <v>0</v>
      </c>
      <c r="GK273">
        <v>0</v>
      </c>
      <c r="GL273">
        <f t="shared" si="519"/>
        <v>0</v>
      </c>
      <c r="GM273">
        <f t="shared" si="520"/>
        <v>60</v>
      </c>
      <c r="GN273">
        <f t="shared" si="521"/>
        <v>0</v>
      </c>
      <c r="GO273">
        <f t="shared" si="522"/>
        <v>60</v>
      </c>
      <c r="GP273">
        <f t="shared" si="523"/>
        <v>0</v>
      </c>
      <c r="GR273">
        <v>0</v>
      </c>
      <c r="GS273">
        <v>0</v>
      </c>
      <c r="GT273">
        <v>0</v>
      </c>
      <c r="GU273" t="s">
        <v>3</v>
      </c>
      <c r="GV273">
        <f t="shared" si="524"/>
        <v>0</v>
      </c>
      <c r="GW273">
        <v>1</v>
      </c>
      <c r="GX273">
        <f t="shared" si="525"/>
        <v>0</v>
      </c>
      <c r="HA273">
        <v>0</v>
      </c>
      <c r="HB273">
        <v>0</v>
      </c>
      <c r="HC273">
        <f t="shared" si="526"/>
        <v>0</v>
      </c>
      <c r="IK273">
        <v>0</v>
      </c>
    </row>
    <row r="274" spans="1:245">
      <c r="A274">
        <v>17</v>
      </c>
      <c r="B274">
        <v>1</v>
      </c>
      <c r="E274" t="s">
        <v>695</v>
      </c>
      <c r="F274" t="s">
        <v>425</v>
      </c>
      <c r="G274" t="s">
        <v>426</v>
      </c>
      <c r="H274" t="s">
        <v>170</v>
      </c>
      <c r="I274">
        <v>2</v>
      </c>
      <c r="J274">
        <v>0</v>
      </c>
      <c r="O274">
        <f t="shared" si="493"/>
        <v>160</v>
      </c>
      <c r="P274">
        <f t="shared" si="494"/>
        <v>160</v>
      </c>
      <c r="Q274">
        <f t="shared" si="495"/>
        <v>0</v>
      </c>
      <c r="R274">
        <f t="shared" si="496"/>
        <v>0</v>
      </c>
      <c r="S274">
        <f t="shared" si="497"/>
        <v>0</v>
      </c>
      <c r="T274">
        <f t="shared" si="498"/>
        <v>0</v>
      </c>
      <c r="U274">
        <f t="shared" si="499"/>
        <v>0</v>
      </c>
      <c r="V274">
        <f t="shared" si="500"/>
        <v>0</v>
      </c>
      <c r="W274">
        <f t="shared" si="501"/>
        <v>0</v>
      </c>
      <c r="X274">
        <f t="shared" si="502"/>
        <v>0</v>
      </c>
      <c r="Y274">
        <f t="shared" si="502"/>
        <v>0</v>
      </c>
      <c r="AA274">
        <v>48583957</v>
      </c>
      <c r="AB274">
        <f t="shared" si="503"/>
        <v>15.94</v>
      </c>
      <c r="AC274">
        <f t="shared" si="504"/>
        <v>15.94</v>
      </c>
      <c r="AD274">
        <f t="shared" si="505"/>
        <v>0</v>
      </c>
      <c r="AE274">
        <f t="shared" si="506"/>
        <v>0</v>
      </c>
      <c r="AF274">
        <f t="shared" si="506"/>
        <v>0</v>
      </c>
      <c r="AG274">
        <f t="shared" si="507"/>
        <v>0</v>
      </c>
      <c r="AH274">
        <f t="shared" si="508"/>
        <v>0</v>
      </c>
      <c r="AI274">
        <f t="shared" si="508"/>
        <v>0</v>
      </c>
      <c r="AJ274">
        <f t="shared" si="509"/>
        <v>0</v>
      </c>
      <c r="AK274">
        <v>15.94</v>
      </c>
      <c r="AL274">
        <v>15.94</v>
      </c>
      <c r="AM274">
        <v>0</v>
      </c>
      <c r="AN274">
        <v>0</v>
      </c>
      <c r="AO274">
        <v>0</v>
      </c>
      <c r="AP274">
        <v>0</v>
      </c>
      <c r="AQ274">
        <v>0</v>
      </c>
      <c r="AR274">
        <v>0</v>
      </c>
      <c r="AS274">
        <v>0</v>
      </c>
      <c r="AT274">
        <v>0</v>
      </c>
      <c r="AU274">
        <v>0</v>
      </c>
      <c r="AV274">
        <v>1</v>
      </c>
      <c r="AW274">
        <v>1</v>
      </c>
      <c r="AZ274">
        <v>1</v>
      </c>
      <c r="BA274">
        <v>1</v>
      </c>
      <c r="BB274">
        <v>1</v>
      </c>
      <c r="BC274">
        <v>5.0199999999999996</v>
      </c>
      <c r="BD274" t="s">
        <v>3</v>
      </c>
      <c r="BE274" t="s">
        <v>3</v>
      </c>
      <c r="BF274" t="s">
        <v>3</v>
      </c>
      <c r="BG274" t="s">
        <v>3</v>
      </c>
      <c r="BH274">
        <v>3</v>
      </c>
      <c r="BI274">
        <v>1</v>
      </c>
      <c r="BJ274" t="s">
        <v>427</v>
      </c>
      <c r="BM274">
        <v>500001</v>
      </c>
      <c r="BN274">
        <v>0</v>
      </c>
      <c r="BO274" t="s">
        <v>425</v>
      </c>
      <c r="BP274">
        <v>1</v>
      </c>
      <c r="BQ274">
        <v>8</v>
      </c>
      <c r="BR274">
        <v>0</v>
      </c>
      <c r="BS274">
        <v>1</v>
      </c>
      <c r="BT274">
        <v>1</v>
      </c>
      <c r="BU274">
        <v>1</v>
      </c>
      <c r="BV274">
        <v>1</v>
      </c>
      <c r="BW274">
        <v>1</v>
      </c>
      <c r="BX274">
        <v>1</v>
      </c>
      <c r="BY274" t="s">
        <v>3</v>
      </c>
      <c r="BZ274">
        <v>0</v>
      </c>
      <c r="CA274">
        <v>0</v>
      </c>
      <c r="CE274">
        <v>0</v>
      </c>
      <c r="CF274">
        <v>0</v>
      </c>
      <c r="CG274">
        <v>0</v>
      </c>
      <c r="CM274">
        <v>0</v>
      </c>
      <c r="CN274" t="s">
        <v>3</v>
      </c>
      <c r="CO274">
        <v>0</v>
      </c>
      <c r="CP274">
        <f t="shared" si="510"/>
        <v>160</v>
      </c>
      <c r="CQ274">
        <f t="shared" si="511"/>
        <v>80.018799999999985</v>
      </c>
      <c r="CR274">
        <f t="shared" si="512"/>
        <v>0</v>
      </c>
      <c r="CS274">
        <f t="shared" si="513"/>
        <v>0</v>
      </c>
      <c r="CT274">
        <f t="shared" si="514"/>
        <v>0</v>
      </c>
      <c r="CU274">
        <f t="shared" si="515"/>
        <v>0</v>
      </c>
      <c r="CV274">
        <f t="shared" si="515"/>
        <v>0</v>
      </c>
      <c r="CW274">
        <f t="shared" si="515"/>
        <v>0</v>
      </c>
      <c r="CX274">
        <f t="shared" si="515"/>
        <v>0</v>
      </c>
      <c r="CY274">
        <f t="shared" si="516"/>
        <v>0</v>
      </c>
      <c r="CZ274">
        <f t="shared" si="517"/>
        <v>0</v>
      </c>
      <c r="DC274" t="s">
        <v>3</v>
      </c>
      <c r="DD274" t="s">
        <v>3</v>
      </c>
      <c r="DE274" t="s">
        <v>3</v>
      </c>
      <c r="DF274" t="s">
        <v>3</v>
      </c>
      <c r="DG274" t="s">
        <v>3</v>
      </c>
      <c r="DH274" t="s">
        <v>3</v>
      </c>
      <c r="DI274" t="s">
        <v>3</v>
      </c>
      <c r="DJ274" t="s">
        <v>3</v>
      </c>
      <c r="DK274" t="s">
        <v>3</v>
      </c>
      <c r="DL274" t="s">
        <v>3</v>
      </c>
      <c r="DM274" t="s">
        <v>3</v>
      </c>
      <c r="DN274">
        <v>0</v>
      </c>
      <c r="DO274">
        <v>0</v>
      </c>
      <c r="DP274">
        <v>1</v>
      </c>
      <c r="DQ274">
        <v>1</v>
      </c>
      <c r="DU274">
        <v>1010</v>
      </c>
      <c r="DV274" t="s">
        <v>170</v>
      </c>
      <c r="DW274" t="s">
        <v>170</v>
      </c>
      <c r="DX274">
        <v>1</v>
      </c>
      <c r="EE274">
        <v>48577656</v>
      </c>
      <c r="EF274">
        <v>8</v>
      </c>
      <c r="EG274" t="s">
        <v>106</v>
      </c>
      <c r="EH274">
        <v>0</v>
      </c>
      <c r="EI274" t="s">
        <v>3</v>
      </c>
      <c r="EJ274">
        <v>1</v>
      </c>
      <c r="EK274">
        <v>500001</v>
      </c>
      <c r="EL274" t="s">
        <v>107</v>
      </c>
      <c r="EM274" t="s">
        <v>108</v>
      </c>
      <c r="EO274" t="s">
        <v>3</v>
      </c>
      <c r="EQ274">
        <v>131072</v>
      </c>
      <c r="ER274">
        <v>15.94</v>
      </c>
      <c r="ES274">
        <v>15.94</v>
      </c>
      <c r="ET274">
        <v>0</v>
      </c>
      <c r="EU274">
        <v>0</v>
      </c>
      <c r="EV274">
        <v>0</v>
      </c>
      <c r="EW274">
        <v>0</v>
      </c>
      <c r="EX274">
        <v>0</v>
      </c>
      <c r="EY274">
        <v>0</v>
      </c>
      <c r="FQ274">
        <v>0</v>
      </c>
      <c r="FR274">
        <f t="shared" si="518"/>
        <v>0</v>
      </c>
      <c r="FS274">
        <v>0</v>
      </c>
      <c r="FX274">
        <v>0</v>
      </c>
      <c r="FY274">
        <v>0</v>
      </c>
      <c r="GA274" t="s">
        <v>3</v>
      </c>
      <c r="GD274">
        <v>1</v>
      </c>
      <c r="GF274">
        <v>-2074848687</v>
      </c>
      <c r="GG274">
        <v>2</v>
      </c>
      <c r="GH274">
        <v>0</v>
      </c>
      <c r="GI274">
        <v>2</v>
      </c>
      <c r="GJ274">
        <v>0</v>
      </c>
      <c r="GK274">
        <v>0</v>
      </c>
      <c r="GL274">
        <f t="shared" si="519"/>
        <v>0</v>
      </c>
      <c r="GM274">
        <f t="shared" si="520"/>
        <v>160</v>
      </c>
      <c r="GN274">
        <f t="shared" si="521"/>
        <v>160</v>
      </c>
      <c r="GO274">
        <f t="shared" si="522"/>
        <v>0</v>
      </c>
      <c r="GP274">
        <f t="shared" si="523"/>
        <v>0</v>
      </c>
      <c r="GR274">
        <v>0</v>
      </c>
      <c r="GS274">
        <v>0</v>
      </c>
      <c r="GT274">
        <v>0</v>
      </c>
      <c r="GU274" t="s">
        <v>3</v>
      </c>
      <c r="GV274">
        <f t="shared" si="524"/>
        <v>0</v>
      </c>
      <c r="GW274">
        <v>1</v>
      </c>
      <c r="GX274">
        <f t="shared" si="525"/>
        <v>0</v>
      </c>
      <c r="HA274">
        <v>0</v>
      </c>
      <c r="HB274">
        <v>0</v>
      </c>
      <c r="HC274">
        <f t="shared" si="526"/>
        <v>0</v>
      </c>
      <c r="IK274">
        <v>0</v>
      </c>
    </row>
    <row r="275" spans="1:245">
      <c r="A275">
        <v>19</v>
      </c>
      <c r="B275">
        <v>1</v>
      </c>
      <c r="F275" t="s">
        <v>3</v>
      </c>
      <c r="G275" t="s">
        <v>445</v>
      </c>
      <c r="H275" t="s">
        <v>3</v>
      </c>
      <c r="AA275">
        <v>1</v>
      </c>
      <c r="IK275">
        <v>0</v>
      </c>
    </row>
    <row r="276" spans="1:245">
      <c r="A276">
        <v>17</v>
      </c>
      <c r="B276">
        <v>1</v>
      </c>
      <c r="C276">
        <f>ROW(SmtRes!A659)</f>
        <v>659</v>
      </c>
      <c r="D276">
        <f>ROW(EtalonRes!A744)</f>
        <v>744</v>
      </c>
      <c r="E276" t="s">
        <v>696</v>
      </c>
      <c r="F276" t="s">
        <v>447</v>
      </c>
      <c r="G276" t="s">
        <v>448</v>
      </c>
      <c r="H276" t="s">
        <v>359</v>
      </c>
      <c r="I276">
        <f>ROUND(5/100,9)</f>
        <v>0.05</v>
      </c>
      <c r="J276">
        <v>0</v>
      </c>
      <c r="O276">
        <f t="shared" ref="O276:O281" si="527">ROUND(CP276,0)</f>
        <v>1084</v>
      </c>
      <c r="P276">
        <f t="shared" ref="P276:P281" si="528">ROUND(CQ276*I276,0)</f>
        <v>628</v>
      </c>
      <c r="Q276">
        <f t="shared" ref="Q276:Q281" si="529">ROUND(CR276*I276,0)</f>
        <v>16</v>
      </c>
      <c r="R276">
        <f t="shared" ref="R276:R281" si="530">ROUND(CS276*I276,0)</f>
        <v>3</v>
      </c>
      <c r="S276">
        <f t="shared" ref="S276:S281" si="531">ROUND(CT276*I276,0)</f>
        <v>440</v>
      </c>
      <c r="T276">
        <f t="shared" ref="T276:T281" si="532">ROUND(CU276*I276,0)</f>
        <v>0</v>
      </c>
      <c r="U276">
        <f t="shared" ref="U276:U281" si="533">CV276*I276</f>
        <v>2.7915000000000001</v>
      </c>
      <c r="V276">
        <f t="shared" ref="V276:V281" si="534">CW276*I276</f>
        <v>1.4000000000000002E-2</v>
      </c>
      <c r="W276">
        <f t="shared" ref="W276:W281" si="535">ROUND(CX276*I276,0)</f>
        <v>0</v>
      </c>
      <c r="X276">
        <f t="shared" ref="X276:Y281" si="536">ROUND(CY276,0)</f>
        <v>509</v>
      </c>
      <c r="Y276">
        <f t="shared" si="536"/>
        <v>315</v>
      </c>
      <c r="AA276">
        <v>48583957</v>
      </c>
      <c r="AB276">
        <f t="shared" ref="AB276:AB281" si="537">ROUND((AC276+AD276+AF276),2)</f>
        <v>5004.5200000000004</v>
      </c>
      <c r="AC276">
        <f t="shared" ref="AC276:AC281" si="538">ROUND((ES276),2)</f>
        <v>4467.71</v>
      </c>
      <c r="AD276">
        <f t="shared" ref="AD276:AD281" si="539">ROUND((((ET276)-(EU276))+AE276),2)</f>
        <v>46.06</v>
      </c>
      <c r="AE276">
        <f t="shared" ref="AE276:AF281" si="540">ROUND((EU276),2)</f>
        <v>3.07</v>
      </c>
      <c r="AF276">
        <f t="shared" si="540"/>
        <v>490.75</v>
      </c>
      <c r="AG276">
        <f t="shared" ref="AG276:AG281" si="541">ROUND((AP276),2)</f>
        <v>0</v>
      </c>
      <c r="AH276">
        <f t="shared" ref="AH276:AI281" si="542">(EW276)</f>
        <v>55.83</v>
      </c>
      <c r="AI276">
        <f t="shared" si="542"/>
        <v>0.28000000000000003</v>
      </c>
      <c r="AJ276">
        <f t="shared" ref="AJ276:AJ281" si="543">(AS276)</f>
        <v>0</v>
      </c>
      <c r="AK276">
        <v>5004.5200000000004</v>
      </c>
      <c r="AL276">
        <v>4467.71</v>
      </c>
      <c r="AM276">
        <v>46.06</v>
      </c>
      <c r="AN276">
        <v>3.07</v>
      </c>
      <c r="AO276">
        <v>490.75</v>
      </c>
      <c r="AP276">
        <v>0</v>
      </c>
      <c r="AQ276">
        <v>55.83</v>
      </c>
      <c r="AR276">
        <v>0.28000000000000003</v>
      </c>
      <c r="AS276">
        <v>0</v>
      </c>
      <c r="AT276">
        <v>115</v>
      </c>
      <c r="AU276">
        <v>71</v>
      </c>
      <c r="AV276">
        <v>1</v>
      </c>
      <c r="AW276">
        <v>1</v>
      </c>
      <c r="AZ276">
        <v>1</v>
      </c>
      <c r="BA276">
        <v>17.95</v>
      </c>
      <c r="BB276">
        <v>7.07</v>
      </c>
      <c r="BC276">
        <v>2.81</v>
      </c>
      <c r="BD276" t="s">
        <v>3</v>
      </c>
      <c r="BE276" t="s">
        <v>3</v>
      </c>
      <c r="BF276" t="s">
        <v>3</v>
      </c>
      <c r="BG276" t="s">
        <v>3</v>
      </c>
      <c r="BH276">
        <v>0</v>
      </c>
      <c r="BI276">
        <v>1</v>
      </c>
      <c r="BJ276" t="s">
        <v>449</v>
      </c>
      <c r="BM276">
        <v>16001</v>
      </c>
      <c r="BN276">
        <v>0</v>
      </c>
      <c r="BO276" t="s">
        <v>447</v>
      </c>
      <c r="BP276">
        <v>1</v>
      </c>
      <c r="BQ276">
        <v>2</v>
      </c>
      <c r="BR276">
        <v>0</v>
      </c>
      <c r="BS276">
        <v>17.95</v>
      </c>
      <c r="BT276">
        <v>1</v>
      </c>
      <c r="BU276">
        <v>1</v>
      </c>
      <c r="BV276">
        <v>1</v>
      </c>
      <c r="BW276">
        <v>1</v>
      </c>
      <c r="BX276">
        <v>1</v>
      </c>
      <c r="BY276" t="s">
        <v>3</v>
      </c>
      <c r="BZ276">
        <v>128</v>
      </c>
      <c r="CA276">
        <v>83</v>
      </c>
      <c r="CE276">
        <v>0</v>
      </c>
      <c r="CF276">
        <v>0</v>
      </c>
      <c r="CG276">
        <v>0</v>
      </c>
      <c r="CM276">
        <v>0</v>
      </c>
      <c r="CN276" t="s">
        <v>3</v>
      </c>
      <c r="CO276">
        <v>0</v>
      </c>
      <c r="CP276">
        <f t="shared" ref="CP276:CP281" si="544">(P276+Q276+S276)</f>
        <v>1084</v>
      </c>
      <c r="CQ276">
        <f t="shared" ref="CQ276:CQ281" si="545">AC276*BC276</f>
        <v>12554.265100000001</v>
      </c>
      <c r="CR276">
        <f t="shared" ref="CR276:CR281" si="546">AD276*BB276</f>
        <v>325.64420000000001</v>
      </c>
      <c r="CS276">
        <f t="shared" ref="CS276:CS281" si="547">AE276*BS276</f>
        <v>55.106499999999997</v>
      </c>
      <c r="CT276">
        <f t="shared" ref="CT276:CT281" si="548">AF276*BA276</f>
        <v>8808.9624999999996</v>
      </c>
      <c r="CU276">
        <f t="shared" ref="CU276:CX281" si="549">AG276</f>
        <v>0</v>
      </c>
      <c r="CV276">
        <f t="shared" si="549"/>
        <v>55.83</v>
      </c>
      <c r="CW276">
        <f t="shared" si="549"/>
        <v>0.28000000000000003</v>
      </c>
      <c r="CX276">
        <f t="shared" si="549"/>
        <v>0</v>
      </c>
      <c r="CY276">
        <f t="shared" ref="CY276:CY281" si="550">(((S276+R276)*AT276)/100)</f>
        <v>509.45</v>
      </c>
      <c r="CZ276">
        <f t="shared" ref="CZ276:CZ281" si="551">(((S276+R276)*AU276)/100)</f>
        <v>314.52999999999997</v>
      </c>
      <c r="DC276" t="s">
        <v>3</v>
      </c>
      <c r="DD276" t="s">
        <v>3</v>
      </c>
      <c r="DE276" t="s">
        <v>3</v>
      </c>
      <c r="DF276" t="s">
        <v>3</v>
      </c>
      <c r="DG276" t="s">
        <v>3</v>
      </c>
      <c r="DH276" t="s">
        <v>3</v>
      </c>
      <c r="DI276" t="s">
        <v>3</v>
      </c>
      <c r="DJ276" t="s">
        <v>3</v>
      </c>
      <c r="DK276" t="s">
        <v>3</v>
      </c>
      <c r="DL276" t="s">
        <v>3</v>
      </c>
      <c r="DM276" t="s">
        <v>3</v>
      </c>
      <c r="DN276">
        <v>0</v>
      </c>
      <c r="DO276">
        <v>0</v>
      </c>
      <c r="DP276">
        <v>1</v>
      </c>
      <c r="DQ276">
        <v>1</v>
      </c>
      <c r="DU276">
        <v>1013</v>
      </c>
      <c r="DV276" t="s">
        <v>359</v>
      </c>
      <c r="DW276" t="s">
        <v>359</v>
      </c>
      <c r="DX276">
        <v>1</v>
      </c>
      <c r="EE276">
        <v>48577750</v>
      </c>
      <c r="EF276">
        <v>2</v>
      </c>
      <c r="EG276" t="s">
        <v>12</v>
      </c>
      <c r="EH276">
        <v>0</v>
      </c>
      <c r="EI276" t="s">
        <v>3</v>
      </c>
      <c r="EJ276">
        <v>1</v>
      </c>
      <c r="EK276">
        <v>16001</v>
      </c>
      <c r="EL276" t="s">
        <v>361</v>
      </c>
      <c r="EM276" t="s">
        <v>362</v>
      </c>
      <c r="EO276" t="s">
        <v>3</v>
      </c>
      <c r="EQ276">
        <v>131072</v>
      </c>
      <c r="ER276">
        <v>5004.5200000000004</v>
      </c>
      <c r="ES276">
        <v>4467.71</v>
      </c>
      <c r="ET276">
        <v>46.06</v>
      </c>
      <c r="EU276">
        <v>3.07</v>
      </c>
      <c r="EV276">
        <v>490.75</v>
      </c>
      <c r="EW276">
        <v>55.83</v>
      </c>
      <c r="EX276">
        <v>0.28000000000000003</v>
      </c>
      <c r="EY276">
        <v>0</v>
      </c>
      <c r="FQ276">
        <v>0</v>
      </c>
      <c r="FR276">
        <f t="shared" ref="FR276:FR281" si="552">ROUND(IF(AND(BH276=3,BI276=3),P276,0),0)</f>
        <v>0</v>
      </c>
      <c r="FS276">
        <v>0</v>
      </c>
      <c r="FT276" t="s">
        <v>22</v>
      </c>
      <c r="FU276" t="s">
        <v>23</v>
      </c>
      <c r="FX276">
        <v>115.2</v>
      </c>
      <c r="FY276">
        <v>70.55</v>
      </c>
      <c r="GA276" t="s">
        <v>3</v>
      </c>
      <c r="GD276">
        <v>1</v>
      </c>
      <c r="GF276">
        <v>825733563</v>
      </c>
      <c r="GG276">
        <v>2</v>
      </c>
      <c r="GH276">
        <v>0</v>
      </c>
      <c r="GI276">
        <v>2</v>
      </c>
      <c r="GJ276">
        <v>0</v>
      </c>
      <c r="GK276">
        <v>0</v>
      </c>
      <c r="GL276">
        <f t="shared" ref="GL276:GL281" si="553">ROUND(IF(AND(BH276=3,BI276=3,FS276&lt;&gt;0),P276,0),0)</f>
        <v>0</v>
      </c>
      <c r="GM276">
        <f t="shared" ref="GM276:GM281" si="554">ROUND(O276+X276+Y276,0)+GX276</f>
        <v>1908</v>
      </c>
      <c r="GN276">
        <f t="shared" ref="GN276:GN281" si="555">IF(OR(BI276=0,BI276=1),ROUND(O276+X276+Y276,0),0)</f>
        <v>1908</v>
      </c>
      <c r="GO276">
        <f t="shared" ref="GO276:GO281" si="556">IF(BI276=2,ROUND(O276+X276+Y276,0),0)</f>
        <v>0</v>
      </c>
      <c r="GP276">
        <f t="shared" ref="GP276:GP281" si="557">IF(BI276=4,ROUND(O276+X276+Y276,0)+GX276,0)</f>
        <v>0</v>
      </c>
      <c r="GR276">
        <v>0</v>
      </c>
      <c r="GS276">
        <v>0</v>
      </c>
      <c r="GT276">
        <v>0</v>
      </c>
      <c r="GU276" t="s">
        <v>3</v>
      </c>
      <c r="GV276">
        <f t="shared" ref="GV276:GV281" si="558">ROUND((GT276),2)</f>
        <v>0</v>
      </c>
      <c r="GW276">
        <v>1</v>
      </c>
      <c r="GX276">
        <f t="shared" ref="GX276:GX281" si="559">ROUND(HC276*I276,0)</f>
        <v>0</v>
      </c>
      <c r="HA276">
        <v>0</v>
      </c>
      <c r="HB276">
        <v>0</v>
      </c>
      <c r="HC276">
        <f t="shared" ref="HC276:HC281" si="560">GV276*GW276</f>
        <v>0</v>
      </c>
      <c r="IK276">
        <v>0</v>
      </c>
    </row>
    <row r="277" spans="1:245">
      <c r="A277">
        <v>17</v>
      </c>
      <c r="B277">
        <v>1</v>
      </c>
      <c r="C277">
        <f>ROW(SmtRes!A669)</f>
        <v>669</v>
      </c>
      <c r="D277">
        <f>ROW(EtalonRes!A756)</f>
        <v>756</v>
      </c>
      <c r="E277" t="s">
        <v>697</v>
      </c>
      <c r="F277" t="s">
        <v>450</v>
      </c>
      <c r="G277" t="s">
        <v>451</v>
      </c>
      <c r="H277" t="s">
        <v>359</v>
      </c>
      <c r="I277">
        <f>ROUND(1/100,9)</f>
        <v>0.01</v>
      </c>
      <c r="J277">
        <v>0</v>
      </c>
      <c r="O277">
        <f t="shared" si="527"/>
        <v>138</v>
      </c>
      <c r="P277">
        <f t="shared" si="528"/>
        <v>42</v>
      </c>
      <c r="Q277">
        <f t="shared" si="529"/>
        <v>1</v>
      </c>
      <c r="R277">
        <f t="shared" si="530"/>
        <v>0</v>
      </c>
      <c r="S277">
        <f t="shared" si="531"/>
        <v>95</v>
      </c>
      <c r="T277">
        <f t="shared" si="532"/>
        <v>0</v>
      </c>
      <c r="U277">
        <f t="shared" si="533"/>
        <v>0.59920000000000007</v>
      </c>
      <c r="V277">
        <f t="shared" si="534"/>
        <v>5.9999999999999995E-4</v>
      </c>
      <c r="W277">
        <f t="shared" si="535"/>
        <v>0</v>
      </c>
      <c r="X277">
        <f t="shared" si="536"/>
        <v>109</v>
      </c>
      <c r="Y277">
        <f t="shared" si="536"/>
        <v>67</v>
      </c>
      <c r="AA277">
        <v>48583957</v>
      </c>
      <c r="AB277">
        <f t="shared" si="537"/>
        <v>1616.63</v>
      </c>
      <c r="AC277">
        <f t="shared" si="538"/>
        <v>1079.17</v>
      </c>
      <c r="AD277">
        <f t="shared" si="539"/>
        <v>10.76</v>
      </c>
      <c r="AE277">
        <f t="shared" si="540"/>
        <v>0.66</v>
      </c>
      <c r="AF277">
        <f t="shared" si="540"/>
        <v>526.70000000000005</v>
      </c>
      <c r="AG277">
        <f t="shared" si="541"/>
        <v>0</v>
      </c>
      <c r="AH277">
        <f t="shared" si="542"/>
        <v>59.92</v>
      </c>
      <c r="AI277">
        <f t="shared" si="542"/>
        <v>0.06</v>
      </c>
      <c r="AJ277">
        <f t="shared" si="543"/>
        <v>0</v>
      </c>
      <c r="AK277">
        <v>1616.63</v>
      </c>
      <c r="AL277">
        <v>1079.17</v>
      </c>
      <c r="AM277">
        <v>10.76</v>
      </c>
      <c r="AN277">
        <v>0.66</v>
      </c>
      <c r="AO277">
        <v>526.70000000000005</v>
      </c>
      <c r="AP277">
        <v>0</v>
      </c>
      <c r="AQ277">
        <v>59.92</v>
      </c>
      <c r="AR277">
        <v>0.06</v>
      </c>
      <c r="AS277">
        <v>0</v>
      </c>
      <c r="AT277">
        <v>115</v>
      </c>
      <c r="AU277">
        <v>71</v>
      </c>
      <c r="AV277">
        <v>1</v>
      </c>
      <c r="AW277">
        <v>1</v>
      </c>
      <c r="AZ277">
        <v>1</v>
      </c>
      <c r="BA277">
        <v>17.95</v>
      </c>
      <c r="BB277">
        <v>6.82</v>
      </c>
      <c r="BC277">
        <v>3.91</v>
      </c>
      <c r="BD277" t="s">
        <v>3</v>
      </c>
      <c r="BE277" t="s">
        <v>3</v>
      </c>
      <c r="BF277" t="s">
        <v>3</v>
      </c>
      <c r="BG277" t="s">
        <v>3</v>
      </c>
      <c r="BH277">
        <v>0</v>
      </c>
      <c r="BI277">
        <v>1</v>
      </c>
      <c r="BJ277" t="s">
        <v>452</v>
      </c>
      <c r="BM277">
        <v>16001</v>
      </c>
      <c r="BN277">
        <v>0</v>
      </c>
      <c r="BO277" t="s">
        <v>450</v>
      </c>
      <c r="BP277">
        <v>1</v>
      </c>
      <c r="BQ277">
        <v>2</v>
      </c>
      <c r="BR277">
        <v>0</v>
      </c>
      <c r="BS277">
        <v>17.95</v>
      </c>
      <c r="BT277">
        <v>1</v>
      </c>
      <c r="BU277">
        <v>1</v>
      </c>
      <c r="BV277">
        <v>1</v>
      </c>
      <c r="BW277">
        <v>1</v>
      </c>
      <c r="BX277">
        <v>1</v>
      </c>
      <c r="BY277" t="s">
        <v>3</v>
      </c>
      <c r="BZ277">
        <v>128</v>
      </c>
      <c r="CA277">
        <v>83</v>
      </c>
      <c r="CE277">
        <v>0</v>
      </c>
      <c r="CF277">
        <v>0</v>
      </c>
      <c r="CG277">
        <v>0</v>
      </c>
      <c r="CM277">
        <v>0</v>
      </c>
      <c r="CN277" t="s">
        <v>3</v>
      </c>
      <c r="CO277">
        <v>0</v>
      </c>
      <c r="CP277">
        <f t="shared" si="544"/>
        <v>138</v>
      </c>
      <c r="CQ277">
        <f t="shared" si="545"/>
        <v>4219.5547000000006</v>
      </c>
      <c r="CR277">
        <f t="shared" si="546"/>
        <v>73.383200000000002</v>
      </c>
      <c r="CS277">
        <f t="shared" si="547"/>
        <v>11.847</v>
      </c>
      <c r="CT277">
        <f t="shared" si="548"/>
        <v>9454.2650000000012</v>
      </c>
      <c r="CU277">
        <f t="shared" si="549"/>
        <v>0</v>
      </c>
      <c r="CV277">
        <f t="shared" si="549"/>
        <v>59.92</v>
      </c>
      <c r="CW277">
        <f t="shared" si="549"/>
        <v>0.06</v>
      </c>
      <c r="CX277">
        <f t="shared" si="549"/>
        <v>0</v>
      </c>
      <c r="CY277">
        <f t="shared" si="550"/>
        <v>109.25</v>
      </c>
      <c r="CZ277">
        <f t="shared" si="551"/>
        <v>67.45</v>
      </c>
      <c r="DC277" t="s">
        <v>3</v>
      </c>
      <c r="DD277" t="s">
        <v>3</v>
      </c>
      <c r="DE277" t="s">
        <v>3</v>
      </c>
      <c r="DF277" t="s">
        <v>3</v>
      </c>
      <c r="DG277" t="s">
        <v>3</v>
      </c>
      <c r="DH277" t="s">
        <v>3</v>
      </c>
      <c r="DI277" t="s">
        <v>3</v>
      </c>
      <c r="DJ277" t="s">
        <v>3</v>
      </c>
      <c r="DK277" t="s">
        <v>3</v>
      </c>
      <c r="DL277" t="s">
        <v>3</v>
      </c>
      <c r="DM277" t="s">
        <v>3</v>
      </c>
      <c r="DN277">
        <v>0</v>
      </c>
      <c r="DO277">
        <v>0</v>
      </c>
      <c r="DP277">
        <v>1</v>
      </c>
      <c r="DQ277">
        <v>1</v>
      </c>
      <c r="DU277">
        <v>1013</v>
      </c>
      <c r="DV277" t="s">
        <v>359</v>
      </c>
      <c r="DW277" t="s">
        <v>359</v>
      </c>
      <c r="DX277">
        <v>1</v>
      </c>
      <c r="EE277">
        <v>48577750</v>
      </c>
      <c r="EF277">
        <v>2</v>
      </c>
      <c r="EG277" t="s">
        <v>12</v>
      </c>
      <c r="EH277">
        <v>0</v>
      </c>
      <c r="EI277" t="s">
        <v>3</v>
      </c>
      <c r="EJ277">
        <v>1</v>
      </c>
      <c r="EK277">
        <v>16001</v>
      </c>
      <c r="EL277" t="s">
        <v>361</v>
      </c>
      <c r="EM277" t="s">
        <v>362</v>
      </c>
      <c r="EO277" t="s">
        <v>3</v>
      </c>
      <c r="EQ277">
        <v>131072</v>
      </c>
      <c r="ER277">
        <v>1616.63</v>
      </c>
      <c r="ES277">
        <v>1079.17</v>
      </c>
      <c r="ET277">
        <v>10.76</v>
      </c>
      <c r="EU277">
        <v>0.66</v>
      </c>
      <c r="EV277">
        <v>526.70000000000005</v>
      </c>
      <c r="EW277">
        <v>59.92</v>
      </c>
      <c r="EX277">
        <v>0.06</v>
      </c>
      <c r="EY277">
        <v>0</v>
      </c>
      <c r="FQ277">
        <v>0</v>
      </c>
      <c r="FR277">
        <f t="shared" si="552"/>
        <v>0</v>
      </c>
      <c r="FS277">
        <v>0</v>
      </c>
      <c r="FT277" t="s">
        <v>22</v>
      </c>
      <c r="FU277" t="s">
        <v>23</v>
      </c>
      <c r="FX277">
        <v>115.2</v>
      </c>
      <c r="FY277">
        <v>70.55</v>
      </c>
      <c r="GA277" t="s">
        <v>3</v>
      </c>
      <c r="GD277">
        <v>1</v>
      </c>
      <c r="GF277">
        <v>1326574294</v>
      </c>
      <c r="GG277">
        <v>2</v>
      </c>
      <c r="GH277">
        <v>0</v>
      </c>
      <c r="GI277">
        <v>2</v>
      </c>
      <c r="GJ277">
        <v>0</v>
      </c>
      <c r="GK277">
        <v>0</v>
      </c>
      <c r="GL277">
        <f t="shared" si="553"/>
        <v>0</v>
      </c>
      <c r="GM277">
        <f t="shared" si="554"/>
        <v>314</v>
      </c>
      <c r="GN277">
        <f t="shared" si="555"/>
        <v>314</v>
      </c>
      <c r="GO277">
        <f t="shared" si="556"/>
        <v>0</v>
      </c>
      <c r="GP277">
        <f t="shared" si="557"/>
        <v>0</v>
      </c>
      <c r="GR277">
        <v>0</v>
      </c>
      <c r="GS277">
        <v>0</v>
      </c>
      <c r="GT277">
        <v>0</v>
      </c>
      <c r="GU277" t="s">
        <v>3</v>
      </c>
      <c r="GV277">
        <f t="shared" si="558"/>
        <v>0</v>
      </c>
      <c r="GW277">
        <v>1</v>
      </c>
      <c r="GX277">
        <f t="shared" si="559"/>
        <v>0</v>
      </c>
      <c r="HA277">
        <v>0</v>
      </c>
      <c r="HB277">
        <v>0</v>
      </c>
      <c r="HC277">
        <f t="shared" si="560"/>
        <v>0</v>
      </c>
      <c r="IK277">
        <v>0</v>
      </c>
    </row>
    <row r="278" spans="1:245">
      <c r="A278">
        <v>17</v>
      </c>
      <c r="B278">
        <v>1</v>
      </c>
      <c r="E278" t="s">
        <v>698</v>
      </c>
      <c r="F278" t="s">
        <v>459</v>
      </c>
      <c r="G278" t="s">
        <v>460</v>
      </c>
      <c r="H278" t="s">
        <v>170</v>
      </c>
      <c r="I278">
        <f>ROUND(2+1,9)</f>
        <v>3</v>
      </c>
      <c r="J278">
        <v>0</v>
      </c>
      <c r="O278">
        <f t="shared" si="527"/>
        <v>191</v>
      </c>
      <c r="P278">
        <f t="shared" si="528"/>
        <v>191</v>
      </c>
      <c r="Q278">
        <f t="shared" si="529"/>
        <v>0</v>
      </c>
      <c r="R278">
        <f t="shared" si="530"/>
        <v>0</v>
      </c>
      <c r="S278">
        <f t="shared" si="531"/>
        <v>0</v>
      </c>
      <c r="T278">
        <f t="shared" si="532"/>
        <v>0</v>
      </c>
      <c r="U278">
        <f t="shared" si="533"/>
        <v>0</v>
      </c>
      <c r="V278">
        <f t="shared" si="534"/>
        <v>0</v>
      </c>
      <c r="W278">
        <f t="shared" si="535"/>
        <v>0</v>
      </c>
      <c r="X278">
        <f t="shared" si="536"/>
        <v>0</v>
      </c>
      <c r="Y278">
        <f t="shared" si="536"/>
        <v>0</v>
      </c>
      <c r="AA278">
        <v>48583957</v>
      </c>
      <c r="AB278">
        <f t="shared" si="537"/>
        <v>21.11</v>
      </c>
      <c r="AC278">
        <f t="shared" si="538"/>
        <v>21.11</v>
      </c>
      <c r="AD278">
        <f t="shared" si="539"/>
        <v>0</v>
      </c>
      <c r="AE278">
        <f t="shared" si="540"/>
        <v>0</v>
      </c>
      <c r="AF278">
        <f t="shared" si="540"/>
        <v>0</v>
      </c>
      <c r="AG278">
        <f t="shared" si="541"/>
        <v>0</v>
      </c>
      <c r="AH278">
        <f t="shared" si="542"/>
        <v>0</v>
      </c>
      <c r="AI278">
        <f t="shared" si="542"/>
        <v>0</v>
      </c>
      <c r="AJ278">
        <f t="shared" si="543"/>
        <v>0</v>
      </c>
      <c r="AK278">
        <v>21.11</v>
      </c>
      <c r="AL278">
        <v>21.11</v>
      </c>
      <c r="AM278">
        <v>0</v>
      </c>
      <c r="AN278">
        <v>0</v>
      </c>
      <c r="AO278">
        <v>0</v>
      </c>
      <c r="AP278">
        <v>0</v>
      </c>
      <c r="AQ278">
        <v>0</v>
      </c>
      <c r="AR278">
        <v>0</v>
      </c>
      <c r="AS278">
        <v>0</v>
      </c>
      <c r="AT278">
        <v>0</v>
      </c>
      <c r="AU278">
        <v>0</v>
      </c>
      <c r="AV278">
        <v>1</v>
      </c>
      <c r="AW278">
        <v>1</v>
      </c>
      <c r="AZ278">
        <v>1</v>
      </c>
      <c r="BA278">
        <v>1</v>
      </c>
      <c r="BB278">
        <v>1</v>
      </c>
      <c r="BC278">
        <v>3.02</v>
      </c>
      <c r="BD278" t="s">
        <v>3</v>
      </c>
      <c r="BE278" t="s">
        <v>3</v>
      </c>
      <c r="BF278" t="s">
        <v>3</v>
      </c>
      <c r="BG278" t="s">
        <v>3</v>
      </c>
      <c r="BH278">
        <v>3</v>
      </c>
      <c r="BI278">
        <v>2</v>
      </c>
      <c r="BJ278" t="s">
        <v>461</v>
      </c>
      <c r="BM278">
        <v>500002</v>
      </c>
      <c r="BN278">
        <v>0</v>
      </c>
      <c r="BO278" t="s">
        <v>459</v>
      </c>
      <c r="BP278">
        <v>1</v>
      </c>
      <c r="BQ278">
        <v>12</v>
      </c>
      <c r="BR278">
        <v>0</v>
      </c>
      <c r="BS278">
        <v>1</v>
      </c>
      <c r="BT278">
        <v>1</v>
      </c>
      <c r="BU278">
        <v>1</v>
      </c>
      <c r="BV278">
        <v>1</v>
      </c>
      <c r="BW278">
        <v>1</v>
      </c>
      <c r="BX278">
        <v>1</v>
      </c>
      <c r="BY278" t="s">
        <v>3</v>
      </c>
      <c r="BZ278">
        <v>0</v>
      </c>
      <c r="CA278">
        <v>0</v>
      </c>
      <c r="CE278">
        <v>0</v>
      </c>
      <c r="CF278">
        <v>0</v>
      </c>
      <c r="CG278">
        <v>0</v>
      </c>
      <c r="CM278">
        <v>0</v>
      </c>
      <c r="CN278" t="s">
        <v>3</v>
      </c>
      <c r="CO278">
        <v>0</v>
      </c>
      <c r="CP278">
        <f t="shared" si="544"/>
        <v>191</v>
      </c>
      <c r="CQ278">
        <f t="shared" si="545"/>
        <v>63.752200000000002</v>
      </c>
      <c r="CR278">
        <f t="shared" si="546"/>
        <v>0</v>
      </c>
      <c r="CS278">
        <f t="shared" si="547"/>
        <v>0</v>
      </c>
      <c r="CT278">
        <f t="shared" si="548"/>
        <v>0</v>
      </c>
      <c r="CU278">
        <f t="shared" si="549"/>
        <v>0</v>
      </c>
      <c r="CV278">
        <f t="shared" si="549"/>
        <v>0</v>
      </c>
      <c r="CW278">
        <f t="shared" si="549"/>
        <v>0</v>
      </c>
      <c r="CX278">
        <f t="shared" si="549"/>
        <v>0</v>
      </c>
      <c r="CY278">
        <f t="shared" si="550"/>
        <v>0</v>
      </c>
      <c r="CZ278">
        <f t="shared" si="551"/>
        <v>0</v>
      </c>
      <c r="DC278" t="s">
        <v>3</v>
      </c>
      <c r="DD278" t="s">
        <v>3</v>
      </c>
      <c r="DE278" t="s">
        <v>3</v>
      </c>
      <c r="DF278" t="s">
        <v>3</v>
      </c>
      <c r="DG278" t="s">
        <v>3</v>
      </c>
      <c r="DH278" t="s">
        <v>3</v>
      </c>
      <c r="DI278" t="s">
        <v>3</v>
      </c>
      <c r="DJ278" t="s">
        <v>3</v>
      </c>
      <c r="DK278" t="s">
        <v>3</v>
      </c>
      <c r="DL278" t="s">
        <v>3</v>
      </c>
      <c r="DM278" t="s">
        <v>3</v>
      </c>
      <c r="DN278">
        <v>0</v>
      </c>
      <c r="DO278">
        <v>0</v>
      </c>
      <c r="DP278">
        <v>1</v>
      </c>
      <c r="DQ278">
        <v>1</v>
      </c>
      <c r="DU278">
        <v>1010</v>
      </c>
      <c r="DV278" t="s">
        <v>170</v>
      </c>
      <c r="DW278" t="s">
        <v>170</v>
      </c>
      <c r="DX278">
        <v>1</v>
      </c>
      <c r="EE278">
        <v>48577657</v>
      </c>
      <c r="EF278">
        <v>12</v>
      </c>
      <c r="EG278" t="s">
        <v>367</v>
      </c>
      <c r="EH278">
        <v>0</v>
      </c>
      <c r="EI278" t="s">
        <v>3</v>
      </c>
      <c r="EJ278">
        <v>2</v>
      </c>
      <c r="EK278">
        <v>500002</v>
      </c>
      <c r="EL278" t="s">
        <v>368</v>
      </c>
      <c r="EM278" t="s">
        <v>369</v>
      </c>
      <c r="EO278" t="s">
        <v>3</v>
      </c>
      <c r="EQ278">
        <v>131072</v>
      </c>
      <c r="ER278">
        <v>21.11</v>
      </c>
      <c r="ES278">
        <v>21.11</v>
      </c>
      <c r="ET278">
        <v>0</v>
      </c>
      <c r="EU278">
        <v>0</v>
      </c>
      <c r="EV278">
        <v>0</v>
      </c>
      <c r="EW278">
        <v>0</v>
      </c>
      <c r="EX278">
        <v>0</v>
      </c>
      <c r="EY278">
        <v>0</v>
      </c>
      <c r="FQ278">
        <v>0</v>
      </c>
      <c r="FR278">
        <f t="shared" si="552"/>
        <v>0</v>
      </c>
      <c r="FS278">
        <v>0</v>
      </c>
      <c r="FX278">
        <v>0</v>
      </c>
      <c r="FY278">
        <v>0</v>
      </c>
      <c r="GA278" t="s">
        <v>3</v>
      </c>
      <c r="GD278">
        <v>1</v>
      </c>
      <c r="GF278">
        <v>1274826241</v>
      </c>
      <c r="GG278">
        <v>2</v>
      </c>
      <c r="GH278">
        <v>0</v>
      </c>
      <c r="GI278">
        <v>2</v>
      </c>
      <c r="GJ278">
        <v>0</v>
      </c>
      <c r="GK278">
        <v>0</v>
      </c>
      <c r="GL278">
        <f t="shared" si="553"/>
        <v>0</v>
      </c>
      <c r="GM278">
        <f t="shared" si="554"/>
        <v>191</v>
      </c>
      <c r="GN278">
        <f t="shared" si="555"/>
        <v>0</v>
      </c>
      <c r="GO278">
        <f t="shared" si="556"/>
        <v>191</v>
      </c>
      <c r="GP278">
        <f t="shared" si="557"/>
        <v>0</v>
      </c>
      <c r="GR278">
        <v>0</v>
      </c>
      <c r="GS278">
        <v>0</v>
      </c>
      <c r="GT278">
        <v>0</v>
      </c>
      <c r="GU278" t="s">
        <v>3</v>
      </c>
      <c r="GV278">
        <f t="shared" si="558"/>
        <v>0</v>
      </c>
      <c r="GW278">
        <v>1</v>
      </c>
      <c r="GX278">
        <f t="shared" si="559"/>
        <v>0</v>
      </c>
      <c r="HA278">
        <v>0</v>
      </c>
      <c r="HB278">
        <v>0</v>
      </c>
      <c r="HC278">
        <f t="shared" si="560"/>
        <v>0</v>
      </c>
      <c r="IK278">
        <v>0</v>
      </c>
    </row>
    <row r="279" spans="1:245">
      <c r="A279">
        <v>17</v>
      </c>
      <c r="B279">
        <v>1</v>
      </c>
      <c r="E279" t="s">
        <v>699</v>
      </c>
      <c r="F279" t="s">
        <v>465</v>
      </c>
      <c r="G279" t="s">
        <v>466</v>
      </c>
      <c r="H279" t="s">
        <v>170</v>
      </c>
      <c r="I279">
        <v>1</v>
      </c>
      <c r="J279">
        <v>0</v>
      </c>
      <c r="O279">
        <f t="shared" si="527"/>
        <v>42</v>
      </c>
      <c r="P279">
        <f t="shared" si="528"/>
        <v>42</v>
      </c>
      <c r="Q279">
        <f t="shared" si="529"/>
        <v>0</v>
      </c>
      <c r="R279">
        <f t="shared" si="530"/>
        <v>0</v>
      </c>
      <c r="S279">
        <f t="shared" si="531"/>
        <v>0</v>
      </c>
      <c r="T279">
        <f t="shared" si="532"/>
        <v>0</v>
      </c>
      <c r="U279">
        <f t="shared" si="533"/>
        <v>0</v>
      </c>
      <c r="V279">
        <f t="shared" si="534"/>
        <v>0</v>
      </c>
      <c r="W279">
        <f t="shared" si="535"/>
        <v>0</v>
      </c>
      <c r="X279">
        <f t="shared" si="536"/>
        <v>0</v>
      </c>
      <c r="Y279">
        <f t="shared" si="536"/>
        <v>0</v>
      </c>
      <c r="AA279">
        <v>48583957</v>
      </c>
      <c r="AB279">
        <f t="shared" si="537"/>
        <v>15.41</v>
      </c>
      <c r="AC279">
        <f t="shared" si="538"/>
        <v>15.41</v>
      </c>
      <c r="AD279">
        <f t="shared" si="539"/>
        <v>0</v>
      </c>
      <c r="AE279">
        <f t="shared" si="540"/>
        <v>0</v>
      </c>
      <c r="AF279">
        <f t="shared" si="540"/>
        <v>0</v>
      </c>
      <c r="AG279">
        <f t="shared" si="541"/>
        <v>0</v>
      </c>
      <c r="AH279">
        <f t="shared" si="542"/>
        <v>0</v>
      </c>
      <c r="AI279">
        <f t="shared" si="542"/>
        <v>0</v>
      </c>
      <c r="AJ279">
        <f t="shared" si="543"/>
        <v>0</v>
      </c>
      <c r="AK279">
        <v>15.41</v>
      </c>
      <c r="AL279">
        <v>15.41</v>
      </c>
      <c r="AM279">
        <v>0</v>
      </c>
      <c r="AN279">
        <v>0</v>
      </c>
      <c r="AO279">
        <v>0</v>
      </c>
      <c r="AP279">
        <v>0</v>
      </c>
      <c r="AQ279">
        <v>0</v>
      </c>
      <c r="AR279">
        <v>0</v>
      </c>
      <c r="AS279">
        <v>0</v>
      </c>
      <c r="AT279">
        <v>0</v>
      </c>
      <c r="AU279">
        <v>0</v>
      </c>
      <c r="AV279">
        <v>1</v>
      </c>
      <c r="AW279">
        <v>1</v>
      </c>
      <c r="AZ279">
        <v>1</v>
      </c>
      <c r="BA279">
        <v>1</v>
      </c>
      <c r="BB279">
        <v>1</v>
      </c>
      <c r="BC279">
        <v>2.73</v>
      </c>
      <c r="BD279" t="s">
        <v>3</v>
      </c>
      <c r="BE279" t="s">
        <v>3</v>
      </c>
      <c r="BF279" t="s">
        <v>3</v>
      </c>
      <c r="BG279" t="s">
        <v>3</v>
      </c>
      <c r="BH279">
        <v>3</v>
      </c>
      <c r="BI279">
        <v>2</v>
      </c>
      <c r="BJ279" t="s">
        <v>467</v>
      </c>
      <c r="BM279">
        <v>500002</v>
      </c>
      <c r="BN279">
        <v>0</v>
      </c>
      <c r="BO279" t="s">
        <v>465</v>
      </c>
      <c r="BP279">
        <v>1</v>
      </c>
      <c r="BQ279">
        <v>12</v>
      </c>
      <c r="BR279">
        <v>0</v>
      </c>
      <c r="BS279">
        <v>1</v>
      </c>
      <c r="BT279">
        <v>1</v>
      </c>
      <c r="BU279">
        <v>1</v>
      </c>
      <c r="BV279">
        <v>1</v>
      </c>
      <c r="BW279">
        <v>1</v>
      </c>
      <c r="BX279">
        <v>1</v>
      </c>
      <c r="BY279" t="s">
        <v>3</v>
      </c>
      <c r="BZ279">
        <v>0</v>
      </c>
      <c r="CA279">
        <v>0</v>
      </c>
      <c r="CE279">
        <v>0</v>
      </c>
      <c r="CF279">
        <v>0</v>
      </c>
      <c r="CG279">
        <v>0</v>
      </c>
      <c r="CM279">
        <v>0</v>
      </c>
      <c r="CN279" t="s">
        <v>3</v>
      </c>
      <c r="CO279">
        <v>0</v>
      </c>
      <c r="CP279">
        <f t="shared" si="544"/>
        <v>42</v>
      </c>
      <c r="CQ279">
        <f t="shared" si="545"/>
        <v>42.069299999999998</v>
      </c>
      <c r="CR279">
        <f t="shared" si="546"/>
        <v>0</v>
      </c>
      <c r="CS279">
        <f t="shared" si="547"/>
        <v>0</v>
      </c>
      <c r="CT279">
        <f t="shared" si="548"/>
        <v>0</v>
      </c>
      <c r="CU279">
        <f t="shared" si="549"/>
        <v>0</v>
      </c>
      <c r="CV279">
        <f t="shared" si="549"/>
        <v>0</v>
      </c>
      <c r="CW279">
        <f t="shared" si="549"/>
        <v>0</v>
      </c>
      <c r="CX279">
        <f t="shared" si="549"/>
        <v>0</v>
      </c>
      <c r="CY279">
        <f t="shared" si="550"/>
        <v>0</v>
      </c>
      <c r="CZ279">
        <f t="shared" si="551"/>
        <v>0</v>
      </c>
      <c r="DC279" t="s">
        <v>3</v>
      </c>
      <c r="DD279" t="s">
        <v>3</v>
      </c>
      <c r="DE279" t="s">
        <v>3</v>
      </c>
      <c r="DF279" t="s">
        <v>3</v>
      </c>
      <c r="DG279" t="s">
        <v>3</v>
      </c>
      <c r="DH279" t="s">
        <v>3</v>
      </c>
      <c r="DI279" t="s">
        <v>3</v>
      </c>
      <c r="DJ279" t="s">
        <v>3</v>
      </c>
      <c r="DK279" t="s">
        <v>3</v>
      </c>
      <c r="DL279" t="s">
        <v>3</v>
      </c>
      <c r="DM279" t="s">
        <v>3</v>
      </c>
      <c r="DN279">
        <v>0</v>
      </c>
      <c r="DO279">
        <v>0</v>
      </c>
      <c r="DP279">
        <v>1</v>
      </c>
      <c r="DQ279">
        <v>1</v>
      </c>
      <c r="DU279">
        <v>1010</v>
      </c>
      <c r="DV279" t="s">
        <v>170</v>
      </c>
      <c r="DW279" t="s">
        <v>170</v>
      </c>
      <c r="DX279">
        <v>1</v>
      </c>
      <c r="EE279">
        <v>48577657</v>
      </c>
      <c r="EF279">
        <v>12</v>
      </c>
      <c r="EG279" t="s">
        <v>367</v>
      </c>
      <c r="EH279">
        <v>0</v>
      </c>
      <c r="EI279" t="s">
        <v>3</v>
      </c>
      <c r="EJ279">
        <v>2</v>
      </c>
      <c r="EK279">
        <v>500002</v>
      </c>
      <c r="EL279" t="s">
        <v>368</v>
      </c>
      <c r="EM279" t="s">
        <v>369</v>
      </c>
      <c r="EO279" t="s">
        <v>3</v>
      </c>
      <c r="EQ279">
        <v>131072</v>
      </c>
      <c r="ER279">
        <v>15.41</v>
      </c>
      <c r="ES279">
        <v>15.41</v>
      </c>
      <c r="ET279">
        <v>0</v>
      </c>
      <c r="EU279">
        <v>0</v>
      </c>
      <c r="EV279">
        <v>0</v>
      </c>
      <c r="EW279">
        <v>0</v>
      </c>
      <c r="EX279">
        <v>0</v>
      </c>
      <c r="EY279">
        <v>0</v>
      </c>
      <c r="FQ279">
        <v>0</v>
      </c>
      <c r="FR279">
        <f t="shared" si="552"/>
        <v>0</v>
      </c>
      <c r="FS279">
        <v>0</v>
      </c>
      <c r="FX279">
        <v>0</v>
      </c>
      <c r="FY279">
        <v>0</v>
      </c>
      <c r="GA279" t="s">
        <v>3</v>
      </c>
      <c r="GD279">
        <v>1</v>
      </c>
      <c r="GF279">
        <v>687081106</v>
      </c>
      <c r="GG279">
        <v>2</v>
      </c>
      <c r="GH279">
        <v>0</v>
      </c>
      <c r="GI279">
        <v>2</v>
      </c>
      <c r="GJ279">
        <v>0</v>
      </c>
      <c r="GK279">
        <v>0</v>
      </c>
      <c r="GL279">
        <f t="shared" si="553"/>
        <v>0</v>
      </c>
      <c r="GM279">
        <f t="shared" si="554"/>
        <v>42</v>
      </c>
      <c r="GN279">
        <f t="shared" si="555"/>
        <v>0</v>
      </c>
      <c r="GO279">
        <f t="shared" si="556"/>
        <v>42</v>
      </c>
      <c r="GP279">
        <f t="shared" si="557"/>
        <v>0</v>
      </c>
      <c r="GR279">
        <v>0</v>
      </c>
      <c r="GS279">
        <v>0</v>
      </c>
      <c r="GT279">
        <v>0</v>
      </c>
      <c r="GU279" t="s">
        <v>3</v>
      </c>
      <c r="GV279">
        <f t="shared" si="558"/>
        <v>0</v>
      </c>
      <c r="GW279">
        <v>1</v>
      </c>
      <c r="GX279">
        <f t="shared" si="559"/>
        <v>0</v>
      </c>
      <c r="HA279">
        <v>0</v>
      </c>
      <c r="HB279">
        <v>0</v>
      </c>
      <c r="HC279">
        <f t="shared" si="560"/>
        <v>0</v>
      </c>
      <c r="IK279">
        <v>0</v>
      </c>
    </row>
    <row r="280" spans="1:245">
      <c r="A280">
        <v>17</v>
      </c>
      <c r="B280">
        <v>1</v>
      </c>
      <c r="E280" t="s">
        <v>700</v>
      </c>
      <c r="F280" t="s">
        <v>465</v>
      </c>
      <c r="G280" t="s">
        <v>466</v>
      </c>
      <c r="H280" t="s">
        <v>170</v>
      </c>
      <c r="I280">
        <v>1</v>
      </c>
      <c r="J280">
        <v>0</v>
      </c>
      <c r="O280">
        <f t="shared" si="527"/>
        <v>42</v>
      </c>
      <c r="P280">
        <f t="shared" si="528"/>
        <v>42</v>
      </c>
      <c r="Q280">
        <f t="shared" si="529"/>
        <v>0</v>
      </c>
      <c r="R280">
        <f t="shared" si="530"/>
        <v>0</v>
      </c>
      <c r="S280">
        <f t="shared" si="531"/>
        <v>0</v>
      </c>
      <c r="T280">
        <f t="shared" si="532"/>
        <v>0</v>
      </c>
      <c r="U280">
        <f t="shared" si="533"/>
        <v>0</v>
      </c>
      <c r="V280">
        <f t="shared" si="534"/>
        <v>0</v>
      </c>
      <c r="W280">
        <f t="shared" si="535"/>
        <v>0</v>
      </c>
      <c r="X280">
        <f t="shared" si="536"/>
        <v>0</v>
      </c>
      <c r="Y280">
        <f t="shared" si="536"/>
        <v>0</v>
      </c>
      <c r="AA280">
        <v>48583957</v>
      </c>
      <c r="AB280">
        <f t="shared" si="537"/>
        <v>15.41</v>
      </c>
      <c r="AC280">
        <f t="shared" si="538"/>
        <v>15.41</v>
      </c>
      <c r="AD280">
        <f t="shared" si="539"/>
        <v>0</v>
      </c>
      <c r="AE280">
        <f t="shared" si="540"/>
        <v>0</v>
      </c>
      <c r="AF280">
        <f t="shared" si="540"/>
        <v>0</v>
      </c>
      <c r="AG280">
        <f t="shared" si="541"/>
        <v>0</v>
      </c>
      <c r="AH280">
        <f t="shared" si="542"/>
        <v>0</v>
      </c>
      <c r="AI280">
        <f t="shared" si="542"/>
        <v>0</v>
      </c>
      <c r="AJ280">
        <f t="shared" si="543"/>
        <v>0</v>
      </c>
      <c r="AK280">
        <v>15.41</v>
      </c>
      <c r="AL280">
        <v>15.41</v>
      </c>
      <c r="AM280">
        <v>0</v>
      </c>
      <c r="AN280">
        <v>0</v>
      </c>
      <c r="AO280">
        <v>0</v>
      </c>
      <c r="AP280">
        <v>0</v>
      </c>
      <c r="AQ280">
        <v>0</v>
      </c>
      <c r="AR280">
        <v>0</v>
      </c>
      <c r="AS280">
        <v>0</v>
      </c>
      <c r="AT280">
        <v>0</v>
      </c>
      <c r="AU280">
        <v>0</v>
      </c>
      <c r="AV280">
        <v>1</v>
      </c>
      <c r="AW280">
        <v>1</v>
      </c>
      <c r="AZ280">
        <v>1</v>
      </c>
      <c r="BA280">
        <v>1</v>
      </c>
      <c r="BB280">
        <v>1</v>
      </c>
      <c r="BC280">
        <v>2.73</v>
      </c>
      <c r="BD280" t="s">
        <v>3</v>
      </c>
      <c r="BE280" t="s">
        <v>3</v>
      </c>
      <c r="BF280" t="s">
        <v>3</v>
      </c>
      <c r="BG280" t="s">
        <v>3</v>
      </c>
      <c r="BH280">
        <v>3</v>
      </c>
      <c r="BI280">
        <v>2</v>
      </c>
      <c r="BJ280" t="s">
        <v>467</v>
      </c>
      <c r="BM280">
        <v>500002</v>
      </c>
      <c r="BN280">
        <v>0</v>
      </c>
      <c r="BO280" t="s">
        <v>465</v>
      </c>
      <c r="BP280">
        <v>1</v>
      </c>
      <c r="BQ280">
        <v>12</v>
      </c>
      <c r="BR280">
        <v>0</v>
      </c>
      <c r="BS280">
        <v>1</v>
      </c>
      <c r="BT280">
        <v>1</v>
      </c>
      <c r="BU280">
        <v>1</v>
      </c>
      <c r="BV280">
        <v>1</v>
      </c>
      <c r="BW280">
        <v>1</v>
      </c>
      <c r="BX280">
        <v>1</v>
      </c>
      <c r="BY280" t="s">
        <v>3</v>
      </c>
      <c r="BZ280">
        <v>0</v>
      </c>
      <c r="CA280">
        <v>0</v>
      </c>
      <c r="CE280">
        <v>0</v>
      </c>
      <c r="CF280">
        <v>0</v>
      </c>
      <c r="CG280">
        <v>0</v>
      </c>
      <c r="CM280">
        <v>0</v>
      </c>
      <c r="CN280" t="s">
        <v>3</v>
      </c>
      <c r="CO280">
        <v>0</v>
      </c>
      <c r="CP280">
        <f t="shared" si="544"/>
        <v>42</v>
      </c>
      <c r="CQ280">
        <f t="shared" si="545"/>
        <v>42.069299999999998</v>
      </c>
      <c r="CR280">
        <f t="shared" si="546"/>
        <v>0</v>
      </c>
      <c r="CS280">
        <f t="shared" si="547"/>
        <v>0</v>
      </c>
      <c r="CT280">
        <f t="shared" si="548"/>
        <v>0</v>
      </c>
      <c r="CU280">
        <f t="shared" si="549"/>
        <v>0</v>
      </c>
      <c r="CV280">
        <f t="shared" si="549"/>
        <v>0</v>
      </c>
      <c r="CW280">
        <f t="shared" si="549"/>
        <v>0</v>
      </c>
      <c r="CX280">
        <f t="shared" si="549"/>
        <v>0</v>
      </c>
      <c r="CY280">
        <f t="shared" si="550"/>
        <v>0</v>
      </c>
      <c r="CZ280">
        <f t="shared" si="551"/>
        <v>0</v>
      </c>
      <c r="DC280" t="s">
        <v>3</v>
      </c>
      <c r="DD280" t="s">
        <v>3</v>
      </c>
      <c r="DE280" t="s">
        <v>3</v>
      </c>
      <c r="DF280" t="s">
        <v>3</v>
      </c>
      <c r="DG280" t="s">
        <v>3</v>
      </c>
      <c r="DH280" t="s">
        <v>3</v>
      </c>
      <c r="DI280" t="s">
        <v>3</v>
      </c>
      <c r="DJ280" t="s">
        <v>3</v>
      </c>
      <c r="DK280" t="s">
        <v>3</v>
      </c>
      <c r="DL280" t="s">
        <v>3</v>
      </c>
      <c r="DM280" t="s">
        <v>3</v>
      </c>
      <c r="DN280">
        <v>0</v>
      </c>
      <c r="DO280">
        <v>0</v>
      </c>
      <c r="DP280">
        <v>1</v>
      </c>
      <c r="DQ280">
        <v>1</v>
      </c>
      <c r="DU280">
        <v>1010</v>
      </c>
      <c r="DV280" t="s">
        <v>170</v>
      </c>
      <c r="DW280" t="s">
        <v>170</v>
      </c>
      <c r="DX280">
        <v>1</v>
      </c>
      <c r="EE280">
        <v>48577657</v>
      </c>
      <c r="EF280">
        <v>12</v>
      </c>
      <c r="EG280" t="s">
        <v>367</v>
      </c>
      <c r="EH280">
        <v>0</v>
      </c>
      <c r="EI280" t="s">
        <v>3</v>
      </c>
      <c r="EJ280">
        <v>2</v>
      </c>
      <c r="EK280">
        <v>500002</v>
      </c>
      <c r="EL280" t="s">
        <v>368</v>
      </c>
      <c r="EM280" t="s">
        <v>369</v>
      </c>
      <c r="EO280" t="s">
        <v>3</v>
      </c>
      <c r="EQ280">
        <v>131072</v>
      </c>
      <c r="ER280">
        <v>15.41</v>
      </c>
      <c r="ES280">
        <v>15.41</v>
      </c>
      <c r="ET280">
        <v>0</v>
      </c>
      <c r="EU280">
        <v>0</v>
      </c>
      <c r="EV280">
        <v>0</v>
      </c>
      <c r="EW280">
        <v>0</v>
      </c>
      <c r="EX280">
        <v>0</v>
      </c>
      <c r="EY280">
        <v>0</v>
      </c>
      <c r="FQ280">
        <v>0</v>
      </c>
      <c r="FR280">
        <f t="shared" si="552"/>
        <v>0</v>
      </c>
      <c r="FS280">
        <v>0</v>
      </c>
      <c r="FX280">
        <v>0</v>
      </c>
      <c r="FY280">
        <v>0</v>
      </c>
      <c r="GA280" t="s">
        <v>3</v>
      </c>
      <c r="GD280">
        <v>1</v>
      </c>
      <c r="GF280">
        <v>687081106</v>
      </c>
      <c r="GG280">
        <v>2</v>
      </c>
      <c r="GH280">
        <v>0</v>
      </c>
      <c r="GI280">
        <v>2</v>
      </c>
      <c r="GJ280">
        <v>0</v>
      </c>
      <c r="GK280">
        <v>0</v>
      </c>
      <c r="GL280">
        <f t="shared" si="553"/>
        <v>0</v>
      </c>
      <c r="GM280">
        <f t="shared" si="554"/>
        <v>42</v>
      </c>
      <c r="GN280">
        <f t="shared" si="555"/>
        <v>0</v>
      </c>
      <c r="GO280">
        <f t="shared" si="556"/>
        <v>42</v>
      </c>
      <c r="GP280">
        <f t="shared" si="557"/>
        <v>0</v>
      </c>
      <c r="GR280">
        <v>0</v>
      </c>
      <c r="GS280">
        <v>0</v>
      </c>
      <c r="GT280">
        <v>0</v>
      </c>
      <c r="GU280" t="s">
        <v>3</v>
      </c>
      <c r="GV280">
        <f t="shared" si="558"/>
        <v>0</v>
      </c>
      <c r="GW280">
        <v>1</v>
      </c>
      <c r="GX280">
        <f t="shared" si="559"/>
        <v>0</v>
      </c>
      <c r="HA280">
        <v>0</v>
      </c>
      <c r="HB280">
        <v>0</v>
      </c>
      <c r="HC280">
        <f t="shared" si="560"/>
        <v>0</v>
      </c>
      <c r="IK280">
        <v>0</v>
      </c>
    </row>
    <row r="281" spans="1:245">
      <c r="A281">
        <v>17</v>
      </c>
      <c r="B281">
        <v>1</v>
      </c>
      <c r="E281" t="s">
        <v>701</v>
      </c>
      <c r="F281" t="s">
        <v>476</v>
      </c>
      <c r="G281" t="s">
        <v>477</v>
      </c>
      <c r="H281" t="s">
        <v>170</v>
      </c>
      <c r="I281">
        <v>2</v>
      </c>
      <c r="J281">
        <v>0</v>
      </c>
      <c r="O281">
        <f t="shared" si="527"/>
        <v>57</v>
      </c>
      <c r="P281">
        <f t="shared" si="528"/>
        <v>57</v>
      </c>
      <c r="Q281">
        <f t="shared" si="529"/>
        <v>0</v>
      </c>
      <c r="R281">
        <f t="shared" si="530"/>
        <v>0</v>
      </c>
      <c r="S281">
        <f t="shared" si="531"/>
        <v>0</v>
      </c>
      <c r="T281">
        <f t="shared" si="532"/>
        <v>0</v>
      </c>
      <c r="U281">
        <f t="shared" si="533"/>
        <v>0</v>
      </c>
      <c r="V281">
        <f t="shared" si="534"/>
        <v>0</v>
      </c>
      <c r="W281">
        <f t="shared" si="535"/>
        <v>0</v>
      </c>
      <c r="X281">
        <f t="shared" si="536"/>
        <v>0</v>
      </c>
      <c r="Y281">
        <f t="shared" si="536"/>
        <v>0</v>
      </c>
      <c r="AA281">
        <v>48583957</v>
      </c>
      <c r="AB281">
        <f t="shared" si="537"/>
        <v>8.2100000000000009</v>
      </c>
      <c r="AC281">
        <f t="shared" si="538"/>
        <v>8.2100000000000009</v>
      </c>
      <c r="AD281">
        <f t="shared" si="539"/>
        <v>0</v>
      </c>
      <c r="AE281">
        <f t="shared" si="540"/>
        <v>0</v>
      </c>
      <c r="AF281">
        <f t="shared" si="540"/>
        <v>0</v>
      </c>
      <c r="AG281">
        <f t="shared" si="541"/>
        <v>0</v>
      </c>
      <c r="AH281">
        <f t="shared" si="542"/>
        <v>0</v>
      </c>
      <c r="AI281">
        <f t="shared" si="542"/>
        <v>0</v>
      </c>
      <c r="AJ281">
        <f t="shared" si="543"/>
        <v>0</v>
      </c>
      <c r="AK281">
        <v>8.2100000000000009</v>
      </c>
      <c r="AL281">
        <v>8.2100000000000009</v>
      </c>
      <c r="AM281">
        <v>0</v>
      </c>
      <c r="AN281">
        <v>0</v>
      </c>
      <c r="AO281">
        <v>0</v>
      </c>
      <c r="AP281">
        <v>0</v>
      </c>
      <c r="AQ281">
        <v>0</v>
      </c>
      <c r="AR281">
        <v>0</v>
      </c>
      <c r="AS281">
        <v>0</v>
      </c>
      <c r="AT281">
        <v>0</v>
      </c>
      <c r="AU281">
        <v>0</v>
      </c>
      <c r="AV281">
        <v>1</v>
      </c>
      <c r="AW281">
        <v>1</v>
      </c>
      <c r="AZ281">
        <v>1</v>
      </c>
      <c r="BA281">
        <v>1</v>
      </c>
      <c r="BB281">
        <v>1</v>
      </c>
      <c r="BC281">
        <v>3.47</v>
      </c>
      <c r="BD281" t="s">
        <v>3</v>
      </c>
      <c r="BE281" t="s">
        <v>3</v>
      </c>
      <c r="BF281" t="s">
        <v>3</v>
      </c>
      <c r="BG281" t="s">
        <v>3</v>
      </c>
      <c r="BH281">
        <v>3</v>
      </c>
      <c r="BI281">
        <v>1</v>
      </c>
      <c r="BJ281" t="s">
        <v>478</v>
      </c>
      <c r="BM281">
        <v>500001</v>
      </c>
      <c r="BN281">
        <v>0</v>
      </c>
      <c r="BO281" t="s">
        <v>476</v>
      </c>
      <c r="BP281">
        <v>1</v>
      </c>
      <c r="BQ281">
        <v>8</v>
      </c>
      <c r="BR281">
        <v>0</v>
      </c>
      <c r="BS281">
        <v>1</v>
      </c>
      <c r="BT281">
        <v>1</v>
      </c>
      <c r="BU281">
        <v>1</v>
      </c>
      <c r="BV281">
        <v>1</v>
      </c>
      <c r="BW281">
        <v>1</v>
      </c>
      <c r="BX281">
        <v>1</v>
      </c>
      <c r="BY281" t="s">
        <v>3</v>
      </c>
      <c r="BZ281">
        <v>0</v>
      </c>
      <c r="CA281">
        <v>0</v>
      </c>
      <c r="CE281">
        <v>0</v>
      </c>
      <c r="CF281">
        <v>0</v>
      </c>
      <c r="CG281">
        <v>0</v>
      </c>
      <c r="CM281">
        <v>0</v>
      </c>
      <c r="CN281" t="s">
        <v>3</v>
      </c>
      <c r="CO281">
        <v>0</v>
      </c>
      <c r="CP281">
        <f t="shared" si="544"/>
        <v>57</v>
      </c>
      <c r="CQ281">
        <f t="shared" si="545"/>
        <v>28.488700000000005</v>
      </c>
      <c r="CR281">
        <f t="shared" si="546"/>
        <v>0</v>
      </c>
      <c r="CS281">
        <f t="shared" si="547"/>
        <v>0</v>
      </c>
      <c r="CT281">
        <f t="shared" si="548"/>
        <v>0</v>
      </c>
      <c r="CU281">
        <f t="shared" si="549"/>
        <v>0</v>
      </c>
      <c r="CV281">
        <f t="shared" si="549"/>
        <v>0</v>
      </c>
      <c r="CW281">
        <f t="shared" si="549"/>
        <v>0</v>
      </c>
      <c r="CX281">
        <f t="shared" si="549"/>
        <v>0</v>
      </c>
      <c r="CY281">
        <f t="shared" si="550"/>
        <v>0</v>
      </c>
      <c r="CZ281">
        <f t="shared" si="551"/>
        <v>0</v>
      </c>
      <c r="DC281" t="s">
        <v>3</v>
      </c>
      <c r="DD281" t="s">
        <v>3</v>
      </c>
      <c r="DE281" t="s">
        <v>3</v>
      </c>
      <c r="DF281" t="s">
        <v>3</v>
      </c>
      <c r="DG281" t="s">
        <v>3</v>
      </c>
      <c r="DH281" t="s">
        <v>3</v>
      </c>
      <c r="DI281" t="s">
        <v>3</v>
      </c>
      <c r="DJ281" t="s">
        <v>3</v>
      </c>
      <c r="DK281" t="s">
        <v>3</v>
      </c>
      <c r="DL281" t="s">
        <v>3</v>
      </c>
      <c r="DM281" t="s">
        <v>3</v>
      </c>
      <c r="DN281">
        <v>0</v>
      </c>
      <c r="DO281">
        <v>0</v>
      </c>
      <c r="DP281">
        <v>1</v>
      </c>
      <c r="DQ281">
        <v>1</v>
      </c>
      <c r="DU281">
        <v>1010</v>
      </c>
      <c r="DV281" t="s">
        <v>170</v>
      </c>
      <c r="DW281" t="s">
        <v>170</v>
      </c>
      <c r="DX281">
        <v>1</v>
      </c>
      <c r="EE281">
        <v>48577656</v>
      </c>
      <c r="EF281">
        <v>8</v>
      </c>
      <c r="EG281" t="s">
        <v>106</v>
      </c>
      <c r="EH281">
        <v>0</v>
      </c>
      <c r="EI281" t="s">
        <v>3</v>
      </c>
      <c r="EJ281">
        <v>1</v>
      </c>
      <c r="EK281">
        <v>500001</v>
      </c>
      <c r="EL281" t="s">
        <v>107</v>
      </c>
      <c r="EM281" t="s">
        <v>108</v>
      </c>
      <c r="EO281" t="s">
        <v>3</v>
      </c>
      <c r="EQ281">
        <v>131072</v>
      </c>
      <c r="ER281">
        <v>8.2100000000000009</v>
      </c>
      <c r="ES281">
        <v>8.2100000000000009</v>
      </c>
      <c r="ET281">
        <v>0</v>
      </c>
      <c r="EU281">
        <v>0</v>
      </c>
      <c r="EV281">
        <v>0</v>
      </c>
      <c r="EW281">
        <v>0</v>
      </c>
      <c r="EX281">
        <v>0</v>
      </c>
      <c r="EY281">
        <v>0</v>
      </c>
      <c r="FQ281">
        <v>0</v>
      </c>
      <c r="FR281">
        <f t="shared" si="552"/>
        <v>0</v>
      </c>
      <c r="FS281">
        <v>0</v>
      </c>
      <c r="FX281">
        <v>0</v>
      </c>
      <c r="FY281">
        <v>0</v>
      </c>
      <c r="GA281" t="s">
        <v>3</v>
      </c>
      <c r="GD281">
        <v>1</v>
      </c>
      <c r="GF281">
        <v>1300356695</v>
      </c>
      <c r="GG281">
        <v>2</v>
      </c>
      <c r="GH281">
        <v>0</v>
      </c>
      <c r="GI281">
        <v>2</v>
      </c>
      <c r="GJ281">
        <v>0</v>
      </c>
      <c r="GK281">
        <v>0</v>
      </c>
      <c r="GL281">
        <f t="shared" si="553"/>
        <v>0</v>
      </c>
      <c r="GM281">
        <f t="shared" si="554"/>
        <v>57</v>
      </c>
      <c r="GN281">
        <f t="shared" si="555"/>
        <v>57</v>
      </c>
      <c r="GO281">
        <f t="shared" si="556"/>
        <v>0</v>
      </c>
      <c r="GP281">
        <f t="shared" si="557"/>
        <v>0</v>
      </c>
      <c r="GR281">
        <v>0</v>
      </c>
      <c r="GS281">
        <v>0</v>
      </c>
      <c r="GT281">
        <v>0</v>
      </c>
      <c r="GU281" t="s">
        <v>3</v>
      </c>
      <c r="GV281">
        <f t="shared" si="558"/>
        <v>0</v>
      </c>
      <c r="GW281">
        <v>1</v>
      </c>
      <c r="GX281">
        <f t="shared" si="559"/>
        <v>0</v>
      </c>
      <c r="HA281">
        <v>0</v>
      </c>
      <c r="HB281">
        <v>0</v>
      </c>
      <c r="HC281">
        <f t="shared" si="560"/>
        <v>0</v>
      </c>
      <c r="IK281">
        <v>0</v>
      </c>
    </row>
    <row r="282" spans="1:245">
      <c r="A282">
        <v>19</v>
      </c>
      <c r="B282">
        <v>1</v>
      </c>
      <c r="F282" t="s">
        <v>3</v>
      </c>
      <c r="G282" t="s">
        <v>702</v>
      </c>
      <c r="H282" t="s">
        <v>3</v>
      </c>
      <c r="AA282">
        <v>1</v>
      </c>
      <c r="IK282">
        <v>0</v>
      </c>
    </row>
    <row r="283" spans="1:245">
      <c r="A283">
        <v>17</v>
      </c>
      <c r="B283">
        <v>1</v>
      </c>
      <c r="C283">
        <f>ROW(SmtRes!A685)</f>
        <v>685</v>
      </c>
      <c r="D283">
        <f>ROW(EtalonRes!A772)</f>
        <v>772</v>
      </c>
      <c r="E283" t="s">
        <v>703</v>
      </c>
      <c r="F283" t="s">
        <v>479</v>
      </c>
      <c r="G283" t="s">
        <v>480</v>
      </c>
      <c r="H283" t="s">
        <v>471</v>
      </c>
      <c r="I283">
        <f>ROUND(1/10,9)</f>
        <v>0.1</v>
      </c>
      <c r="J283">
        <v>0</v>
      </c>
      <c r="O283">
        <f>ROUND(CP283,0)</f>
        <v>2970</v>
      </c>
      <c r="P283">
        <f>ROUND(CQ283*I283,0)</f>
        <v>2539</v>
      </c>
      <c r="Q283">
        <f>ROUND(CR283*I283,0)</f>
        <v>38</v>
      </c>
      <c r="R283">
        <f>ROUND(CS283*I283,0)</f>
        <v>7</v>
      </c>
      <c r="S283">
        <f>ROUND(CT283*I283,0)</f>
        <v>393</v>
      </c>
      <c r="T283">
        <f>ROUND(CU283*I283,0)</f>
        <v>0</v>
      </c>
      <c r="U283">
        <f>CV283*I283</f>
        <v>2.4640000000000004</v>
      </c>
      <c r="V283">
        <f>CW283*I283</f>
        <v>3.2000000000000001E-2</v>
      </c>
      <c r="W283">
        <f>ROUND(CX283*I283,0)</f>
        <v>0</v>
      </c>
      <c r="X283">
        <f t="shared" ref="X283:Y287" si="561">ROUND(CY283,0)</f>
        <v>460</v>
      </c>
      <c r="Y283">
        <f t="shared" si="561"/>
        <v>284</v>
      </c>
      <c r="AA283">
        <v>48583957</v>
      </c>
      <c r="AB283">
        <f>ROUND((AC283+AD283+AF283),2)</f>
        <v>5748.5</v>
      </c>
      <c r="AC283">
        <f>ROUND((ES283),2)</f>
        <v>5482.96</v>
      </c>
      <c r="AD283">
        <f>ROUND((((ET283)-(EU283))+AE283),2)</f>
        <v>46.49</v>
      </c>
      <c r="AE283">
        <f t="shared" ref="AE283:AF287" si="562">ROUND((EU283),2)</f>
        <v>3.87</v>
      </c>
      <c r="AF283">
        <f t="shared" si="562"/>
        <v>219.05</v>
      </c>
      <c r="AG283">
        <f>ROUND((AP283),2)</f>
        <v>0</v>
      </c>
      <c r="AH283">
        <f t="shared" ref="AH283:AI287" si="563">(EW283)</f>
        <v>24.64</v>
      </c>
      <c r="AI283">
        <f t="shared" si="563"/>
        <v>0.32</v>
      </c>
      <c r="AJ283">
        <f>(AS283)</f>
        <v>0</v>
      </c>
      <c r="AK283">
        <v>5748.5</v>
      </c>
      <c r="AL283">
        <v>5482.96</v>
      </c>
      <c r="AM283">
        <v>46.49</v>
      </c>
      <c r="AN283">
        <v>3.87</v>
      </c>
      <c r="AO283">
        <v>219.05</v>
      </c>
      <c r="AP283">
        <v>0</v>
      </c>
      <c r="AQ283">
        <v>24.64</v>
      </c>
      <c r="AR283">
        <v>0.32</v>
      </c>
      <c r="AS283">
        <v>0</v>
      </c>
      <c r="AT283">
        <v>115</v>
      </c>
      <c r="AU283">
        <v>71</v>
      </c>
      <c r="AV283">
        <v>1</v>
      </c>
      <c r="AW283">
        <v>1</v>
      </c>
      <c r="AZ283">
        <v>1</v>
      </c>
      <c r="BA283">
        <v>17.95</v>
      </c>
      <c r="BB283">
        <v>8.2200000000000006</v>
      </c>
      <c r="BC283">
        <v>4.63</v>
      </c>
      <c r="BD283" t="s">
        <v>3</v>
      </c>
      <c r="BE283" t="s">
        <v>3</v>
      </c>
      <c r="BF283" t="s">
        <v>3</v>
      </c>
      <c r="BG283" t="s">
        <v>3</v>
      </c>
      <c r="BH283">
        <v>0</v>
      </c>
      <c r="BI283">
        <v>1</v>
      </c>
      <c r="BJ283" t="s">
        <v>481</v>
      </c>
      <c r="BM283">
        <v>17001</v>
      </c>
      <c r="BN283">
        <v>0</v>
      </c>
      <c r="BO283" t="s">
        <v>479</v>
      </c>
      <c r="BP283">
        <v>1</v>
      </c>
      <c r="BQ283">
        <v>2</v>
      </c>
      <c r="BR283">
        <v>0</v>
      </c>
      <c r="BS283">
        <v>17.95</v>
      </c>
      <c r="BT283">
        <v>1</v>
      </c>
      <c r="BU283">
        <v>1</v>
      </c>
      <c r="BV283">
        <v>1</v>
      </c>
      <c r="BW283">
        <v>1</v>
      </c>
      <c r="BX283">
        <v>1</v>
      </c>
      <c r="BY283" t="s">
        <v>3</v>
      </c>
      <c r="BZ283">
        <v>128</v>
      </c>
      <c r="CA283">
        <v>83</v>
      </c>
      <c r="CE283">
        <v>0</v>
      </c>
      <c r="CF283">
        <v>0</v>
      </c>
      <c r="CG283">
        <v>0</v>
      </c>
      <c r="CM283">
        <v>0</v>
      </c>
      <c r="CN283" t="s">
        <v>3</v>
      </c>
      <c r="CO283">
        <v>0</v>
      </c>
      <c r="CP283">
        <f>(P283+Q283+S283)</f>
        <v>2970</v>
      </c>
      <c r="CQ283">
        <f>AC283*BC283</f>
        <v>25386.104800000001</v>
      </c>
      <c r="CR283">
        <f>AD283*BB283</f>
        <v>382.14780000000002</v>
      </c>
      <c r="CS283">
        <f>AE283*BS283</f>
        <v>69.466499999999996</v>
      </c>
      <c r="CT283">
        <f>AF283*BA283</f>
        <v>3931.9475000000002</v>
      </c>
      <c r="CU283">
        <f t="shared" ref="CU283:CX287" si="564">AG283</f>
        <v>0</v>
      </c>
      <c r="CV283">
        <f t="shared" si="564"/>
        <v>24.64</v>
      </c>
      <c r="CW283">
        <f t="shared" si="564"/>
        <v>0.32</v>
      </c>
      <c r="CX283">
        <f t="shared" si="564"/>
        <v>0</v>
      </c>
      <c r="CY283">
        <f>(((S283+R283)*AT283)/100)</f>
        <v>460</v>
      </c>
      <c r="CZ283">
        <f>(((S283+R283)*AU283)/100)</f>
        <v>284</v>
      </c>
      <c r="DC283" t="s">
        <v>3</v>
      </c>
      <c r="DD283" t="s">
        <v>3</v>
      </c>
      <c r="DE283" t="s">
        <v>3</v>
      </c>
      <c r="DF283" t="s">
        <v>3</v>
      </c>
      <c r="DG283" t="s">
        <v>3</v>
      </c>
      <c r="DH283" t="s">
        <v>3</v>
      </c>
      <c r="DI283" t="s">
        <v>3</v>
      </c>
      <c r="DJ283" t="s">
        <v>3</v>
      </c>
      <c r="DK283" t="s">
        <v>3</v>
      </c>
      <c r="DL283" t="s">
        <v>3</v>
      </c>
      <c r="DM283" t="s">
        <v>3</v>
      </c>
      <c r="DN283">
        <v>0</v>
      </c>
      <c r="DO283">
        <v>0</v>
      </c>
      <c r="DP283">
        <v>1</v>
      </c>
      <c r="DQ283">
        <v>1</v>
      </c>
      <c r="DU283">
        <v>1013</v>
      </c>
      <c r="DV283" t="s">
        <v>471</v>
      </c>
      <c r="DW283" t="s">
        <v>471</v>
      </c>
      <c r="DX283">
        <v>1</v>
      </c>
      <c r="EE283">
        <v>48577751</v>
      </c>
      <c r="EF283">
        <v>2</v>
      </c>
      <c r="EG283" t="s">
        <v>12</v>
      </c>
      <c r="EH283">
        <v>0</v>
      </c>
      <c r="EI283" t="s">
        <v>3</v>
      </c>
      <c r="EJ283">
        <v>1</v>
      </c>
      <c r="EK283">
        <v>17001</v>
      </c>
      <c r="EL283" t="s">
        <v>473</v>
      </c>
      <c r="EM283" t="s">
        <v>474</v>
      </c>
      <c r="EO283" t="s">
        <v>3</v>
      </c>
      <c r="EQ283">
        <v>131072</v>
      </c>
      <c r="ER283">
        <v>5748.5</v>
      </c>
      <c r="ES283">
        <v>5482.96</v>
      </c>
      <c r="ET283">
        <v>46.49</v>
      </c>
      <c r="EU283">
        <v>3.87</v>
      </c>
      <c r="EV283">
        <v>219.05</v>
      </c>
      <c r="EW283">
        <v>24.64</v>
      </c>
      <c r="EX283">
        <v>0.32</v>
      </c>
      <c r="EY283">
        <v>0</v>
      </c>
      <c r="FQ283">
        <v>0</v>
      </c>
      <c r="FR283">
        <f>ROUND(IF(AND(BH283=3,BI283=3),P283,0),0)</f>
        <v>0</v>
      </c>
      <c r="FS283">
        <v>0</v>
      </c>
      <c r="FT283" t="s">
        <v>22</v>
      </c>
      <c r="FU283" t="s">
        <v>23</v>
      </c>
      <c r="FX283">
        <v>115.2</v>
      </c>
      <c r="FY283">
        <v>70.55</v>
      </c>
      <c r="GA283" t="s">
        <v>3</v>
      </c>
      <c r="GD283">
        <v>1</v>
      </c>
      <c r="GF283">
        <v>-1945592580</v>
      </c>
      <c r="GG283">
        <v>2</v>
      </c>
      <c r="GH283">
        <v>0</v>
      </c>
      <c r="GI283">
        <v>2</v>
      </c>
      <c r="GJ283">
        <v>0</v>
      </c>
      <c r="GK283">
        <v>0</v>
      </c>
      <c r="GL283">
        <f>ROUND(IF(AND(BH283=3,BI283=3,FS283&lt;&gt;0),P283,0),0)</f>
        <v>0</v>
      </c>
      <c r="GM283">
        <f>ROUND(O283+X283+Y283,0)+GX283</f>
        <v>3714</v>
      </c>
      <c r="GN283">
        <f>IF(OR(BI283=0,BI283=1),ROUND(O283+X283+Y283,0),0)</f>
        <v>3714</v>
      </c>
      <c r="GO283">
        <f>IF(BI283=2,ROUND(O283+X283+Y283,0),0)</f>
        <v>0</v>
      </c>
      <c r="GP283">
        <f>IF(BI283=4,ROUND(O283+X283+Y283,0)+GX283,0)</f>
        <v>0</v>
      </c>
      <c r="GR283">
        <v>0</v>
      </c>
      <c r="GS283">
        <v>0</v>
      </c>
      <c r="GT283">
        <v>0</v>
      </c>
      <c r="GU283" t="s">
        <v>3</v>
      </c>
      <c r="GV283">
        <f>ROUND((GT283),2)</f>
        <v>0</v>
      </c>
      <c r="GW283">
        <v>1</v>
      </c>
      <c r="GX283">
        <f>ROUND(HC283*I283,0)</f>
        <v>0</v>
      </c>
      <c r="HA283">
        <v>0</v>
      </c>
      <c r="HB283">
        <v>0</v>
      </c>
      <c r="HC283">
        <f>GV283*GW283</f>
        <v>0</v>
      </c>
      <c r="IK283">
        <v>0</v>
      </c>
    </row>
    <row r="284" spans="1:245">
      <c r="A284">
        <v>17</v>
      </c>
      <c r="B284">
        <v>1</v>
      </c>
      <c r="E284" t="s">
        <v>704</v>
      </c>
      <c r="F284" t="s">
        <v>483</v>
      </c>
      <c r="G284" t="s">
        <v>484</v>
      </c>
      <c r="H284" t="s">
        <v>170</v>
      </c>
      <c r="I284">
        <v>1</v>
      </c>
      <c r="J284">
        <v>0</v>
      </c>
      <c r="O284">
        <f>ROUND(CP284,0)</f>
        <v>35</v>
      </c>
      <c r="P284">
        <f>ROUND(CQ284*I284,0)</f>
        <v>35</v>
      </c>
      <c r="Q284">
        <f>ROUND(CR284*I284,0)</f>
        <v>0</v>
      </c>
      <c r="R284">
        <f>ROUND(CS284*I284,0)</f>
        <v>0</v>
      </c>
      <c r="S284">
        <f>ROUND(CT284*I284,0)</f>
        <v>0</v>
      </c>
      <c r="T284">
        <f>ROUND(CU284*I284,0)</f>
        <v>0</v>
      </c>
      <c r="U284">
        <f>CV284*I284</f>
        <v>0</v>
      </c>
      <c r="V284">
        <f>CW284*I284</f>
        <v>0</v>
      </c>
      <c r="W284">
        <f>ROUND(CX284*I284,0)</f>
        <v>0</v>
      </c>
      <c r="X284">
        <f t="shared" si="561"/>
        <v>0</v>
      </c>
      <c r="Y284">
        <f t="shared" si="561"/>
        <v>0</v>
      </c>
      <c r="AA284">
        <v>48583957</v>
      </c>
      <c r="AB284">
        <f>ROUND((AC284+AD284+AF284),2)</f>
        <v>6.92</v>
      </c>
      <c r="AC284">
        <f>ROUND((ES284),2)</f>
        <v>6.92</v>
      </c>
      <c r="AD284">
        <f>ROUND((((ET284)-(EU284))+AE284),2)</f>
        <v>0</v>
      </c>
      <c r="AE284">
        <f t="shared" si="562"/>
        <v>0</v>
      </c>
      <c r="AF284">
        <f t="shared" si="562"/>
        <v>0</v>
      </c>
      <c r="AG284">
        <f>ROUND((AP284),2)</f>
        <v>0</v>
      </c>
      <c r="AH284">
        <f t="shared" si="563"/>
        <v>0</v>
      </c>
      <c r="AI284">
        <f t="shared" si="563"/>
        <v>0</v>
      </c>
      <c r="AJ284">
        <f>(AS284)</f>
        <v>0</v>
      </c>
      <c r="AK284">
        <v>6.92</v>
      </c>
      <c r="AL284">
        <v>6.92</v>
      </c>
      <c r="AM284">
        <v>0</v>
      </c>
      <c r="AN284">
        <v>0</v>
      </c>
      <c r="AO284">
        <v>0</v>
      </c>
      <c r="AP284">
        <v>0</v>
      </c>
      <c r="AQ284">
        <v>0</v>
      </c>
      <c r="AR284">
        <v>0</v>
      </c>
      <c r="AS284">
        <v>0</v>
      </c>
      <c r="AT284">
        <v>0</v>
      </c>
      <c r="AU284">
        <v>0</v>
      </c>
      <c r="AV284">
        <v>1</v>
      </c>
      <c r="AW284">
        <v>1</v>
      </c>
      <c r="AZ284">
        <v>1</v>
      </c>
      <c r="BA284">
        <v>1</v>
      </c>
      <c r="BB284">
        <v>1</v>
      </c>
      <c r="BC284">
        <v>5.07</v>
      </c>
      <c r="BD284" t="s">
        <v>3</v>
      </c>
      <c r="BE284" t="s">
        <v>3</v>
      </c>
      <c r="BF284" t="s">
        <v>3</v>
      </c>
      <c r="BG284" t="s">
        <v>3</v>
      </c>
      <c r="BH284">
        <v>3</v>
      </c>
      <c r="BI284">
        <v>1</v>
      </c>
      <c r="BJ284" t="s">
        <v>485</v>
      </c>
      <c r="BM284">
        <v>500001</v>
      </c>
      <c r="BN284">
        <v>0</v>
      </c>
      <c r="BO284" t="s">
        <v>483</v>
      </c>
      <c r="BP284">
        <v>1</v>
      </c>
      <c r="BQ284">
        <v>8</v>
      </c>
      <c r="BR284">
        <v>0</v>
      </c>
      <c r="BS284">
        <v>1</v>
      </c>
      <c r="BT284">
        <v>1</v>
      </c>
      <c r="BU284">
        <v>1</v>
      </c>
      <c r="BV284">
        <v>1</v>
      </c>
      <c r="BW284">
        <v>1</v>
      </c>
      <c r="BX284">
        <v>1</v>
      </c>
      <c r="BY284" t="s">
        <v>3</v>
      </c>
      <c r="BZ284">
        <v>0</v>
      </c>
      <c r="CA284">
        <v>0</v>
      </c>
      <c r="CE284">
        <v>0</v>
      </c>
      <c r="CF284">
        <v>0</v>
      </c>
      <c r="CG284">
        <v>0</v>
      </c>
      <c r="CM284">
        <v>0</v>
      </c>
      <c r="CN284" t="s">
        <v>3</v>
      </c>
      <c r="CO284">
        <v>0</v>
      </c>
      <c r="CP284">
        <f>(P284+Q284+S284)</f>
        <v>35</v>
      </c>
      <c r="CQ284">
        <f>AC284*BC284</f>
        <v>35.084400000000002</v>
      </c>
      <c r="CR284">
        <f>AD284*BB284</f>
        <v>0</v>
      </c>
      <c r="CS284">
        <f>AE284*BS284</f>
        <v>0</v>
      </c>
      <c r="CT284">
        <f>AF284*BA284</f>
        <v>0</v>
      </c>
      <c r="CU284">
        <f t="shared" si="564"/>
        <v>0</v>
      </c>
      <c r="CV284">
        <f t="shared" si="564"/>
        <v>0</v>
      </c>
      <c r="CW284">
        <f t="shared" si="564"/>
        <v>0</v>
      </c>
      <c r="CX284">
        <f t="shared" si="564"/>
        <v>0</v>
      </c>
      <c r="CY284">
        <f>(((S284+R284)*AT284)/100)</f>
        <v>0</v>
      </c>
      <c r="CZ284">
        <f>(((S284+R284)*AU284)/100)</f>
        <v>0</v>
      </c>
      <c r="DC284" t="s">
        <v>3</v>
      </c>
      <c r="DD284" t="s">
        <v>3</v>
      </c>
      <c r="DE284" t="s">
        <v>3</v>
      </c>
      <c r="DF284" t="s">
        <v>3</v>
      </c>
      <c r="DG284" t="s">
        <v>3</v>
      </c>
      <c r="DH284" t="s">
        <v>3</v>
      </c>
      <c r="DI284" t="s">
        <v>3</v>
      </c>
      <c r="DJ284" t="s">
        <v>3</v>
      </c>
      <c r="DK284" t="s">
        <v>3</v>
      </c>
      <c r="DL284" t="s">
        <v>3</v>
      </c>
      <c r="DM284" t="s">
        <v>3</v>
      </c>
      <c r="DN284">
        <v>0</v>
      </c>
      <c r="DO284">
        <v>0</v>
      </c>
      <c r="DP284">
        <v>1</v>
      </c>
      <c r="DQ284">
        <v>1</v>
      </c>
      <c r="DU284">
        <v>1010</v>
      </c>
      <c r="DV284" t="s">
        <v>170</v>
      </c>
      <c r="DW284" t="s">
        <v>170</v>
      </c>
      <c r="DX284">
        <v>1</v>
      </c>
      <c r="EE284">
        <v>48577656</v>
      </c>
      <c r="EF284">
        <v>8</v>
      </c>
      <c r="EG284" t="s">
        <v>106</v>
      </c>
      <c r="EH284">
        <v>0</v>
      </c>
      <c r="EI284" t="s">
        <v>3</v>
      </c>
      <c r="EJ284">
        <v>1</v>
      </c>
      <c r="EK284">
        <v>500001</v>
      </c>
      <c r="EL284" t="s">
        <v>107</v>
      </c>
      <c r="EM284" t="s">
        <v>108</v>
      </c>
      <c r="EO284" t="s">
        <v>3</v>
      </c>
      <c r="EQ284">
        <v>131072</v>
      </c>
      <c r="ER284">
        <v>6.92</v>
      </c>
      <c r="ES284">
        <v>6.92</v>
      </c>
      <c r="ET284">
        <v>0</v>
      </c>
      <c r="EU284">
        <v>0</v>
      </c>
      <c r="EV284">
        <v>0</v>
      </c>
      <c r="EW284">
        <v>0</v>
      </c>
      <c r="EX284">
        <v>0</v>
      </c>
      <c r="EY284">
        <v>0</v>
      </c>
      <c r="FQ284">
        <v>0</v>
      </c>
      <c r="FR284">
        <f>ROUND(IF(AND(BH284=3,BI284=3),P284,0),0)</f>
        <v>0</v>
      </c>
      <c r="FS284">
        <v>0</v>
      </c>
      <c r="FX284">
        <v>0</v>
      </c>
      <c r="FY284">
        <v>0</v>
      </c>
      <c r="GA284" t="s">
        <v>3</v>
      </c>
      <c r="GD284">
        <v>1</v>
      </c>
      <c r="GF284">
        <v>895343302</v>
      </c>
      <c r="GG284">
        <v>2</v>
      </c>
      <c r="GH284">
        <v>0</v>
      </c>
      <c r="GI284">
        <v>2</v>
      </c>
      <c r="GJ284">
        <v>0</v>
      </c>
      <c r="GK284">
        <v>0</v>
      </c>
      <c r="GL284">
        <f>ROUND(IF(AND(BH284=3,BI284=3,FS284&lt;&gt;0),P284,0),0)</f>
        <v>0</v>
      </c>
      <c r="GM284">
        <f>ROUND(O284+X284+Y284,0)+GX284</f>
        <v>35</v>
      </c>
      <c r="GN284">
        <f>IF(OR(BI284=0,BI284=1),ROUND(O284+X284+Y284,0),0)</f>
        <v>35</v>
      </c>
      <c r="GO284">
        <f>IF(BI284=2,ROUND(O284+X284+Y284,0),0)</f>
        <v>0</v>
      </c>
      <c r="GP284">
        <f>IF(BI284=4,ROUND(O284+X284+Y284,0)+GX284,0)</f>
        <v>0</v>
      </c>
      <c r="GR284">
        <v>0</v>
      </c>
      <c r="GS284">
        <v>0</v>
      </c>
      <c r="GT284">
        <v>0</v>
      </c>
      <c r="GU284" t="s">
        <v>3</v>
      </c>
      <c r="GV284">
        <f>ROUND((GT284),2)</f>
        <v>0</v>
      </c>
      <c r="GW284">
        <v>1</v>
      </c>
      <c r="GX284">
        <f>ROUND(HC284*I284,0)</f>
        <v>0</v>
      </c>
      <c r="HA284">
        <v>0</v>
      </c>
      <c r="HB284">
        <v>0</v>
      </c>
      <c r="HC284">
        <f>GV284*GW284</f>
        <v>0</v>
      </c>
      <c r="IK284">
        <v>0</v>
      </c>
    </row>
    <row r="285" spans="1:245">
      <c r="A285">
        <v>17</v>
      </c>
      <c r="B285">
        <v>1</v>
      </c>
      <c r="E285" t="s">
        <v>705</v>
      </c>
      <c r="F285" t="s">
        <v>487</v>
      </c>
      <c r="G285" t="s">
        <v>488</v>
      </c>
      <c r="H285" t="s">
        <v>170</v>
      </c>
      <c r="I285">
        <v>2</v>
      </c>
      <c r="J285">
        <v>0</v>
      </c>
      <c r="O285">
        <f>ROUND(CP285,0)</f>
        <v>96</v>
      </c>
      <c r="P285">
        <f>ROUND(CQ285*I285,0)</f>
        <v>96</v>
      </c>
      <c r="Q285">
        <f>ROUND(CR285*I285,0)</f>
        <v>0</v>
      </c>
      <c r="R285">
        <f>ROUND(CS285*I285,0)</f>
        <v>0</v>
      </c>
      <c r="S285">
        <f>ROUND(CT285*I285,0)</f>
        <v>0</v>
      </c>
      <c r="T285">
        <f>ROUND(CU285*I285,0)</f>
        <v>0</v>
      </c>
      <c r="U285">
        <f>CV285*I285</f>
        <v>0</v>
      </c>
      <c r="V285">
        <f>CW285*I285</f>
        <v>0</v>
      </c>
      <c r="W285">
        <f>ROUND(CX285*I285,0)</f>
        <v>0</v>
      </c>
      <c r="X285">
        <f t="shared" si="561"/>
        <v>0</v>
      </c>
      <c r="Y285">
        <f t="shared" si="561"/>
        <v>0</v>
      </c>
      <c r="AA285">
        <v>48583957</v>
      </c>
      <c r="AB285">
        <f>ROUND((AC285+AD285+AF285),2)</f>
        <v>9.77</v>
      </c>
      <c r="AC285">
        <f>ROUND((ES285),2)</f>
        <v>9.77</v>
      </c>
      <c r="AD285">
        <f>ROUND((((ET285)-(EU285))+AE285),2)</f>
        <v>0</v>
      </c>
      <c r="AE285">
        <f t="shared" si="562"/>
        <v>0</v>
      </c>
      <c r="AF285">
        <f t="shared" si="562"/>
        <v>0</v>
      </c>
      <c r="AG285">
        <f>ROUND((AP285),2)</f>
        <v>0</v>
      </c>
      <c r="AH285">
        <f t="shared" si="563"/>
        <v>0</v>
      </c>
      <c r="AI285">
        <f t="shared" si="563"/>
        <v>0</v>
      </c>
      <c r="AJ285">
        <f>(AS285)</f>
        <v>0</v>
      </c>
      <c r="AK285">
        <v>9.77</v>
      </c>
      <c r="AL285">
        <v>9.77</v>
      </c>
      <c r="AM285">
        <v>0</v>
      </c>
      <c r="AN285">
        <v>0</v>
      </c>
      <c r="AO285">
        <v>0</v>
      </c>
      <c r="AP285">
        <v>0</v>
      </c>
      <c r="AQ285">
        <v>0</v>
      </c>
      <c r="AR285">
        <v>0</v>
      </c>
      <c r="AS285">
        <v>0</v>
      </c>
      <c r="AT285">
        <v>0</v>
      </c>
      <c r="AU285">
        <v>0</v>
      </c>
      <c r="AV285">
        <v>1</v>
      </c>
      <c r="AW285">
        <v>1</v>
      </c>
      <c r="AZ285">
        <v>1</v>
      </c>
      <c r="BA285">
        <v>1</v>
      </c>
      <c r="BB285">
        <v>1</v>
      </c>
      <c r="BC285">
        <v>4.8899999999999997</v>
      </c>
      <c r="BD285" t="s">
        <v>3</v>
      </c>
      <c r="BE285" t="s">
        <v>3</v>
      </c>
      <c r="BF285" t="s">
        <v>3</v>
      </c>
      <c r="BG285" t="s">
        <v>3</v>
      </c>
      <c r="BH285">
        <v>3</v>
      </c>
      <c r="BI285">
        <v>1</v>
      </c>
      <c r="BJ285" t="s">
        <v>489</v>
      </c>
      <c r="BM285">
        <v>500001</v>
      </c>
      <c r="BN285">
        <v>0</v>
      </c>
      <c r="BO285" t="s">
        <v>487</v>
      </c>
      <c r="BP285">
        <v>1</v>
      </c>
      <c r="BQ285">
        <v>8</v>
      </c>
      <c r="BR285">
        <v>0</v>
      </c>
      <c r="BS285">
        <v>1</v>
      </c>
      <c r="BT285">
        <v>1</v>
      </c>
      <c r="BU285">
        <v>1</v>
      </c>
      <c r="BV285">
        <v>1</v>
      </c>
      <c r="BW285">
        <v>1</v>
      </c>
      <c r="BX285">
        <v>1</v>
      </c>
      <c r="BY285" t="s">
        <v>3</v>
      </c>
      <c r="BZ285">
        <v>0</v>
      </c>
      <c r="CA285">
        <v>0</v>
      </c>
      <c r="CE285">
        <v>0</v>
      </c>
      <c r="CF285">
        <v>0</v>
      </c>
      <c r="CG285">
        <v>0</v>
      </c>
      <c r="CM285">
        <v>0</v>
      </c>
      <c r="CN285" t="s">
        <v>3</v>
      </c>
      <c r="CO285">
        <v>0</v>
      </c>
      <c r="CP285">
        <f>(P285+Q285+S285)</f>
        <v>96</v>
      </c>
      <c r="CQ285">
        <f>AC285*BC285</f>
        <v>47.775299999999994</v>
      </c>
      <c r="CR285">
        <f>AD285*BB285</f>
        <v>0</v>
      </c>
      <c r="CS285">
        <f>AE285*BS285</f>
        <v>0</v>
      </c>
      <c r="CT285">
        <f>AF285*BA285</f>
        <v>0</v>
      </c>
      <c r="CU285">
        <f t="shared" si="564"/>
        <v>0</v>
      </c>
      <c r="CV285">
        <f t="shared" si="564"/>
        <v>0</v>
      </c>
      <c r="CW285">
        <f t="shared" si="564"/>
        <v>0</v>
      </c>
      <c r="CX285">
        <f t="shared" si="564"/>
        <v>0</v>
      </c>
      <c r="CY285">
        <f>(((S285+R285)*AT285)/100)</f>
        <v>0</v>
      </c>
      <c r="CZ285">
        <f>(((S285+R285)*AU285)/100)</f>
        <v>0</v>
      </c>
      <c r="DC285" t="s">
        <v>3</v>
      </c>
      <c r="DD285" t="s">
        <v>3</v>
      </c>
      <c r="DE285" t="s">
        <v>3</v>
      </c>
      <c r="DF285" t="s">
        <v>3</v>
      </c>
      <c r="DG285" t="s">
        <v>3</v>
      </c>
      <c r="DH285" t="s">
        <v>3</v>
      </c>
      <c r="DI285" t="s">
        <v>3</v>
      </c>
      <c r="DJ285" t="s">
        <v>3</v>
      </c>
      <c r="DK285" t="s">
        <v>3</v>
      </c>
      <c r="DL285" t="s">
        <v>3</v>
      </c>
      <c r="DM285" t="s">
        <v>3</v>
      </c>
      <c r="DN285">
        <v>0</v>
      </c>
      <c r="DO285">
        <v>0</v>
      </c>
      <c r="DP285">
        <v>1</v>
      </c>
      <c r="DQ285">
        <v>1</v>
      </c>
      <c r="DU285">
        <v>1010</v>
      </c>
      <c r="DV285" t="s">
        <v>170</v>
      </c>
      <c r="DW285" t="s">
        <v>170</v>
      </c>
      <c r="DX285">
        <v>1</v>
      </c>
      <c r="EE285">
        <v>48577656</v>
      </c>
      <c r="EF285">
        <v>8</v>
      </c>
      <c r="EG285" t="s">
        <v>106</v>
      </c>
      <c r="EH285">
        <v>0</v>
      </c>
      <c r="EI285" t="s">
        <v>3</v>
      </c>
      <c r="EJ285">
        <v>1</v>
      </c>
      <c r="EK285">
        <v>500001</v>
      </c>
      <c r="EL285" t="s">
        <v>107</v>
      </c>
      <c r="EM285" t="s">
        <v>108</v>
      </c>
      <c r="EO285" t="s">
        <v>3</v>
      </c>
      <c r="EQ285">
        <v>131072</v>
      </c>
      <c r="ER285">
        <v>9.77</v>
      </c>
      <c r="ES285">
        <v>9.77</v>
      </c>
      <c r="ET285">
        <v>0</v>
      </c>
      <c r="EU285">
        <v>0</v>
      </c>
      <c r="EV285">
        <v>0</v>
      </c>
      <c r="EW285">
        <v>0</v>
      </c>
      <c r="EX285">
        <v>0</v>
      </c>
      <c r="EY285">
        <v>0</v>
      </c>
      <c r="FQ285">
        <v>0</v>
      </c>
      <c r="FR285">
        <f>ROUND(IF(AND(BH285=3,BI285=3),P285,0),0)</f>
        <v>0</v>
      </c>
      <c r="FS285">
        <v>0</v>
      </c>
      <c r="FX285">
        <v>0</v>
      </c>
      <c r="FY285">
        <v>0</v>
      </c>
      <c r="GA285" t="s">
        <v>3</v>
      </c>
      <c r="GD285">
        <v>1</v>
      </c>
      <c r="GF285">
        <v>1879011281</v>
      </c>
      <c r="GG285">
        <v>2</v>
      </c>
      <c r="GH285">
        <v>0</v>
      </c>
      <c r="GI285">
        <v>2</v>
      </c>
      <c r="GJ285">
        <v>0</v>
      </c>
      <c r="GK285">
        <v>0</v>
      </c>
      <c r="GL285">
        <f>ROUND(IF(AND(BH285=3,BI285=3,FS285&lt;&gt;0),P285,0),0)</f>
        <v>0</v>
      </c>
      <c r="GM285">
        <f>ROUND(O285+X285+Y285,0)+GX285</f>
        <v>96</v>
      </c>
      <c r="GN285">
        <f>IF(OR(BI285=0,BI285=1),ROUND(O285+X285+Y285,0),0)</f>
        <v>96</v>
      </c>
      <c r="GO285">
        <f>IF(BI285=2,ROUND(O285+X285+Y285,0),0)</f>
        <v>0</v>
      </c>
      <c r="GP285">
        <f>IF(BI285=4,ROUND(O285+X285+Y285,0)+GX285,0)</f>
        <v>0</v>
      </c>
      <c r="GR285">
        <v>0</v>
      </c>
      <c r="GS285">
        <v>0</v>
      </c>
      <c r="GT285">
        <v>0</v>
      </c>
      <c r="GU285" t="s">
        <v>3</v>
      </c>
      <c r="GV285">
        <f>ROUND((GT285),2)</f>
        <v>0</v>
      </c>
      <c r="GW285">
        <v>1</v>
      </c>
      <c r="GX285">
        <f>ROUND(HC285*I285,0)</f>
        <v>0</v>
      </c>
      <c r="HA285">
        <v>0</v>
      </c>
      <c r="HB285">
        <v>0</v>
      </c>
      <c r="HC285">
        <f>GV285*GW285</f>
        <v>0</v>
      </c>
      <c r="IK285">
        <v>0</v>
      </c>
    </row>
    <row r="286" spans="1:245">
      <c r="A286">
        <v>17</v>
      </c>
      <c r="B286">
        <v>1</v>
      </c>
      <c r="C286">
        <f>ROW(SmtRes!A698)</f>
        <v>698</v>
      </c>
      <c r="D286">
        <f>ROW(EtalonRes!A785)</f>
        <v>785</v>
      </c>
      <c r="E286" t="s">
        <v>706</v>
      </c>
      <c r="F286" t="s">
        <v>707</v>
      </c>
      <c r="G286" t="s">
        <v>708</v>
      </c>
      <c r="H286" t="s">
        <v>471</v>
      </c>
      <c r="I286">
        <f>ROUND(1/10,9)</f>
        <v>0.1</v>
      </c>
      <c r="J286">
        <v>0</v>
      </c>
      <c r="O286">
        <f>ROUND(CP286,0)</f>
        <v>1214</v>
      </c>
      <c r="P286">
        <f>ROUND(CQ286*I286,0)</f>
        <v>845</v>
      </c>
      <c r="Q286">
        <f>ROUND(CR286*I286,0)</f>
        <v>20</v>
      </c>
      <c r="R286">
        <f>ROUND(CS286*I286,0)</f>
        <v>3</v>
      </c>
      <c r="S286">
        <f>ROUND(CT286*I286,0)</f>
        <v>349</v>
      </c>
      <c r="T286">
        <f>ROUND(CU286*I286,0)</f>
        <v>0</v>
      </c>
      <c r="U286">
        <f>CV286*I286</f>
        <v>2.165</v>
      </c>
      <c r="V286">
        <f>CW286*I286</f>
        <v>1.3000000000000001E-2</v>
      </c>
      <c r="W286">
        <f>ROUND(CX286*I286,0)</f>
        <v>0</v>
      </c>
      <c r="X286">
        <f t="shared" si="561"/>
        <v>405</v>
      </c>
      <c r="Y286">
        <f t="shared" si="561"/>
        <v>250</v>
      </c>
      <c r="AA286">
        <v>48583957</v>
      </c>
      <c r="AB286">
        <f>ROUND((AC286+AD286+AF286),2)</f>
        <v>2676.2</v>
      </c>
      <c r="AC286">
        <f>ROUND((ES286),2)</f>
        <v>2456.7800000000002</v>
      </c>
      <c r="AD286">
        <f>ROUND((((ET286)-(EU286))+AE286),2)</f>
        <v>24.79</v>
      </c>
      <c r="AE286">
        <f t="shared" si="562"/>
        <v>1.57</v>
      </c>
      <c r="AF286">
        <f t="shared" si="562"/>
        <v>194.63</v>
      </c>
      <c r="AG286">
        <f>ROUND((AP286),2)</f>
        <v>0</v>
      </c>
      <c r="AH286">
        <f t="shared" si="563"/>
        <v>21.65</v>
      </c>
      <c r="AI286">
        <f t="shared" si="563"/>
        <v>0.13</v>
      </c>
      <c r="AJ286">
        <f>(AS286)</f>
        <v>0</v>
      </c>
      <c r="AK286">
        <v>2676.2</v>
      </c>
      <c r="AL286">
        <v>2456.7800000000002</v>
      </c>
      <c r="AM286">
        <v>24.79</v>
      </c>
      <c r="AN286">
        <v>1.57</v>
      </c>
      <c r="AO286">
        <v>194.63</v>
      </c>
      <c r="AP286">
        <v>0</v>
      </c>
      <c r="AQ286">
        <v>21.65</v>
      </c>
      <c r="AR286">
        <v>0.13</v>
      </c>
      <c r="AS286">
        <v>0</v>
      </c>
      <c r="AT286">
        <v>115</v>
      </c>
      <c r="AU286">
        <v>71</v>
      </c>
      <c r="AV286">
        <v>1</v>
      </c>
      <c r="AW286">
        <v>1</v>
      </c>
      <c r="AZ286">
        <v>1</v>
      </c>
      <c r="BA286">
        <v>17.95</v>
      </c>
      <c r="BB286">
        <v>8.14</v>
      </c>
      <c r="BC286">
        <v>3.44</v>
      </c>
      <c r="BD286" t="s">
        <v>3</v>
      </c>
      <c r="BE286" t="s">
        <v>3</v>
      </c>
      <c r="BF286" t="s">
        <v>3</v>
      </c>
      <c r="BG286" t="s">
        <v>3</v>
      </c>
      <c r="BH286">
        <v>0</v>
      </c>
      <c r="BI286">
        <v>1</v>
      </c>
      <c r="BJ286" t="s">
        <v>709</v>
      </c>
      <c r="BM286">
        <v>17001</v>
      </c>
      <c r="BN286">
        <v>0</v>
      </c>
      <c r="BO286" t="s">
        <v>707</v>
      </c>
      <c r="BP286">
        <v>1</v>
      </c>
      <c r="BQ286">
        <v>2</v>
      </c>
      <c r="BR286">
        <v>0</v>
      </c>
      <c r="BS286">
        <v>17.95</v>
      </c>
      <c r="BT286">
        <v>1</v>
      </c>
      <c r="BU286">
        <v>1</v>
      </c>
      <c r="BV286">
        <v>1</v>
      </c>
      <c r="BW286">
        <v>1</v>
      </c>
      <c r="BX286">
        <v>1</v>
      </c>
      <c r="BY286" t="s">
        <v>3</v>
      </c>
      <c r="BZ286">
        <v>128</v>
      </c>
      <c r="CA286">
        <v>83</v>
      </c>
      <c r="CE286">
        <v>0</v>
      </c>
      <c r="CF286">
        <v>0</v>
      </c>
      <c r="CG286">
        <v>0</v>
      </c>
      <c r="CM286">
        <v>0</v>
      </c>
      <c r="CN286" t="s">
        <v>3</v>
      </c>
      <c r="CO286">
        <v>0</v>
      </c>
      <c r="CP286">
        <f>(P286+Q286+S286)</f>
        <v>1214</v>
      </c>
      <c r="CQ286">
        <f>AC286*BC286</f>
        <v>8451.3232000000007</v>
      </c>
      <c r="CR286">
        <f>AD286*BB286</f>
        <v>201.79060000000001</v>
      </c>
      <c r="CS286">
        <f>AE286*BS286</f>
        <v>28.1815</v>
      </c>
      <c r="CT286">
        <f>AF286*BA286</f>
        <v>3493.6084999999998</v>
      </c>
      <c r="CU286">
        <f t="shared" si="564"/>
        <v>0</v>
      </c>
      <c r="CV286">
        <f t="shared" si="564"/>
        <v>21.65</v>
      </c>
      <c r="CW286">
        <f t="shared" si="564"/>
        <v>0.13</v>
      </c>
      <c r="CX286">
        <f t="shared" si="564"/>
        <v>0</v>
      </c>
      <c r="CY286">
        <f>(((S286+R286)*AT286)/100)</f>
        <v>404.8</v>
      </c>
      <c r="CZ286">
        <f>(((S286+R286)*AU286)/100)</f>
        <v>249.92</v>
      </c>
      <c r="DC286" t="s">
        <v>3</v>
      </c>
      <c r="DD286" t="s">
        <v>3</v>
      </c>
      <c r="DE286" t="s">
        <v>3</v>
      </c>
      <c r="DF286" t="s">
        <v>3</v>
      </c>
      <c r="DG286" t="s">
        <v>3</v>
      </c>
      <c r="DH286" t="s">
        <v>3</v>
      </c>
      <c r="DI286" t="s">
        <v>3</v>
      </c>
      <c r="DJ286" t="s">
        <v>3</v>
      </c>
      <c r="DK286" t="s">
        <v>3</v>
      </c>
      <c r="DL286" t="s">
        <v>3</v>
      </c>
      <c r="DM286" t="s">
        <v>3</v>
      </c>
      <c r="DN286">
        <v>0</v>
      </c>
      <c r="DO286">
        <v>0</v>
      </c>
      <c r="DP286">
        <v>1</v>
      </c>
      <c r="DQ286">
        <v>1</v>
      </c>
      <c r="DU286">
        <v>1013</v>
      </c>
      <c r="DV286" t="s">
        <v>471</v>
      </c>
      <c r="DW286" t="s">
        <v>471</v>
      </c>
      <c r="DX286">
        <v>1</v>
      </c>
      <c r="EE286">
        <v>48577751</v>
      </c>
      <c r="EF286">
        <v>2</v>
      </c>
      <c r="EG286" t="s">
        <v>12</v>
      </c>
      <c r="EH286">
        <v>0</v>
      </c>
      <c r="EI286" t="s">
        <v>3</v>
      </c>
      <c r="EJ286">
        <v>1</v>
      </c>
      <c r="EK286">
        <v>17001</v>
      </c>
      <c r="EL286" t="s">
        <v>473</v>
      </c>
      <c r="EM286" t="s">
        <v>474</v>
      </c>
      <c r="EO286" t="s">
        <v>3</v>
      </c>
      <c r="EQ286">
        <v>131072</v>
      </c>
      <c r="ER286">
        <v>2676.2</v>
      </c>
      <c r="ES286">
        <v>2456.7800000000002</v>
      </c>
      <c r="ET286">
        <v>24.79</v>
      </c>
      <c r="EU286">
        <v>1.57</v>
      </c>
      <c r="EV286">
        <v>194.63</v>
      </c>
      <c r="EW286">
        <v>21.65</v>
      </c>
      <c r="EX286">
        <v>0.13</v>
      </c>
      <c r="EY286">
        <v>0</v>
      </c>
      <c r="FQ286">
        <v>0</v>
      </c>
      <c r="FR286">
        <f>ROUND(IF(AND(BH286=3,BI286=3),P286,0),0)</f>
        <v>0</v>
      </c>
      <c r="FS286">
        <v>0</v>
      </c>
      <c r="FT286" t="s">
        <v>22</v>
      </c>
      <c r="FU286" t="s">
        <v>23</v>
      </c>
      <c r="FX286">
        <v>115.2</v>
      </c>
      <c r="FY286">
        <v>70.55</v>
      </c>
      <c r="GA286" t="s">
        <v>3</v>
      </c>
      <c r="GD286">
        <v>1</v>
      </c>
      <c r="GF286">
        <v>-285674509</v>
      </c>
      <c r="GG286">
        <v>2</v>
      </c>
      <c r="GH286">
        <v>0</v>
      </c>
      <c r="GI286">
        <v>2</v>
      </c>
      <c r="GJ286">
        <v>0</v>
      </c>
      <c r="GK286">
        <v>0</v>
      </c>
      <c r="GL286">
        <f>ROUND(IF(AND(BH286=3,BI286=3,FS286&lt;&gt;0),P286,0),0)</f>
        <v>0</v>
      </c>
      <c r="GM286">
        <f>ROUND(O286+X286+Y286,0)+GX286</f>
        <v>1869</v>
      </c>
      <c r="GN286">
        <f>IF(OR(BI286=0,BI286=1),ROUND(O286+X286+Y286,0),0)</f>
        <v>1869</v>
      </c>
      <c r="GO286">
        <f>IF(BI286=2,ROUND(O286+X286+Y286,0),0)</f>
        <v>0</v>
      </c>
      <c r="GP286">
        <f>IF(BI286=4,ROUND(O286+X286+Y286,0)+GX286,0)</f>
        <v>0</v>
      </c>
      <c r="GR286">
        <v>0</v>
      </c>
      <c r="GS286">
        <v>0</v>
      </c>
      <c r="GT286">
        <v>0</v>
      </c>
      <c r="GU286" t="s">
        <v>3</v>
      </c>
      <c r="GV286">
        <f>ROUND((GT286),2)</f>
        <v>0</v>
      </c>
      <c r="GW286">
        <v>1</v>
      </c>
      <c r="GX286">
        <f>ROUND(HC286*I286,0)</f>
        <v>0</v>
      </c>
      <c r="HA286">
        <v>0</v>
      </c>
      <c r="HB286">
        <v>0</v>
      </c>
      <c r="HC286">
        <f>GV286*GW286</f>
        <v>0</v>
      </c>
      <c r="IK286">
        <v>0</v>
      </c>
    </row>
    <row r="287" spans="1:245">
      <c r="A287">
        <v>17</v>
      </c>
      <c r="B287">
        <v>1</v>
      </c>
      <c r="E287" t="s">
        <v>710</v>
      </c>
      <c r="F287" t="s">
        <v>509</v>
      </c>
      <c r="G287" t="s">
        <v>510</v>
      </c>
      <c r="H287" t="s">
        <v>170</v>
      </c>
      <c r="I287">
        <v>1</v>
      </c>
      <c r="J287">
        <v>0</v>
      </c>
      <c r="O287">
        <f>ROUND(CP287,0)</f>
        <v>1088</v>
      </c>
      <c r="P287">
        <f>ROUND(CQ287*I287,0)</f>
        <v>1088</v>
      </c>
      <c r="Q287">
        <f>ROUND(CR287*I287,0)</f>
        <v>0</v>
      </c>
      <c r="R287">
        <f>ROUND(CS287*I287,0)</f>
        <v>0</v>
      </c>
      <c r="S287">
        <f>ROUND(CT287*I287,0)</f>
        <v>0</v>
      </c>
      <c r="T287">
        <f>ROUND(CU287*I287,0)</f>
        <v>0</v>
      </c>
      <c r="U287">
        <f>CV287*I287</f>
        <v>0</v>
      </c>
      <c r="V287">
        <f>CW287*I287</f>
        <v>0</v>
      </c>
      <c r="W287">
        <f>ROUND(CX287*I287,0)</f>
        <v>0</v>
      </c>
      <c r="X287">
        <f t="shared" si="561"/>
        <v>0</v>
      </c>
      <c r="Y287">
        <f t="shared" si="561"/>
        <v>0</v>
      </c>
      <c r="AA287">
        <v>48583957</v>
      </c>
      <c r="AB287">
        <f>ROUND((AC287+AD287+AF287),2)</f>
        <v>143</v>
      </c>
      <c r="AC287">
        <f>ROUND((ES287),2)</f>
        <v>143</v>
      </c>
      <c r="AD287">
        <f>ROUND((((ET287)-(EU287))+AE287),2)</f>
        <v>0</v>
      </c>
      <c r="AE287">
        <f t="shared" si="562"/>
        <v>0</v>
      </c>
      <c r="AF287">
        <f t="shared" si="562"/>
        <v>0</v>
      </c>
      <c r="AG287">
        <f>ROUND((AP287),2)</f>
        <v>0</v>
      </c>
      <c r="AH287">
        <f t="shared" si="563"/>
        <v>0</v>
      </c>
      <c r="AI287">
        <f t="shared" si="563"/>
        <v>0</v>
      </c>
      <c r="AJ287">
        <f>(AS287)</f>
        <v>0</v>
      </c>
      <c r="AK287">
        <v>143</v>
      </c>
      <c r="AL287">
        <v>143</v>
      </c>
      <c r="AM287">
        <v>0</v>
      </c>
      <c r="AN287">
        <v>0</v>
      </c>
      <c r="AO287">
        <v>0</v>
      </c>
      <c r="AP287">
        <v>0</v>
      </c>
      <c r="AQ287">
        <v>0</v>
      </c>
      <c r="AR287">
        <v>0</v>
      </c>
      <c r="AS287">
        <v>0</v>
      </c>
      <c r="AT287">
        <v>0</v>
      </c>
      <c r="AU287">
        <v>0</v>
      </c>
      <c r="AV287">
        <v>1</v>
      </c>
      <c r="AW287">
        <v>1</v>
      </c>
      <c r="AZ287">
        <v>1</v>
      </c>
      <c r="BA287">
        <v>1</v>
      </c>
      <c r="BB287">
        <v>1</v>
      </c>
      <c r="BC287">
        <v>7.61</v>
      </c>
      <c r="BD287" t="s">
        <v>3</v>
      </c>
      <c r="BE287" t="s">
        <v>3</v>
      </c>
      <c r="BF287" t="s">
        <v>3</v>
      </c>
      <c r="BG287" t="s">
        <v>3</v>
      </c>
      <c r="BH287">
        <v>3</v>
      </c>
      <c r="BI287">
        <v>1</v>
      </c>
      <c r="BJ287" t="s">
        <v>511</v>
      </c>
      <c r="BM287">
        <v>500001</v>
      </c>
      <c r="BN287">
        <v>0</v>
      </c>
      <c r="BO287" t="s">
        <v>509</v>
      </c>
      <c r="BP287">
        <v>1</v>
      </c>
      <c r="BQ287">
        <v>8</v>
      </c>
      <c r="BR287">
        <v>0</v>
      </c>
      <c r="BS287">
        <v>1</v>
      </c>
      <c r="BT287">
        <v>1</v>
      </c>
      <c r="BU287">
        <v>1</v>
      </c>
      <c r="BV287">
        <v>1</v>
      </c>
      <c r="BW287">
        <v>1</v>
      </c>
      <c r="BX287">
        <v>1</v>
      </c>
      <c r="BY287" t="s">
        <v>3</v>
      </c>
      <c r="BZ287">
        <v>0</v>
      </c>
      <c r="CA287">
        <v>0</v>
      </c>
      <c r="CE287">
        <v>0</v>
      </c>
      <c r="CF287">
        <v>0</v>
      </c>
      <c r="CG287">
        <v>0</v>
      </c>
      <c r="CM287">
        <v>0</v>
      </c>
      <c r="CN287" t="s">
        <v>3</v>
      </c>
      <c r="CO287">
        <v>0</v>
      </c>
      <c r="CP287">
        <f>(P287+Q287+S287)</f>
        <v>1088</v>
      </c>
      <c r="CQ287">
        <f>AC287*BC287</f>
        <v>1088.23</v>
      </c>
      <c r="CR287">
        <f>AD287*BB287</f>
        <v>0</v>
      </c>
      <c r="CS287">
        <f>AE287*BS287</f>
        <v>0</v>
      </c>
      <c r="CT287">
        <f>AF287*BA287</f>
        <v>0</v>
      </c>
      <c r="CU287">
        <f t="shared" si="564"/>
        <v>0</v>
      </c>
      <c r="CV287">
        <f t="shared" si="564"/>
        <v>0</v>
      </c>
      <c r="CW287">
        <f t="shared" si="564"/>
        <v>0</v>
      </c>
      <c r="CX287">
        <f t="shared" si="564"/>
        <v>0</v>
      </c>
      <c r="CY287">
        <f>(((S287+R287)*AT287)/100)</f>
        <v>0</v>
      </c>
      <c r="CZ287">
        <f>(((S287+R287)*AU287)/100)</f>
        <v>0</v>
      </c>
      <c r="DC287" t="s">
        <v>3</v>
      </c>
      <c r="DD287" t="s">
        <v>3</v>
      </c>
      <c r="DE287" t="s">
        <v>3</v>
      </c>
      <c r="DF287" t="s">
        <v>3</v>
      </c>
      <c r="DG287" t="s">
        <v>3</v>
      </c>
      <c r="DH287" t="s">
        <v>3</v>
      </c>
      <c r="DI287" t="s">
        <v>3</v>
      </c>
      <c r="DJ287" t="s">
        <v>3</v>
      </c>
      <c r="DK287" t="s">
        <v>3</v>
      </c>
      <c r="DL287" t="s">
        <v>3</v>
      </c>
      <c r="DM287" t="s">
        <v>3</v>
      </c>
      <c r="DN287">
        <v>0</v>
      </c>
      <c r="DO287">
        <v>0</v>
      </c>
      <c r="DP287">
        <v>1</v>
      </c>
      <c r="DQ287">
        <v>1</v>
      </c>
      <c r="DU287">
        <v>1010</v>
      </c>
      <c r="DV287" t="s">
        <v>170</v>
      </c>
      <c r="DW287" t="s">
        <v>170</v>
      </c>
      <c r="DX287">
        <v>1</v>
      </c>
      <c r="EE287">
        <v>48577656</v>
      </c>
      <c r="EF287">
        <v>8</v>
      </c>
      <c r="EG287" t="s">
        <v>106</v>
      </c>
      <c r="EH287">
        <v>0</v>
      </c>
      <c r="EI287" t="s">
        <v>3</v>
      </c>
      <c r="EJ287">
        <v>1</v>
      </c>
      <c r="EK287">
        <v>500001</v>
      </c>
      <c r="EL287" t="s">
        <v>107</v>
      </c>
      <c r="EM287" t="s">
        <v>108</v>
      </c>
      <c r="EO287" t="s">
        <v>3</v>
      </c>
      <c r="EQ287">
        <v>131072</v>
      </c>
      <c r="ER287">
        <v>143</v>
      </c>
      <c r="ES287">
        <v>143</v>
      </c>
      <c r="ET287">
        <v>0</v>
      </c>
      <c r="EU287">
        <v>0</v>
      </c>
      <c r="EV287">
        <v>0</v>
      </c>
      <c r="EW287">
        <v>0</v>
      </c>
      <c r="EX287">
        <v>0</v>
      </c>
      <c r="EY287">
        <v>0</v>
      </c>
      <c r="FQ287">
        <v>0</v>
      </c>
      <c r="FR287">
        <f>ROUND(IF(AND(BH287=3,BI287=3),P287,0),0)</f>
        <v>0</v>
      </c>
      <c r="FS287">
        <v>0</v>
      </c>
      <c r="FX287">
        <v>0</v>
      </c>
      <c r="FY287">
        <v>0</v>
      </c>
      <c r="GA287" t="s">
        <v>3</v>
      </c>
      <c r="GD287">
        <v>1</v>
      </c>
      <c r="GF287">
        <v>-1720043773</v>
      </c>
      <c r="GG287">
        <v>2</v>
      </c>
      <c r="GH287">
        <v>0</v>
      </c>
      <c r="GI287">
        <v>2</v>
      </c>
      <c r="GJ287">
        <v>0</v>
      </c>
      <c r="GK287">
        <v>0</v>
      </c>
      <c r="GL287">
        <f>ROUND(IF(AND(BH287=3,BI287=3,FS287&lt;&gt;0),P287,0),0)</f>
        <v>0</v>
      </c>
      <c r="GM287">
        <f>ROUND(O287+X287+Y287,0)+GX287</f>
        <v>1088</v>
      </c>
      <c r="GN287">
        <f>IF(OR(BI287=0,BI287=1),ROUND(O287+X287+Y287,0),0)</f>
        <v>1088</v>
      </c>
      <c r="GO287">
        <f>IF(BI287=2,ROUND(O287+X287+Y287,0),0)</f>
        <v>0</v>
      </c>
      <c r="GP287">
        <f>IF(BI287=4,ROUND(O287+X287+Y287,0)+GX287,0)</f>
        <v>0</v>
      </c>
      <c r="GR287">
        <v>0</v>
      </c>
      <c r="GS287">
        <v>0</v>
      </c>
      <c r="GT287">
        <v>0</v>
      </c>
      <c r="GU287" t="s">
        <v>3</v>
      </c>
      <c r="GV287">
        <f>ROUND((GT287),2)</f>
        <v>0</v>
      </c>
      <c r="GW287">
        <v>1</v>
      </c>
      <c r="GX287">
        <f>ROUND(HC287*I287,0)</f>
        <v>0</v>
      </c>
      <c r="HA287">
        <v>0</v>
      </c>
      <c r="HB287">
        <v>0</v>
      </c>
      <c r="HC287">
        <f>GV287*GW287</f>
        <v>0</v>
      </c>
      <c r="IK287">
        <v>0</v>
      </c>
    </row>
    <row r="288" spans="1:245">
      <c r="A288">
        <v>19</v>
      </c>
      <c r="B288">
        <v>1</v>
      </c>
      <c r="F288" t="s">
        <v>3</v>
      </c>
      <c r="G288" t="s">
        <v>711</v>
      </c>
      <c r="H288" t="s">
        <v>3</v>
      </c>
      <c r="AA288">
        <v>1</v>
      </c>
      <c r="IK288">
        <v>0</v>
      </c>
    </row>
    <row r="289" spans="1:245">
      <c r="A289">
        <v>17</v>
      </c>
      <c r="B289">
        <v>1</v>
      </c>
      <c r="C289">
        <f>ROW(SmtRes!A709)</f>
        <v>709</v>
      </c>
      <c r="D289">
        <f>ROW(EtalonRes!A798)</f>
        <v>798</v>
      </c>
      <c r="E289" t="s">
        <v>712</v>
      </c>
      <c r="F289" t="s">
        <v>713</v>
      </c>
      <c r="G289" t="s">
        <v>714</v>
      </c>
      <c r="H289" t="s">
        <v>715</v>
      </c>
      <c r="I289">
        <f>ROUND(0.165*5/100,9)</f>
        <v>8.2500000000000004E-3</v>
      </c>
      <c r="J289">
        <v>0</v>
      </c>
      <c r="O289">
        <f t="shared" ref="O289:O296" si="565">ROUND(CP289,0)</f>
        <v>791</v>
      </c>
      <c r="P289">
        <f t="shared" ref="P289:P296" si="566">ROUND(CQ289*I289,0)</f>
        <v>695</v>
      </c>
      <c r="Q289">
        <f t="shared" ref="Q289:Q296" si="567">ROUND(CR289*I289,0)</f>
        <v>15</v>
      </c>
      <c r="R289">
        <f t="shared" ref="R289:R296" si="568">ROUND(CS289*I289,0)</f>
        <v>2</v>
      </c>
      <c r="S289">
        <f t="shared" ref="S289:S296" si="569">ROUND(CT289*I289,0)</f>
        <v>81</v>
      </c>
      <c r="T289">
        <f t="shared" ref="T289:T296" si="570">ROUND(CU289*I289,0)</f>
        <v>0</v>
      </c>
      <c r="U289">
        <f t="shared" ref="U289:U296" si="571">CV289*I289</f>
        <v>0.54120000000000001</v>
      </c>
      <c r="V289">
        <f t="shared" ref="V289:V296" si="572">CW289*I289</f>
        <v>1.056E-2</v>
      </c>
      <c r="W289">
        <f t="shared" ref="W289:W296" si="573">ROUND(CX289*I289,0)</f>
        <v>0</v>
      </c>
      <c r="X289">
        <f t="shared" ref="X289:Y296" si="574">ROUND(CY289,0)</f>
        <v>95</v>
      </c>
      <c r="Y289">
        <f t="shared" si="574"/>
        <v>59</v>
      </c>
      <c r="AA289">
        <v>48583957</v>
      </c>
      <c r="AB289">
        <f t="shared" ref="AB289:AB296" si="575">ROUND((AC289+AD289+AF289),2)</f>
        <v>22877.16</v>
      </c>
      <c r="AC289">
        <f t="shared" ref="AC289:AC296" si="576">ROUND((ES289),2)</f>
        <v>22105.49</v>
      </c>
      <c r="AD289">
        <f t="shared" ref="AD289:AD296" si="577">ROUND((((ET289)-(EU289))+AE289),2)</f>
        <v>221.94</v>
      </c>
      <c r="AE289">
        <f t="shared" ref="AE289:AF296" si="578">ROUND((EU289),2)</f>
        <v>15.49</v>
      </c>
      <c r="AF289">
        <f t="shared" si="578"/>
        <v>549.73</v>
      </c>
      <c r="AG289">
        <f t="shared" ref="AG289:AG296" si="579">ROUND((AP289),2)</f>
        <v>0</v>
      </c>
      <c r="AH289">
        <f t="shared" ref="AH289:AI296" si="580">(EW289)</f>
        <v>65.599999999999994</v>
      </c>
      <c r="AI289">
        <f t="shared" si="580"/>
        <v>1.28</v>
      </c>
      <c r="AJ289">
        <f t="shared" ref="AJ289:AJ296" si="581">(AS289)</f>
        <v>0</v>
      </c>
      <c r="AK289">
        <v>22877.16</v>
      </c>
      <c r="AL289">
        <v>22105.49</v>
      </c>
      <c r="AM289">
        <v>221.94</v>
      </c>
      <c r="AN289">
        <v>15.49</v>
      </c>
      <c r="AO289">
        <v>549.73</v>
      </c>
      <c r="AP289">
        <v>0</v>
      </c>
      <c r="AQ289">
        <v>65.599999999999994</v>
      </c>
      <c r="AR289">
        <v>1.28</v>
      </c>
      <c r="AS289">
        <v>0</v>
      </c>
      <c r="AT289">
        <v>115</v>
      </c>
      <c r="AU289">
        <v>71</v>
      </c>
      <c r="AV289">
        <v>1</v>
      </c>
      <c r="AW289">
        <v>1</v>
      </c>
      <c r="AZ289">
        <v>1</v>
      </c>
      <c r="BA289">
        <v>17.95</v>
      </c>
      <c r="BB289">
        <v>8.14</v>
      </c>
      <c r="BC289">
        <v>3.81</v>
      </c>
      <c r="BD289" t="s">
        <v>3</v>
      </c>
      <c r="BE289" t="s">
        <v>3</v>
      </c>
      <c r="BF289" t="s">
        <v>3</v>
      </c>
      <c r="BG289" t="s">
        <v>3</v>
      </c>
      <c r="BH289">
        <v>0</v>
      </c>
      <c r="BI289">
        <v>1</v>
      </c>
      <c r="BJ289" t="s">
        <v>716</v>
      </c>
      <c r="BM289">
        <v>18001</v>
      </c>
      <c r="BN289">
        <v>0</v>
      </c>
      <c r="BO289" t="s">
        <v>713</v>
      </c>
      <c r="BP289">
        <v>1</v>
      </c>
      <c r="BQ289">
        <v>2</v>
      </c>
      <c r="BR289">
        <v>0</v>
      </c>
      <c r="BS289">
        <v>17.95</v>
      </c>
      <c r="BT289">
        <v>1</v>
      </c>
      <c r="BU289">
        <v>1</v>
      </c>
      <c r="BV289">
        <v>1</v>
      </c>
      <c r="BW289">
        <v>1</v>
      </c>
      <c r="BX289">
        <v>1</v>
      </c>
      <c r="BY289" t="s">
        <v>3</v>
      </c>
      <c r="BZ289">
        <v>128</v>
      </c>
      <c r="CA289">
        <v>83</v>
      </c>
      <c r="CE289">
        <v>0</v>
      </c>
      <c r="CF289">
        <v>0</v>
      </c>
      <c r="CG289">
        <v>0</v>
      </c>
      <c r="CM289">
        <v>0</v>
      </c>
      <c r="CN289" t="s">
        <v>3</v>
      </c>
      <c r="CO289">
        <v>0</v>
      </c>
      <c r="CP289">
        <f t="shared" ref="CP289:CP296" si="582">(P289+Q289+S289)</f>
        <v>791</v>
      </c>
      <c r="CQ289">
        <f t="shared" ref="CQ289:CQ296" si="583">AC289*BC289</f>
        <v>84221.916900000011</v>
      </c>
      <c r="CR289">
        <f t="shared" ref="CR289:CR296" si="584">AD289*BB289</f>
        <v>1806.5916000000002</v>
      </c>
      <c r="CS289">
        <f t="shared" ref="CS289:CS296" si="585">AE289*BS289</f>
        <v>278.0455</v>
      </c>
      <c r="CT289">
        <f t="shared" ref="CT289:CT296" si="586">AF289*BA289</f>
        <v>9867.6535000000003</v>
      </c>
      <c r="CU289">
        <f t="shared" ref="CU289:CX296" si="587">AG289</f>
        <v>0</v>
      </c>
      <c r="CV289">
        <f t="shared" si="587"/>
        <v>65.599999999999994</v>
      </c>
      <c r="CW289">
        <f t="shared" si="587"/>
        <v>1.28</v>
      </c>
      <c r="CX289">
        <f t="shared" si="587"/>
        <v>0</v>
      </c>
      <c r="CY289">
        <f t="shared" ref="CY289:CY296" si="588">(((S289+R289)*AT289)/100)</f>
        <v>95.45</v>
      </c>
      <c r="CZ289">
        <f t="shared" ref="CZ289:CZ296" si="589">(((S289+R289)*AU289)/100)</f>
        <v>58.93</v>
      </c>
      <c r="DC289" t="s">
        <v>3</v>
      </c>
      <c r="DD289" t="s">
        <v>3</v>
      </c>
      <c r="DE289" t="s">
        <v>3</v>
      </c>
      <c r="DF289" t="s">
        <v>3</v>
      </c>
      <c r="DG289" t="s">
        <v>3</v>
      </c>
      <c r="DH289" t="s">
        <v>3</v>
      </c>
      <c r="DI289" t="s">
        <v>3</v>
      </c>
      <c r="DJ289" t="s">
        <v>3</v>
      </c>
      <c r="DK289" t="s">
        <v>3</v>
      </c>
      <c r="DL289" t="s">
        <v>3</v>
      </c>
      <c r="DM289" t="s">
        <v>3</v>
      </c>
      <c r="DN289">
        <v>0</v>
      </c>
      <c r="DO289">
        <v>0</v>
      </c>
      <c r="DP289">
        <v>1</v>
      </c>
      <c r="DQ289">
        <v>1</v>
      </c>
      <c r="DU289">
        <v>1013</v>
      </c>
      <c r="DV289" t="s">
        <v>715</v>
      </c>
      <c r="DW289" t="s">
        <v>715</v>
      </c>
      <c r="DX289">
        <v>1</v>
      </c>
      <c r="EE289">
        <v>48577752</v>
      </c>
      <c r="EF289">
        <v>2</v>
      </c>
      <c r="EG289" t="s">
        <v>12</v>
      </c>
      <c r="EH289">
        <v>0</v>
      </c>
      <c r="EI289" t="s">
        <v>3</v>
      </c>
      <c r="EJ289">
        <v>1</v>
      </c>
      <c r="EK289">
        <v>18001</v>
      </c>
      <c r="EL289" t="s">
        <v>717</v>
      </c>
      <c r="EM289" t="s">
        <v>718</v>
      </c>
      <c r="EO289" t="s">
        <v>3</v>
      </c>
      <c r="EQ289">
        <v>131072</v>
      </c>
      <c r="ER289">
        <v>22877.16</v>
      </c>
      <c r="ES289">
        <v>22105.49</v>
      </c>
      <c r="ET289">
        <v>221.94</v>
      </c>
      <c r="EU289">
        <v>15.49</v>
      </c>
      <c r="EV289">
        <v>549.73</v>
      </c>
      <c r="EW289">
        <v>65.599999999999994</v>
      </c>
      <c r="EX289">
        <v>1.28</v>
      </c>
      <c r="EY289">
        <v>0</v>
      </c>
      <c r="FQ289">
        <v>0</v>
      </c>
      <c r="FR289">
        <f t="shared" ref="FR289:FR296" si="590">ROUND(IF(AND(BH289=3,BI289=3),P289,0),0)</f>
        <v>0</v>
      </c>
      <c r="FS289">
        <v>0</v>
      </c>
      <c r="FT289" t="s">
        <v>22</v>
      </c>
      <c r="FU289" t="s">
        <v>23</v>
      </c>
      <c r="FX289">
        <v>115.2</v>
      </c>
      <c r="FY289">
        <v>70.55</v>
      </c>
      <c r="GA289" t="s">
        <v>3</v>
      </c>
      <c r="GD289">
        <v>1</v>
      </c>
      <c r="GF289">
        <v>506745715</v>
      </c>
      <c r="GG289">
        <v>2</v>
      </c>
      <c r="GH289">
        <v>0</v>
      </c>
      <c r="GI289">
        <v>2</v>
      </c>
      <c r="GJ289">
        <v>0</v>
      </c>
      <c r="GK289">
        <v>0</v>
      </c>
      <c r="GL289">
        <f t="shared" ref="GL289:GL296" si="591">ROUND(IF(AND(BH289=3,BI289=3,FS289&lt;&gt;0),P289,0),0)</f>
        <v>0</v>
      </c>
      <c r="GM289">
        <f t="shared" ref="GM289:GM296" si="592">ROUND(O289+X289+Y289,0)+GX289</f>
        <v>945</v>
      </c>
      <c r="GN289">
        <f t="shared" ref="GN289:GN296" si="593">IF(OR(BI289=0,BI289=1),ROUND(O289+X289+Y289,0),0)</f>
        <v>945</v>
      </c>
      <c r="GO289">
        <f t="shared" ref="GO289:GO296" si="594">IF(BI289=2,ROUND(O289+X289+Y289,0),0)</f>
        <v>0</v>
      </c>
      <c r="GP289">
        <f t="shared" ref="GP289:GP296" si="595">IF(BI289=4,ROUND(O289+X289+Y289,0)+GX289,0)</f>
        <v>0</v>
      </c>
      <c r="GR289">
        <v>0</v>
      </c>
      <c r="GS289">
        <v>0</v>
      </c>
      <c r="GT289">
        <v>0</v>
      </c>
      <c r="GU289" t="s">
        <v>3</v>
      </c>
      <c r="GV289">
        <f t="shared" ref="GV289:GV296" si="596">ROUND((GT289),2)</f>
        <v>0</v>
      </c>
      <c r="GW289">
        <v>1</v>
      </c>
      <c r="GX289">
        <f t="shared" ref="GX289:GX296" si="597">ROUND(HC289*I289,0)</f>
        <v>0</v>
      </c>
      <c r="HA289">
        <v>0</v>
      </c>
      <c r="HB289">
        <v>0</v>
      </c>
      <c r="HC289">
        <f t="shared" ref="HC289:HC296" si="598">GV289*GW289</f>
        <v>0</v>
      </c>
      <c r="IK289">
        <v>0</v>
      </c>
    </row>
    <row r="290" spans="1:245">
      <c r="A290">
        <v>17</v>
      </c>
      <c r="B290">
        <v>1</v>
      </c>
      <c r="E290" t="s">
        <v>719</v>
      </c>
      <c r="F290" t="s">
        <v>720</v>
      </c>
      <c r="G290" t="s">
        <v>721</v>
      </c>
      <c r="H290" t="s">
        <v>722</v>
      </c>
      <c r="I290">
        <f>ROUND(I289*-100,9)</f>
        <v>-0.82499999999999996</v>
      </c>
      <c r="J290">
        <v>0</v>
      </c>
      <c r="O290">
        <f t="shared" si="565"/>
        <v>-671</v>
      </c>
      <c r="P290">
        <f t="shared" si="566"/>
        <v>-671</v>
      </c>
      <c r="Q290">
        <f t="shared" si="567"/>
        <v>0</v>
      </c>
      <c r="R290">
        <f t="shared" si="568"/>
        <v>0</v>
      </c>
      <c r="S290">
        <f t="shared" si="569"/>
        <v>0</v>
      </c>
      <c r="T290">
        <f t="shared" si="570"/>
        <v>0</v>
      </c>
      <c r="U290">
        <f t="shared" si="571"/>
        <v>0</v>
      </c>
      <c r="V290">
        <f t="shared" si="572"/>
        <v>0</v>
      </c>
      <c r="W290">
        <f t="shared" si="573"/>
        <v>0</v>
      </c>
      <c r="X290">
        <f t="shared" si="574"/>
        <v>0</v>
      </c>
      <c r="Y290">
        <f t="shared" si="574"/>
        <v>0</v>
      </c>
      <c r="AA290">
        <v>48583957</v>
      </c>
      <c r="AB290">
        <f t="shared" si="575"/>
        <v>209</v>
      </c>
      <c r="AC290">
        <f t="shared" si="576"/>
        <v>209</v>
      </c>
      <c r="AD290">
        <f t="shared" si="577"/>
        <v>0</v>
      </c>
      <c r="AE290">
        <f t="shared" si="578"/>
        <v>0</v>
      </c>
      <c r="AF290">
        <f t="shared" si="578"/>
        <v>0</v>
      </c>
      <c r="AG290">
        <f t="shared" si="579"/>
        <v>0</v>
      </c>
      <c r="AH290">
        <f t="shared" si="580"/>
        <v>0</v>
      </c>
      <c r="AI290">
        <f t="shared" si="580"/>
        <v>0</v>
      </c>
      <c r="AJ290">
        <f t="shared" si="581"/>
        <v>0</v>
      </c>
      <c r="AK290">
        <v>209</v>
      </c>
      <c r="AL290">
        <v>209</v>
      </c>
      <c r="AM290">
        <v>0</v>
      </c>
      <c r="AN290">
        <v>0</v>
      </c>
      <c r="AO290">
        <v>0</v>
      </c>
      <c r="AP290">
        <v>0</v>
      </c>
      <c r="AQ290">
        <v>0</v>
      </c>
      <c r="AR290">
        <v>0</v>
      </c>
      <c r="AS290">
        <v>0</v>
      </c>
      <c r="AT290">
        <v>0</v>
      </c>
      <c r="AU290">
        <v>0</v>
      </c>
      <c r="AV290">
        <v>1</v>
      </c>
      <c r="AW290">
        <v>1</v>
      </c>
      <c r="AZ290">
        <v>1</v>
      </c>
      <c r="BA290">
        <v>1</v>
      </c>
      <c r="BB290">
        <v>1</v>
      </c>
      <c r="BC290">
        <v>3.89</v>
      </c>
      <c r="BD290" t="s">
        <v>3</v>
      </c>
      <c r="BE290" t="s">
        <v>3</v>
      </c>
      <c r="BF290" t="s">
        <v>3</v>
      </c>
      <c r="BG290" t="s">
        <v>3</v>
      </c>
      <c r="BH290">
        <v>3</v>
      </c>
      <c r="BI290">
        <v>1</v>
      </c>
      <c r="BJ290" t="s">
        <v>723</v>
      </c>
      <c r="BM290">
        <v>500001</v>
      </c>
      <c r="BN290">
        <v>0</v>
      </c>
      <c r="BO290" t="s">
        <v>720</v>
      </c>
      <c r="BP290">
        <v>1</v>
      </c>
      <c r="BQ290">
        <v>8</v>
      </c>
      <c r="BR290">
        <v>1</v>
      </c>
      <c r="BS290">
        <v>1</v>
      </c>
      <c r="BT290">
        <v>1</v>
      </c>
      <c r="BU290">
        <v>1</v>
      </c>
      <c r="BV290">
        <v>1</v>
      </c>
      <c r="BW290">
        <v>1</v>
      </c>
      <c r="BX290">
        <v>1</v>
      </c>
      <c r="BY290" t="s">
        <v>3</v>
      </c>
      <c r="BZ290">
        <v>0</v>
      </c>
      <c r="CA290">
        <v>0</v>
      </c>
      <c r="CE290">
        <v>0</v>
      </c>
      <c r="CF290">
        <v>0</v>
      </c>
      <c r="CG290">
        <v>0</v>
      </c>
      <c r="CM290">
        <v>0</v>
      </c>
      <c r="CN290" t="s">
        <v>3</v>
      </c>
      <c r="CO290">
        <v>0</v>
      </c>
      <c r="CP290">
        <f t="shared" si="582"/>
        <v>-671</v>
      </c>
      <c r="CQ290">
        <f t="shared" si="583"/>
        <v>813.01</v>
      </c>
      <c r="CR290">
        <f t="shared" si="584"/>
        <v>0</v>
      </c>
      <c r="CS290">
        <f t="shared" si="585"/>
        <v>0</v>
      </c>
      <c r="CT290">
        <f t="shared" si="586"/>
        <v>0</v>
      </c>
      <c r="CU290">
        <f t="shared" si="587"/>
        <v>0</v>
      </c>
      <c r="CV290">
        <f t="shared" si="587"/>
        <v>0</v>
      </c>
      <c r="CW290">
        <f t="shared" si="587"/>
        <v>0</v>
      </c>
      <c r="CX290">
        <f t="shared" si="587"/>
        <v>0</v>
      </c>
      <c r="CY290">
        <f t="shared" si="588"/>
        <v>0</v>
      </c>
      <c r="CZ290">
        <f t="shared" si="589"/>
        <v>0</v>
      </c>
      <c r="DC290" t="s">
        <v>3</v>
      </c>
      <c r="DD290" t="s">
        <v>3</v>
      </c>
      <c r="DE290" t="s">
        <v>3</v>
      </c>
      <c r="DF290" t="s">
        <v>3</v>
      </c>
      <c r="DG290" t="s">
        <v>3</v>
      </c>
      <c r="DH290" t="s">
        <v>3</v>
      </c>
      <c r="DI290" t="s">
        <v>3</v>
      </c>
      <c r="DJ290" t="s">
        <v>3</v>
      </c>
      <c r="DK290" t="s">
        <v>3</v>
      </c>
      <c r="DL290" t="s">
        <v>3</v>
      </c>
      <c r="DM290" t="s">
        <v>3</v>
      </c>
      <c r="DN290">
        <v>0</v>
      </c>
      <c r="DO290">
        <v>0</v>
      </c>
      <c r="DP290">
        <v>1</v>
      </c>
      <c r="DQ290">
        <v>1</v>
      </c>
      <c r="DU290">
        <v>1013</v>
      </c>
      <c r="DV290" t="s">
        <v>722</v>
      </c>
      <c r="DW290" t="s">
        <v>722</v>
      </c>
      <c r="DX290">
        <v>1</v>
      </c>
      <c r="EE290">
        <v>48577656</v>
      </c>
      <c r="EF290">
        <v>8</v>
      </c>
      <c r="EG290" t="s">
        <v>106</v>
      </c>
      <c r="EH290">
        <v>0</v>
      </c>
      <c r="EI290" t="s">
        <v>3</v>
      </c>
      <c r="EJ290">
        <v>1</v>
      </c>
      <c r="EK290">
        <v>500001</v>
      </c>
      <c r="EL290" t="s">
        <v>107</v>
      </c>
      <c r="EM290" t="s">
        <v>108</v>
      </c>
      <c r="EO290" t="s">
        <v>3</v>
      </c>
      <c r="EQ290">
        <v>163840</v>
      </c>
      <c r="ER290">
        <v>209</v>
      </c>
      <c r="ES290">
        <v>209</v>
      </c>
      <c r="ET290">
        <v>0</v>
      </c>
      <c r="EU290">
        <v>0</v>
      </c>
      <c r="EV290">
        <v>0</v>
      </c>
      <c r="EW290">
        <v>0</v>
      </c>
      <c r="EX290">
        <v>0</v>
      </c>
      <c r="EY290">
        <v>0</v>
      </c>
      <c r="FQ290">
        <v>0</v>
      </c>
      <c r="FR290">
        <f t="shared" si="590"/>
        <v>0</v>
      </c>
      <c r="FS290">
        <v>0</v>
      </c>
      <c r="FX290">
        <v>0</v>
      </c>
      <c r="FY290">
        <v>0</v>
      </c>
      <c r="GA290" t="s">
        <v>3</v>
      </c>
      <c r="GD290">
        <v>1</v>
      </c>
      <c r="GF290">
        <v>1934622873</v>
      </c>
      <c r="GG290">
        <v>2</v>
      </c>
      <c r="GH290">
        <v>0</v>
      </c>
      <c r="GI290">
        <v>2</v>
      </c>
      <c r="GJ290">
        <v>0</v>
      </c>
      <c r="GK290">
        <v>0</v>
      </c>
      <c r="GL290">
        <f t="shared" si="591"/>
        <v>0</v>
      </c>
      <c r="GM290">
        <f t="shared" si="592"/>
        <v>-671</v>
      </c>
      <c r="GN290">
        <f t="shared" si="593"/>
        <v>-671</v>
      </c>
      <c r="GO290">
        <f t="shared" si="594"/>
        <v>0</v>
      </c>
      <c r="GP290">
        <f t="shared" si="595"/>
        <v>0</v>
      </c>
      <c r="GR290">
        <v>0</v>
      </c>
      <c r="GS290">
        <v>0</v>
      </c>
      <c r="GT290">
        <v>0</v>
      </c>
      <c r="GU290" t="s">
        <v>3</v>
      </c>
      <c r="GV290">
        <f t="shared" si="596"/>
        <v>0</v>
      </c>
      <c r="GW290">
        <v>1</v>
      </c>
      <c r="GX290">
        <f t="shared" si="597"/>
        <v>0</v>
      </c>
      <c r="HA290">
        <v>0</v>
      </c>
      <c r="HB290">
        <v>0</v>
      </c>
      <c r="HC290">
        <f t="shared" si="598"/>
        <v>0</v>
      </c>
      <c r="IK290">
        <v>0</v>
      </c>
    </row>
    <row r="291" spans="1:245">
      <c r="A291">
        <v>17</v>
      </c>
      <c r="B291">
        <v>1</v>
      </c>
      <c r="E291" t="s">
        <v>724</v>
      </c>
      <c r="F291" t="s">
        <v>725</v>
      </c>
      <c r="G291" t="s">
        <v>726</v>
      </c>
      <c r="H291" t="s">
        <v>170</v>
      </c>
      <c r="I291">
        <v>5</v>
      </c>
      <c r="J291">
        <v>0</v>
      </c>
      <c r="O291">
        <f t="shared" si="565"/>
        <v>2615</v>
      </c>
      <c r="P291">
        <f t="shared" si="566"/>
        <v>2615</v>
      </c>
      <c r="Q291">
        <f t="shared" si="567"/>
        <v>0</v>
      </c>
      <c r="R291">
        <f t="shared" si="568"/>
        <v>0</v>
      </c>
      <c r="S291">
        <f t="shared" si="569"/>
        <v>0</v>
      </c>
      <c r="T291">
        <f t="shared" si="570"/>
        <v>0</v>
      </c>
      <c r="U291">
        <f t="shared" si="571"/>
        <v>0</v>
      </c>
      <c r="V291">
        <f t="shared" si="572"/>
        <v>0</v>
      </c>
      <c r="W291">
        <f t="shared" si="573"/>
        <v>0</v>
      </c>
      <c r="X291">
        <f t="shared" si="574"/>
        <v>0</v>
      </c>
      <c r="Y291">
        <f t="shared" si="574"/>
        <v>0</v>
      </c>
      <c r="AA291">
        <v>48583957</v>
      </c>
      <c r="AB291">
        <f t="shared" si="575"/>
        <v>138.75</v>
      </c>
      <c r="AC291">
        <f t="shared" si="576"/>
        <v>138.75</v>
      </c>
      <c r="AD291">
        <f t="shared" si="577"/>
        <v>0</v>
      </c>
      <c r="AE291">
        <f t="shared" si="578"/>
        <v>0</v>
      </c>
      <c r="AF291">
        <f t="shared" si="578"/>
        <v>0</v>
      </c>
      <c r="AG291">
        <f t="shared" si="579"/>
        <v>0</v>
      </c>
      <c r="AH291">
        <f t="shared" si="580"/>
        <v>0</v>
      </c>
      <c r="AI291">
        <f t="shared" si="580"/>
        <v>0</v>
      </c>
      <c r="AJ291">
        <f t="shared" si="581"/>
        <v>0</v>
      </c>
      <c r="AK291">
        <v>138.75</v>
      </c>
      <c r="AL291">
        <v>138.75</v>
      </c>
      <c r="AM291">
        <v>0</v>
      </c>
      <c r="AN291">
        <v>0</v>
      </c>
      <c r="AO291">
        <v>0</v>
      </c>
      <c r="AP291">
        <v>0</v>
      </c>
      <c r="AQ291">
        <v>0</v>
      </c>
      <c r="AR291">
        <v>0</v>
      </c>
      <c r="AS291">
        <v>0</v>
      </c>
      <c r="AT291">
        <v>0</v>
      </c>
      <c r="AU291">
        <v>0</v>
      </c>
      <c r="AV291">
        <v>1</v>
      </c>
      <c r="AW291">
        <v>1</v>
      </c>
      <c r="AZ291">
        <v>1</v>
      </c>
      <c r="BA291">
        <v>1</v>
      </c>
      <c r="BB291">
        <v>1</v>
      </c>
      <c r="BC291">
        <v>3.77</v>
      </c>
      <c r="BD291" t="s">
        <v>3</v>
      </c>
      <c r="BE291" t="s">
        <v>3</v>
      </c>
      <c r="BF291" t="s">
        <v>3</v>
      </c>
      <c r="BG291" t="s">
        <v>3</v>
      </c>
      <c r="BH291">
        <v>3</v>
      </c>
      <c r="BI291">
        <v>1</v>
      </c>
      <c r="BJ291" t="s">
        <v>727</v>
      </c>
      <c r="BM291">
        <v>500001</v>
      </c>
      <c r="BN291">
        <v>0</v>
      </c>
      <c r="BO291" t="s">
        <v>725</v>
      </c>
      <c r="BP291">
        <v>1</v>
      </c>
      <c r="BQ291">
        <v>8</v>
      </c>
      <c r="BR291">
        <v>0</v>
      </c>
      <c r="BS291">
        <v>1</v>
      </c>
      <c r="BT291">
        <v>1</v>
      </c>
      <c r="BU291">
        <v>1</v>
      </c>
      <c r="BV291">
        <v>1</v>
      </c>
      <c r="BW291">
        <v>1</v>
      </c>
      <c r="BX291">
        <v>1</v>
      </c>
      <c r="BY291" t="s">
        <v>3</v>
      </c>
      <c r="BZ291">
        <v>0</v>
      </c>
      <c r="CA291">
        <v>0</v>
      </c>
      <c r="CE291">
        <v>0</v>
      </c>
      <c r="CF291">
        <v>0</v>
      </c>
      <c r="CG291">
        <v>0</v>
      </c>
      <c r="CM291">
        <v>0</v>
      </c>
      <c r="CN291" t="s">
        <v>3</v>
      </c>
      <c r="CO291">
        <v>0</v>
      </c>
      <c r="CP291">
        <f t="shared" si="582"/>
        <v>2615</v>
      </c>
      <c r="CQ291">
        <f t="shared" si="583"/>
        <v>523.08749999999998</v>
      </c>
      <c r="CR291">
        <f t="shared" si="584"/>
        <v>0</v>
      </c>
      <c r="CS291">
        <f t="shared" si="585"/>
        <v>0</v>
      </c>
      <c r="CT291">
        <f t="shared" si="586"/>
        <v>0</v>
      </c>
      <c r="CU291">
        <f t="shared" si="587"/>
        <v>0</v>
      </c>
      <c r="CV291">
        <f t="shared" si="587"/>
        <v>0</v>
      </c>
      <c r="CW291">
        <f t="shared" si="587"/>
        <v>0</v>
      </c>
      <c r="CX291">
        <f t="shared" si="587"/>
        <v>0</v>
      </c>
      <c r="CY291">
        <f t="shared" si="588"/>
        <v>0</v>
      </c>
      <c r="CZ291">
        <f t="shared" si="589"/>
        <v>0</v>
      </c>
      <c r="DC291" t="s">
        <v>3</v>
      </c>
      <c r="DD291" t="s">
        <v>3</v>
      </c>
      <c r="DE291" t="s">
        <v>3</v>
      </c>
      <c r="DF291" t="s">
        <v>3</v>
      </c>
      <c r="DG291" t="s">
        <v>3</v>
      </c>
      <c r="DH291" t="s">
        <v>3</v>
      </c>
      <c r="DI291" t="s">
        <v>3</v>
      </c>
      <c r="DJ291" t="s">
        <v>3</v>
      </c>
      <c r="DK291" t="s">
        <v>3</v>
      </c>
      <c r="DL291" t="s">
        <v>3</v>
      </c>
      <c r="DM291" t="s">
        <v>3</v>
      </c>
      <c r="DN291">
        <v>0</v>
      </c>
      <c r="DO291">
        <v>0</v>
      </c>
      <c r="DP291">
        <v>1</v>
      </c>
      <c r="DQ291">
        <v>1</v>
      </c>
      <c r="DU291">
        <v>1010</v>
      </c>
      <c r="DV291" t="s">
        <v>170</v>
      </c>
      <c r="DW291" t="s">
        <v>170</v>
      </c>
      <c r="DX291">
        <v>1</v>
      </c>
      <c r="EE291">
        <v>48577656</v>
      </c>
      <c r="EF291">
        <v>8</v>
      </c>
      <c r="EG291" t="s">
        <v>106</v>
      </c>
      <c r="EH291">
        <v>0</v>
      </c>
      <c r="EI291" t="s">
        <v>3</v>
      </c>
      <c r="EJ291">
        <v>1</v>
      </c>
      <c r="EK291">
        <v>500001</v>
      </c>
      <c r="EL291" t="s">
        <v>107</v>
      </c>
      <c r="EM291" t="s">
        <v>108</v>
      </c>
      <c r="EO291" t="s">
        <v>3</v>
      </c>
      <c r="EQ291">
        <v>131072</v>
      </c>
      <c r="ER291">
        <v>138.75</v>
      </c>
      <c r="ES291">
        <v>138.75</v>
      </c>
      <c r="ET291">
        <v>0</v>
      </c>
      <c r="EU291">
        <v>0</v>
      </c>
      <c r="EV291">
        <v>0</v>
      </c>
      <c r="EW291">
        <v>0</v>
      </c>
      <c r="EX291">
        <v>0</v>
      </c>
      <c r="EY291">
        <v>0</v>
      </c>
      <c r="FQ291">
        <v>0</v>
      </c>
      <c r="FR291">
        <f t="shared" si="590"/>
        <v>0</v>
      </c>
      <c r="FS291">
        <v>0</v>
      </c>
      <c r="FX291">
        <v>0</v>
      </c>
      <c r="FY291">
        <v>0</v>
      </c>
      <c r="GA291" t="s">
        <v>3</v>
      </c>
      <c r="GD291">
        <v>1</v>
      </c>
      <c r="GF291">
        <v>-488465230</v>
      </c>
      <c r="GG291">
        <v>2</v>
      </c>
      <c r="GH291">
        <v>0</v>
      </c>
      <c r="GI291">
        <v>2</v>
      </c>
      <c r="GJ291">
        <v>0</v>
      </c>
      <c r="GK291">
        <v>0</v>
      </c>
      <c r="GL291">
        <f t="shared" si="591"/>
        <v>0</v>
      </c>
      <c r="GM291">
        <f t="shared" si="592"/>
        <v>2615</v>
      </c>
      <c r="GN291">
        <f t="shared" si="593"/>
        <v>2615</v>
      </c>
      <c r="GO291">
        <f t="shared" si="594"/>
        <v>0</v>
      </c>
      <c r="GP291">
        <f t="shared" si="595"/>
        <v>0</v>
      </c>
      <c r="GR291">
        <v>0</v>
      </c>
      <c r="GS291">
        <v>0</v>
      </c>
      <c r="GT291">
        <v>0</v>
      </c>
      <c r="GU291" t="s">
        <v>3</v>
      </c>
      <c r="GV291">
        <f t="shared" si="596"/>
        <v>0</v>
      </c>
      <c r="GW291">
        <v>1</v>
      </c>
      <c r="GX291">
        <f t="shared" si="597"/>
        <v>0</v>
      </c>
      <c r="HA291">
        <v>0</v>
      </c>
      <c r="HB291">
        <v>0</v>
      </c>
      <c r="HC291">
        <f t="shared" si="598"/>
        <v>0</v>
      </c>
      <c r="IK291">
        <v>0</v>
      </c>
    </row>
    <row r="292" spans="1:245">
      <c r="A292">
        <v>17</v>
      </c>
      <c r="B292">
        <v>1</v>
      </c>
      <c r="E292" t="s">
        <v>728</v>
      </c>
      <c r="F292" t="s">
        <v>729</v>
      </c>
      <c r="G292" t="s">
        <v>730</v>
      </c>
      <c r="H292" t="s">
        <v>170</v>
      </c>
      <c r="I292">
        <v>2</v>
      </c>
      <c r="J292">
        <v>0</v>
      </c>
      <c r="O292">
        <f t="shared" si="565"/>
        <v>647</v>
      </c>
      <c r="P292">
        <f t="shared" si="566"/>
        <v>647</v>
      </c>
      <c r="Q292">
        <f t="shared" si="567"/>
        <v>0</v>
      </c>
      <c r="R292">
        <f t="shared" si="568"/>
        <v>0</v>
      </c>
      <c r="S292">
        <f t="shared" si="569"/>
        <v>0</v>
      </c>
      <c r="T292">
        <f t="shared" si="570"/>
        <v>0</v>
      </c>
      <c r="U292">
        <f t="shared" si="571"/>
        <v>0</v>
      </c>
      <c r="V292">
        <f t="shared" si="572"/>
        <v>0</v>
      </c>
      <c r="W292">
        <f t="shared" si="573"/>
        <v>0</v>
      </c>
      <c r="X292">
        <f t="shared" si="574"/>
        <v>0</v>
      </c>
      <c r="Y292">
        <f t="shared" si="574"/>
        <v>0</v>
      </c>
      <c r="AA292">
        <v>48583957</v>
      </c>
      <c r="AB292">
        <f t="shared" si="575"/>
        <v>29.01</v>
      </c>
      <c r="AC292">
        <f t="shared" si="576"/>
        <v>29.01</v>
      </c>
      <c r="AD292">
        <f t="shared" si="577"/>
        <v>0</v>
      </c>
      <c r="AE292">
        <f t="shared" si="578"/>
        <v>0</v>
      </c>
      <c r="AF292">
        <f t="shared" si="578"/>
        <v>0</v>
      </c>
      <c r="AG292">
        <f t="shared" si="579"/>
        <v>0</v>
      </c>
      <c r="AH292">
        <f t="shared" si="580"/>
        <v>0</v>
      </c>
      <c r="AI292">
        <f t="shared" si="580"/>
        <v>0</v>
      </c>
      <c r="AJ292">
        <f t="shared" si="581"/>
        <v>0</v>
      </c>
      <c r="AK292">
        <v>29.01</v>
      </c>
      <c r="AL292">
        <v>29.01</v>
      </c>
      <c r="AM292">
        <v>0</v>
      </c>
      <c r="AN292">
        <v>0</v>
      </c>
      <c r="AO292">
        <v>0</v>
      </c>
      <c r="AP292">
        <v>0</v>
      </c>
      <c r="AQ292">
        <v>0</v>
      </c>
      <c r="AR292">
        <v>0</v>
      </c>
      <c r="AS292">
        <v>0</v>
      </c>
      <c r="AT292">
        <v>0</v>
      </c>
      <c r="AU292">
        <v>0</v>
      </c>
      <c r="AV292">
        <v>1</v>
      </c>
      <c r="AW292">
        <v>1</v>
      </c>
      <c r="AZ292">
        <v>1</v>
      </c>
      <c r="BA292">
        <v>1</v>
      </c>
      <c r="BB292">
        <v>1</v>
      </c>
      <c r="BC292">
        <v>11.15</v>
      </c>
      <c r="BD292" t="s">
        <v>3</v>
      </c>
      <c r="BE292" t="s">
        <v>3</v>
      </c>
      <c r="BF292" t="s">
        <v>3</v>
      </c>
      <c r="BG292" t="s">
        <v>3</v>
      </c>
      <c r="BH292">
        <v>3</v>
      </c>
      <c r="BI292">
        <v>1</v>
      </c>
      <c r="BJ292" t="s">
        <v>731</v>
      </c>
      <c r="BM292">
        <v>500001</v>
      </c>
      <c r="BN292">
        <v>0</v>
      </c>
      <c r="BO292" t="s">
        <v>729</v>
      </c>
      <c r="BP292">
        <v>1</v>
      </c>
      <c r="BQ292">
        <v>8</v>
      </c>
      <c r="BR292">
        <v>0</v>
      </c>
      <c r="BS292">
        <v>1</v>
      </c>
      <c r="BT292">
        <v>1</v>
      </c>
      <c r="BU292">
        <v>1</v>
      </c>
      <c r="BV292">
        <v>1</v>
      </c>
      <c r="BW292">
        <v>1</v>
      </c>
      <c r="BX292">
        <v>1</v>
      </c>
      <c r="BY292" t="s">
        <v>3</v>
      </c>
      <c r="BZ292">
        <v>0</v>
      </c>
      <c r="CA292">
        <v>0</v>
      </c>
      <c r="CE292">
        <v>0</v>
      </c>
      <c r="CF292">
        <v>0</v>
      </c>
      <c r="CG292">
        <v>0</v>
      </c>
      <c r="CM292">
        <v>0</v>
      </c>
      <c r="CN292" t="s">
        <v>3</v>
      </c>
      <c r="CO292">
        <v>0</v>
      </c>
      <c r="CP292">
        <f t="shared" si="582"/>
        <v>647</v>
      </c>
      <c r="CQ292">
        <f t="shared" si="583"/>
        <v>323.4615</v>
      </c>
      <c r="CR292">
        <f t="shared" si="584"/>
        <v>0</v>
      </c>
      <c r="CS292">
        <f t="shared" si="585"/>
        <v>0</v>
      </c>
      <c r="CT292">
        <f t="shared" si="586"/>
        <v>0</v>
      </c>
      <c r="CU292">
        <f t="shared" si="587"/>
        <v>0</v>
      </c>
      <c r="CV292">
        <f t="shared" si="587"/>
        <v>0</v>
      </c>
      <c r="CW292">
        <f t="shared" si="587"/>
        <v>0</v>
      </c>
      <c r="CX292">
        <f t="shared" si="587"/>
        <v>0</v>
      </c>
      <c r="CY292">
        <f t="shared" si="588"/>
        <v>0</v>
      </c>
      <c r="CZ292">
        <f t="shared" si="589"/>
        <v>0</v>
      </c>
      <c r="DC292" t="s">
        <v>3</v>
      </c>
      <c r="DD292" t="s">
        <v>3</v>
      </c>
      <c r="DE292" t="s">
        <v>3</v>
      </c>
      <c r="DF292" t="s">
        <v>3</v>
      </c>
      <c r="DG292" t="s">
        <v>3</v>
      </c>
      <c r="DH292" t="s">
        <v>3</v>
      </c>
      <c r="DI292" t="s">
        <v>3</v>
      </c>
      <c r="DJ292" t="s">
        <v>3</v>
      </c>
      <c r="DK292" t="s">
        <v>3</v>
      </c>
      <c r="DL292" t="s">
        <v>3</v>
      </c>
      <c r="DM292" t="s">
        <v>3</v>
      </c>
      <c r="DN292">
        <v>0</v>
      </c>
      <c r="DO292">
        <v>0</v>
      </c>
      <c r="DP292">
        <v>1</v>
      </c>
      <c r="DQ292">
        <v>1</v>
      </c>
      <c r="DU292">
        <v>1010</v>
      </c>
      <c r="DV292" t="s">
        <v>170</v>
      </c>
      <c r="DW292" t="s">
        <v>170</v>
      </c>
      <c r="DX292">
        <v>1</v>
      </c>
      <c r="EE292">
        <v>48577656</v>
      </c>
      <c r="EF292">
        <v>8</v>
      </c>
      <c r="EG292" t="s">
        <v>106</v>
      </c>
      <c r="EH292">
        <v>0</v>
      </c>
      <c r="EI292" t="s">
        <v>3</v>
      </c>
      <c r="EJ292">
        <v>1</v>
      </c>
      <c r="EK292">
        <v>500001</v>
      </c>
      <c r="EL292" t="s">
        <v>107</v>
      </c>
      <c r="EM292" t="s">
        <v>108</v>
      </c>
      <c r="EO292" t="s">
        <v>3</v>
      </c>
      <c r="EQ292">
        <v>131072</v>
      </c>
      <c r="ER292">
        <v>29.01</v>
      </c>
      <c r="ES292">
        <v>29.01</v>
      </c>
      <c r="ET292">
        <v>0</v>
      </c>
      <c r="EU292">
        <v>0</v>
      </c>
      <c r="EV292">
        <v>0</v>
      </c>
      <c r="EW292">
        <v>0</v>
      </c>
      <c r="EX292">
        <v>0</v>
      </c>
      <c r="EY292">
        <v>0</v>
      </c>
      <c r="FQ292">
        <v>0</v>
      </c>
      <c r="FR292">
        <f t="shared" si="590"/>
        <v>0</v>
      </c>
      <c r="FS292">
        <v>0</v>
      </c>
      <c r="FX292">
        <v>0</v>
      </c>
      <c r="FY292">
        <v>0</v>
      </c>
      <c r="GA292" t="s">
        <v>3</v>
      </c>
      <c r="GD292">
        <v>1</v>
      </c>
      <c r="GF292">
        <v>-1901577420</v>
      </c>
      <c r="GG292">
        <v>2</v>
      </c>
      <c r="GH292">
        <v>0</v>
      </c>
      <c r="GI292">
        <v>2</v>
      </c>
      <c r="GJ292">
        <v>0</v>
      </c>
      <c r="GK292">
        <v>0</v>
      </c>
      <c r="GL292">
        <f t="shared" si="591"/>
        <v>0</v>
      </c>
      <c r="GM292">
        <f t="shared" si="592"/>
        <v>647</v>
      </c>
      <c r="GN292">
        <f t="shared" si="593"/>
        <v>647</v>
      </c>
      <c r="GO292">
        <f t="shared" si="594"/>
        <v>0</v>
      </c>
      <c r="GP292">
        <f t="shared" si="595"/>
        <v>0</v>
      </c>
      <c r="GR292">
        <v>0</v>
      </c>
      <c r="GS292">
        <v>0</v>
      </c>
      <c r="GT292">
        <v>0</v>
      </c>
      <c r="GU292" t="s">
        <v>3</v>
      </c>
      <c r="GV292">
        <f t="shared" si="596"/>
        <v>0</v>
      </c>
      <c r="GW292">
        <v>1</v>
      </c>
      <c r="GX292">
        <f t="shared" si="597"/>
        <v>0</v>
      </c>
      <c r="HA292">
        <v>0</v>
      </c>
      <c r="HB292">
        <v>0</v>
      </c>
      <c r="HC292">
        <f t="shared" si="598"/>
        <v>0</v>
      </c>
      <c r="IK292">
        <v>0</v>
      </c>
    </row>
    <row r="293" spans="1:245">
      <c r="A293">
        <v>17</v>
      </c>
      <c r="B293">
        <v>1</v>
      </c>
      <c r="C293">
        <f>ROW(SmtRes!A722)</f>
        <v>722</v>
      </c>
      <c r="D293">
        <f>ROW(EtalonRes!A815)</f>
        <v>815</v>
      </c>
      <c r="E293" t="s">
        <v>732</v>
      </c>
      <c r="F293" t="s">
        <v>357</v>
      </c>
      <c r="G293" t="s">
        <v>358</v>
      </c>
      <c r="H293" t="s">
        <v>359</v>
      </c>
      <c r="I293">
        <f>ROUND(2/100,9)</f>
        <v>0.02</v>
      </c>
      <c r="J293">
        <v>0</v>
      </c>
      <c r="O293">
        <f t="shared" si="565"/>
        <v>850</v>
      </c>
      <c r="P293">
        <f t="shared" si="566"/>
        <v>32</v>
      </c>
      <c r="Q293">
        <f t="shared" si="567"/>
        <v>185</v>
      </c>
      <c r="R293">
        <f t="shared" si="568"/>
        <v>58</v>
      </c>
      <c r="S293">
        <f t="shared" si="569"/>
        <v>633</v>
      </c>
      <c r="T293">
        <f t="shared" si="570"/>
        <v>0</v>
      </c>
      <c r="U293">
        <f t="shared" si="571"/>
        <v>3.8048000000000002</v>
      </c>
      <c r="V293">
        <f t="shared" si="572"/>
        <v>0.26840000000000003</v>
      </c>
      <c r="W293">
        <f t="shared" si="573"/>
        <v>0</v>
      </c>
      <c r="X293">
        <f t="shared" si="574"/>
        <v>795</v>
      </c>
      <c r="Y293">
        <f t="shared" si="574"/>
        <v>491</v>
      </c>
      <c r="AA293">
        <v>48583957</v>
      </c>
      <c r="AB293">
        <f t="shared" si="575"/>
        <v>3628.73</v>
      </c>
      <c r="AC293">
        <f t="shared" si="576"/>
        <v>478.25</v>
      </c>
      <c r="AD293">
        <f t="shared" si="577"/>
        <v>1386.96</v>
      </c>
      <c r="AE293">
        <f t="shared" si="578"/>
        <v>162.38</v>
      </c>
      <c r="AF293">
        <f t="shared" si="578"/>
        <v>1763.52</v>
      </c>
      <c r="AG293">
        <f t="shared" si="579"/>
        <v>0</v>
      </c>
      <c r="AH293">
        <f t="shared" si="580"/>
        <v>190.24</v>
      </c>
      <c r="AI293">
        <f t="shared" si="580"/>
        <v>13.42</v>
      </c>
      <c r="AJ293">
        <f t="shared" si="581"/>
        <v>0</v>
      </c>
      <c r="AK293">
        <v>3628.73</v>
      </c>
      <c r="AL293">
        <v>478.25</v>
      </c>
      <c r="AM293">
        <v>1386.96</v>
      </c>
      <c r="AN293">
        <v>162.38</v>
      </c>
      <c r="AO293">
        <v>1763.52</v>
      </c>
      <c r="AP293">
        <v>0</v>
      </c>
      <c r="AQ293">
        <v>190.24</v>
      </c>
      <c r="AR293">
        <v>13.42</v>
      </c>
      <c r="AS293">
        <v>0</v>
      </c>
      <c r="AT293">
        <v>115</v>
      </c>
      <c r="AU293">
        <v>71</v>
      </c>
      <c r="AV293">
        <v>1</v>
      </c>
      <c r="AW293">
        <v>1</v>
      </c>
      <c r="AZ293">
        <v>1</v>
      </c>
      <c r="BA293">
        <v>17.95</v>
      </c>
      <c r="BB293">
        <v>6.66</v>
      </c>
      <c r="BC293">
        <v>3.35</v>
      </c>
      <c r="BD293" t="s">
        <v>3</v>
      </c>
      <c r="BE293" t="s">
        <v>3</v>
      </c>
      <c r="BF293" t="s">
        <v>3</v>
      </c>
      <c r="BG293" t="s">
        <v>3</v>
      </c>
      <c r="BH293">
        <v>0</v>
      </c>
      <c r="BI293">
        <v>1</v>
      </c>
      <c r="BJ293" t="s">
        <v>360</v>
      </c>
      <c r="BM293">
        <v>16001</v>
      </c>
      <c r="BN293">
        <v>0</v>
      </c>
      <c r="BO293" t="s">
        <v>357</v>
      </c>
      <c r="BP293">
        <v>1</v>
      </c>
      <c r="BQ293">
        <v>2</v>
      </c>
      <c r="BR293">
        <v>0</v>
      </c>
      <c r="BS293">
        <v>17.95</v>
      </c>
      <c r="BT293">
        <v>1</v>
      </c>
      <c r="BU293">
        <v>1</v>
      </c>
      <c r="BV293">
        <v>1</v>
      </c>
      <c r="BW293">
        <v>1</v>
      </c>
      <c r="BX293">
        <v>1</v>
      </c>
      <c r="BY293" t="s">
        <v>3</v>
      </c>
      <c r="BZ293">
        <v>128</v>
      </c>
      <c r="CA293">
        <v>83</v>
      </c>
      <c r="CE293">
        <v>0</v>
      </c>
      <c r="CF293">
        <v>0</v>
      </c>
      <c r="CG293">
        <v>0</v>
      </c>
      <c r="CM293">
        <v>0</v>
      </c>
      <c r="CN293" t="s">
        <v>3</v>
      </c>
      <c r="CO293">
        <v>0</v>
      </c>
      <c r="CP293">
        <f t="shared" si="582"/>
        <v>850</v>
      </c>
      <c r="CQ293">
        <f t="shared" si="583"/>
        <v>1602.1375</v>
      </c>
      <c r="CR293">
        <f t="shared" si="584"/>
        <v>9237.1535999999996</v>
      </c>
      <c r="CS293">
        <f t="shared" si="585"/>
        <v>2914.721</v>
      </c>
      <c r="CT293">
        <f t="shared" si="586"/>
        <v>31655.183999999997</v>
      </c>
      <c r="CU293">
        <f t="shared" si="587"/>
        <v>0</v>
      </c>
      <c r="CV293">
        <f t="shared" si="587"/>
        <v>190.24</v>
      </c>
      <c r="CW293">
        <f t="shared" si="587"/>
        <v>13.42</v>
      </c>
      <c r="CX293">
        <f t="shared" si="587"/>
        <v>0</v>
      </c>
      <c r="CY293">
        <f t="shared" si="588"/>
        <v>794.65</v>
      </c>
      <c r="CZ293">
        <f t="shared" si="589"/>
        <v>490.61</v>
      </c>
      <c r="DC293" t="s">
        <v>3</v>
      </c>
      <c r="DD293" t="s">
        <v>3</v>
      </c>
      <c r="DE293" t="s">
        <v>3</v>
      </c>
      <c r="DF293" t="s">
        <v>3</v>
      </c>
      <c r="DG293" t="s">
        <v>3</v>
      </c>
      <c r="DH293" t="s">
        <v>3</v>
      </c>
      <c r="DI293" t="s">
        <v>3</v>
      </c>
      <c r="DJ293" t="s">
        <v>3</v>
      </c>
      <c r="DK293" t="s">
        <v>3</v>
      </c>
      <c r="DL293" t="s">
        <v>3</v>
      </c>
      <c r="DM293" t="s">
        <v>3</v>
      </c>
      <c r="DN293">
        <v>0</v>
      </c>
      <c r="DO293">
        <v>0</v>
      </c>
      <c r="DP293">
        <v>1</v>
      </c>
      <c r="DQ293">
        <v>1</v>
      </c>
      <c r="DU293">
        <v>1013</v>
      </c>
      <c r="DV293" t="s">
        <v>359</v>
      </c>
      <c r="DW293" t="s">
        <v>359</v>
      </c>
      <c r="DX293">
        <v>1</v>
      </c>
      <c r="EE293">
        <v>48577750</v>
      </c>
      <c r="EF293">
        <v>2</v>
      </c>
      <c r="EG293" t="s">
        <v>12</v>
      </c>
      <c r="EH293">
        <v>0</v>
      </c>
      <c r="EI293" t="s">
        <v>3</v>
      </c>
      <c r="EJ293">
        <v>1</v>
      </c>
      <c r="EK293">
        <v>16001</v>
      </c>
      <c r="EL293" t="s">
        <v>361</v>
      </c>
      <c r="EM293" t="s">
        <v>362</v>
      </c>
      <c r="EO293" t="s">
        <v>3</v>
      </c>
      <c r="EQ293">
        <v>131072</v>
      </c>
      <c r="ER293">
        <v>3628.73</v>
      </c>
      <c r="ES293">
        <v>478.25</v>
      </c>
      <c r="ET293">
        <v>1386.96</v>
      </c>
      <c r="EU293">
        <v>162.38</v>
      </c>
      <c r="EV293">
        <v>1763.52</v>
      </c>
      <c r="EW293">
        <v>190.24</v>
      </c>
      <c r="EX293">
        <v>13.42</v>
      </c>
      <c r="EY293">
        <v>0</v>
      </c>
      <c r="FQ293">
        <v>0</v>
      </c>
      <c r="FR293">
        <f t="shared" si="590"/>
        <v>0</v>
      </c>
      <c r="FS293">
        <v>0</v>
      </c>
      <c r="FT293" t="s">
        <v>22</v>
      </c>
      <c r="FU293" t="s">
        <v>23</v>
      </c>
      <c r="FX293">
        <v>115.2</v>
      </c>
      <c r="FY293">
        <v>70.55</v>
      </c>
      <c r="GA293" t="s">
        <v>3</v>
      </c>
      <c r="GD293">
        <v>1</v>
      </c>
      <c r="GF293">
        <v>-1292168238</v>
      </c>
      <c r="GG293">
        <v>2</v>
      </c>
      <c r="GH293">
        <v>0</v>
      </c>
      <c r="GI293">
        <v>2</v>
      </c>
      <c r="GJ293">
        <v>0</v>
      </c>
      <c r="GK293">
        <v>0</v>
      </c>
      <c r="GL293">
        <f t="shared" si="591"/>
        <v>0</v>
      </c>
      <c r="GM293">
        <f t="shared" si="592"/>
        <v>2136</v>
      </c>
      <c r="GN293">
        <f t="shared" si="593"/>
        <v>2136</v>
      </c>
      <c r="GO293">
        <f t="shared" si="594"/>
        <v>0</v>
      </c>
      <c r="GP293">
        <f t="shared" si="595"/>
        <v>0</v>
      </c>
      <c r="GR293">
        <v>0</v>
      </c>
      <c r="GS293">
        <v>0</v>
      </c>
      <c r="GT293">
        <v>0</v>
      </c>
      <c r="GU293" t="s">
        <v>3</v>
      </c>
      <c r="GV293">
        <f t="shared" si="596"/>
        <v>0</v>
      </c>
      <c r="GW293">
        <v>1</v>
      </c>
      <c r="GX293">
        <f t="shared" si="597"/>
        <v>0</v>
      </c>
      <c r="HA293">
        <v>0</v>
      </c>
      <c r="HB293">
        <v>0</v>
      </c>
      <c r="HC293">
        <f t="shared" si="598"/>
        <v>0</v>
      </c>
      <c r="IK293">
        <v>0</v>
      </c>
    </row>
    <row r="294" spans="1:245">
      <c r="A294">
        <v>17</v>
      </c>
      <c r="B294">
        <v>1</v>
      </c>
      <c r="E294" t="s">
        <v>733</v>
      </c>
      <c r="F294" t="s">
        <v>363</v>
      </c>
      <c r="G294" t="s">
        <v>364</v>
      </c>
      <c r="H294" t="s">
        <v>365</v>
      </c>
      <c r="I294">
        <f>ROUND(I293*-8.99,9)</f>
        <v>-0.17979999999999999</v>
      </c>
      <c r="J294">
        <v>0</v>
      </c>
      <c r="O294">
        <f t="shared" si="565"/>
        <v>-25</v>
      </c>
      <c r="P294">
        <f t="shared" si="566"/>
        <v>-25</v>
      </c>
      <c r="Q294">
        <f t="shared" si="567"/>
        <v>0</v>
      </c>
      <c r="R294">
        <f t="shared" si="568"/>
        <v>0</v>
      </c>
      <c r="S294">
        <f t="shared" si="569"/>
        <v>0</v>
      </c>
      <c r="T294">
        <f t="shared" si="570"/>
        <v>0</v>
      </c>
      <c r="U294">
        <f t="shared" si="571"/>
        <v>0</v>
      </c>
      <c r="V294">
        <f t="shared" si="572"/>
        <v>0</v>
      </c>
      <c r="W294">
        <f t="shared" si="573"/>
        <v>0</v>
      </c>
      <c r="X294">
        <f t="shared" si="574"/>
        <v>0</v>
      </c>
      <c r="Y294">
        <f t="shared" si="574"/>
        <v>0</v>
      </c>
      <c r="AA294">
        <v>48583957</v>
      </c>
      <c r="AB294">
        <f t="shared" si="575"/>
        <v>45.42</v>
      </c>
      <c r="AC294">
        <f t="shared" si="576"/>
        <v>45.42</v>
      </c>
      <c r="AD294">
        <f t="shared" si="577"/>
        <v>0</v>
      </c>
      <c r="AE294">
        <f t="shared" si="578"/>
        <v>0</v>
      </c>
      <c r="AF294">
        <f t="shared" si="578"/>
        <v>0</v>
      </c>
      <c r="AG294">
        <f t="shared" si="579"/>
        <v>0</v>
      </c>
      <c r="AH294">
        <f t="shared" si="580"/>
        <v>0</v>
      </c>
      <c r="AI294">
        <f t="shared" si="580"/>
        <v>0</v>
      </c>
      <c r="AJ294">
        <f t="shared" si="581"/>
        <v>0</v>
      </c>
      <c r="AK294">
        <v>45.42</v>
      </c>
      <c r="AL294">
        <v>45.42</v>
      </c>
      <c r="AM294">
        <v>0</v>
      </c>
      <c r="AN294">
        <v>0</v>
      </c>
      <c r="AO294">
        <v>0</v>
      </c>
      <c r="AP294">
        <v>0</v>
      </c>
      <c r="AQ294">
        <v>0</v>
      </c>
      <c r="AR294">
        <v>0</v>
      </c>
      <c r="AS294">
        <v>0</v>
      </c>
      <c r="AT294">
        <v>0</v>
      </c>
      <c r="AU294">
        <v>0</v>
      </c>
      <c r="AV294">
        <v>1</v>
      </c>
      <c r="AW294">
        <v>1</v>
      </c>
      <c r="AZ294">
        <v>1</v>
      </c>
      <c r="BA294">
        <v>1</v>
      </c>
      <c r="BB294">
        <v>1</v>
      </c>
      <c r="BC294">
        <v>3.02</v>
      </c>
      <c r="BD294" t="s">
        <v>3</v>
      </c>
      <c r="BE294" t="s">
        <v>3</v>
      </c>
      <c r="BF294" t="s">
        <v>3</v>
      </c>
      <c r="BG294" t="s">
        <v>3</v>
      </c>
      <c r="BH294">
        <v>3</v>
      </c>
      <c r="BI294">
        <v>2</v>
      </c>
      <c r="BJ294" t="s">
        <v>366</v>
      </c>
      <c r="BM294">
        <v>500002</v>
      </c>
      <c r="BN294">
        <v>0</v>
      </c>
      <c r="BO294" t="s">
        <v>363</v>
      </c>
      <c r="BP294">
        <v>1</v>
      </c>
      <c r="BQ294">
        <v>12</v>
      </c>
      <c r="BR294">
        <v>1</v>
      </c>
      <c r="BS294">
        <v>1</v>
      </c>
      <c r="BT294">
        <v>1</v>
      </c>
      <c r="BU294">
        <v>1</v>
      </c>
      <c r="BV294">
        <v>1</v>
      </c>
      <c r="BW294">
        <v>1</v>
      </c>
      <c r="BX294">
        <v>1</v>
      </c>
      <c r="BY294" t="s">
        <v>3</v>
      </c>
      <c r="BZ294">
        <v>0</v>
      </c>
      <c r="CA294">
        <v>0</v>
      </c>
      <c r="CE294">
        <v>0</v>
      </c>
      <c r="CF294">
        <v>0</v>
      </c>
      <c r="CG294">
        <v>0</v>
      </c>
      <c r="CM294">
        <v>0</v>
      </c>
      <c r="CN294" t="s">
        <v>3</v>
      </c>
      <c r="CO294">
        <v>0</v>
      </c>
      <c r="CP294">
        <f t="shared" si="582"/>
        <v>-25</v>
      </c>
      <c r="CQ294">
        <f t="shared" si="583"/>
        <v>137.16840000000002</v>
      </c>
      <c r="CR294">
        <f t="shared" si="584"/>
        <v>0</v>
      </c>
      <c r="CS294">
        <f t="shared" si="585"/>
        <v>0</v>
      </c>
      <c r="CT294">
        <f t="shared" si="586"/>
        <v>0</v>
      </c>
      <c r="CU294">
        <f t="shared" si="587"/>
        <v>0</v>
      </c>
      <c r="CV294">
        <f t="shared" si="587"/>
        <v>0</v>
      </c>
      <c r="CW294">
        <f t="shared" si="587"/>
        <v>0</v>
      </c>
      <c r="CX294">
        <f t="shared" si="587"/>
        <v>0</v>
      </c>
      <c r="CY294">
        <f t="shared" si="588"/>
        <v>0</v>
      </c>
      <c r="CZ294">
        <f t="shared" si="589"/>
        <v>0</v>
      </c>
      <c r="DC294" t="s">
        <v>3</v>
      </c>
      <c r="DD294" t="s">
        <v>3</v>
      </c>
      <c r="DE294" t="s">
        <v>3</v>
      </c>
      <c r="DF294" t="s">
        <v>3</v>
      </c>
      <c r="DG294" t="s">
        <v>3</v>
      </c>
      <c r="DH294" t="s">
        <v>3</v>
      </c>
      <c r="DI294" t="s">
        <v>3</v>
      </c>
      <c r="DJ294" t="s">
        <v>3</v>
      </c>
      <c r="DK294" t="s">
        <v>3</v>
      </c>
      <c r="DL294" t="s">
        <v>3</v>
      </c>
      <c r="DM294" t="s">
        <v>3</v>
      </c>
      <c r="DN294">
        <v>0</v>
      </c>
      <c r="DO294">
        <v>0</v>
      </c>
      <c r="DP294">
        <v>1</v>
      </c>
      <c r="DQ294">
        <v>1</v>
      </c>
      <c r="DU294">
        <v>1003</v>
      </c>
      <c r="DV294" t="s">
        <v>365</v>
      </c>
      <c r="DW294" t="s">
        <v>365</v>
      </c>
      <c r="DX294">
        <v>10</v>
      </c>
      <c r="EE294">
        <v>48577657</v>
      </c>
      <c r="EF294">
        <v>12</v>
      </c>
      <c r="EG294" t="s">
        <v>367</v>
      </c>
      <c r="EH294">
        <v>0</v>
      </c>
      <c r="EI294" t="s">
        <v>3</v>
      </c>
      <c r="EJ294">
        <v>2</v>
      </c>
      <c r="EK294">
        <v>500002</v>
      </c>
      <c r="EL294" t="s">
        <v>368</v>
      </c>
      <c r="EM294" t="s">
        <v>369</v>
      </c>
      <c r="EO294" t="s">
        <v>3</v>
      </c>
      <c r="EQ294">
        <v>163840</v>
      </c>
      <c r="ER294">
        <v>45.42</v>
      </c>
      <c r="ES294">
        <v>45.42</v>
      </c>
      <c r="ET294">
        <v>0</v>
      </c>
      <c r="EU294">
        <v>0</v>
      </c>
      <c r="EV294">
        <v>0</v>
      </c>
      <c r="EW294">
        <v>0</v>
      </c>
      <c r="EX294">
        <v>0</v>
      </c>
      <c r="EY294">
        <v>0</v>
      </c>
      <c r="FQ294">
        <v>0</v>
      </c>
      <c r="FR294">
        <f t="shared" si="590"/>
        <v>0</v>
      </c>
      <c r="FS294">
        <v>0</v>
      </c>
      <c r="FX294">
        <v>0</v>
      </c>
      <c r="FY294">
        <v>0</v>
      </c>
      <c r="GA294" t="s">
        <v>3</v>
      </c>
      <c r="GD294">
        <v>1</v>
      </c>
      <c r="GF294">
        <v>-1913534636</v>
      </c>
      <c r="GG294">
        <v>2</v>
      </c>
      <c r="GH294">
        <v>0</v>
      </c>
      <c r="GI294">
        <v>2</v>
      </c>
      <c r="GJ294">
        <v>0</v>
      </c>
      <c r="GK294">
        <v>0</v>
      </c>
      <c r="GL294">
        <f t="shared" si="591"/>
        <v>0</v>
      </c>
      <c r="GM294">
        <f t="shared" si="592"/>
        <v>-25</v>
      </c>
      <c r="GN294">
        <f t="shared" si="593"/>
        <v>0</v>
      </c>
      <c r="GO294">
        <f t="shared" si="594"/>
        <v>-25</v>
      </c>
      <c r="GP294">
        <f t="shared" si="595"/>
        <v>0</v>
      </c>
      <c r="GR294">
        <v>0</v>
      </c>
      <c r="GS294">
        <v>0</v>
      </c>
      <c r="GT294">
        <v>0</v>
      </c>
      <c r="GU294" t="s">
        <v>3</v>
      </c>
      <c r="GV294">
        <f t="shared" si="596"/>
        <v>0</v>
      </c>
      <c r="GW294">
        <v>1</v>
      </c>
      <c r="GX294">
        <f t="shared" si="597"/>
        <v>0</v>
      </c>
      <c r="HA294">
        <v>0</v>
      </c>
      <c r="HB294">
        <v>0</v>
      </c>
      <c r="HC294">
        <f t="shared" si="598"/>
        <v>0</v>
      </c>
      <c r="IK294">
        <v>0</v>
      </c>
    </row>
    <row r="295" spans="1:245">
      <c r="A295">
        <v>17</v>
      </c>
      <c r="B295">
        <v>1</v>
      </c>
      <c r="E295" t="s">
        <v>734</v>
      </c>
      <c r="F295" t="s">
        <v>370</v>
      </c>
      <c r="G295" t="s">
        <v>371</v>
      </c>
      <c r="H295" t="s">
        <v>116</v>
      </c>
      <c r="I295">
        <v>1.798</v>
      </c>
      <c r="J295">
        <v>0</v>
      </c>
      <c r="O295">
        <f t="shared" si="565"/>
        <v>42</v>
      </c>
      <c r="P295">
        <f t="shared" si="566"/>
        <v>42</v>
      </c>
      <c r="Q295">
        <f t="shared" si="567"/>
        <v>0</v>
      </c>
      <c r="R295">
        <f t="shared" si="568"/>
        <v>0</v>
      </c>
      <c r="S295">
        <f t="shared" si="569"/>
        <v>0</v>
      </c>
      <c r="T295">
        <f t="shared" si="570"/>
        <v>0</v>
      </c>
      <c r="U295">
        <f t="shared" si="571"/>
        <v>0</v>
      </c>
      <c r="V295">
        <f t="shared" si="572"/>
        <v>0</v>
      </c>
      <c r="W295">
        <f t="shared" si="573"/>
        <v>0</v>
      </c>
      <c r="X295">
        <f t="shared" si="574"/>
        <v>0</v>
      </c>
      <c r="Y295">
        <f t="shared" si="574"/>
        <v>0</v>
      </c>
      <c r="AA295">
        <v>48583957</v>
      </c>
      <c r="AB295">
        <f t="shared" si="575"/>
        <v>11.63</v>
      </c>
      <c r="AC295">
        <f t="shared" si="576"/>
        <v>11.63</v>
      </c>
      <c r="AD295">
        <f t="shared" si="577"/>
        <v>0</v>
      </c>
      <c r="AE295">
        <f t="shared" si="578"/>
        <v>0</v>
      </c>
      <c r="AF295">
        <f t="shared" si="578"/>
        <v>0</v>
      </c>
      <c r="AG295">
        <f t="shared" si="579"/>
        <v>0</v>
      </c>
      <c r="AH295">
        <f t="shared" si="580"/>
        <v>0</v>
      </c>
      <c r="AI295">
        <f t="shared" si="580"/>
        <v>0</v>
      </c>
      <c r="AJ295">
        <f t="shared" si="581"/>
        <v>0</v>
      </c>
      <c r="AK295">
        <v>11.63</v>
      </c>
      <c r="AL295">
        <v>11.63</v>
      </c>
      <c r="AM295">
        <v>0</v>
      </c>
      <c r="AN295">
        <v>0</v>
      </c>
      <c r="AO295">
        <v>0</v>
      </c>
      <c r="AP295">
        <v>0</v>
      </c>
      <c r="AQ295">
        <v>0</v>
      </c>
      <c r="AR295">
        <v>0</v>
      </c>
      <c r="AS295">
        <v>0</v>
      </c>
      <c r="AT295">
        <v>0</v>
      </c>
      <c r="AU295">
        <v>0</v>
      </c>
      <c r="AV295">
        <v>1</v>
      </c>
      <c r="AW295">
        <v>1</v>
      </c>
      <c r="AZ295">
        <v>1</v>
      </c>
      <c r="BA295">
        <v>1</v>
      </c>
      <c r="BB295">
        <v>1</v>
      </c>
      <c r="BC295">
        <v>1.99</v>
      </c>
      <c r="BD295" t="s">
        <v>3</v>
      </c>
      <c r="BE295" t="s">
        <v>3</v>
      </c>
      <c r="BF295" t="s">
        <v>3</v>
      </c>
      <c r="BG295" t="s">
        <v>3</v>
      </c>
      <c r="BH295">
        <v>3</v>
      </c>
      <c r="BI295">
        <v>2</v>
      </c>
      <c r="BJ295" t="s">
        <v>372</v>
      </c>
      <c r="BM295">
        <v>500002</v>
      </c>
      <c r="BN295">
        <v>0</v>
      </c>
      <c r="BO295" t="s">
        <v>370</v>
      </c>
      <c r="BP295">
        <v>1</v>
      </c>
      <c r="BQ295">
        <v>12</v>
      </c>
      <c r="BR295">
        <v>0</v>
      </c>
      <c r="BS295">
        <v>1</v>
      </c>
      <c r="BT295">
        <v>1</v>
      </c>
      <c r="BU295">
        <v>1</v>
      </c>
      <c r="BV295">
        <v>1</v>
      </c>
      <c r="BW295">
        <v>1</v>
      </c>
      <c r="BX295">
        <v>1</v>
      </c>
      <c r="BY295" t="s">
        <v>3</v>
      </c>
      <c r="BZ295">
        <v>0</v>
      </c>
      <c r="CA295">
        <v>0</v>
      </c>
      <c r="CE295">
        <v>0</v>
      </c>
      <c r="CF295">
        <v>0</v>
      </c>
      <c r="CG295">
        <v>0</v>
      </c>
      <c r="CM295">
        <v>0</v>
      </c>
      <c r="CN295" t="s">
        <v>3</v>
      </c>
      <c r="CO295">
        <v>0</v>
      </c>
      <c r="CP295">
        <f t="shared" si="582"/>
        <v>42</v>
      </c>
      <c r="CQ295">
        <f t="shared" si="583"/>
        <v>23.143700000000003</v>
      </c>
      <c r="CR295">
        <f t="shared" si="584"/>
        <v>0</v>
      </c>
      <c r="CS295">
        <f t="shared" si="585"/>
        <v>0</v>
      </c>
      <c r="CT295">
        <f t="shared" si="586"/>
        <v>0</v>
      </c>
      <c r="CU295">
        <f t="shared" si="587"/>
        <v>0</v>
      </c>
      <c r="CV295">
        <f t="shared" si="587"/>
        <v>0</v>
      </c>
      <c r="CW295">
        <f t="shared" si="587"/>
        <v>0</v>
      </c>
      <c r="CX295">
        <f t="shared" si="587"/>
        <v>0</v>
      </c>
      <c r="CY295">
        <f t="shared" si="588"/>
        <v>0</v>
      </c>
      <c r="CZ295">
        <f t="shared" si="589"/>
        <v>0</v>
      </c>
      <c r="DC295" t="s">
        <v>3</v>
      </c>
      <c r="DD295" t="s">
        <v>3</v>
      </c>
      <c r="DE295" t="s">
        <v>3</v>
      </c>
      <c r="DF295" t="s">
        <v>3</v>
      </c>
      <c r="DG295" t="s">
        <v>3</v>
      </c>
      <c r="DH295" t="s">
        <v>3</v>
      </c>
      <c r="DI295" t="s">
        <v>3</v>
      </c>
      <c r="DJ295" t="s">
        <v>3</v>
      </c>
      <c r="DK295" t="s">
        <v>3</v>
      </c>
      <c r="DL295" t="s">
        <v>3</v>
      </c>
      <c r="DM295" t="s">
        <v>3</v>
      </c>
      <c r="DN295">
        <v>0</v>
      </c>
      <c r="DO295">
        <v>0</v>
      </c>
      <c r="DP295">
        <v>1</v>
      </c>
      <c r="DQ295">
        <v>1</v>
      </c>
      <c r="DU295">
        <v>1003</v>
      </c>
      <c r="DV295" t="s">
        <v>116</v>
      </c>
      <c r="DW295" t="s">
        <v>116</v>
      </c>
      <c r="DX295">
        <v>1</v>
      </c>
      <c r="EE295">
        <v>48577657</v>
      </c>
      <c r="EF295">
        <v>12</v>
      </c>
      <c r="EG295" t="s">
        <v>367</v>
      </c>
      <c r="EH295">
        <v>0</v>
      </c>
      <c r="EI295" t="s">
        <v>3</v>
      </c>
      <c r="EJ295">
        <v>2</v>
      </c>
      <c r="EK295">
        <v>500002</v>
      </c>
      <c r="EL295" t="s">
        <v>368</v>
      </c>
      <c r="EM295" t="s">
        <v>369</v>
      </c>
      <c r="EO295" t="s">
        <v>3</v>
      </c>
      <c r="EQ295">
        <v>131072</v>
      </c>
      <c r="ER295">
        <v>11.63</v>
      </c>
      <c r="ES295">
        <v>11.63</v>
      </c>
      <c r="ET295">
        <v>0</v>
      </c>
      <c r="EU295">
        <v>0</v>
      </c>
      <c r="EV295">
        <v>0</v>
      </c>
      <c r="EW295">
        <v>0</v>
      </c>
      <c r="EX295">
        <v>0</v>
      </c>
      <c r="EY295">
        <v>0</v>
      </c>
      <c r="FQ295">
        <v>0</v>
      </c>
      <c r="FR295">
        <f t="shared" si="590"/>
        <v>0</v>
      </c>
      <c r="FS295">
        <v>0</v>
      </c>
      <c r="FX295">
        <v>0</v>
      </c>
      <c r="FY295">
        <v>0</v>
      </c>
      <c r="GA295" t="s">
        <v>3</v>
      </c>
      <c r="GD295">
        <v>1</v>
      </c>
      <c r="GF295">
        <v>1927851404</v>
      </c>
      <c r="GG295">
        <v>2</v>
      </c>
      <c r="GH295">
        <v>0</v>
      </c>
      <c r="GI295">
        <v>2</v>
      </c>
      <c r="GJ295">
        <v>0</v>
      </c>
      <c r="GK295">
        <v>0</v>
      </c>
      <c r="GL295">
        <f t="shared" si="591"/>
        <v>0</v>
      </c>
      <c r="GM295">
        <f t="shared" si="592"/>
        <v>42</v>
      </c>
      <c r="GN295">
        <f t="shared" si="593"/>
        <v>0</v>
      </c>
      <c r="GO295">
        <f t="shared" si="594"/>
        <v>42</v>
      </c>
      <c r="GP295">
        <f t="shared" si="595"/>
        <v>0</v>
      </c>
      <c r="GR295">
        <v>0</v>
      </c>
      <c r="GS295">
        <v>0</v>
      </c>
      <c r="GT295">
        <v>0</v>
      </c>
      <c r="GU295" t="s">
        <v>3</v>
      </c>
      <c r="GV295">
        <f t="shared" si="596"/>
        <v>0</v>
      </c>
      <c r="GW295">
        <v>1</v>
      </c>
      <c r="GX295">
        <f t="shared" si="597"/>
        <v>0</v>
      </c>
      <c r="HA295">
        <v>0</v>
      </c>
      <c r="HB295">
        <v>0</v>
      </c>
      <c r="HC295">
        <f t="shared" si="598"/>
        <v>0</v>
      </c>
      <c r="IK295">
        <v>0</v>
      </c>
    </row>
    <row r="296" spans="1:245">
      <c r="A296">
        <v>17</v>
      </c>
      <c r="B296">
        <v>1</v>
      </c>
      <c r="E296" t="s">
        <v>735</v>
      </c>
      <c r="F296" t="s">
        <v>413</v>
      </c>
      <c r="G296" t="s">
        <v>414</v>
      </c>
      <c r="H296" t="s">
        <v>170</v>
      </c>
      <c r="I296">
        <v>4</v>
      </c>
      <c r="J296">
        <v>0</v>
      </c>
      <c r="O296">
        <f t="shared" si="565"/>
        <v>121</v>
      </c>
      <c r="P296">
        <f t="shared" si="566"/>
        <v>121</v>
      </c>
      <c r="Q296">
        <f t="shared" si="567"/>
        <v>0</v>
      </c>
      <c r="R296">
        <f t="shared" si="568"/>
        <v>0</v>
      </c>
      <c r="S296">
        <f t="shared" si="569"/>
        <v>0</v>
      </c>
      <c r="T296">
        <f t="shared" si="570"/>
        <v>0</v>
      </c>
      <c r="U296">
        <f t="shared" si="571"/>
        <v>0</v>
      </c>
      <c r="V296">
        <f t="shared" si="572"/>
        <v>0</v>
      </c>
      <c r="W296">
        <f t="shared" si="573"/>
        <v>0</v>
      </c>
      <c r="X296">
        <f t="shared" si="574"/>
        <v>0</v>
      </c>
      <c r="Y296">
        <f t="shared" si="574"/>
        <v>0</v>
      </c>
      <c r="AA296">
        <v>48583957</v>
      </c>
      <c r="AB296">
        <f t="shared" si="575"/>
        <v>8.2200000000000006</v>
      </c>
      <c r="AC296">
        <f t="shared" si="576"/>
        <v>8.2200000000000006</v>
      </c>
      <c r="AD296">
        <f t="shared" si="577"/>
        <v>0</v>
      </c>
      <c r="AE296">
        <f t="shared" si="578"/>
        <v>0</v>
      </c>
      <c r="AF296">
        <f t="shared" si="578"/>
        <v>0</v>
      </c>
      <c r="AG296">
        <f t="shared" si="579"/>
        <v>0</v>
      </c>
      <c r="AH296">
        <f t="shared" si="580"/>
        <v>0</v>
      </c>
      <c r="AI296">
        <f t="shared" si="580"/>
        <v>0</v>
      </c>
      <c r="AJ296">
        <f t="shared" si="581"/>
        <v>0</v>
      </c>
      <c r="AK296">
        <v>8.2200000000000006</v>
      </c>
      <c r="AL296">
        <v>8.2200000000000006</v>
      </c>
      <c r="AM296">
        <v>0</v>
      </c>
      <c r="AN296">
        <v>0</v>
      </c>
      <c r="AO296">
        <v>0</v>
      </c>
      <c r="AP296">
        <v>0</v>
      </c>
      <c r="AQ296">
        <v>0</v>
      </c>
      <c r="AR296">
        <v>0</v>
      </c>
      <c r="AS296">
        <v>0</v>
      </c>
      <c r="AT296">
        <v>0</v>
      </c>
      <c r="AU296">
        <v>0</v>
      </c>
      <c r="AV296">
        <v>1</v>
      </c>
      <c r="AW296">
        <v>1</v>
      </c>
      <c r="AZ296">
        <v>1</v>
      </c>
      <c r="BA296">
        <v>1</v>
      </c>
      <c r="BB296">
        <v>1</v>
      </c>
      <c r="BC296">
        <v>3.68</v>
      </c>
      <c r="BD296" t="s">
        <v>3</v>
      </c>
      <c r="BE296" t="s">
        <v>3</v>
      </c>
      <c r="BF296" t="s">
        <v>3</v>
      </c>
      <c r="BG296" t="s">
        <v>3</v>
      </c>
      <c r="BH296">
        <v>3</v>
      </c>
      <c r="BI296">
        <v>2</v>
      </c>
      <c r="BJ296" t="s">
        <v>415</v>
      </c>
      <c r="BM296">
        <v>500002</v>
      </c>
      <c r="BN296">
        <v>0</v>
      </c>
      <c r="BO296" t="s">
        <v>413</v>
      </c>
      <c r="BP296">
        <v>1</v>
      </c>
      <c r="BQ296">
        <v>12</v>
      </c>
      <c r="BR296">
        <v>0</v>
      </c>
      <c r="BS296">
        <v>1</v>
      </c>
      <c r="BT296">
        <v>1</v>
      </c>
      <c r="BU296">
        <v>1</v>
      </c>
      <c r="BV296">
        <v>1</v>
      </c>
      <c r="BW296">
        <v>1</v>
      </c>
      <c r="BX296">
        <v>1</v>
      </c>
      <c r="BY296" t="s">
        <v>3</v>
      </c>
      <c r="BZ296">
        <v>0</v>
      </c>
      <c r="CA296">
        <v>0</v>
      </c>
      <c r="CE296">
        <v>0</v>
      </c>
      <c r="CF296">
        <v>0</v>
      </c>
      <c r="CG296">
        <v>0</v>
      </c>
      <c r="CM296">
        <v>0</v>
      </c>
      <c r="CN296" t="s">
        <v>3</v>
      </c>
      <c r="CO296">
        <v>0</v>
      </c>
      <c r="CP296">
        <f t="shared" si="582"/>
        <v>121</v>
      </c>
      <c r="CQ296">
        <f t="shared" si="583"/>
        <v>30.249600000000004</v>
      </c>
      <c r="CR296">
        <f t="shared" si="584"/>
        <v>0</v>
      </c>
      <c r="CS296">
        <f t="shared" si="585"/>
        <v>0</v>
      </c>
      <c r="CT296">
        <f t="shared" si="586"/>
        <v>0</v>
      </c>
      <c r="CU296">
        <f t="shared" si="587"/>
        <v>0</v>
      </c>
      <c r="CV296">
        <f t="shared" si="587"/>
        <v>0</v>
      </c>
      <c r="CW296">
        <f t="shared" si="587"/>
        <v>0</v>
      </c>
      <c r="CX296">
        <f t="shared" si="587"/>
        <v>0</v>
      </c>
      <c r="CY296">
        <f t="shared" si="588"/>
        <v>0</v>
      </c>
      <c r="CZ296">
        <f t="shared" si="589"/>
        <v>0</v>
      </c>
      <c r="DC296" t="s">
        <v>3</v>
      </c>
      <c r="DD296" t="s">
        <v>3</v>
      </c>
      <c r="DE296" t="s">
        <v>3</v>
      </c>
      <c r="DF296" t="s">
        <v>3</v>
      </c>
      <c r="DG296" t="s">
        <v>3</v>
      </c>
      <c r="DH296" t="s">
        <v>3</v>
      </c>
      <c r="DI296" t="s">
        <v>3</v>
      </c>
      <c r="DJ296" t="s">
        <v>3</v>
      </c>
      <c r="DK296" t="s">
        <v>3</v>
      </c>
      <c r="DL296" t="s">
        <v>3</v>
      </c>
      <c r="DM296" t="s">
        <v>3</v>
      </c>
      <c r="DN296">
        <v>0</v>
      </c>
      <c r="DO296">
        <v>0</v>
      </c>
      <c r="DP296">
        <v>1</v>
      </c>
      <c r="DQ296">
        <v>1</v>
      </c>
      <c r="DU296">
        <v>1010</v>
      </c>
      <c r="DV296" t="s">
        <v>170</v>
      </c>
      <c r="DW296" t="s">
        <v>170</v>
      </c>
      <c r="DX296">
        <v>1</v>
      </c>
      <c r="EE296">
        <v>48577657</v>
      </c>
      <c r="EF296">
        <v>12</v>
      </c>
      <c r="EG296" t="s">
        <v>367</v>
      </c>
      <c r="EH296">
        <v>0</v>
      </c>
      <c r="EI296" t="s">
        <v>3</v>
      </c>
      <c r="EJ296">
        <v>2</v>
      </c>
      <c r="EK296">
        <v>500002</v>
      </c>
      <c r="EL296" t="s">
        <v>368</v>
      </c>
      <c r="EM296" t="s">
        <v>369</v>
      </c>
      <c r="EO296" t="s">
        <v>3</v>
      </c>
      <c r="EQ296">
        <v>131072</v>
      </c>
      <c r="ER296">
        <v>8.2200000000000006</v>
      </c>
      <c r="ES296">
        <v>8.2200000000000006</v>
      </c>
      <c r="ET296">
        <v>0</v>
      </c>
      <c r="EU296">
        <v>0</v>
      </c>
      <c r="EV296">
        <v>0</v>
      </c>
      <c r="EW296">
        <v>0</v>
      </c>
      <c r="EX296">
        <v>0</v>
      </c>
      <c r="EY296">
        <v>0</v>
      </c>
      <c r="FQ296">
        <v>0</v>
      </c>
      <c r="FR296">
        <f t="shared" si="590"/>
        <v>0</v>
      </c>
      <c r="FS296">
        <v>0</v>
      </c>
      <c r="FX296">
        <v>0</v>
      </c>
      <c r="FY296">
        <v>0</v>
      </c>
      <c r="GA296" t="s">
        <v>3</v>
      </c>
      <c r="GD296">
        <v>1</v>
      </c>
      <c r="GF296">
        <v>352348497</v>
      </c>
      <c r="GG296">
        <v>2</v>
      </c>
      <c r="GH296">
        <v>0</v>
      </c>
      <c r="GI296">
        <v>2</v>
      </c>
      <c r="GJ296">
        <v>0</v>
      </c>
      <c r="GK296">
        <v>0</v>
      </c>
      <c r="GL296">
        <f t="shared" si="591"/>
        <v>0</v>
      </c>
      <c r="GM296">
        <f t="shared" si="592"/>
        <v>121</v>
      </c>
      <c r="GN296">
        <f t="shared" si="593"/>
        <v>0</v>
      </c>
      <c r="GO296">
        <f t="shared" si="594"/>
        <v>121</v>
      </c>
      <c r="GP296">
        <f t="shared" si="595"/>
        <v>0</v>
      </c>
      <c r="GR296">
        <v>0</v>
      </c>
      <c r="GS296">
        <v>0</v>
      </c>
      <c r="GT296">
        <v>0</v>
      </c>
      <c r="GU296" t="s">
        <v>3</v>
      </c>
      <c r="GV296">
        <f t="shared" si="596"/>
        <v>0</v>
      </c>
      <c r="GW296">
        <v>1</v>
      </c>
      <c r="GX296">
        <f t="shared" si="597"/>
        <v>0</v>
      </c>
      <c r="HA296">
        <v>0</v>
      </c>
      <c r="HB296">
        <v>0</v>
      </c>
      <c r="HC296">
        <f t="shared" si="598"/>
        <v>0</v>
      </c>
      <c r="IK296">
        <v>0</v>
      </c>
    </row>
    <row r="297" spans="1:245">
      <c r="A297">
        <v>19</v>
      </c>
      <c r="B297">
        <v>1</v>
      </c>
      <c r="F297" t="s">
        <v>3</v>
      </c>
      <c r="G297" t="s">
        <v>736</v>
      </c>
      <c r="H297" t="s">
        <v>3</v>
      </c>
      <c r="AA297">
        <v>1</v>
      </c>
      <c r="IK297">
        <v>0</v>
      </c>
    </row>
    <row r="298" spans="1:245">
      <c r="A298">
        <v>17</v>
      </c>
      <c r="B298">
        <v>1</v>
      </c>
      <c r="C298">
        <f>ROW(SmtRes!A730)</f>
        <v>730</v>
      </c>
      <c r="D298">
        <f>ROW(EtalonRes!A824)</f>
        <v>824</v>
      </c>
      <c r="E298" t="s">
        <v>737</v>
      </c>
      <c r="F298" t="s">
        <v>738</v>
      </c>
      <c r="G298" t="s">
        <v>739</v>
      </c>
      <c r="H298" t="s">
        <v>715</v>
      </c>
      <c r="I298">
        <f>ROUND(2*1.311/100,9)</f>
        <v>2.622E-2</v>
      </c>
      <c r="J298">
        <v>0</v>
      </c>
      <c r="O298">
        <f>ROUND(CP298,0)</f>
        <v>2699</v>
      </c>
      <c r="P298">
        <f>ROUND(CQ298*I298,0)</f>
        <v>2275</v>
      </c>
      <c r="Q298">
        <f>ROUND(CR298*I298,0)</f>
        <v>43</v>
      </c>
      <c r="R298">
        <f>ROUND(CS298*I298,0)</f>
        <v>6</v>
      </c>
      <c r="S298">
        <f>ROUND(CT298*I298,0)</f>
        <v>381</v>
      </c>
      <c r="T298">
        <f>ROUND(CU298*I298,0)</f>
        <v>0</v>
      </c>
      <c r="U298">
        <f>CV298*I298</f>
        <v>2.5320654</v>
      </c>
      <c r="V298">
        <f>CW298*I298</f>
        <v>2.7793200000000001E-2</v>
      </c>
      <c r="W298">
        <f>ROUND(CX298*I298,0)</f>
        <v>0</v>
      </c>
      <c r="X298">
        <f t="shared" ref="X298:Y302" si="599">ROUND(CY298,0)</f>
        <v>445</v>
      </c>
      <c r="Y298">
        <f t="shared" si="599"/>
        <v>275</v>
      </c>
      <c r="AA298">
        <v>48583957</v>
      </c>
      <c r="AB298">
        <f>ROUND((AC298+AD298+AF298),2)</f>
        <v>25656.880000000001</v>
      </c>
      <c r="AC298">
        <f>ROUND((ES298),2)</f>
        <v>24644.29</v>
      </c>
      <c r="AD298">
        <f>ROUND((((ET298)-(EU298))+AE298),2)</f>
        <v>203.33</v>
      </c>
      <c r="AE298">
        <f t="shared" ref="AE298:AF302" si="600">ROUND((EU298),2)</f>
        <v>12.83</v>
      </c>
      <c r="AF298">
        <f t="shared" si="600"/>
        <v>809.26</v>
      </c>
      <c r="AG298">
        <f>ROUND((AP298),2)</f>
        <v>0</v>
      </c>
      <c r="AH298">
        <f t="shared" ref="AH298:AI302" si="601">(EW298)</f>
        <v>96.57</v>
      </c>
      <c r="AI298">
        <f t="shared" si="601"/>
        <v>1.06</v>
      </c>
      <c r="AJ298">
        <f>(AS298)</f>
        <v>0</v>
      </c>
      <c r="AK298">
        <v>25656.880000000001</v>
      </c>
      <c r="AL298">
        <v>24644.29</v>
      </c>
      <c r="AM298">
        <v>203.33</v>
      </c>
      <c r="AN298">
        <v>12.83</v>
      </c>
      <c r="AO298">
        <v>809.26</v>
      </c>
      <c r="AP298">
        <v>0</v>
      </c>
      <c r="AQ298">
        <v>96.57</v>
      </c>
      <c r="AR298">
        <v>1.06</v>
      </c>
      <c r="AS298">
        <v>0</v>
      </c>
      <c r="AT298">
        <v>115</v>
      </c>
      <c r="AU298">
        <v>71</v>
      </c>
      <c r="AV298">
        <v>1</v>
      </c>
      <c r="AW298">
        <v>1</v>
      </c>
      <c r="AZ298">
        <v>1</v>
      </c>
      <c r="BA298">
        <v>17.95</v>
      </c>
      <c r="BB298">
        <v>8.1300000000000008</v>
      </c>
      <c r="BC298">
        <v>3.52</v>
      </c>
      <c r="BD298" t="s">
        <v>3</v>
      </c>
      <c r="BE298" t="s">
        <v>3</v>
      </c>
      <c r="BF298" t="s">
        <v>3</v>
      </c>
      <c r="BG298" t="s">
        <v>3</v>
      </c>
      <c r="BH298">
        <v>0</v>
      </c>
      <c r="BI298">
        <v>1</v>
      </c>
      <c r="BJ298" t="s">
        <v>740</v>
      </c>
      <c r="BM298">
        <v>18001</v>
      </c>
      <c r="BN298">
        <v>0</v>
      </c>
      <c r="BO298" t="s">
        <v>738</v>
      </c>
      <c r="BP298">
        <v>1</v>
      </c>
      <c r="BQ298">
        <v>2</v>
      </c>
      <c r="BR298">
        <v>0</v>
      </c>
      <c r="BS298">
        <v>17.95</v>
      </c>
      <c r="BT298">
        <v>1</v>
      </c>
      <c r="BU298">
        <v>1</v>
      </c>
      <c r="BV298">
        <v>1</v>
      </c>
      <c r="BW298">
        <v>1</v>
      </c>
      <c r="BX298">
        <v>1</v>
      </c>
      <c r="BY298" t="s">
        <v>3</v>
      </c>
      <c r="BZ298">
        <v>128</v>
      </c>
      <c r="CA298">
        <v>83</v>
      </c>
      <c r="CE298">
        <v>0</v>
      </c>
      <c r="CF298">
        <v>0</v>
      </c>
      <c r="CG298">
        <v>0</v>
      </c>
      <c r="CM298">
        <v>0</v>
      </c>
      <c r="CN298" t="s">
        <v>3</v>
      </c>
      <c r="CO298">
        <v>0</v>
      </c>
      <c r="CP298">
        <f>(P298+Q298+S298)</f>
        <v>2699</v>
      </c>
      <c r="CQ298">
        <f>AC298*BC298</f>
        <v>86747.900800000003</v>
      </c>
      <c r="CR298">
        <f>AD298*BB298</f>
        <v>1653.0729000000003</v>
      </c>
      <c r="CS298">
        <f>AE298*BS298</f>
        <v>230.29849999999999</v>
      </c>
      <c r="CT298">
        <f>AF298*BA298</f>
        <v>14526.216999999999</v>
      </c>
      <c r="CU298">
        <f t="shared" ref="CU298:CX302" si="602">AG298</f>
        <v>0</v>
      </c>
      <c r="CV298">
        <f t="shared" si="602"/>
        <v>96.57</v>
      </c>
      <c r="CW298">
        <f t="shared" si="602"/>
        <v>1.06</v>
      </c>
      <c r="CX298">
        <f t="shared" si="602"/>
        <v>0</v>
      </c>
      <c r="CY298">
        <f>(((S298+R298)*AT298)/100)</f>
        <v>445.05</v>
      </c>
      <c r="CZ298">
        <f>(((S298+R298)*AU298)/100)</f>
        <v>274.77</v>
      </c>
      <c r="DC298" t="s">
        <v>3</v>
      </c>
      <c r="DD298" t="s">
        <v>3</v>
      </c>
      <c r="DE298" t="s">
        <v>3</v>
      </c>
      <c r="DF298" t="s">
        <v>3</v>
      </c>
      <c r="DG298" t="s">
        <v>3</v>
      </c>
      <c r="DH298" t="s">
        <v>3</v>
      </c>
      <c r="DI298" t="s">
        <v>3</v>
      </c>
      <c r="DJ298" t="s">
        <v>3</v>
      </c>
      <c r="DK298" t="s">
        <v>3</v>
      </c>
      <c r="DL298" t="s">
        <v>3</v>
      </c>
      <c r="DM298" t="s">
        <v>3</v>
      </c>
      <c r="DN298">
        <v>0</v>
      </c>
      <c r="DO298">
        <v>0</v>
      </c>
      <c r="DP298">
        <v>1</v>
      </c>
      <c r="DQ298">
        <v>1</v>
      </c>
      <c r="DU298">
        <v>1013</v>
      </c>
      <c r="DV298" t="s">
        <v>715</v>
      </c>
      <c r="DW298" t="s">
        <v>715</v>
      </c>
      <c r="DX298">
        <v>1</v>
      </c>
      <c r="EE298">
        <v>48577752</v>
      </c>
      <c r="EF298">
        <v>2</v>
      </c>
      <c r="EG298" t="s">
        <v>12</v>
      </c>
      <c r="EH298">
        <v>0</v>
      </c>
      <c r="EI298" t="s">
        <v>3</v>
      </c>
      <c r="EJ298">
        <v>1</v>
      </c>
      <c r="EK298">
        <v>18001</v>
      </c>
      <c r="EL298" t="s">
        <v>717</v>
      </c>
      <c r="EM298" t="s">
        <v>718</v>
      </c>
      <c r="EO298" t="s">
        <v>3</v>
      </c>
      <c r="EQ298">
        <v>131072</v>
      </c>
      <c r="ER298">
        <v>25656.880000000001</v>
      </c>
      <c r="ES298">
        <v>24644.29</v>
      </c>
      <c r="ET298">
        <v>203.33</v>
      </c>
      <c r="EU298">
        <v>12.83</v>
      </c>
      <c r="EV298">
        <v>809.26</v>
      </c>
      <c r="EW298">
        <v>96.57</v>
      </c>
      <c r="EX298">
        <v>1.06</v>
      </c>
      <c r="EY298">
        <v>0</v>
      </c>
      <c r="FQ298">
        <v>0</v>
      </c>
      <c r="FR298">
        <f>ROUND(IF(AND(BH298=3,BI298=3),P298,0),0)</f>
        <v>0</v>
      </c>
      <c r="FS298">
        <v>0</v>
      </c>
      <c r="FT298" t="s">
        <v>22</v>
      </c>
      <c r="FU298" t="s">
        <v>23</v>
      </c>
      <c r="FX298">
        <v>115.2</v>
      </c>
      <c r="FY298">
        <v>70.55</v>
      </c>
      <c r="GA298" t="s">
        <v>3</v>
      </c>
      <c r="GD298">
        <v>1</v>
      </c>
      <c r="GF298">
        <v>1893573589</v>
      </c>
      <c r="GG298">
        <v>2</v>
      </c>
      <c r="GH298">
        <v>0</v>
      </c>
      <c r="GI298">
        <v>2</v>
      </c>
      <c r="GJ298">
        <v>0</v>
      </c>
      <c r="GK298">
        <v>0</v>
      </c>
      <c r="GL298">
        <f>ROUND(IF(AND(BH298=3,BI298=3,FS298&lt;&gt;0),P298,0),0)</f>
        <v>0</v>
      </c>
      <c r="GM298">
        <f>ROUND(O298+X298+Y298,0)+GX298</f>
        <v>3419</v>
      </c>
      <c r="GN298">
        <f>IF(OR(BI298=0,BI298=1),ROUND(O298+X298+Y298,0),0)</f>
        <v>3419</v>
      </c>
      <c r="GO298">
        <f>IF(BI298=2,ROUND(O298+X298+Y298,0),0)</f>
        <v>0</v>
      </c>
      <c r="GP298">
        <f>IF(BI298=4,ROUND(O298+X298+Y298,0)+GX298,0)</f>
        <v>0</v>
      </c>
      <c r="GR298">
        <v>0</v>
      </c>
      <c r="GS298">
        <v>0</v>
      </c>
      <c r="GT298">
        <v>0</v>
      </c>
      <c r="GU298" t="s">
        <v>3</v>
      </c>
      <c r="GV298">
        <f>ROUND((GT298),2)</f>
        <v>0</v>
      </c>
      <c r="GW298">
        <v>1</v>
      </c>
      <c r="GX298">
        <f>ROUND(HC298*I298,0)</f>
        <v>0</v>
      </c>
      <c r="HA298">
        <v>0</v>
      </c>
      <c r="HB298">
        <v>0</v>
      </c>
      <c r="HC298">
        <f>GV298*GW298</f>
        <v>0</v>
      </c>
      <c r="IK298">
        <v>0</v>
      </c>
    </row>
    <row r="299" spans="1:245">
      <c r="A299">
        <v>17</v>
      </c>
      <c r="B299">
        <v>1</v>
      </c>
      <c r="E299" t="s">
        <v>741</v>
      </c>
      <c r="F299" t="s">
        <v>742</v>
      </c>
      <c r="G299" t="s">
        <v>743</v>
      </c>
      <c r="H299" t="s">
        <v>722</v>
      </c>
      <c r="I299">
        <f>ROUND(I298*-100,9)</f>
        <v>-2.6219999999999999</v>
      </c>
      <c r="J299">
        <v>0</v>
      </c>
      <c r="O299">
        <f>ROUND(CP299,0)</f>
        <v>-2264</v>
      </c>
      <c r="P299">
        <f>ROUND(CQ299*I299,0)</f>
        <v>-2264</v>
      </c>
      <c r="Q299">
        <f>ROUND(CR299*I299,0)</f>
        <v>0</v>
      </c>
      <c r="R299">
        <f>ROUND(CS299*I299,0)</f>
        <v>0</v>
      </c>
      <c r="S299">
        <f>ROUND(CT299*I299,0)</f>
        <v>0</v>
      </c>
      <c r="T299">
        <f>ROUND(CU299*I299,0)</f>
        <v>0</v>
      </c>
      <c r="U299">
        <f>CV299*I299</f>
        <v>0</v>
      </c>
      <c r="V299">
        <f>CW299*I299</f>
        <v>0</v>
      </c>
      <c r="W299">
        <f>ROUND(CX299*I299,0)</f>
        <v>0</v>
      </c>
      <c r="X299">
        <f t="shared" si="599"/>
        <v>0</v>
      </c>
      <c r="Y299">
        <f t="shared" si="599"/>
        <v>0</v>
      </c>
      <c r="AA299">
        <v>48583957</v>
      </c>
      <c r="AB299">
        <f>ROUND((AC299+AD299+AF299),2)</f>
        <v>246</v>
      </c>
      <c r="AC299">
        <f>ROUND((ES299),2)</f>
        <v>246</v>
      </c>
      <c r="AD299">
        <f>ROUND((((ET299)-(EU299))+AE299),2)</f>
        <v>0</v>
      </c>
      <c r="AE299">
        <f t="shared" si="600"/>
        <v>0</v>
      </c>
      <c r="AF299">
        <f t="shared" si="600"/>
        <v>0</v>
      </c>
      <c r="AG299">
        <f>ROUND((AP299),2)</f>
        <v>0</v>
      </c>
      <c r="AH299">
        <f t="shared" si="601"/>
        <v>0</v>
      </c>
      <c r="AI299">
        <f t="shared" si="601"/>
        <v>0</v>
      </c>
      <c r="AJ299">
        <f>(AS299)</f>
        <v>0</v>
      </c>
      <c r="AK299">
        <v>246</v>
      </c>
      <c r="AL299">
        <v>246</v>
      </c>
      <c r="AM299">
        <v>0</v>
      </c>
      <c r="AN299">
        <v>0</v>
      </c>
      <c r="AO299">
        <v>0</v>
      </c>
      <c r="AP299">
        <v>0</v>
      </c>
      <c r="AQ299">
        <v>0</v>
      </c>
      <c r="AR299">
        <v>0</v>
      </c>
      <c r="AS299">
        <v>0</v>
      </c>
      <c r="AT299">
        <v>0</v>
      </c>
      <c r="AU299">
        <v>0</v>
      </c>
      <c r="AV299">
        <v>1</v>
      </c>
      <c r="AW299">
        <v>1</v>
      </c>
      <c r="AZ299">
        <v>1</v>
      </c>
      <c r="BA299">
        <v>1</v>
      </c>
      <c r="BB299">
        <v>1</v>
      </c>
      <c r="BC299">
        <v>3.51</v>
      </c>
      <c r="BD299" t="s">
        <v>3</v>
      </c>
      <c r="BE299" t="s">
        <v>3</v>
      </c>
      <c r="BF299" t="s">
        <v>3</v>
      </c>
      <c r="BG299" t="s">
        <v>3</v>
      </c>
      <c r="BH299">
        <v>3</v>
      </c>
      <c r="BI299">
        <v>1</v>
      </c>
      <c r="BJ299" t="s">
        <v>744</v>
      </c>
      <c r="BM299">
        <v>500001</v>
      </c>
      <c r="BN299">
        <v>0</v>
      </c>
      <c r="BO299" t="s">
        <v>742</v>
      </c>
      <c r="BP299">
        <v>1</v>
      </c>
      <c r="BQ299">
        <v>8</v>
      </c>
      <c r="BR299">
        <v>1</v>
      </c>
      <c r="BS299">
        <v>1</v>
      </c>
      <c r="BT299">
        <v>1</v>
      </c>
      <c r="BU299">
        <v>1</v>
      </c>
      <c r="BV299">
        <v>1</v>
      </c>
      <c r="BW299">
        <v>1</v>
      </c>
      <c r="BX299">
        <v>1</v>
      </c>
      <c r="BY299" t="s">
        <v>3</v>
      </c>
      <c r="BZ299">
        <v>0</v>
      </c>
      <c r="CA299">
        <v>0</v>
      </c>
      <c r="CE299">
        <v>0</v>
      </c>
      <c r="CF299">
        <v>0</v>
      </c>
      <c r="CG299">
        <v>0</v>
      </c>
      <c r="CM299">
        <v>0</v>
      </c>
      <c r="CN299" t="s">
        <v>3</v>
      </c>
      <c r="CO299">
        <v>0</v>
      </c>
      <c r="CP299">
        <f>(P299+Q299+S299)</f>
        <v>-2264</v>
      </c>
      <c r="CQ299">
        <f>AC299*BC299</f>
        <v>863.45999999999992</v>
      </c>
      <c r="CR299">
        <f>AD299*BB299</f>
        <v>0</v>
      </c>
      <c r="CS299">
        <f>AE299*BS299</f>
        <v>0</v>
      </c>
      <c r="CT299">
        <f>AF299*BA299</f>
        <v>0</v>
      </c>
      <c r="CU299">
        <f t="shared" si="602"/>
        <v>0</v>
      </c>
      <c r="CV299">
        <f t="shared" si="602"/>
        <v>0</v>
      </c>
      <c r="CW299">
        <f t="shared" si="602"/>
        <v>0</v>
      </c>
      <c r="CX299">
        <f t="shared" si="602"/>
        <v>0</v>
      </c>
      <c r="CY299">
        <f>(((S299+R299)*AT299)/100)</f>
        <v>0</v>
      </c>
      <c r="CZ299">
        <f>(((S299+R299)*AU299)/100)</f>
        <v>0</v>
      </c>
      <c r="DC299" t="s">
        <v>3</v>
      </c>
      <c r="DD299" t="s">
        <v>3</v>
      </c>
      <c r="DE299" t="s">
        <v>3</v>
      </c>
      <c r="DF299" t="s">
        <v>3</v>
      </c>
      <c r="DG299" t="s">
        <v>3</v>
      </c>
      <c r="DH299" t="s">
        <v>3</v>
      </c>
      <c r="DI299" t="s">
        <v>3</v>
      </c>
      <c r="DJ299" t="s">
        <v>3</v>
      </c>
      <c r="DK299" t="s">
        <v>3</v>
      </c>
      <c r="DL299" t="s">
        <v>3</v>
      </c>
      <c r="DM299" t="s">
        <v>3</v>
      </c>
      <c r="DN299">
        <v>0</v>
      </c>
      <c r="DO299">
        <v>0</v>
      </c>
      <c r="DP299">
        <v>1</v>
      </c>
      <c r="DQ299">
        <v>1</v>
      </c>
      <c r="DU299">
        <v>1013</v>
      </c>
      <c r="DV299" t="s">
        <v>722</v>
      </c>
      <c r="DW299" t="s">
        <v>722</v>
      </c>
      <c r="DX299">
        <v>1</v>
      </c>
      <c r="EE299">
        <v>48577656</v>
      </c>
      <c r="EF299">
        <v>8</v>
      </c>
      <c r="EG299" t="s">
        <v>106</v>
      </c>
      <c r="EH299">
        <v>0</v>
      </c>
      <c r="EI299" t="s">
        <v>3</v>
      </c>
      <c r="EJ299">
        <v>1</v>
      </c>
      <c r="EK299">
        <v>500001</v>
      </c>
      <c r="EL299" t="s">
        <v>107</v>
      </c>
      <c r="EM299" t="s">
        <v>108</v>
      </c>
      <c r="EO299" t="s">
        <v>3</v>
      </c>
      <c r="EQ299">
        <v>163840</v>
      </c>
      <c r="ER299">
        <v>246</v>
      </c>
      <c r="ES299">
        <v>246</v>
      </c>
      <c r="ET299">
        <v>0</v>
      </c>
      <c r="EU299">
        <v>0</v>
      </c>
      <c r="EV299">
        <v>0</v>
      </c>
      <c r="EW299">
        <v>0</v>
      </c>
      <c r="EX299">
        <v>0</v>
      </c>
      <c r="EY299">
        <v>0</v>
      </c>
      <c r="FQ299">
        <v>0</v>
      </c>
      <c r="FR299">
        <f>ROUND(IF(AND(BH299=3,BI299=3),P299,0),0)</f>
        <v>0</v>
      </c>
      <c r="FS299">
        <v>0</v>
      </c>
      <c r="FX299">
        <v>0</v>
      </c>
      <c r="FY299">
        <v>0</v>
      </c>
      <c r="GA299" t="s">
        <v>3</v>
      </c>
      <c r="GD299">
        <v>1</v>
      </c>
      <c r="GF299">
        <v>-399726718</v>
      </c>
      <c r="GG299">
        <v>2</v>
      </c>
      <c r="GH299">
        <v>0</v>
      </c>
      <c r="GI299">
        <v>2</v>
      </c>
      <c r="GJ299">
        <v>0</v>
      </c>
      <c r="GK299">
        <v>0</v>
      </c>
      <c r="GL299">
        <f>ROUND(IF(AND(BH299=3,BI299=3,FS299&lt;&gt;0),P299,0),0)</f>
        <v>0</v>
      </c>
      <c r="GM299">
        <f>ROUND(O299+X299+Y299,0)+GX299</f>
        <v>-2264</v>
      </c>
      <c r="GN299">
        <f>IF(OR(BI299=0,BI299=1),ROUND(O299+X299+Y299,0),0)</f>
        <v>-2264</v>
      </c>
      <c r="GO299">
        <f>IF(BI299=2,ROUND(O299+X299+Y299,0),0)</f>
        <v>0</v>
      </c>
      <c r="GP299">
        <f>IF(BI299=4,ROUND(O299+X299+Y299,0)+GX299,0)</f>
        <v>0</v>
      </c>
      <c r="GR299">
        <v>0</v>
      </c>
      <c r="GS299">
        <v>0</v>
      </c>
      <c r="GT299">
        <v>0</v>
      </c>
      <c r="GU299" t="s">
        <v>3</v>
      </c>
      <c r="GV299">
        <f>ROUND((GT299),2)</f>
        <v>0</v>
      </c>
      <c r="GW299">
        <v>1</v>
      </c>
      <c r="GX299">
        <f>ROUND(HC299*I299,0)</f>
        <v>0</v>
      </c>
      <c r="HA299">
        <v>0</v>
      </c>
      <c r="HB299">
        <v>0</v>
      </c>
      <c r="HC299">
        <f>GV299*GW299</f>
        <v>0</v>
      </c>
      <c r="IK299">
        <v>0</v>
      </c>
    </row>
    <row r="300" spans="1:245">
      <c r="A300">
        <v>17</v>
      </c>
      <c r="B300">
        <v>1</v>
      </c>
      <c r="E300" t="s">
        <v>745</v>
      </c>
      <c r="F300" t="s">
        <v>746</v>
      </c>
      <c r="G300" t="s">
        <v>747</v>
      </c>
      <c r="H300" t="s">
        <v>170</v>
      </c>
      <c r="I300">
        <v>2</v>
      </c>
      <c r="J300">
        <v>0</v>
      </c>
      <c r="O300">
        <f>ROUND(CP300,0)</f>
        <v>4880</v>
      </c>
      <c r="P300">
        <f>ROUND(CQ300*I300,0)</f>
        <v>4880</v>
      </c>
      <c r="Q300">
        <f>ROUND(CR300*I300,0)</f>
        <v>0</v>
      </c>
      <c r="R300">
        <f>ROUND(CS300*I300,0)</f>
        <v>0</v>
      </c>
      <c r="S300">
        <f>ROUND(CT300*I300,0)</f>
        <v>0</v>
      </c>
      <c r="T300">
        <f>ROUND(CU300*I300,0)</f>
        <v>0</v>
      </c>
      <c r="U300">
        <f>CV300*I300</f>
        <v>0</v>
      </c>
      <c r="V300">
        <f>CW300*I300</f>
        <v>0</v>
      </c>
      <c r="W300">
        <f>ROUND(CX300*I300,0)</f>
        <v>0</v>
      </c>
      <c r="X300">
        <f t="shared" si="599"/>
        <v>0</v>
      </c>
      <c r="Y300">
        <f t="shared" si="599"/>
        <v>0</v>
      </c>
      <c r="AA300">
        <v>48583957</v>
      </c>
      <c r="AB300">
        <f>ROUND((AC300+AD300+AF300),2)</f>
        <v>627.24</v>
      </c>
      <c r="AC300">
        <f>ROUND((ES300),2)</f>
        <v>627.24</v>
      </c>
      <c r="AD300">
        <f>ROUND((((ET300)-(EU300))+AE300),2)</f>
        <v>0</v>
      </c>
      <c r="AE300">
        <f t="shared" si="600"/>
        <v>0</v>
      </c>
      <c r="AF300">
        <f t="shared" si="600"/>
        <v>0</v>
      </c>
      <c r="AG300">
        <f>ROUND((AP300),2)</f>
        <v>0</v>
      </c>
      <c r="AH300">
        <f t="shared" si="601"/>
        <v>0</v>
      </c>
      <c r="AI300">
        <f t="shared" si="601"/>
        <v>0</v>
      </c>
      <c r="AJ300">
        <f>(AS300)</f>
        <v>0</v>
      </c>
      <c r="AK300">
        <v>627.24</v>
      </c>
      <c r="AL300">
        <v>627.24</v>
      </c>
      <c r="AM300">
        <v>0</v>
      </c>
      <c r="AN300">
        <v>0</v>
      </c>
      <c r="AO300">
        <v>0</v>
      </c>
      <c r="AP300">
        <v>0</v>
      </c>
      <c r="AQ300">
        <v>0</v>
      </c>
      <c r="AR300">
        <v>0</v>
      </c>
      <c r="AS300">
        <v>0</v>
      </c>
      <c r="AT300">
        <v>0</v>
      </c>
      <c r="AU300">
        <v>0</v>
      </c>
      <c r="AV300">
        <v>1</v>
      </c>
      <c r="AW300">
        <v>1</v>
      </c>
      <c r="AZ300">
        <v>1</v>
      </c>
      <c r="BA300">
        <v>1</v>
      </c>
      <c r="BB300">
        <v>1</v>
      </c>
      <c r="BC300">
        <v>3.89</v>
      </c>
      <c r="BD300" t="s">
        <v>3</v>
      </c>
      <c r="BE300" t="s">
        <v>3</v>
      </c>
      <c r="BF300" t="s">
        <v>3</v>
      </c>
      <c r="BG300" t="s">
        <v>3</v>
      </c>
      <c r="BH300">
        <v>3</v>
      </c>
      <c r="BI300">
        <v>1</v>
      </c>
      <c r="BJ300" t="s">
        <v>748</v>
      </c>
      <c r="BM300">
        <v>500001</v>
      </c>
      <c r="BN300">
        <v>0</v>
      </c>
      <c r="BO300" t="s">
        <v>746</v>
      </c>
      <c r="BP300">
        <v>1</v>
      </c>
      <c r="BQ300">
        <v>8</v>
      </c>
      <c r="BR300">
        <v>0</v>
      </c>
      <c r="BS300">
        <v>1</v>
      </c>
      <c r="BT300">
        <v>1</v>
      </c>
      <c r="BU300">
        <v>1</v>
      </c>
      <c r="BV300">
        <v>1</v>
      </c>
      <c r="BW300">
        <v>1</v>
      </c>
      <c r="BX300">
        <v>1</v>
      </c>
      <c r="BY300" t="s">
        <v>3</v>
      </c>
      <c r="BZ300">
        <v>0</v>
      </c>
      <c r="CA300">
        <v>0</v>
      </c>
      <c r="CE300">
        <v>0</v>
      </c>
      <c r="CF300">
        <v>0</v>
      </c>
      <c r="CG300">
        <v>0</v>
      </c>
      <c r="CM300">
        <v>0</v>
      </c>
      <c r="CN300" t="s">
        <v>3</v>
      </c>
      <c r="CO300">
        <v>0</v>
      </c>
      <c r="CP300">
        <f>(P300+Q300+S300)</f>
        <v>4880</v>
      </c>
      <c r="CQ300">
        <f>AC300*BC300</f>
        <v>2439.9636</v>
      </c>
      <c r="CR300">
        <f>AD300*BB300</f>
        <v>0</v>
      </c>
      <c r="CS300">
        <f>AE300*BS300</f>
        <v>0</v>
      </c>
      <c r="CT300">
        <f>AF300*BA300</f>
        <v>0</v>
      </c>
      <c r="CU300">
        <f t="shared" si="602"/>
        <v>0</v>
      </c>
      <c r="CV300">
        <f t="shared" si="602"/>
        <v>0</v>
      </c>
      <c r="CW300">
        <f t="shared" si="602"/>
        <v>0</v>
      </c>
      <c r="CX300">
        <f t="shared" si="602"/>
        <v>0</v>
      </c>
      <c r="CY300">
        <f>(((S300+R300)*AT300)/100)</f>
        <v>0</v>
      </c>
      <c r="CZ300">
        <f>(((S300+R300)*AU300)/100)</f>
        <v>0</v>
      </c>
      <c r="DC300" t="s">
        <v>3</v>
      </c>
      <c r="DD300" t="s">
        <v>3</v>
      </c>
      <c r="DE300" t="s">
        <v>3</v>
      </c>
      <c r="DF300" t="s">
        <v>3</v>
      </c>
      <c r="DG300" t="s">
        <v>3</v>
      </c>
      <c r="DH300" t="s">
        <v>3</v>
      </c>
      <c r="DI300" t="s">
        <v>3</v>
      </c>
      <c r="DJ300" t="s">
        <v>3</v>
      </c>
      <c r="DK300" t="s">
        <v>3</v>
      </c>
      <c r="DL300" t="s">
        <v>3</v>
      </c>
      <c r="DM300" t="s">
        <v>3</v>
      </c>
      <c r="DN300">
        <v>0</v>
      </c>
      <c r="DO300">
        <v>0</v>
      </c>
      <c r="DP300">
        <v>1</v>
      </c>
      <c r="DQ300">
        <v>1</v>
      </c>
      <c r="DU300">
        <v>1010</v>
      </c>
      <c r="DV300" t="s">
        <v>170</v>
      </c>
      <c r="DW300" t="s">
        <v>170</v>
      </c>
      <c r="DX300">
        <v>1</v>
      </c>
      <c r="EE300">
        <v>48577656</v>
      </c>
      <c r="EF300">
        <v>8</v>
      </c>
      <c r="EG300" t="s">
        <v>106</v>
      </c>
      <c r="EH300">
        <v>0</v>
      </c>
      <c r="EI300" t="s">
        <v>3</v>
      </c>
      <c r="EJ300">
        <v>1</v>
      </c>
      <c r="EK300">
        <v>500001</v>
      </c>
      <c r="EL300" t="s">
        <v>107</v>
      </c>
      <c r="EM300" t="s">
        <v>108</v>
      </c>
      <c r="EO300" t="s">
        <v>3</v>
      </c>
      <c r="EQ300">
        <v>131072</v>
      </c>
      <c r="ER300">
        <v>627.24</v>
      </c>
      <c r="ES300">
        <v>627.24</v>
      </c>
      <c r="ET300">
        <v>0</v>
      </c>
      <c r="EU300">
        <v>0</v>
      </c>
      <c r="EV300">
        <v>0</v>
      </c>
      <c r="EW300">
        <v>0</v>
      </c>
      <c r="EX300">
        <v>0</v>
      </c>
      <c r="EY300">
        <v>0</v>
      </c>
      <c r="FQ300">
        <v>0</v>
      </c>
      <c r="FR300">
        <f>ROUND(IF(AND(BH300=3,BI300=3),P300,0),0)</f>
        <v>0</v>
      </c>
      <c r="FS300">
        <v>0</v>
      </c>
      <c r="FX300">
        <v>0</v>
      </c>
      <c r="FY300">
        <v>0</v>
      </c>
      <c r="GA300" t="s">
        <v>3</v>
      </c>
      <c r="GD300">
        <v>1</v>
      </c>
      <c r="GF300">
        <v>-1095139956</v>
      </c>
      <c r="GG300">
        <v>2</v>
      </c>
      <c r="GH300">
        <v>0</v>
      </c>
      <c r="GI300">
        <v>2</v>
      </c>
      <c r="GJ300">
        <v>0</v>
      </c>
      <c r="GK300">
        <v>0</v>
      </c>
      <c r="GL300">
        <f>ROUND(IF(AND(BH300=3,BI300=3,FS300&lt;&gt;0),P300,0),0)</f>
        <v>0</v>
      </c>
      <c r="GM300">
        <f>ROUND(O300+X300+Y300,0)+GX300</f>
        <v>4880</v>
      </c>
      <c r="GN300">
        <f>IF(OR(BI300=0,BI300=1),ROUND(O300+X300+Y300,0),0)</f>
        <v>4880</v>
      </c>
      <c r="GO300">
        <f>IF(BI300=2,ROUND(O300+X300+Y300,0),0)</f>
        <v>0</v>
      </c>
      <c r="GP300">
        <f>IF(BI300=4,ROUND(O300+X300+Y300,0)+GX300,0)</f>
        <v>0</v>
      </c>
      <c r="GR300">
        <v>0</v>
      </c>
      <c r="GS300">
        <v>0</v>
      </c>
      <c r="GT300">
        <v>0</v>
      </c>
      <c r="GU300" t="s">
        <v>3</v>
      </c>
      <c r="GV300">
        <f>ROUND((GT300),2)</f>
        <v>0</v>
      </c>
      <c r="GW300">
        <v>1</v>
      </c>
      <c r="GX300">
        <f>ROUND(HC300*I300,0)</f>
        <v>0</v>
      </c>
      <c r="HA300">
        <v>0</v>
      </c>
      <c r="HB300">
        <v>0</v>
      </c>
      <c r="HC300">
        <f>GV300*GW300</f>
        <v>0</v>
      </c>
      <c r="IK300">
        <v>0</v>
      </c>
    </row>
    <row r="301" spans="1:245">
      <c r="A301">
        <v>17</v>
      </c>
      <c r="B301">
        <v>1</v>
      </c>
      <c r="E301" t="s">
        <v>749</v>
      </c>
      <c r="F301" t="s">
        <v>729</v>
      </c>
      <c r="G301" t="s">
        <v>730</v>
      </c>
      <c r="H301" t="s">
        <v>170</v>
      </c>
      <c r="I301">
        <v>2</v>
      </c>
      <c r="J301">
        <v>0</v>
      </c>
      <c r="O301">
        <f>ROUND(CP301,0)</f>
        <v>647</v>
      </c>
      <c r="P301">
        <f>ROUND(CQ301*I301,0)</f>
        <v>647</v>
      </c>
      <c r="Q301">
        <f>ROUND(CR301*I301,0)</f>
        <v>0</v>
      </c>
      <c r="R301">
        <f>ROUND(CS301*I301,0)</f>
        <v>0</v>
      </c>
      <c r="S301">
        <f>ROUND(CT301*I301,0)</f>
        <v>0</v>
      </c>
      <c r="T301">
        <f>ROUND(CU301*I301,0)</f>
        <v>0</v>
      </c>
      <c r="U301">
        <f>CV301*I301</f>
        <v>0</v>
      </c>
      <c r="V301">
        <f>CW301*I301</f>
        <v>0</v>
      </c>
      <c r="W301">
        <f>ROUND(CX301*I301,0)</f>
        <v>0</v>
      </c>
      <c r="X301">
        <f t="shared" si="599"/>
        <v>0</v>
      </c>
      <c r="Y301">
        <f t="shared" si="599"/>
        <v>0</v>
      </c>
      <c r="AA301">
        <v>48583957</v>
      </c>
      <c r="AB301">
        <f>ROUND((AC301+AD301+AF301),2)</f>
        <v>29.01</v>
      </c>
      <c r="AC301">
        <f>ROUND((ES301),2)</f>
        <v>29.01</v>
      </c>
      <c r="AD301">
        <f>ROUND((((ET301)-(EU301))+AE301),2)</f>
        <v>0</v>
      </c>
      <c r="AE301">
        <f t="shared" si="600"/>
        <v>0</v>
      </c>
      <c r="AF301">
        <f t="shared" si="600"/>
        <v>0</v>
      </c>
      <c r="AG301">
        <f>ROUND((AP301),2)</f>
        <v>0</v>
      </c>
      <c r="AH301">
        <f t="shared" si="601"/>
        <v>0</v>
      </c>
      <c r="AI301">
        <f t="shared" si="601"/>
        <v>0</v>
      </c>
      <c r="AJ301">
        <f>(AS301)</f>
        <v>0</v>
      </c>
      <c r="AK301">
        <v>29.01</v>
      </c>
      <c r="AL301">
        <v>29.01</v>
      </c>
      <c r="AM301">
        <v>0</v>
      </c>
      <c r="AN301">
        <v>0</v>
      </c>
      <c r="AO301">
        <v>0</v>
      </c>
      <c r="AP301">
        <v>0</v>
      </c>
      <c r="AQ301">
        <v>0</v>
      </c>
      <c r="AR301">
        <v>0</v>
      </c>
      <c r="AS301">
        <v>0</v>
      </c>
      <c r="AT301">
        <v>0</v>
      </c>
      <c r="AU301">
        <v>0</v>
      </c>
      <c r="AV301">
        <v>1</v>
      </c>
      <c r="AW301">
        <v>1</v>
      </c>
      <c r="AZ301">
        <v>1</v>
      </c>
      <c r="BA301">
        <v>1</v>
      </c>
      <c r="BB301">
        <v>1</v>
      </c>
      <c r="BC301">
        <v>11.15</v>
      </c>
      <c r="BD301" t="s">
        <v>3</v>
      </c>
      <c r="BE301" t="s">
        <v>3</v>
      </c>
      <c r="BF301" t="s">
        <v>3</v>
      </c>
      <c r="BG301" t="s">
        <v>3</v>
      </c>
      <c r="BH301">
        <v>3</v>
      </c>
      <c r="BI301">
        <v>1</v>
      </c>
      <c r="BJ301" t="s">
        <v>731</v>
      </c>
      <c r="BM301">
        <v>500001</v>
      </c>
      <c r="BN301">
        <v>0</v>
      </c>
      <c r="BO301" t="s">
        <v>729</v>
      </c>
      <c r="BP301">
        <v>1</v>
      </c>
      <c r="BQ301">
        <v>8</v>
      </c>
      <c r="BR301">
        <v>0</v>
      </c>
      <c r="BS301">
        <v>1</v>
      </c>
      <c r="BT301">
        <v>1</v>
      </c>
      <c r="BU301">
        <v>1</v>
      </c>
      <c r="BV301">
        <v>1</v>
      </c>
      <c r="BW301">
        <v>1</v>
      </c>
      <c r="BX301">
        <v>1</v>
      </c>
      <c r="BY301" t="s">
        <v>3</v>
      </c>
      <c r="BZ301">
        <v>0</v>
      </c>
      <c r="CA301">
        <v>0</v>
      </c>
      <c r="CE301">
        <v>0</v>
      </c>
      <c r="CF301">
        <v>0</v>
      </c>
      <c r="CG301">
        <v>0</v>
      </c>
      <c r="CM301">
        <v>0</v>
      </c>
      <c r="CN301" t="s">
        <v>3</v>
      </c>
      <c r="CO301">
        <v>0</v>
      </c>
      <c r="CP301">
        <f>(P301+Q301+S301)</f>
        <v>647</v>
      </c>
      <c r="CQ301">
        <f>AC301*BC301</f>
        <v>323.4615</v>
      </c>
      <c r="CR301">
        <f>AD301*BB301</f>
        <v>0</v>
      </c>
      <c r="CS301">
        <f>AE301*BS301</f>
        <v>0</v>
      </c>
      <c r="CT301">
        <f>AF301*BA301</f>
        <v>0</v>
      </c>
      <c r="CU301">
        <f t="shared" si="602"/>
        <v>0</v>
      </c>
      <c r="CV301">
        <f t="shared" si="602"/>
        <v>0</v>
      </c>
      <c r="CW301">
        <f t="shared" si="602"/>
        <v>0</v>
      </c>
      <c r="CX301">
        <f t="shared" si="602"/>
        <v>0</v>
      </c>
      <c r="CY301">
        <f>(((S301+R301)*AT301)/100)</f>
        <v>0</v>
      </c>
      <c r="CZ301">
        <f>(((S301+R301)*AU301)/100)</f>
        <v>0</v>
      </c>
      <c r="DC301" t="s">
        <v>3</v>
      </c>
      <c r="DD301" t="s">
        <v>3</v>
      </c>
      <c r="DE301" t="s">
        <v>3</v>
      </c>
      <c r="DF301" t="s">
        <v>3</v>
      </c>
      <c r="DG301" t="s">
        <v>3</v>
      </c>
      <c r="DH301" t="s">
        <v>3</v>
      </c>
      <c r="DI301" t="s">
        <v>3</v>
      </c>
      <c r="DJ301" t="s">
        <v>3</v>
      </c>
      <c r="DK301" t="s">
        <v>3</v>
      </c>
      <c r="DL301" t="s">
        <v>3</v>
      </c>
      <c r="DM301" t="s">
        <v>3</v>
      </c>
      <c r="DN301">
        <v>0</v>
      </c>
      <c r="DO301">
        <v>0</v>
      </c>
      <c r="DP301">
        <v>1</v>
      </c>
      <c r="DQ301">
        <v>1</v>
      </c>
      <c r="DU301">
        <v>1010</v>
      </c>
      <c r="DV301" t="s">
        <v>170</v>
      </c>
      <c r="DW301" t="s">
        <v>170</v>
      </c>
      <c r="DX301">
        <v>1</v>
      </c>
      <c r="EE301">
        <v>48577656</v>
      </c>
      <c r="EF301">
        <v>8</v>
      </c>
      <c r="EG301" t="s">
        <v>106</v>
      </c>
      <c r="EH301">
        <v>0</v>
      </c>
      <c r="EI301" t="s">
        <v>3</v>
      </c>
      <c r="EJ301">
        <v>1</v>
      </c>
      <c r="EK301">
        <v>500001</v>
      </c>
      <c r="EL301" t="s">
        <v>107</v>
      </c>
      <c r="EM301" t="s">
        <v>108</v>
      </c>
      <c r="EO301" t="s">
        <v>3</v>
      </c>
      <c r="EQ301">
        <v>131072</v>
      </c>
      <c r="ER301">
        <v>29.01</v>
      </c>
      <c r="ES301">
        <v>29.01</v>
      </c>
      <c r="ET301">
        <v>0</v>
      </c>
      <c r="EU301">
        <v>0</v>
      </c>
      <c r="EV301">
        <v>0</v>
      </c>
      <c r="EW301">
        <v>0</v>
      </c>
      <c r="EX301">
        <v>0</v>
      </c>
      <c r="EY301">
        <v>0</v>
      </c>
      <c r="FQ301">
        <v>0</v>
      </c>
      <c r="FR301">
        <f>ROUND(IF(AND(BH301=3,BI301=3),P301,0),0)</f>
        <v>0</v>
      </c>
      <c r="FS301">
        <v>0</v>
      </c>
      <c r="FX301">
        <v>0</v>
      </c>
      <c r="FY301">
        <v>0</v>
      </c>
      <c r="GA301" t="s">
        <v>3</v>
      </c>
      <c r="GD301">
        <v>1</v>
      </c>
      <c r="GF301">
        <v>-1901577420</v>
      </c>
      <c r="GG301">
        <v>2</v>
      </c>
      <c r="GH301">
        <v>0</v>
      </c>
      <c r="GI301">
        <v>2</v>
      </c>
      <c r="GJ301">
        <v>0</v>
      </c>
      <c r="GK301">
        <v>0</v>
      </c>
      <c r="GL301">
        <f>ROUND(IF(AND(BH301=3,BI301=3,FS301&lt;&gt;0),P301,0),0)</f>
        <v>0</v>
      </c>
      <c r="GM301">
        <f>ROUND(O301+X301+Y301,0)+GX301</f>
        <v>647</v>
      </c>
      <c r="GN301">
        <f>IF(OR(BI301=0,BI301=1),ROUND(O301+X301+Y301,0),0)</f>
        <v>647</v>
      </c>
      <c r="GO301">
        <f>IF(BI301=2,ROUND(O301+X301+Y301,0),0)</f>
        <v>0</v>
      </c>
      <c r="GP301">
        <f>IF(BI301=4,ROUND(O301+X301+Y301,0)+GX301,0)</f>
        <v>0</v>
      </c>
      <c r="GR301">
        <v>0</v>
      </c>
      <c r="GS301">
        <v>0</v>
      </c>
      <c r="GT301">
        <v>0</v>
      </c>
      <c r="GU301" t="s">
        <v>3</v>
      </c>
      <c r="GV301">
        <f>ROUND((GT301),2)</f>
        <v>0</v>
      </c>
      <c r="GW301">
        <v>1</v>
      </c>
      <c r="GX301">
        <f>ROUND(HC301*I301,0)</f>
        <v>0</v>
      </c>
      <c r="HA301">
        <v>0</v>
      </c>
      <c r="HB301">
        <v>0</v>
      </c>
      <c r="HC301">
        <f>GV301*GW301</f>
        <v>0</v>
      </c>
      <c r="IK301">
        <v>0</v>
      </c>
    </row>
    <row r="302" spans="1:245">
      <c r="A302">
        <v>17</v>
      </c>
      <c r="B302">
        <v>1</v>
      </c>
      <c r="C302">
        <f>ROW(SmtRes!A740)</f>
        <v>740</v>
      </c>
      <c r="D302">
        <f>ROW(EtalonRes!A834)</f>
        <v>834</v>
      </c>
      <c r="E302" t="s">
        <v>750</v>
      </c>
      <c r="F302" t="s">
        <v>751</v>
      </c>
      <c r="G302" t="s">
        <v>752</v>
      </c>
      <c r="H302" t="s">
        <v>213</v>
      </c>
      <c r="I302">
        <f>ROUND(46.25/100,9)</f>
        <v>0.46250000000000002</v>
      </c>
      <c r="J302">
        <v>0</v>
      </c>
      <c r="O302">
        <f>ROUND(CP302,0)</f>
        <v>39756</v>
      </c>
      <c r="P302">
        <f>ROUND(CQ302*I302,0)</f>
        <v>22200</v>
      </c>
      <c r="Q302">
        <f>ROUND(CR302*I302,0)</f>
        <v>1588</v>
      </c>
      <c r="R302">
        <f>ROUND(CS302*I302,0)</f>
        <v>0</v>
      </c>
      <c r="S302">
        <f>ROUND(CT302*I302,0)</f>
        <v>15968</v>
      </c>
      <c r="T302">
        <f>ROUND(CU302*I302,0)</f>
        <v>0</v>
      </c>
      <c r="U302">
        <f>CV302*I302</f>
        <v>110.236875</v>
      </c>
      <c r="V302">
        <f>CW302*I302</f>
        <v>0</v>
      </c>
      <c r="W302">
        <f>ROUND(CX302*I302,0)</f>
        <v>0</v>
      </c>
      <c r="X302">
        <f t="shared" si="599"/>
        <v>14371</v>
      </c>
      <c r="Y302">
        <f t="shared" si="599"/>
        <v>9581</v>
      </c>
      <c r="AA302">
        <v>48583957</v>
      </c>
      <c r="AB302">
        <f>ROUND((AC302+AD302+AF302),2)</f>
        <v>31455.759999999998</v>
      </c>
      <c r="AC302">
        <f>ROUND((ES302),2)</f>
        <v>28742.81</v>
      </c>
      <c r="AD302">
        <f>ROUND((((ET302)-(EU302))+AE302),2)</f>
        <v>789.47</v>
      </c>
      <c r="AE302">
        <f t="shared" si="600"/>
        <v>0</v>
      </c>
      <c r="AF302">
        <f t="shared" si="600"/>
        <v>1923.48</v>
      </c>
      <c r="AG302">
        <f>ROUND((AP302),2)</f>
        <v>0</v>
      </c>
      <c r="AH302">
        <f t="shared" si="601"/>
        <v>238.35</v>
      </c>
      <c r="AI302">
        <f t="shared" si="601"/>
        <v>0</v>
      </c>
      <c r="AJ302">
        <f>(AS302)</f>
        <v>0</v>
      </c>
      <c r="AK302">
        <v>31455.759999999998</v>
      </c>
      <c r="AL302">
        <v>28742.81</v>
      </c>
      <c r="AM302">
        <v>789.47</v>
      </c>
      <c r="AN302">
        <v>0</v>
      </c>
      <c r="AO302">
        <v>1923.48</v>
      </c>
      <c r="AP302">
        <v>0</v>
      </c>
      <c r="AQ302">
        <v>238.35</v>
      </c>
      <c r="AR302">
        <v>0</v>
      </c>
      <c r="AS302">
        <v>0</v>
      </c>
      <c r="AT302">
        <v>90</v>
      </c>
      <c r="AU302">
        <v>60</v>
      </c>
      <c r="AV302">
        <v>1</v>
      </c>
      <c r="AW302">
        <v>1</v>
      </c>
      <c r="AZ302">
        <v>1</v>
      </c>
      <c r="BA302">
        <v>17.95</v>
      </c>
      <c r="BB302">
        <v>4.3499999999999996</v>
      </c>
      <c r="BC302">
        <v>1.67</v>
      </c>
      <c r="BD302" t="s">
        <v>3</v>
      </c>
      <c r="BE302" t="s">
        <v>3</v>
      </c>
      <c r="BF302" t="s">
        <v>3</v>
      </c>
      <c r="BG302" t="s">
        <v>3</v>
      </c>
      <c r="BH302">
        <v>0</v>
      </c>
      <c r="BI302">
        <v>1</v>
      </c>
      <c r="BJ302" t="s">
        <v>753</v>
      </c>
      <c r="BM302">
        <v>26001</v>
      </c>
      <c r="BN302">
        <v>0</v>
      </c>
      <c r="BO302" t="s">
        <v>751</v>
      </c>
      <c r="BP302">
        <v>1</v>
      </c>
      <c r="BQ302">
        <v>2</v>
      </c>
      <c r="BR302">
        <v>0</v>
      </c>
      <c r="BS302">
        <v>17.95</v>
      </c>
      <c r="BT302">
        <v>1</v>
      </c>
      <c r="BU302">
        <v>1</v>
      </c>
      <c r="BV302">
        <v>1</v>
      </c>
      <c r="BW302">
        <v>1</v>
      </c>
      <c r="BX302">
        <v>1</v>
      </c>
      <c r="BY302" t="s">
        <v>3</v>
      </c>
      <c r="BZ302">
        <v>100</v>
      </c>
      <c r="CA302">
        <v>70</v>
      </c>
      <c r="CE302">
        <v>0</v>
      </c>
      <c r="CF302">
        <v>0</v>
      </c>
      <c r="CG302">
        <v>0</v>
      </c>
      <c r="CM302">
        <v>0</v>
      </c>
      <c r="CN302" t="s">
        <v>3</v>
      </c>
      <c r="CO302">
        <v>0</v>
      </c>
      <c r="CP302">
        <f>(P302+Q302+S302)</f>
        <v>39756</v>
      </c>
      <c r="CQ302">
        <f>AC302*BC302</f>
        <v>48000.492700000003</v>
      </c>
      <c r="CR302">
        <f>AD302*BB302</f>
        <v>3434.1945000000001</v>
      </c>
      <c r="CS302">
        <f>AE302*BS302</f>
        <v>0</v>
      </c>
      <c r="CT302">
        <f>AF302*BA302</f>
        <v>34526.466</v>
      </c>
      <c r="CU302">
        <f t="shared" si="602"/>
        <v>0</v>
      </c>
      <c r="CV302">
        <f t="shared" si="602"/>
        <v>238.35</v>
      </c>
      <c r="CW302">
        <f t="shared" si="602"/>
        <v>0</v>
      </c>
      <c r="CX302">
        <f t="shared" si="602"/>
        <v>0</v>
      </c>
      <c r="CY302">
        <f>(((S302+R302)*AT302)/100)</f>
        <v>14371.2</v>
      </c>
      <c r="CZ302">
        <f>(((S302+R302)*AU302)/100)</f>
        <v>9580.7999999999993</v>
      </c>
      <c r="DC302" t="s">
        <v>3</v>
      </c>
      <c r="DD302" t="s">
        <v>3</v>
      </c>
      <c r="DE302" t="s">
        <v>3</v>
      </c>
      <c r="DF302" t="s">
        <v>3</v>
      </c>
      <c r="DG302" t="s">
        <v>3</v>
      </c>
      <c r="DH302" t="s">
        <v>3</v>
      </c>
      <c r="DI302" t="s">
        <v>3</v>
      </c>
      <c r="DJ302" t="s">
        <v>3</v>
      </c>
      <c r="DK302" t="s">
        <v>3</v>
      </c>
      <c r="DL302" t="s">
        <v>3</v>
      </c>
      <c r="DM302" t="s">
        <v>3</v>
      </c>
      <c r="DN302">
        <v>0</v>
      </c>
      <c r="DO302">
        <v>0</v>
      </c>
      <c r="DP302">
        <v>1</v>
      </c>
      <c r="DQ302">
        <v>1</v>
      </c>
      <c r="DU302">
        <v>1013</v>
      </c>
      <c r="DV302" t="s">
        <v>213</v>
      </c>
      <c r="DW302" t="s">
        <v>213</v>
      </c>
      <c r="DX302">
        <v>1</v>
      </c>
      <c r="EE302">
        <v>48577763</v>
      </c>
      <c r="EF302">
        <v>2</v>
      </c>
      <c r="EG302" t="s">
        <v>12</v>
      </c>
      <c r="EH302">
        <v>0</v>
      </c>
      <c r="EI302" t="s">
        <v>3</v>
      </c>
      <c r="EJ302">
        <v>1</v>
      </c>
      <c r="EK302">
        <v>26001</v>
      </c>
      <c r="EL302" t="s">
        <v>215</v>
      </c>
      <c r="EM302" t="s">
        <v>216</v>
      </c>
      <c r="EO302" t="s">
        <v>3</v>
      </c>
      <c r="EQ302">
        <v>131072</v>
      </c>
      <c r="ER302">
        <v>31455.759999999998</v>
      </c>
      <c r="ES302">
        <v>28742.81</v>
      </c>
      <c r="ET302">
        <v>789.47</v>
      </c>
      <c r="EU302">
        <v>0</v>
      </c>
      <c r="EV302">
        <v>1923.48</v>
      </c>
      <c r="EW302">
        <v>238.35</v>
      </c>
      <c r="EX302">
        <v>0</v>
      </c>
      <c r="EY302">
        <v>0</v>
      </c>
      <c r="FQ302">
        <v>0</v>
      </c>
      <c r="FR302">
        <f>ROUND(IF(AND(BH302=3,BI302=3),P302,0),0)</f>
        <v>0</v>
      </c>
      <c r="FS302">
        <v>0</v>
      </c>
      <c r="FT302" t="s">
        <v>22</v>
      </c>
      <c r="FU302" t="s">
        <v>23</v>
      </c>
      <c r="FX302">
        <v>90</v>
      </c>
      <c r="FY302">
        <v>59.5</v>
      </c>
      <c r="GA302" t="s">
        <v>3</v>
      </c>
      <c r="GD302">
        <v>1</v>
      </c>
      <c r="GF302">
        <v>640073623</v>
      </c>
      <c r="GG302">
        <v>2</v>
      </c>
      <c r="GH302">
        <v>0</v>
      </c>
      <c r="GI302">
        <v>2</v>
      </c>
      <c r="GJ302">
        <v>0</v>
      </c>
      <c r="GK302">
        <v>0</v>
      </c>
      <c r="GL302">
        <f>ROUND(IF(AND(BH302=3,BI302=3,FS302&lt;&gt;0),P302,0),0)</f>
        <v>0</v>
      </c>
      <c r="GM302">
        <f>ROUND(O302+X302+Y302,0)+GX302</f>
        <v>63708</v>
      </c>
      <c r="GN302">
        <f>IF(OR(BI302=0,BI302=1),ROUND(O302+X302+Y302,0),0)</f>
        <v>63708</v>
      </c>
      <c r="GO302">
        <f>IF(BI302=2,ROUND(O302+X302+Y302,0),0)</f>
        <v>0</v>
      </c>
      <c r="GP302">
        <f>IF(BI302=4,ROUND(O302+X302+Y302,0)+GX302,0)</f>
        <v>0</v>
      </c>
      <c r="GR302">
        <v>0</v>
      </c>
      <c r="GS302">
        <v>0</v>
      </c>
      <c r="GT302">
        <v>0</v>
      </c>
      <c r="GU302" t="s">
        <v>3</v>
      </c>
      <c r="GV302">
        <f>ROUND((GT302),2)</f>
        <v>0</v>
      </c>
      <c r="GW302">
        <v>1</v>
      </c>
      <c r="GX302">
        <f>ROUND(HC302*I302,0)</f>
        <v>0</v>
      </c>
      <c r="HA302">
        <v>0</v>
      </c>
      <c r="HB302">
        <v>0</v>
      </c>
      <c r="HC302">
        <f>GV302*GW302</f>
        <v>0</v>
      </c>
      <c r="IK302">
        <v>0</v>
      </c>
    </row>
    <row r="303" spans="1:245">
      <c r="A303">
        <v>19</v>
      </c>
      <c r="B303">
        <v>1</v>
      </c>
      <c r="F303" t="s">
        <v>3</v>
      </c>
      <c r="G303" t="s">
        <v>754</v>
      </c>
      <c r="H303" t="s">
        <v>3</v>
      </c>
      <c r="AA303">
        <v>1</v>
      </c>
      <c r="IK303">
        <v>0</v>
      </c>
    </row>
    <row r="304" spans="1:245">
      <c r="A304">
        <v>17</v>
      </c>
      <c r="B304">
        <v>1</v>
      </c>
      <c r="C304">
        <f>ROW(SmtRes!A747)</f>
        <v>747</v>
      </c>
      <c r="D304">
        <f>ROW(EtalonRes!A841)</f>
        <v>841</v>
      </c>
      <c r="E304" t="s">
        <v>755</v>
      </c>
      <c r="F304" t="s">
        <v>680</v>
      </c>
      <c r="G304" t="s">
        <v>681</v>
      </c>
      <c r="H304" t="s">
        <v>359</v>
      </c>
      <c r="I304">
        <f>ROUND(4/100,9)</f>
        <v>0.04</v>
      </c>
      <c r="J304">
        <v>0</v>
      </c>
      <c r="O304">
        <f t="shared" ref="O304:O312" si="603">ROUND(CP304,0)</f>
        <v>202</v>
      </c>
      <c r="P304">
        <f t="shared" ref="P304:P312" si="604">ROUND(CQ304*I304,0)</f>
        <v>7</v>
      </c>
      <c r="Q304">
        <f t="shared" ref="Q304:Q312" si="605">ROUND(CR304*I304,0)</f>
        <v>2</v>
      </c>
      <c r="R304">
        <f t="shared" ref="R304:R312" si="606">ROUND(CS304*I304,0)</f>
        <v>1</v>
      </c>
      <c r="S304">
        <f t="shared" ref="S304:S312" si="607">ROUND(CT304*I304,0)</f>
        <v>193</v>
      </c>
      <c r="T304">
        <f t="shared" ref="T304:T312" si="608">ROUND(CU304*I304,0)</f>
        <v>0</v>
      </c>
      <c r="U304">
        <f t="shared" ref="U304:U312" si="609">CV304*I304</f>
        <v>1.3863999999999999</v>
      </c>
      <c r="V304">
        <f t="shared" ref="V304:V312" si="610">CW304*I304</f>
        <v>4.0000000000000001E-3</v>
      </c>
      <c r="W304">
        <f t="shared" ref="W304:W312" si="611">ROUND(CX304*I304,0)</f>
        <v>0</v>
      </c>
      <c r="X304">
        <f t="shared" ref="X304:X312" si="612">ROUND(CY304,0)</f>
        <v>144</v>
      </c>
      <c r="Y304">
        <f t="shared" ref="Y304:Y312" si="613">ROUND(CZ304,0)</f>
        <v>97</v>
      </c>
      <c r="AA304">
        <v>48583957</v>
      </c>
      <c r="AB304">
        <f t="shared" ref="AB304:AB312" si="614">ROUND((AC304+AD304+AF304),2)</f>
        <v>310.83999999999997</v>
      </c>
      <c r="AC304">
        <f t="shared" ref="AC304:AC312" si="615">ROUND((ES304),2)</f>
        <v>33.6</v>
      </c>
      <c r="AD304">
        <f t="shared" ref="AD304:AD312" si="616">ROUND((((ET304)-(EU304))+AE304),2)</f>
        <v>7.93</v>
      </c>
      <c r="AE304">
        <f t="shared" ref="AE304:AE312" si="617">ROUND((EU304),2)</f>
        <v>1.21</v>
      </c>
      <c r="AF304">
        <f t="shared" ref="AF304:AF312" si="618">ROUND((EV304),2)</f>
        <v>269.31</v>
      </c>
      <c r="AG304">
        <f t="shared" ref="AG304:AG312" si="619">ROUND((AP304),2)</f>
        <v>0</v>
      </c>
      <c r="AH304">
        <f t="shared" ref="AH304:AH312" si="620">(EW304)</f>
        <v>34.659999999999997</v>
      </c>
      <c r="AI304">
        <f t="shared" ref="AI304:AI312" si="621">(EX304)</f>
        <v>0.1</v>
      </c>
      <c r="AJ304">
        <f t="shared" ref="AJ304:AJ312" si="622">(AS304)</f>
        <v>0</v>
      </c>
      <c r="AK304">
        <v>310.83999999999997</v>
      </c>
      <c r="AL304">
        <v>33.6</v>
      </c>
      <c r="AM304">
        <v>7.93</v>
      </c>
      <c r="AN304">
        <v>1.21</v>
      </c>
      <c r="AO304">
        <v>269.31</v>
      </c>
      <c r="AP304">
        <v>0</v>
      </c>
      <c r="AQ304">
        <v>34.659999999999997</v>
      </c>
      <c r="AR304">
        <v>0.1</v>
      </c>
      <c r="AS304">
        <v>0</v>
      </c>
      <c r="AT304">
        <v>74</v>
      </c>
      <c r="AU304">
        <v>50</v>
      </c>
      <c r="AV304">
        <v>1</v>
      </c>
      <c r="AW304">
        <v>1</v>
      </c>
      <c r="AZ304">
        <v>1</v>
      </c>
      <c r="BA304">
        <v>17.95</v>
      </c>
      <c r="BB304">
        <v>5.84</v>
      </c>
      <c r="BC304">
        <v>5.32</v>
      </c>
      <c r="BD304" t="s">
        <v>3</v>
      </c>
      <c r="BE304" t="s">
        <v>3</v>
      </c>
      <c r="BF304" t="s">
        <v>3</v>
      </c>
      <c r="BG304" t="s">
        <v>3</v>
      </c>
      <c r="BH304">
        <v>0</v>
      </c>
      <c r="BI304">
        <v>1</v>
      </c>
      <c r="BJ304" t="s">
        <v>682</v>
      </c>
      <c r="BM304">
        <v>65001</v>
      </c>
      <c r="BN304">
        <v>0</v>
      </c>
      <c r="BO304" t="s">
        <v>680</v>
      </c>
      <c r="BP304">
        <v>1</v>
      </c>
      <c r="BQ304">
        <v>6</v>
      </c>
      <c r="BR304">
        <v>0</v>
      </c>
      <c r="BS304">
        <v>17.95</v>
      </c>
      <c r="BT304">
        <v>1</v>
      </c>
      <c r="BU304">
        <v>1</v>
      </c>
      <c r="BV304">
        <v>1</v>
      </c>
      <c r="BW304">
        <v>1</v>
      </c>
      <c r="BX304">
        <v>1</v>
      </c>
      <c r="BY304" t="s">
        <v>3</v>
      </c>
      <c r="BZ304">
        <v>74</v>
      </c>
      <c r="CA304">
        <v>50</v>
      </c>
      <c r="CE304">
        <v>0</v>
      </c>
      <c r="CF304">
        <v>0</v>
      </c>
      <c r="CG304">
        <v>0</v>
      </c>
      <c r="CM304">
        <v>0</v>
      </c>
      <c r="CN304" t="s">
        <v>3</v>
      </c>
      <c r="CO304">
        <v>0</v>
      </c>
      <c r="CP304">
        <f t="shared" ref="CP304:CP312" si="623">(P304+Q304+S304)</f>
        <v>202</v>
      </c>
      <c r="CQ304">
        <f t="shared" ref="CQ304:CQ312" si="624">AC304*BC304</f>
        <v>178.75200000000001</v>
      </c>
      <c r="CR304">
        <f t="shared" ref="CR304:CR312" si="625">AD304*BB304</f>
        <v>46.311199999999999</v>
      </c>
      <c r="CS304">
        <f t="shared" ref="CS304:CS312" si="626">AE304*BS304</f>
        <v>21.7195</v>
      </c>
      <c r="CT304">
        <f t="shared" ref="CT304:CT312" si="627">AF304*BA304</f>
        <v>4834.1144999999997</v>
      </c>
      <c r="CU304">
        <f t="shared" ref="CU304:CU312" si="628">AG304</f>
        <v>0</v>
      </c>
      <c r="CV304">
        <f t="shared" ref="CV304:CV312" si="629">AH304</f>
        <v>34.659999999999997</v>
      </c>
      <c r="CW304">
        <f t="shared" ref="CW304:CW312" si="630">AI304</f>
        <v>0.1</v>
      </c>
      <c r="CX304">
        <f t="shared" ref="CX304:CX312" si="631">AJ304</f>
        <v>0</v>
      </c>
      <c r="CY304">
        <f t="shared" ref="CY304:CY312" si="632">(((S304+R304)*AT304)/100)</f>
        <v>143.56</v>
      </c>
      <c r="CZ304">
        <f t="shared" ref="CZ304:CZ312" si="633">(((S304+R304)*AU304)/100)</f>
        <v>97</v>
      </c>
      <c r="DC304" t="s">
        <v>3</v>
      </c>
      <c r="DD304" t="s">
        <v>3</v>
      </c>
      <c r="DE304" t="s">
        <v>3</v>
      </c>
      <c r="DF304" t="s">
        <v>3</v>
      </c>
      <c r="DG304" t="s">
        <v>3</v>
      </c>
      <c r="DH304" t="s">
        <v>3</v>
      </c>
      <c r="DI304" t="s">
        <v>3</v>
      </c>
      <c r="DJ304" t="s">
        <v>3</v>
      </c>
      <c r="DK304" t="s">
        <v>3</v>
      </c>
      <c r="DL304" t="s">
        <v>3</v>
      </c>
      <c r="DM304" t="s">
        <v>3</v>
      </c>
      <c r="DN304">
        <v>0</v>
      </c>
      <c r="DO304">
        <v>0</v>
      </c>
      <c r="DP304">
        <v>1</v>
      </c>
      <c r="DQ304">
        <v>1</v>
      </c>
      <c r="DU304">
        <v>1013</v>
      </c>
      <c r="DV304" t="s">
        <v>359</v>
      </c>
      <c r="DW304" t="s">
        <v>359</v>
      </c>
      <c r="DX304">
        <v>1</v>
      </c>
      <c r="EE304">
        <v>48577810</v>
      </c>
      <c r="EF304">
        <v>6</v>
      </c>
      <c r="EG304" t="s">
        <v>34</v>
      </c>
      <c r="EH304">
        <v>0</v>
      </c>
      <c r="EI304" t="s">
        <v>3</v>
      </c>
      <c r="EJ304">
        <v>1</v>
      </c>
      <c r="EK304">
        <v>65001</v>
      </c>
      <c r="EL304" t="s">
        <v>660</v>
      </c>
      <c r="EM304" t="s">
        <v>661</v>
      </c>
      <c r="EO304" t="s">
        <v>3</v>
      </c>
      <c r="EQ304">
        <v>131072</v>
      </c>
      <c r="ER304">
        <v>310.83999999999997</v>
      </c>
      <c r="ES304">
        <v>33.6</v>
      </c>
      <c r="ET304">
        <v>7.93</v>
      </c>
      <c r="EU304">
        <v>1.21</v>
      </c>
      <c r="EV304">
        <v>269.31</v>
      </c>
      <c r="EW304">
        <v>34.659999999999997</v>
      </c>
      <c r="EX304">
        <v>0.1</v>
      </c>
      <c r="EY304">
        <v>0</v>
      </c>
      <c r="FQ304">
        <v>0</v>
      </c>
      <c r="FR304">
        <f t="shared" ref="FR304:FR312" si="634">ROUND(IF(AND(BH304=3,BI304=3),P304,0),0)</f>
        <v>0</v>
      </c>
      <c r="FS304">
        <v>0</v>
      </c>
      <c r="FX304">
        <v>74</v>
      </c>
      <c r="FY304">
        <v>50</v>
      </c>
      <c r="GA304" t="s">
        <v>3</v>
      </c>
      <c r="GD304">
        <v>1</v>
      </c>
      <c r="GF304">
        <v>570598525</v>
      </c>
      <c r="GG304">
        <v>2</v>
      </c>
      <c r="GH304">
        <v>0</v>
      </c>
      <c r="GI304">
        <v>2</v>
      </c>
      <c r="GJ304">
        <v>0</v>
      </c>
      <c r="GK304">
        <v>0</v>
      </c>
      <c r="GL304">
        <f t="shared" ref="GL304:GL312" si="635">ROUND(IF(AND(BH304=3,BI304=3,FS304&lt;&gt;0),P304,0),0)</f>
        <v>0</v>
      </c>
      <c r="GM304">
        <f t="shared" ref="GM304:GM312" si="636">ROUND(O304+X304+Y304,0)+GX304</f>
        <v>443</v>
      </c>
      <c r="GN304">
        <f t="shared" ref="GN304:GN312" si="637">IF(OR(BI304=0,BI304=1),ROUND(O304+X304+Y304,0),0)</f>
        <v>443</v>
      </c>
      <c r="GO304">
        <f t="shared" ref="GO304:GO312" si="638">IF(BI304=2,ROUND(O304+X304+Y304,0),0)</f>
        <v>0</v>
      </c>
      <c r="GP304">
        <f t="shared" ref="GP304:GP312" si="639">IF(BI304=4,ROUND(O304+X304+Y304,0)+GX304,0)</f>
        <v>0</v>
      </c>
      <c r="GR304">
        <v>0</v>
      </c>
      <c r="GS304">
        <v>0</v>
      </c>
      <c r="GT304">
        <v>0</v>
      </c>
      <c r="GU304" t="s">
        <v>3</v>
      </c>
      <c r="GV304">
        <f t="shared" ref="GV304:GV312" si="640">ROUND((GT304),2)</f>
        <v>0</v>
      </c>
      <c r="GW304">
        <v>1</v>
      </c>
      <c r="GX304">
        <f t="shared" ref="GX304:GX312" si="641">ROUND(HC304*I304,0)</f>
        <v>0</v>
      </c>
      <c r="HA304">
        <v>0</v>
      </c>
      <c r="HB304">
        <v>0</v>
      </c>
      <c r="HC304">
        <f t="shared" ref="HC304:HC312" si="642">GV304*GW304</f>
        <v>0</v>
      </c>
      <c r="IK304">
        <v>0</v>
      </c>
    </row>
    <row r="305" spans="1:245">
      <c r="A305">
        <v>18</v>
      </c>
      <c r="B305">
        <v>1</v>
      </c>
      <c r="C305">
        <v>747</v>
      </c>
      <c r="E305" t="s">
        <v>756</v>
      </c>
      <c r="F305" t="s">
        <v>663</v>
      </c>
      <c r="G305" t="s">
        <v>664</v>
      </c>
      <c r="H305" t="s">
        <v>40</v>
      </c>
      <c r="I305">
        <f>I304*J305</f>
        <v>8.8000000000000005E-3</v>
      </c>
      <c r="J305">
        <v>0.22</v>
      </c>
      <c r="O305">
        <f t="shared" si="603"/>
        <v>0</v>
      </c>
      <c r="P305">
        <f t="shared" si="604"/>
        <v>0</v>
      </c>
      <c r="Q305">
        <f t="shared" si="605"/>
        <v>0</v>
      </c>
      <c r="R305">
        <f t="shared" si="606"/>
        <v>0</v>
      </c>
      <c r="S305">
        <f t="shared" si="607"/>
        <v>0</v>
      </c>
      <c r="T305">
        <f t="shared" si="608"/>
        <v>0</v>
      </c>
      <c r="U305">
        <f t="shared" si="609"/>
        <v>0</v>
      </c>
      <c r="V305">
        <f t="shared" si="610"/>
        <v>0</v>
      </c>
      <c r="W305">
        <f t="shared" si="611"/>
        <v>0</v>
      </c>
      <c r="X305">
        <f t="shared" si="612"/>
        <v>0</v>
      </c>
      <c r="Y305">
        <f t="shared" si="613"/>
        <v>0</v>
      </c>
      <c r="AA305">
        <v>48583957</v>
      </c>
      <c r="AB305">
        <f t="shared" si="614"/>
        <v>0</v>
      </c>
      <c r="AC305">
        <f t="shared" si="615"/>
        <v>0</v>
      </c>
      <c r="AD305">
        <f t="shared" si="616"/>
        <v>0</v>
      </c>
      <c r="AE305">
        <f t="shared" si="617"/>
        <v>0</v>
      </c>
      <c r="AF305">
        <f t="shared" si="618"/>
        <v>0</v>
      </c>
      <c r="AG305">
        <f t="shared" si="619"/>
        <v>0</v>
      </c>
      <c r="AH305">
        <f t="shared" si="620"/>
        <v>0</v>
      </c>
      <c r="AI305">
        <f t="shared" si="621"/>
        <v>0</v>
      </c>
      <c r="AJ305">
        <f t="shared" si="622"/>
        <v>0</v>
      </c>
      <c r="AK305">
        <v>0</v>
      </c>
      <c r="AL305">
        <v>0</v>
      </c>
      <c r="AM305">
        <v>0</v>
      </c>
      <c r="AN305">
        <v>0</v>
      </c>
      <c r="AO305">
        <v>0</v>
      </c>
      <c r="AP305">
        <v>0</v>
      </c>
      <c r="AQ305">
        <v>0</v>
      </c>
      <c r="AR305">
        <v>0</v>
      </c>
      <c r="AS305">
        <v>0</v>
      </c>
      <c r="AT305">
        <v>74</v>
      </c>
      <c r="AU305">
        <v>50</v>
      </c>
      <c r="AV305">
        <v>1</v>
      </c>
      <c r="AW305">
        <v>1</v>
      </c>
      <c r="AZ305">
        <v>1</v>
      </c>
      <c r="BA305">
        <v>1</v>
      </c>
      <c r="BB305">
        <v>1</v>
      </c>
      <c r="BC305">
        <v>1</v>
      </c>
      <c r="BD305" t="s">
        <v>3</v>
      </c>
      <c r="BE305" t="s">
        <v>3</v>
      </c>
      <c r="BF305" t="s">
        <v>3</v>
      </c>
      <c r="BG305" t="s">
        <v>3</v>
      </c>
      <c r="BH305">
        <v>3</v>
      </c>
      <c r="BI305">
        <v>1</v>
      </c>
      <c r="BJ305" t="s">
        <v>665</v>
      </c>
      <c r="BM305">
        <v>65001</v>
      </c>
      <c r="BN305">
        <v>0</v>
      </c>
      <c r="BO305" t="s">
        <v>3</v>
      </c>
      <c r="BP305">
        <v>0</v>
      </c>
      <c r="BQ305">
        <v>6</v>
      </c>
      <c r="BR305">
        <v>0</v>
      </c>
      <c r="BS305">
        <v>1</v>
      </c>
      <c r="BT305">
        <v>1</v>
      </c>
      <c r="BU305">
        <v>1</v>
      </c>
      <c r="BV305">
        <v>1</v>
      </c>
      <c r="BW305">
        <v>1</v>
      </c>
      <c r="BX305">
        <v>1</v>
      </c>
      <c r="BY305" t="s">
        <v>3</v>
      </c>
      <c r="BZ305">
        <v>74</v>
      </c>
      <c r="CA305">
        <v>50</v>
      </c>
      <c r="CE305">
        <v>0</v>
      </c>
      <c r="CF305">
        <v>0</v>
      </c>
      <c r="CG305">
        <v>0</v>
      </c>
      <c r="CM305">
        <v>0</v>
      </c>
      <c r="CN305" t="s">
        <v>3</v>
      </c>
      <c r="CO305">
        <v>0</v>
      </c>
      <c r="CP305">
        <f t="shared" si="623"/>
        <v>0</v>
      </c>
      <c r="CQ305">
        <f t="shared" si="624"/>
        <v>0</v>
      </c>
      <c r="CR305">
        <f t="shared" si="625"/>
        <v>0</v>
      </c>
      <c r="CS305">
        <f t="shared" si="626"/>
        <v>0</v>
      </c>
      <c r="CT305">
        <f t="shared" si="627"/>
        <v>0</v>
      </c>
      <c r="CU305">
        <f t="shared" si="628"/>
        <v>0</v>
      </c>
      <c r="CV305">
        <f t="shared" si="629"/>
        <v>0</v>
      </c>
      <c r="CW305">
        <f t="shared" si="630"/>
        <v>0</v>
      </c>
      <c r="CX305">
        <f t="shared" si="631"/>
        <v>0</v>
      </c>
      <c r="CY305">
        <f t="shared" si="632"/>
        <v>0</v>
      </c>
      <c r="CZ305">
        <f t="shared" si="633"/>
        <v>0</v>
      </c>
      <c r="DC305" t="s">
        <v>3</v>
      </c>
      <c r="DD305" t="s">
        <v>3</v>
      </c>
      <c r="DE305" t="s">
        <v>3</v>
      </c>
      <c r="DF305" t="s">
        <v>3</v>
      </c>
      <c r="DG305" t="s">
        <v>3</v>
      </c>
      <c r="DH305" t="s">
        <v>3</v>
      </c>
      <c r="DI305" t="s">
        <v>3</v>
      </c>
      <c r="DJ305" t="s">
        <v>3</v>
      </c>
      <c r="DK305" t="s">
        <v>3</v>
      </c>
      <c r="DL305" t="s">
        <v>3</v>
      </c>
      <c r="DM305" t="s">
        <v>3</v>
      </c>
      <c r="DN305">
        <v>0</v>
      </c>
      <c r="DO305">
        <v>0</v>
      </c>
      <c r="DP305">
        <v>1</v>
      </c>
      <c r="DQ305">
        <v>1</v>
      </c>
      <c r="DU305">
        <v>1009</v>
      </c>
      <c r="DV305" t="s">
        <v>40</v>
      </c>
      <c r="DW305" t="s">
        <v>40</v>
      </c>
      <c r="DX305">
        <v>1000</v>
      </c>
      <c r="EE305">
        <v>48577810</v>
      </c>
      <c r="EF305">
        <v>6</v>
      </c>
      <c r="EG305" t="s">
        <v>34</v>
      </c>
      <c r="EH305">
        <v>0</v>
      </c>
      <c r="EI305" t="s">
        <v>3</v>
      </c>
      <c r="EJ305">
        <v>1</v>
      </c>
      <c r="EK305">
        <v>65001</v>
      </c>
      <c r="EL305" t="s">
        <v>660</v>
      </c>
      <c r="EM305" t="s">
        <v>661</v>
      </c>
      <c r="EO305" t="s">
        <v>3</v>
      </c>
      <c r="EQ305">
        <v>0</v>
      </c>
      <c r="ER305">
        <v>0</v>
      </c>
      <c r="ES305">
        <v>0</v>
      </c>
      <c r="ET305">
        <v>0</v>
      </c>
      <c r="EU305">
        <v>0</v>
      </c>
      <c r="EV305">
        <v>0</v>
      </c>
      <c r="EW305">
        <v>0</v>
      </c>
      <c r="EX305">
        <v>0</v>
      </c>
      <c r="FQ305">
        <v>0</v>
      </c>
      <c r="FR305">
        <f t="shared" si="634"/>
        <v>0</v>
      </c>
      <c r="FS305">
        <v>0</v>
      </c>
      <c r="FX305">
        <v>74</v>
      </c>
      <c r="FY305">
        <v>50</v>
      </c>
      <c r="GA305" t="s">
        <v>3</v>
      </c>
      <c r="GD305">
        <v>1</v>
      </c>
      <c r="GF305">
        <v>-856488199</v>
      </c>
      <c r="GG305">
        <v>2</v>
      </c>
      <c r="GH305">
        <v>0</v>
      </c>
      <c r="GI305">
        <v>0</v>
      </c>
      <c r="GJ305">
        <v>0</v>
      </c>
      <c r="GK305">
        <v>0</v>
      </c>
      <c r="GL305">
        <f t="shared" si="635"/>
        <v>0</v>
      </c>
      <c r="GM305">
        <f t="shared" si="636"/>
        <v>0</v>
      </c>
      <c r="GN305">
        <f t="shared" si="637"/>
        <v>0</v>
      </c>
      <c r="GO305">
        <f t="shared" si="638"/>
        <v>0</v>
      </c>
      <c r="GP305">
        <f t="shared" si="639"/>
        <v>0</v>
      </c>
      <c r="GR305">
        <v>0</v>
      </c>
      <c r="GS305">
        <v>0</v>
      </c>
      <c r="GT305">
        <v>0</v>
      </c>
      <c r="GU305" t="s">
        <v>3</v>
      </c>
      <c r="GV305">
        <f t="shared" si="640"/>
        <v>0</v>
      </c>
      <c r="GW305">
        <v>1</v>
      </c>
      <c r="GX305">
        <f t="shared" si="641"/>
        <v>0</v>
      </c>
      <c r="HA305">
        <v>0</v>
      </c>
      <c r="HB305">
        <v>0</v>
      </c>
      <c r="HC305">
        <f t="shared" si="642"/>
        <v>0</v>
      </c>
      <c r="IK305">
        <v>0</v>
      </c>
    </row>
    <row r="306" spans="1:245">
      <c r="A306">
        <v>17</v>
      </c>
      <c r="B306">
        <v>1</v>
      </c>
      <c r="C306">
        <f>ROW(SmtRes!A751)</f>
        <v>751</v>
      </c>
      <c r="D306">
        <f>ROW(EtalonRes!A845)</f>
        <v>845</v>
      </c>
      <c r="E306" t="s">
        <v>757</v>
      </c>
      <c r="F306" t="s">
        <v>656</v>
      </c>
      <c r="G306" t="s">
        <v>657</v>
      </c>
      <c r="H306" t="s">
        <v>658</v>
      </c>
      <c r="I306">
        <f>ROUND(4/100,9)</f>
        <v>0.04</v>
      </c>
      <c r="J306">
        <v>0</v>
      </c>
      <c r="O306">
        <f t="shared" si="603"/>
        <v>488</v>
      </c>
      <c r="P306">
        <f t="shared" si="604"/>
        <v>0</v>
      </c>
      <c r="Q306">
        <f t="shared" si="605"/>
        <v>4</v>
      </c>
      <c r="R306">
        <f t="shared" si="606"/>
        <v>3</v>
      </c>
      <c r="S306">
        <f t="shared" si="607"/>
        <v>484</v>
      </c>
      <c r="T306">
        <f t="shared" si="608"/>
        <v>0</v>
      </c>
      <c r="U306">
        <f t="shared" si="609"/>
        <v>3.4119999999999999</v>
      </c>
      <c r="V306">
        <f t="shared" si="610"/>
        <v>1.2800000000000001E-2</v>
      </c>
      <c r="W306">
        <f t="shared" si="611"/>
        <v>0</v>
      </c>
      <c r="X306">
        <f t="shared" si="612"/>
        <v>360</v>
      </c>
      <c r="Y306">
        <f t="shared" si="613"/>
        <v>244</v>
      </c>
      <c r="AA306">
        <v>48583957</v>
      </c>
      <c r="AB306">
        <f t="shared" si="614"/>
        <v>684.14</v>
      </c>
      <c r="AC306">
        <f t="shared" si="615"/>
        <v>0</v>
      </c>
      <c r="AD306">
        <f t="shared" si="616"/>
        <v>10.27</v>
      </c>
      <c r="AE306">
        <f t="shared" si="617"/>
        <v>3.87</v>
      </c>
      <c r="AF306">
        <f t="shared" si="618"/>
        <v>673.87</v>
      </c>
      <c r="AG306">
        <f t="shared" si="619"/>
        <v>0</v>
      </c>
      <c r="AH306">
        <f t="shared" si="620"/>
        <v>85.3</v>
      </c>
      <c r="AI306">
        <f t="shared" si="621"/>
        <v>0.32</v>
      </c>
      <c r="AJ306">
        <f t="shared" si="622"/>
        <v>0</v>
      </c>
      <c r="AK306">
        <v>684.14</v>
      </c>
      <c r="AL306">
        <v>0</v>
      </c>
      <c r="AM306">
        <v>10.27</v>
      </c>
      <c r="AN306">
        <v>3.87</v>
      </c>
      <c r="AO306">
        <v>673.87</v>
      </c>
      <c r="AP306">
        <v>0</v>
      </c>
      <c r="AQ306">
        <v>85.3</v>
      </c>
      <c r="AR306">
        <v>0.32</v>
      </c>
      <c r="AS306">
        <v>0</v>
      </c>
      <c r="AT306">
        <v>74</v>
      </c>
      <c r="AU306">
        <v>50</v>
      </c>
      <c r="AV306">
        <v>1</v>
      </c>
      <c r="AW306">
        <v>1</v>
      </c>
      <c r="AZ306">
        <v>1</v>
      </c>
      <c r="BA306">
        <v>17.95</v>
      </c>
      <c r="BB306">
        <v>8.92</v>
      </c>
      <c r="BC306">
        <v>1</v>
      </c>
      <c r="BD306" t="s">
        <v>3</v>
      </c>
      <c r="BE306" t="s">
        <v>3</v>
      </c>
      <c r="BF306" t="s">
        <v>3</v>
      </c>
      <c r="BG306" t="s">
        <v>3</v>
      </c>
      <c r="BH306">
        <v>0</v>
      </c>
      <c r="BI306">
        <v>1</v>
      </c>
      <c r="BJ306" t="s">
        <v>659</v>
      </c>
      <c r="BM306">
        <v>65001</v>
      </c>
      <c r="BN306">
        <v>0</v>
      </c>
      <c r="BO306" t="s">
        <v>656</v>
      </c>
      <c r="BP306">
        <v>1</v>
      </c>
      <c r="BQ306">
        <v>6</v>
      </c>
      <c r="BR306">
        <v>0</v>
      </c>
      <c r="BS306">
        <v>17.95</v>
      </c>
      <c r="BT306">
        <v>1</v>
      </c>
      <c r="BU306">
        <v>1</v>
      </c>
      <c r="BV306">
        <v>1</v>
      </c>
      <c r="BW306">
        <v>1</v>
      </c>
      <c r="BX306">
        <v>1</v>
      </c>
      <c r="BY306" t="s">
        <v>3</v>
      </c>
      <c r="BZ306">
        <v>74</v>
      </c>
      <c r="CA306">
        <v>50</v>
      </c>
      <c r="CE306">
        <v>0</v>
      </c>
      <c r="CF306">
        <v>0</v>
      </c>
      <c r="CG306">
        <v>0</v>
      </c>
      <c r="CM306">
        <v>0</v>
      </c>
      <c r="CN306" t="s">
        <v>3</v>
      </c>
      <c r="CO306">
        <v>0</v>
      </c>
      <c r="CP306">
        <f t="shared" si="623"/>
        <v>488</v>
      </c>
      <c r="CQ306">
        <f t="shared" si="624"/>
        <v>0</v>
      </c>
      <c r="CR306">
        <f t="shared" si="625"/>
        <v>91.608399999999989</v>
      </c>
      <c r="CS306">
        <f t="shared" si="626"/>
        <v>69.466499999999996</v>
      </c>
      <c r="CT306">
        <f t="shared" si="627"/>
        <v>12095.9665</v>
      </c>
      <c r="CU306">
        <f t="shared" si="628"/>
        <v>0</v>
      </c>
      <c r="CV306">
        <f t="shared" si="629"/>
        <v>85.3</v>
      </c>
      <c r="CW306">
        <f t="shared" si="630"/>
        <v>0.32</v>
      </c>
      <c r="CX306">
        <f t="shared" si="631"/>
        <v>0</v>
      </c>
      <c r="CY306">
        <f t="shared" si="632"/>
        <v>360.38</v>
      </c>
      <c r="CZ306">
        <f t="shared" si="633"/>
        <v>243.5</v>
      </c>
      <c r="DC306" t="s">
        <v>3</v>
      </c>
      <c r="DD306" t="s">
        <v>3</v>
      </c>
      <c r="DE306" t="s">
        <v>3</v>
      </c>
      <c r="DF306" t="s">
        <v>3</v>
      </c>
      <c r="DG306" t="s">
        <v>3</v>
      </c>
      <c r="DH306" t="s">
        <v>3</v>
      </c>
      <c r="DI306" t="s">
        <v>3</v>
      </c>
      <c r="DJ306" t="s">
        <v>3</v>
      </c>
      <c r="DK306" t="s">
        <v>3</v>
      </c>
      <c r="DL306" t="s">
        <v>3</v>
      </c>
      <c r="DM306" t="s">
        <v>3</v>
      </c>
      <c r="DN306">
        <v>0</v>
      </c>
      <c r="DO306">
        <v>0</v>
      </c>
      <c r="DP306">
        <v>1</v>
      </c>
      <c r="DQ306">
        <v>1</v>
      </c>
      <c r="DU306">
        <v>1013</v>
      </c>
      <c r="DV306" t="s">
        <v>658</v>
      </c>
      <c r="DW306" t="s">
        <v>658</v>
      </c>
      <c r="DX306">
        <v>1</v>
      </c>
      <c r="EE306">
        <v>48577810</v>
      </c>
      <c r="EF306">
        <v>6</v>
      </c>
      <c r="EG306" t="s">
        <v>34</v>
      </c>
      <c r="EH306">
        <v>0</v>
      </c>
      <c r="EI306" t="s">
        <v>3</v>
      </c>
      <c r="EJ306">
        <v>1</v>
      </c>
      <c r="EK306">
        <v>65001</v>
      </c>
      <c r="EL306" t="s">
        <v>660</v>
      </c>
      <c r="EM306" t="s">
        <v>661</v>
      </c>
      <c r="EO306" t="s">
        <v>3</v>
      </c>
      <c r="EQ306">
        <v>131072</v>
      </c>
      <c r="ER306">
        <v>684.14</v>
      </c>
      <c r="ES306">
        <v>0</v>
      </c>
      <c r="ET306">
        <v>10.27</v>
      </c>
      <c r="EU306">
        <v>3.87</v>
      </c>
      <c r="EV306">
        <v>673.87</v>
      </c>
      <c r="EW306">
        <v>85.3</v>
      </c>
      <c r="EX306">
        <v>0.32</v>
      </c>
      <c r="EY306">
        <v>0</v>
      </c>
      <c r="FQ306">
        <v>0</v>
      </c>
      <c r="FR306">
        <f t="shared" si="634"/>
        <v>0</v>
      </c>
      <c r="FS306">
        <v>0</v>
      </c>
      <c r="FX306">
        <v>74</v>
      </c>
      <c r="FY306">
        <v>50</v>
      </c>
      <c r="GA306" t="s">
        <v>3</v>
      </c>
      <c r="GD306">
        <v>1</v>
      </c>
      <c r="GF306">
        <v>906805017</v>
      </c>
      <c r="GG306">
        <v>2</v>
      </c>
      <c r="GH306">
        <v>0</v>
      </c>
      <c r="GI306">
        <v>2</v>
      </c>
      <c r="GJ306">
        <v>0</v>
      </c>
      <c r="GK306">
        <v>0</v>
      </c>
      <c r="GL306">
        <f t="shared" si="635"/>
        <v>0</v>
      </c>
      <c r="GM306">
        <f t="shared" si="636"/>
        <v>1092</v>
      </c>
      <c r="GN306">
        <f t="shared" si="637"/>
        <v>1092</v>
      </c>
      <c r="GO306">
        <f t="shared" si="638"/>
        <v>0</v>
      </c>
      <c r="GP306">
        <f t="shared" si="639"/>
        <v>0</v>
      </c>
      <c r="GR306">
        <v>0</v>
      </c>
      <c r="GS306">
        <v>0</v>
      </c>
      <c r="GT306">
        <v>0</v>
      </c>
      <c r="GU306" t="s">
        <v>3</v>
      </c>
      <c r="GV306">
        <f t="shared" si="640"/>
        <v>0</v>
      </c>
      <c r="GW306">
        <v>1</v>
      </c>
      <c r="GX306">
        <f t="shared" si="641"/>
        <v>0</v>
      </c>
      <c r="HA306">
        <v>0</v>
      </c>
      <c r="HB306">
        <v>0</v>
      </c>
      <c r="HC306">
        <f t="shared" si="642"/>
        <v>0</v>
      </c>
      <c r="IK306">
        <v>0</v>
      </c>
    </row>
    <row r="307" spans="1:245">
      <c r="A307">
        <v>18</v>
      </c>
      <c r="B307">
        <v>1</v>
      </c>
      <c r="C307">
        <v>751</v>
      </c>
      <c r="E307" t="s">
        <v>758</v>
      </c>
      <c r="F307" t="s">
        <v>663</v>
      </c>
      <c r="G307" t="s">
        <v>664</v>
      </c>
      <c r="H307" t="s">
        <v>40</v>
      </c>
      <c r="I307">
        <f>I306*J307</f>
        <v>5.3600000000000002E-2</v>
      </c>
      <c r="J307">
        <v>1.34</v>
      </c>
      <c r="O307">
        <f t="shared" si="603"/>
        <v>0</v>
      </c>
      <c r="P307">
        <f t="shared" si="604"/>
        <v>0</v>
      </c>
      <c r="Q307">
        <f t="shared" si="605"/>
        <v>0</v>
      </c>
      <c r="R307">
        <f t="shared" si="606"/>
        <v>0</v>
      </c>
      <c r="S307">
        <f t="shared" si="607"/>
        <v>0</v>
      </c>
      <c r="T307">
        <f t="shared" si="608"/>
        <v>0</v>
      </c>
      <c r="U307">
        <f t="shared" si="609"/>
        <v>0</v>
      </c>
      <c r="V307">
        <f t="shared" si="610"/>
        <v>0</v>
      </c>
      <c r="W307">
        <f t="shared" si="611"/>
        <v>0</v>
      </c>
      <c r="X307">
        <f t="shared" si="612"/>
        <v>0</v>
      </c>
      <c r="Y307">
        <f t="shared" si="613"/>
        <v>0</v>
      </c>
      <c r="AA307">
        <v>48583957</v>
      </c>
      <c r="AB307">
        <f t="shared" si="614"/>
        <v>0</v>
      </c>
      <c r="AC307">
        <f t="shared" si="615"/>
        <v>0</v>
      </c>
      <c r="AD307">
        <f t="shared" si="616"/>
        <v>0</v>
      </c>
      <c r="AE307">
        <f t="shared" si="617"/>
        <v>0</v>
      </c>
      <c r="AF307">
        <f t="shared" si="618"/>
        <v>0</v>
      </c>
      <c r="AG307">
        <f t="shared" si="619"/>
        <v>0</v>
      </c>
      <c r="AH307">
        <f t="shared" si="620"/>
        <v>0</v>
      </c>
      <c r="AI307">
        <f t="shared" si="621"/>
        <v>0</v>
      </c>
      <c r="AJ307">
        <f t="shared" si="622"/>
        <v>0</v>
      </c>
      <c r="AK307">
        <v>0</v>
      </c>
      <c r="AL307">
        <v>0</v>
      </c>
      <c r="AM307">
        <v>0</v>
      </c>
      <c r="AN307">
        <v>0</v>
      </c>
      <c r="AO307">
        <v>0</v>
      </c>
      <c r="AP307">
        <v>0</v>
      </c>
      <c r="AQ307">
        <v>0</v>
      </c>
      <c r="AR307">
        <v>0</v>
      </c>
      <c r="AS307">
        <v>0</v>
      </c>
      <c r="AT307">
        <v>74</v>
      </c>
      <c r="AU307">
        <v>50</v>
      </c>
      <c r="AV307">
        <v>1</v>
      </c>
      <c r="AW307">
        <v>1</v>
      </c>
      <c r="AZ307">
        <v>1</v>
      </c>
      <c r="BA307">
        <v>1</v>
      </c>
      <c r="BB307">
        <v>1</v>
      </c>
      <c r="BC307">
        <v>1</v>
      </c>
      <c r="BD307" t="s">
        <v>3</v>
      </c>
      <c r="BE307" t="s">
        <v>3</v>
      </c>
      <c r="BF307" t="s">
        <v>3</v>
      </c>
      <c r="BG307" t="s">
        <v>3</v>
      </c>
      <c r="BH307">
        <v>3</v>
      </c>
      <c r="BI307">
        <v>1</v>
      </c>
      <c r="BJ307" t="s">
        <v>665</v>
      </c>
      <c r="BM307">
        <v>65001</v>
      </c>
      <c r="BN307">
        <v>0</v>
      </c>
      <c r="BO307" t="s">
        <v>3</v>
      </c>
      <c r="BP307">
        <v>0</v>
      </c>
      <c r="BQ307">
        <v>6</v>
      </c>
      <c r="BR307">
        <v>0</v>
      </c>
      <c r="BS307">
        <v>1</v>
      </c>
      <c r="BT307">
        <v>1</v>
      </c>
      <c r="BU307">
        <v>1</v>
      </c>
      <c r="BV307">
        <v>1</v>
      </c>
      <c r="BW307">
        <v>1</v>
      </c>
      <c r="BX307">
        <v>1</v>
      </c>
      <c r="BY307" t="s">
        <v>3</v>
      </c>
      <c r="BZ307">
        <v>74</v>
      </c>
      <c r="CA307">
        <v>50</v>
      </c>
      <c r="CE307">
        <v>0</v>
      </c>
      <c r="CF307">
        <v>0</v>
      </c>
      <c r="CG307">
        <v>0</v>
      </c>
      <c r="CM307">
        <v>0</v>
      </c>
      <c r="CN307" t="s">
        <v>3</v>
      </c>
      <c r="CO307">
        <v>0</v>
      </c>
      <c r="CP307">
        <f t="shared" si="623"/>
        <v>0</v>
      </c>
      <c r="CQ307">
        <f t="shared" si="624"/>
        <v>0</v>
      </c>
      <c r="CR307">
        <f t="shared" si="625"/>
        <v>0</v>
      </c>
      <c r="CS307">
        <f t="shared" si="626"/>
        <v>0</v>
      </c>
      <c r="CT307">
        <f t="shared" si="627"/>
        <v>0</v>
      </c>
      <c r="CU307">
        <f t="shared" si="628"/>
        <v>0</v>
      </c>
      <c r="CV307">
        <f t="shared" si="629"/>
        <v>0</v>
      </c>
      <c r="CW307">
        <f t="shared" si="630"/>
        <v>0</v>
      </c>
      <c r="CX307">
        <f t="shared" si="631"/>
        <v>0</v>
      </c>
      <c r="CY307">
        <f t="shared" si="632"/>
        <v>0</v>
      </c>
      <c r="CZ307">
        <f t="shared" si="633"/>
        <v>0</v>
      </c>
      <c r="DC307" t="s">
        <v>3</v>
      </c>
      <c r="DD307" t="s">
        <v>3</v>
      </c>
      <c r="DE307" t="s">
        <v>3</v>
      </c>
      <c r="DF307" t="s">
        <v>3</v>
      </c>
      <c r="DG307" t="s">
        <v>3</v>
      </c>
      <c r="DH307" t="s">
        <v>3</v>
      </c>
      <c r="DI307" t="s">
        <v>3</v>
      </c>
      <c r="DJ307" t="s">
        <v>3</v>
      </c>
      <c r="DK307" t="s">
        <v>3</v>
      </c>
      <c r="DL307" t="s">
        <v>3</v>
      </c>
      <c r="DM307" t="s">
        <v>3</v>
      </c>
      <c r="DN307">
        <v>0</v>
      </c>
      <c r="DO307">
        <v>0</v>
      </c>
      <c r="DP307">
        <v>1</v>
      </c>
      <c r="DQ307">
        <v>1</v>
      </c>
      <c r="DU307">
        <v>1009</v>
      </c>
      <c r="DV307" t="s">
        <v>40</v>
      </c>
      <c r="DW307" t="s">
        <v>40</v>
      </c>
      <c r="DX307">
        <v>1000</v>
      </c>
      <c r="EE307">
        <v>48577810</v>
      </c>
      <c r="EF307">
        <v>6</v>
      </c>
      <c r="EG307" t="s">
        <v>34</v>
      </c>
      <c r="EH307">
        <v>0</v>
      </c>
      <c r="EI307" t="s">
        <v>3</v>
      </c>
      <c r="EJ307">
        <v>1</v>
      </c>
      <c r="EK307">
        <v>65001</v>
      </c>
      <c r="EL307" t="s">
        <v>660</v>
      </c>
      <c r="EM307" t="s">
        <v>661</v>
      </c>
      <c r="EO307" t="s">
        <v>3</v>
      </c>
      <c r="EQ307">
        <v>0</v>
      </c>
      <c r="ER307">
        <v>0</v>
      </c>
      <c r="ES307">
        <v>0</v>
      </c>
      <c r="ET307">
        <v>0</v>
      </c>
      <c r="EU307">
        <v>0</v>
      </c>
      <c r="EV307">
        <v>0</v>
      </c>
      <c r="EW307">
        <v>0</v>
      </c>
      <c r="EX307">
        <v>0</v>
      </c>
      <c r="FQ307">
        <v>0</v>
      </c>
      <c r="FR307">
        <f t="shared" si="634"/>
        <v>0</v>
      </c>
      <c r="FS307">
        <v>0</v>
      </c>
      <c r="FX307">
        <v>74</v>
      </c>
      <c r="FY307">
        <v>50</v>
      </c>
      <c r="GA307" t="s">
        <v>3</v>
      </c>
      <c r="GD307">
        <v>1</v>
      </c>
      <c r="GF307">
        <v>-856488199</v>
      </c>
      <c r="GG307">
        <v>2</v>
      </c>
      <c r="GH307">
        <v>0</v>
      </c>
      <c r="GI307">
        <v>0</v>
      </c>
      <c r="GJ307">
        <v>0</v>
      </c>
      <c r="GK307">
        <v>0</v>
      </c>
      <c r="GL307">
        <f t="shared" si="635"/>
        <v>0</v>
      </c>
      <c r="GM307">
        <f t="shared" si="636"/>
        <v>0</v>
      </c>
      <c r="GN307">
        <f t="shared" si="637"/>
        <v>0</v>
      </c>
      <c r="GO307">
        <f t="shared" si="638"/>
        <v>0</v>
      </c>
      <c r="GP307">
        <f t="shared" si="639"/>
        <v>0</v>
      </c>
      <c r="GR307">
        <v>0</v>
      </c>
      <c r="GS307">
        <v>0</v>
      </c>
      <c r="GT307">
        <v>0</v>
      </c>
      <c r="GU307" t="s">
        <v>3</v>
      </c>
      <c r="GV307">
        <f t="shared" si="640"/>
        <v>0</v>
      </c>
      <c r="GW307">
        <v>1</v>
      </c>
      <c r="GX307">
        <f t="shared" si="641"/>
        <v>0</v>
      </c>
      <c r="HA307">
        <v>0</v>
      </c>
      <c r="HB307">
        <v>0</v>
      </c>
      <c r="HC307">
        <f t="shared" si="642"/>
        <v>0</v>
      </c>
      <c r="IK307">
        <v>0</v>
      </c>
    </row>
    <row r="308" spans="1:245">
      <c r="A308">
        <v>17</v>
      </c>
      <c r="B308">
        <v>1</v>
      </c>
      <c r="C308">
        <f>ROW(SmtRes!A755)</f>
        <v>755</v>
      </c>
      <c r="D308">
        <f>ROW(EtalonRes!A849)</f>
        <v>849</v>
      </c>
      <c r="E308" t="s">
        <v>759</v>
      </c>
      <c r="F308" t="s">
        <v>669</v>
      </c>
      <c r="G308" t="s">
        <v>670</v>
      </c>
      <c r="H308" t="s">
        <v>671</v>
      </c>
      <c r="I308">
        <f>ROUND(1/100,9)</f>
        <v>0.01</v>
      </c>
      <c r="J308">
        <v>0</v>
      </c>
      <c r="O308">
        <f t="shared" si="603"/>
        <v>92</v>
      </c>
      <c r="P308">
        <f t="shared" si="604"/>
        <v>0</v>
      </c>
      <c r="Q308">
        <f t="shared" si="605"/>
        <v>1</v>
      </c>
      <c r="R308">
        <f t="shared" si="606"/>
        <v>1</v>
      </c>
      <c r="S308">
        <f t="shared" si="607"/>
        <v>91</v>
      </c>
      <c r="T308">
        <f t="shared" si="608"/>
        <v>0</v>
      </c>
      <c r="U308">
        <f t="shared" si="609"/>
        <v>0.63840000000000008</v>
      </c>
      <c r="V308">
        <f t="shared" si="610"/>
        <v>2.8999999999999998E-3</v>
      </c>
      <c r="W308">
        <f t="shared" si="611"/>
        <v>0</v>
      </c>
      <c r="X308">
        <f t="shared" si="612"/>
        <v>68</v>
      </c>
      <c r="Y308">
        <f t="shared" si="613"/>
        <v>46</v>
      </c>
      <c r="AA308">
        <v>48583957</v>
      </c>
      <c r="AB308">
        <f t="shared" si="614"/>
        <v>518.11</v>
      </c>
      <c r="AC308">
        <f t="shared" si="615"/>
        <v>0</v>
      </c>
      <c r="AD308">
        <f t="shared" si="616"/>
        <v>9.31</v>
      </c>
      <c r="AE308">
        <f t="shared" si="617"/>
        <v>3.51</v>
      </c>
      <c r="AF308">
        <f t="shared" si="618"/>
        <v>508.8</v>
      </c>
      <c r="AG308">
        <f t="shared" si="619"/>
        <v>0</v>
      </c>
      <c r="AH308">
        <f t="shared" si="620"/>
        <v>63.84</v>
      </c>
      <c r="AI308">
        <f t="shared" si="621"/>
        <v>0.28999999999999998</v>
      </c>
      <c r="AJ308">
        <f t="shared" si="622"/>
        <v>0</v>
      </c>
      <c r="AK308">
        <v>518.11</v>
      </c>
      <c r="AL308">
        <v>0</v>
      </c>
      <c r="AM308">
        <v>9.31</v>
      </c>
      <c r="AN308">
        <v>3.51</v>
      </c>
      <c r="AO308">
        <v>508.8</v>
      </c>
      <c r="AP308">
        <v>0</v>
      </c>
      <c r="AQ308">
        <v>63.84</v>
      </c>
      <c r="AR308">
        <v>0.28999999999999998</v>
      </c>
      <c r="AS308">
        <v>0</v>
      </c>
      <c r="AT308">
        <v>74</v>
      </c>
      <c r="AU308">
        <v>50</v>
      </c>
      <c r="AV308">
        <v>1</v>
      </c>
      <c r="AW308">
        <v>1</v>
      </c>
      <c r="AZ308">
        <v>1</v>
      </c>
      <c r="BA308">
        <v>17.95</v>
      </c>
      <c r="BB308">
        <v>8.92</v>
      </c>
      <c r="BC308">
        <v>1</v>
      </c>
      <c r="BD308" t="s">
        <v>3</v>
      </c>
      <c r="BE308" t="s">
        <v>3</v>
      </c>
      <c r="BF308" t="s">
        <v>3</v>
      </c>
      <c r="BG308" t="s">
        <v>3</v>
      </c>
      <c r="BH308">
        <v>0</v>
      </c>
      <c r="BI308">
        <v>1</v>
      </c>
      <c r="BJ308" t="s">
        <v>672</v>
      </c>
      <c r="BM308">
        <v>65001</v>
      </c>
      <c r="BN308">
        <v>0</v>
      </c>
      <c r="BO308" t="s">
        <v>669</v>
      </c>
      <c r="BP308">
        <v>1</v>
      </c>
      <c r="BQ308">
        <v>6</v>
      </c>
      <c r="BR308">
        <v>0</v>
      </c>
      <c r="BS308">
        <v>17.95</v>
      </c>
      <c r="BT308">
        <v>1</v>
      </c>
      <c r="BU308">
        <v>1</v>
      </c>
      <c r="BV308">
        <v>1</v>
      </c>
      <c r="BW308">
        <v>1</v>
      </c>
      <c r="BX308">
        <v>1</v>
      </c>
      <c r="BY308" t="s">
        <v>3</v>
      </c>
      <c r="BZ308">
        <v>74</v>
      </c>
      <c r="CA308">
        <v>50</v>
      </c>
      <c r="CE308">
        <v>0</v>
      </c>
      <c r="CF308">
        <v>0</v>
      </c>
      <c r="CG308">
        <v>0</v>
      </c>
      <c r="CM308">
        <v>0</v>
      </c>
      <c r="CN308" t="s">
        <v>3</v>
      </c>
      <c r="CO308">
        <v>0</v>
      </c>
      <c r="CP308">
        <f t="shared" si="623"/>
        <v>92</v>
      </c>
      <c r="CQ308">
        <f t="shared" si="624"/>
        <v>0</v>
      </c>
      <c r="CR308">
        <f t="shared" si="625"/>
        <v>83.045200000000008</v>
      </c>
      <c r="CS308">
        <f t="shared" si="626"/>
        <v>63.004499999999993</v>
      </c>
      <c r="CT308">
        <f t="shared" si="627"/>
        <v>9132.9599999999991</v>
      </c>
      <c r="CU308">
        <f t="shared" si="628"/>
        <v>0</v>
      </c>
      <c r="CV308">
        <f t="shared" si="629"/>
        <v>63.84</v>
      </c>
      <c r="CW308">
        <f t="shared" si="630"/>
        <v>0.28999999999999998</v>
      </c>
      <c r="CX308">
        <f t="shared" si="631"/>
        <v>0</v>
      </c>
      <c r="CY308">
        <f t="shared" si="632"/>
        <v>68.08</v>
      </c>
      <c r="CZ308">
        <f t="shared" si="633"/>
        <v>46</v>
      </c>
      <c r="DC308" t="s">
        <v>3</v>
      </c>
      <c r="DD308" t="s">
        <v>3</v>
      </c>
      <c r="DE308" t="s">
        <v>3</v>
      </c>
      <c r="DF308" t="s">
        <v>3</v>
      </c>
      <c r="DG308" t="s">
        <v>3</v>
      </c>
      <c r="DH308" t="s">
        <v>3</v>
      </c>
      <c r="DI308" t="s">
        <v>3</v>
      </c>
      <c r="DJ308" t="s">
        <v>3</v>
      </c>
      <c r="DK308" t="s">
        <v>3</v>
      </c>
      <c r="DL308" t="s">
        <v>3</v>
      </c>
      <c r="DM308" t="s">
        <v>3</v>
      </c>
      <c r="DN308">
        <v>0</v>
      </c>
      <c r="DO308">
        <v>0</v>
      </c>
      <c r="DP308">
        <v>1</v>
      </c>
      <c r="DQ308">
        <v>1</v>
      </c>
      <c r="DU308">
        <v>1013</v>
      </c>
      <c r="DV308" t="s">
        <v>671</v>
      </c>
      <c r="DW308" t="s">
        <v>671</v>
      </c>
      <c r="DX308">
        <v>1</v>
      </c>
      <c r="EE308">
        <v>48577810</v>
      </c>
      <c r="EF308">
        <v>6</v>
      </c>
      <c r="EG308" t="s">
        <v>34</v>
      </c>
      <c r="EH308">
        <v>0</v>
      </c>
      <c r="EI308" t="s">
        <v>3</v>
      </c>
      <c r="EJ308">
        <v>1</v>
      </c>
      <c r="EK308">
        <v>65001</v>
      </c>
      <c r="EL308" t="s">
        <v>660</v>
      </c>
      <c r="EM308" t="s">
        <v>661</v>
      </c>
      <c r="EO308" t="s">
        <v>3</v>
      </c>
      <c r="EQ308">
        <v>131072</v>
      </c>
      <c r="ER308">
        <v>518.11</v>
      </c>
      <c r="ES308">
        <v>0</v>
      </c>
      <c r="ET308">
        <v>9.31</v>
      </c>
      <c r="EU308">
        <v>3.51</v>
      </c>
      <c r="EV308">
        <v>508.8</v>
      </c>
      <c r="EW308">
        <v>63.84</v>
      </c>
      <c r="EX308">
        <v>0.28999999999999998</v>
      </c>
      <c r="EY308">
        <v>0</v>
      </c>
      <c r="FQ308">
        <v>0</v>
      </c>
      <c r="FR308">
        <f t="shared" si="634"/>
        <v>0</v>
      </c>
      <c r="FS308">
        <v>0</v>
      </c>
      <c r="FX308">
        <v>74</v>
      </c>
      <c r="FY308">
        <v>50</v>
      </c>
      <c r="GA308" t="s">
        <v>3</v>
      </c>
      <c r="GD308">
        <v>1</v>
      </c>
      <c r="GF308">
        <v>-860507966</v>
      </c>
      <c r="GG308">
        <v>2</v>
      </c>
      <c r="GH308">
        <v>0</v>
      </c>
      <c r="GI308">
        <v>2</v>
      </c>
      <c r="GJ308">
        <v>0</v>
      </c>
      <c r="GK308">
        <v>0</v>
      </c>
      <c r="GL308">
        <f t="shared" si="635"/>
        <v>0</v>
      </c>
      <c r="GM308">
        <f t="shared" si="636"/>
        <v>206</v>
      </c>
      <c r="GN308">
        <f t="shared" si="637"/>
        <v>206</v>
      </c>
      <c r="GO308">
        <f t="shared" si="638"/>
        <v>0</v>
      </c>
      <c r="GP308">
        <f t="shared" si="639"/>
        <v>0</v>
      </c>
      <c r="GR308">
        <v>0</v>
      </c>
      <c r="GS308">
        <v>0</v>
      </c>
      <c r="GT308">
        <v>0</v>
      </c>
      <c r="GU308" t="s">
        <v>3</v>
      </c>
      <c r="GV308">
        <f t="shared" si="640"/>
        <v>0</v>
      </c>
      <c r="GW308">
        <v>1</v>
      </c>
      <c r="GX308">
        <f t="shared" si="641"/>
        <v>0</v>
      </c>
      <c r="HA308">
        <v>0</v>
      </c>
      <c r="HB308">
        <v>0</v>
      </c>
      <c r="HC308">
        <f t="shared" si="642"/>
        <v>0</v>
      </c>
      <c r="IK308">
        <v>0</v>
      </c>
    </row>
    <row r="309" spans="1:245">
      <c r="A309">
        <v>18</v>
      </c>
      <c r="B309">
        <v>1</v>
      </c>
      <c r="C309">
        <v>755</v>
      </c>
      <c r="E309" t="s">
        <v>760</v>
      </c>
      <c r="F309" t="s">
        <v>663</v>
      </c>
      <c r="G309" t="s">
        <v>664</v>
      </c>
      <c r="H309" t="s">
        <v>40</v>
      </c>
      <c r="I309">
        <f>I308*J309</f>
        <v>2.6499999999999999E-2</v>
      </c>
      <c r="J309">
        <v>2.65</v>
      </c>
      <c r="O309">
        <f t="shared" si="603"/>
        <v>0</v>
      </c>
      <c r="P309">
        <f t="shared" si="604"/>
        <v>0</v>
      </c>
      <c r="Q309">
        <f t="shared" si="605"/>
        <v>0</v>
      </c>
      <c r="R309">
        <f t="shared" si="606"/>
        <v>0</v>
      </c>
      <c r="S309">
        <f t="shared" si="607"/>
        <v>0</v>
      </c>
      <c r="T309">
        <f t="shared" si="608"/>
        <v>0</v>
      </c>
      <c r="U309">
        <f t="shared" si="609"/>
        <v>0</v>
      </c>
      <c r="V309">
        <f t="shared" si="610"/>
        <v>0</v>
      </c>
      <c r="W309">
        <f t="shared" si="611"/>
        <v>0</v>
      </c>
      <c r="X309">
        <f t="shared" si="612"/>
        <v>0</v>
      </c>
      <c r="Y309">
        <f t="shared" si="613"/>
        <v>0</v>
      </c>
      <c r="AA309">
        <v>48583957</v>
      </c>
      <c r="AB309">
        <f t="shared" si="614"/>
        <v>0</v>
      </c>
      <c r="AC309">
        <f t="shared" si="615"/>
        <v>0</v>
      </c>
      <c r="AD309">
        <f t="shared" si="616"/>
        <v>0</v>
      </c>
      <c r="AE309">
        <f t="shared" si="617"/>
        <v>0</v>
      </c>
      <c r="AF309">
        <f t="shared" si="618"/>
        <v>0</v>
      </c>
      <c r="AG309">
        <f t="shared" si="619"/>
        <v>0</v>
      </c>
      <c r="AH309">
        <f t="shared" si="620"/>
        <v>0</v>
      </c>
      <c r="AI309">
        <f t="shared" si="621"/>
        <v>0</v>
      </c>
      <c r="AJ309">
        <f t="shared" si="622"/>
        <v>0</v>
      </c>
      <c r="AK309">
        <v>0</v>
      </c>
      <c r="AL309">
        <v>0</v>
      </c>
      <c r="AM309">
        <v>0</v>
      </c>
      <c r="AN309">
        <v>0</v>
      </c>
      <c r="AO309">
        <v>0</v>
      </c>
      <c r="AP309">
        <v>0</v>
      </c>
      <c r="AQ309">
        <v>0</v>
      </c>
      <c r="AR309">
        <v>0</v>
      </c>
      <c r="AS309">
        <v>0</v>
      </c>
      <c r="AT309">
        <v>74</v>
      </c>
      <c r="AU309">
        <v>50</v>
      </c>
      <c r="AV309">
        <v>1</v>
      </c>
      <c r="AW309">
        <v>1</v>
      </c>
      <c r="AZ309">
        <v>1</v>
      </c>
      <c r="BA309">
        <v>1</v>
      </c>
      <c r="BB309">
        <v>1</v>
      </c>
      <c r="BC309">
        <v>1</v>
      </c>
      <c r="BD309" t="s">
        <v>3</v>
      </c>
      <c r="BE309" t="s">
        <v>3</v>
      </c>
      <c r="BF309" t="s">
        <v>3</v>
      </c>
      <c r="BG309" t="s">
        <v>3</v>
      </c>
      <c r="BH309">
        <v>3</v>
      </c>
      <c r="BI309">
        <v>1</v>
      </c>
      <c r="BJ309" t="s">
        <v>665</v>
      </c>
      <c r="BM309">
        <v>65001</v>
      </c>
      <c r="BN309">
        <v>0</v>
      </c>
      <c r="BO309" t="s">
        <v>3</v>
      </c>
      <c r="BP309">
        <v>0</v>
      </c>
      <c r="BQ309">
        <v>6</v>
      </c>
      <c r="BR309">
        <v>0</v>
      </c>
      <c r="BS309">
        <v>1</v>
      </c>
      <c r="BT309">
        <v>1</v>
      </c>
      <c r="BU309">
        <v>1</v>
      </c>
      <c r="BV309">
        <v>1</v>
      </c>
      <c r="BW309">
        <v>1</v>
      </c>
      <c r="BX309">
        <v>1</v>
      </c>
      <c r="BY309" t="s">
        <v>3</v>
      </c>
      <c r="BZ309">
        <v>74</v>
      </c>
      <c r="CA309">
        <v>50</v>
      </c>
      <c r="CE309">
        <v>0</v>
      </c>
      <c r="CF309">
        <v>0</v>
      </c>
      <c r="CG309">
        <v>0</v>
      </c>
      <c r="CM309">
        <v>0</v>
      </c>
      <c r="CN309" t="s">
        <v>3</v>
      </c>
      <c r="CO309">
        <v>0</v>
      </c>
      <c r="CP309">
        <f t="shared" si="623"/>
        <v>0</v>
      </c>
      <c r="CQ309">
        <f t="shared" si="624"/>
        <v>0</v>
      </c>
      <c r="CR309">
        <f t="shared" si="625"/>
        <v>0</v>
      </c>
      <c r="CS309">
        <f t="shared" si="626"/>
        <v>0</v>
      </c>
      <c r="CT309">
        <f t="shared" si="627"/>
        <v>0</v>
      </c>
      <c r="CU309">
        <f t="shared" si="628"/>
        <v>0</v>
      </c>
      <c r="CV309">
        <f t="shared" si="629"/>
        <v>0</v>
      </c>
      <c r="CW309">
        <f t="shared" si="630"/>
        <v>0</v>
      </c>
      <c r="CX309">
        <f t="shared" si="631"/>
        <v>0</v>
      </c>
      <c r="CY309">
        <f t="shared" si="632"/>
        <v>0</v>
      </c>
      <c r="CZ309">
        <f t="shared" si="633"/>
        <v>0</v>
      </c>
      <c r="DC309" t="s">
        <v>3</v>
      </c>
      <c r="DD309" t="s">
        <v>3</v>
      </c>
      <c r="DE309" t="s">
        <v>3</v>
      </c>
      <c r="DF309" t="s">
        <v>3</v>
      </c>
      <c r="DG309" t="s">
        <v>3</v>
      </c>
      <c r="DH309" t="s">
        <v>3</v>
      </c>
      <c r="DI309" t="s">
        <v>3</v>
      </c>
      <c r="DJ309" t="s">
        <v>3</v>
      </c>
      <c r="DK309" t="s">
        <v>3</v>
      </c>
      <c r="DL309" t="s">
        <v>3</v>
      </c>
      <c r="DM309" t="s">
        <v>3</v>
      </c>
      <c r="DN309">
        <v>0</v>
      </c>
      <c r="DO309">
        <v>0</v>
      </c>
      <c r="DP309">
        <v>1</v>
      </c>
      <c r="DQ309">
        <v>1</v>
      </c>
      <c r="DU309">
        <v>1009</v>
      </c>
      <c r="DV309" t="s">
        <v>40</v>
      </c>
      <c r="DW309" t="s">
        <v>40</v>
      </c>
      <c r="DX309">
        <v>1000</v>
      </c>
      <c r="EE309">
        <v>48577810</v>
      </c>
      <c r="EF309">
        <v>6</v>
      </c>
      <c r="EG309" t="s">
        <v>34</v>
      </c>
      <c r="EH309">
        <v>0</v>
      </c>
      <c r="EI309" t="s">
        <v>3</v>
      </c>
      <c r="EJ309">
        <v>1</v>
      </c>
      <c r="EK309">
        <v>65001</v>
      </c>
      <c r="EL309" t="s">
        <v>660</v>
      </c>
      <c r="EM309" t="s">
        <v>661</v>
      </c>
      <c r="EO309" t="s">
        <v>3</v>
      </c>
      <c r="EQ309">
        <v>0</v>
      </c>
      <c r="ER309">
        <v>0</v>
      </c>
      <c r="ES309">
        <v>0</v>
      </c>
      <c r="ET309">
        <v>0</v>
      </c>
      <c r="EU309">
        <v>0</v>
      </c>
      <c r="EV309">
        <v>0</v>
      </c>
      <c r="EW309">
        <v>0</v>
      </c>
      <c r="EX309">
        <v>0</v>
      </c>
      <c r="FQ309">
        <v>0</v>
      </c>
      <c r="FR309">
        <f t="shared" si="634"/>
        <v>0</v>
      </c>
      <c r="FS309">
        <v>0</v>
      </c>
      <c r="FX309">
        <v>74</v>
      </c>
      <c r="FY309">
        <v>50</v>
      </c>
      <c r="GA309" t="s">
        <v>3</v>
      </c>
      <c r="GD309">
        <v>1</v>
      </c>
      <c r="GF309">
        <v>-856488199</v>
      </c>
      <c r="GG309">
        <v>2</v>
      </c>
      <c r="GH309">
        <v>0</v>
      </c>
      <c r="GI309">
        <v>0</v>
      </c>
      <c r="GJ309">
        <v>0</v>
      </c>
      <c r="GK309">
        <v>0</v>
      </c>
      <c r="GL309">
        <f t="shared" si="635"/>
        <v>0</v>
      </c>
      <c r="GM309">
        <f t="shared" si="636"/>
        <v>0</v>
      </c>
      <c r="GN309">
        <f t="shared" si="637"/>
        <v>0</v>
      </c>
      <c r="GO309">
        <f t="shared" si="638"/>
        <v>0</v>
      </c>
      <c r="GP309">
        <f t="shared" si="639"/>
        <v>0</v>
      </c>
      <c r="GR309">
        <v>0</v>
      </c>
      <c r="GS309">
        <v>0</v>
      </c>
      <c r="GT309">
        <v>0</v>
      </c>
      <c r="GU309" t="s">
        <v>3</v>
      </c>
      <c r="GV309">
        <f t="shared" si="640"/>
        <v>0</v>
      </c>
      <c r="GW309">
        <v>1</v>
      </c>
      <c r="GX309">
        <f t="shared" si="641"/>
        <v>0</v>
      </c>
      <c r="HA309">
        <v>0</v>
      </c>
      <c r="HB309">
        <v>0</v>
      </c>
      <c r="HC309">
        <f t="shared" si="642"/>
        <v>0</v>
      </c>
      <c r="IK309">
        <v>0</v>
      </c>
    </row>
    <row r="310" spans="1:245">
      <c r="A310">
        <v>17</v>
      </c>
      <c r="B310">
        <v>1</v>
      </c>
      <c r="C310">
        <f>ROW(SmtRes!A759)</f>
        <v>759</v>
      </c>
      <c r="D310">
        <f>ROW(EtalonRes!A853)</f>
        <v>853</v>
      </c>
      <c r="E310" t="s">
        <v>761</v>
      </c>
      <c r="F310" t="s">
        <v>675</v>
      </c>
      <c r="G310" t="s">
        <v>676</v>
      </c>
      <c r="H310" t="s">
        <v>671</v>
      </c>
      <c r="I310">
        <f>ROUND(1/100,9)</f>
        <v>0.01</v>
      </c>
      <c r="J310">
        <v>0</v>
      </c>
      <c r="O310">
        <f t="shared" si="603"/>
        <v>74</v>
      </c>
      <c r="P310">
        <f t="shared" si="604"/>
        <v>0</v>
      </c>
      <c r="Q310">
        <f t="shared" si="605"/>
        <v>1</v>
      </c>
      <c r="R310">
        <f t="shared" si="606"/>
        <v>1</v>
      </c>
      <c r="S310">
        <f t="shared" si="607"/>
        <v>73</v>
      </c>
      <c r="T310">
        <f t="shared" si="608"/>
        <v>0</v>
      </c>
      <c r="U310">
        <f t="shared" si="609"/>
        <v>0.51300000000000001</v>
      </c>
      <c r="V310">
        <f t="shared" si="610"/>
        <v>2.6000000000000003E-3</v>
      </c>
      <c r="W310">
        <f t="shared" si="611"/>
        <v>0</v>
      </c>
      <c r="X310">
        <f t="shared" si="612"/>
        <v>55</v>
      </c>
      <c r="Y310">
        <f t="shared" si="613"/>
        <v>37</v>
      </c>
      <c r="AA310">
        <v>48583957</v>
      </c>
      <c r="AB310">
        <f t="shared" si="614"/>
        <v>417.2</v>
      </c>
      <c r="AC310">
        <f t="shared" si="615"/>
        <v>0</v>
      </c>
      <c r="AD310">
        <f t="shared" si="616"/>
        <v>8.34</v>
      </c>
      <c r="AE310">
        <f t="shared" si="617"/>
        <v>3.15</v>
      </c>
      <c r="AF310">
        <f t="shared" si="618"/>
        <v>408.86</v>
      </c>
      <c r="AG310">
        <f t="shared" si="619"/>
        <v>0</v>
      </c>
      <c r="AH310">
        <f t="shared" si="620"/>
        <v>51.3</v>
      </c>
      <c r="AI310">
        <f t="shared" si="621"/>
        <v>0.26</v>
      </c>
      <c r="AJ310">
        <f t="shared" si="622"/>
        <v>0</v>
      </c>
      <c r="AK310">
        <v>417.2</v>
      </c>
      <c r="AL310">
        <v>0</v>
      </c>
      <c r="AM310">
        <v>8.34</v>
      </c>
      <c r="AN310">
        <v>3.15</v>
      </c>
      <c r="AO310">
        <v>408.86</v>
      </c>
      <c r="AP310">
        <v>0</v>
      </c>
      <c r="AQ310">
        <v>51.3</v>
      </c>
      <c r="AR310">
        <v>0.26</v>
      </c>
      <c r="AS310">
        <v>0</v>
      </c>
      <c r="AT310">
        <v>74</v>
      </c>
      <c r="AU310">
        <v>50</v>
      </c>
      <c r="AV310">
        <v>1</v>
      </c>
      <c r="AW310">
        <v>1</v>
      </c>
      <c r="AZ310">
        <v>1</v>
      </c>
      <c r="BA310">
        <v>17.95</v>
      </c>
      <c r="BB310">
        <v>8.93</v>
      </c>
      <c r="BC310">
        <v>1</v>
      </c>
      <c r="BD310" t="s">
        <v>3</v>
      </c>
      <c r="BE310" t="s">
        <v>3</v>
      </c>
      <c r="BF310" t="s">
        <v>3</v>
      </c>
      <c r="BG310" t="s">
        <v>3</v>
      </c>
      <c r="BH310">
        <v>0</v>
      </c>
      <c r="BI310">
        <v>1</v>
      </c>
      <c r="BJ310" t="s">
        <v>677</v>
      </c>
      <c r="BM310">
        <v>65001</v>
      </c>
      <c r="BN310">
        <v>0</v>
      </c>
      <c r="BO310" t="s">
        <v>675</v>
      </c>
      <c r="BP310">
        <v>1</v>
      </c>
      <c r="BQ310">
        <v>6</v>
      </c>
      <c r="BR310">
        <v>0</v>
      </c>
      <c r="BS310">
        <v>17.95</v>
      </c>
      <c r="BT310">
        <v>1</v>
      </c>
      <c r="BU310">
        <v>1</v>
      </c>
      <c r="BV310">
        <v>1</v>
      </c>
      <c r="BW310">
        <v>1</v>
      </c>
      <c r="BX310">
        <v>1</v>
      </c>
      <c r="BY310" t="s">
        <v>3</v>
      </c>
      <c r="BZ310">
        <v>74</v>
      </c>
      <c r="CA310">
        <v>50</v>
      </c>
      <c r="CE310">
        <v>0</v>
      </c>
      <c r="CF310">
        <v>0</v>
      </c>
      <c r="CG310">
        <v>0</v>
      </c>
      <c r="CM310">
        <v>0</v>
      </c>
      <c r="CN310" t="s">
        <v>3</v>
      </c>
      <c r="CO310">
        <v>0</v>
      </c>
      <c r="CP310">
        <f t="shared" si="623"/>
        <v>74</v>
      </c>
      <c r="CQ310">
        <f t="shared" si="624"/>
        <v>0</v>
      </c>
      <c r="CR310">
        <f t="shared" si="625"/>
        <v>74.476199999999992</v>
      </c>
      <c r="CS310">
        <f t="shared" si="626"/>
        <v>56.542499999999997</v>
      </c>
      <c r="CT310">
        <f t="shared" si="627"/>
        <v>7339.0370000000003</v>
      </c>
      <c r="CU310">
        <f t="shared" si="628"/>
        <v>0</v>
      </c>
      <c r="CV310">
        <f t="shared" si="629"/>
        <v>51.3</v>
      </c>
      <c r="CW310">
        <f t="shared" si="630"/>
        <v>0.26</v>
      </c>
      <c r="CX310">
        <f t="shared" si="631"/>
        <v>0</v>
      </c>
      <c r="CY310">
        <f t="shared" si="632"/>
        <v>54.76</v>
      </c>
      <c r="CZ310">
        <f t="shared" si="633"/>
        <v>37</v>
      </c>
      <c r="DC310" t="s">
        <v>3</v>
      </c>
      <c r="DD310" t="s">
        <v>3</v>
      </c>
      <c r="DE310" t="s">
        <v>3</v>
      </c>
      <c r="DF310" t="s">
        <v>3</v>
      </c>
      <c r="DG310" t="s">
        <v>3</v>
      </c>
      <c r="DH310" t="s">
        <v>3</v>
      </c>
      <c r="DI310" t="s">
        <v>3</v>
      </c>
      <c r="DJ310" t="s">
        <v>3</v>
      </c>
      <c r="DK310" t="s">
        <v>3</v>
      </c>
      <c r="DL310" t="s">
        <v>3</v>
      </c>
      <c r="DM310" t="s">
        <v>3</v>
      </c>
      <c r="DN310">
        <v>0</v>
      </c>
      <c r="DO310">
        <v>0</v>
      </c>
      <c r="DP310">
        <v>1</v>
      </c>
      <c r="DQ310">
        <v>1</v>
      </c>
      <c r="DU310">
        <v>1013</v>
      </c>
      <c r="DV310" t="s">
        <v>671</v>
      </c>
      <c r="DW310" t="s">
        <v>671</v>
      </c>
      <c r="DX310">
        <v>1</v>
      </c>
      <c r="EE310">
        <v>48577810</v>
      </c>
      <c r="EF310">
        <v>6</v>
      </c>
      <c r="EG310" t="s">
        <v>34</v>
      </c>
      <c r="EH310">
        <v>0</v>
      </c>
      <c r="EI310" t="s">
        <v>3</v>
      </c>
      <c r="EJ310">
        <v>1</v>
      </c>
      <c r="EK310">
        <v>65001</v>
      </c>
      <c r="EL310" t="s">
        <v>660</v>
      </c>
      <c r="EM310" t="s">
        <v>661</v>
      </c>
      <c r="EO310" t="s">
        <v>3</v>
      </c>
      <c r="EQ310">
        <v>131072</v>
      </c>
      <c r="ER310">
        <v>417.2</v>
      </c>
      <c r="ES310">
        <v>0</v>
      </c>
      <c r="ET310">
        <v>8.34</v>
      </c>
      <c r="EU310">
        <v>3.15</v>
      </c>
      <c r="EV310">
        <v>408.86</v>
      </c>
      <c r="EW310">
        <v>51.3</v>
      </c>
      <c r="EX310">
        <v>0.26</v>
      </c>
      <c r="EY310">
        <v>0</v>
      </c>
      <c r="FQ310">
        <v>0</v>
      </c>
      <c r="FR310">
        <f t="shared" si="634"/>
        <v>0</v>
      </c>
      <c r="FS310">
        <v>0</v>
      </c>
      <c r="FX310">
        <v>74</v>
      </c>
      <c r="FY310">
        <v>50</v>
      </c>
      <c r="GA310" t="s">
        <v>3</v>
      </c>
      <c r="GD310">
        <v>1</v>
      </c>
      <c r="GF310">
        <v>-2031734453</v>
      </c>
      <c r="GG310">
        <v>2</v>
      </c>
      <c r="GH310">
        <v>0</v>
      </c>
      <c r="GI310">
        <v>2</v>
      </c>
      <c r="GJ310">
        <v>0</v>
      </c>
      <c r="GK310">
        <v>0</v>
      </c>
      <c r="GL310">
        <f t="shared" si="635"/>
        <v>0</v>
      </c>
      <c r="GM310">
        <f t="shared" si="636"/>
        <v>166</v>
      </c>
      <c r="GN310">
        <f t="shared" si="637"/>
        <v>166</v>
      </c>
      <c r="GO310">
        <f t="shared" si="638"/>
        <v>0</v>
      </c>
      <c r="GP310">
        <f t="shared" si="639"/>
        <v>0</v>
      </c>
      <c r="GR310">
        <v>0</v>
      </c>
      <c r="GS310">
        <v>0</v>
      </c>
      <c r="GT310">
        <v>0</v>
      </c>
      <c r="GU310" t="s">
        <v>3</v>
      </c>
      <c r="GV310">
        <f t="shared" si="640"/>
        <v>0</v>
      </c>
      <c r="GW310">
        <v>1</v>
      </c>
      <c r="GX310">
        <f t="shared" si="641"/>
        <v>0</v>
      </c>
      <c r="HA310">
        <v>0</v>
      </c>
      <c r="HB310">
        <v>0</v>
      </c>
      <c r="HC310">
        <f t="shared" si="642"/>
        <v>0</v>
      </c>
      <c r="IK310">
        <v>0</v>
      </c>
    </row>
    <row r="311" spans="1:245">
      <c r="A311">
        <v>18</v>
      </c>
      <c r="B311">
        <v>1</v>
      </c>
      <c r="C311">
        <v>759</v>
      </c>
      <c r="E311" t="s">
        <v>762</v>
      </c>
      <c r="F311" t="s">
        <v>663</v>
      </c>
      <c r="G311" t="s">
        <v>664</v>
      </c>
      <c r="H311" t="s">
        <v>40</v>
      </c>
      <c r="I311">
        <f>I310*J311</f>
        <v>1.8200000000000001E-2</v>
      </c>
      <c r="J311">
        <v>1.82</v>
      </c>
      <c r="O311">
        <f t="shared" si="603"/>
        <v>0</v>
      </c>
      <c r="P311">
        <f t="shared" si="604"/>
        <v>0</v>
      </c>
      <c r="Q311">
        <f t="shared" si="605"/>
        <v>0</v>
      </c>
      <c r="R311">
        <f t="shared" si="606"/>
        <v>0</v>
      </c>
      <c r="S311">
        <f t="shared" si="607"/>
        <v>0</v>
      </c>
      <c r="T311">
        <f t="shared" si="608"/>
        <v>0</v>
      </c>
      <c r="U311">
        <f t="shared" si="609"/>
        <v>0</v>
      </c>
      <c r="V311">
        <f t="shared" si="610"/>
        <v>0</v>
      </c>
      <c r="W311">
        <f t="shared" si="611"/>
        <v>0</v>
      </c>
      <c r="X311">
        <f t="shared" si="612"/>
        <v>0</v>
      </c>
      <c r="Y311">
        <f t="shared" si="613"/>
        <v>0</v>
      </c>
      <c r="AA311">
        <v>48583957</v>
      </c>
      <c r="AB311">
        <f t="shared" si="614"/>
        <v>0</v>
      </c>
      <c r="AC311">
        <f t="shared" si="615"/>
        <v>0</v>
      </c>
      <c r="AD311">
        <f t="shared" si="616"/>
        <v>0</v>
      </c>
      <c r="AE311">
        <f t="shared" si="617"/>
        <v>0</v>
      </c>
      <c r="AF311">
        <f t="shared" si="618"/>
        <v>0</v>
      </c>
      <c r="AG311">
        <f t="shared" si="619"/>
        <v>0</v>
      </c>
      <c r="AH311">
        <f t="shared" si="620"/>
        <v>0</v>
      </c>
      <c r="AI311">
        <f t="shared" si="621"/>
        <v>0</v>
      </c>
      <c r="AJ311">
        <f t="shared" si="622"/>
        <v>0</v>
      </c>
      <c r="AK311">
        <v>0</v>
      </c>
      <c r="AL311">
        <v>0</v>
      </c>
      <c r="AM311">
        <v>0</v>
      </c>
      <c r="AN311">
        <v>0</v>
      </c>
      <c r="AO311">
        <v>0</v>
      </c>
      <c r="AP311">
        <v>0</v>
      </c>
      <c r="AQ311">
        <v>0</v>
      </c>
      <c r="AR311">
        <v>0</v>
      </c>
      <c r="AS311">
        <v>0</v>
      </c>
      <c r="AT311">
        <v>74</v>
      </c>
      <c r="AU311">
        <v>50</v>
      </c>
      <c r="AV311">
        <v>1</v>
      </c>
      <c r="AW311">
        <v>1</v>
      </c>
      <c r="AZ311">
        <v>1</v>
      </c>
      <c r="BA311">
        <v>1</v>
      </c>
      <c r="BB311">
        <v>1</v>
      </c>
      <c r="BC311">
        <v>1</v>
      </c>
      <c r="BD311" t="s">
        <v>3</v>
      </c>
      <c r="BE311" t="s">
        <v>3</v>
      </c>
      <c r="BF311" t="s">
        <v>3</v>
      </c>
      <c r="BG311" t="s">
        <v>3</v>
      </c>
      <c r="BH311">
        <v>3</v>
      </c>
      <c r="BI311">
        <v>1</v>
      </c>
      <c r="BJ311" t="s">
        <v>665</v>
      </c>
      <c r="BM311">
        <v>65001</v>
      </c>
      <c r="BN311">
        <v>0</v>
      </c>
      <c r="BO311" t="s">
        <v>3</v>
      </c>
      <c r="BP311">
        <v>0</v>
      </c>
      <c r="BQ311">
        <v>6</v>
      </c>
      <c r="BR311">
        <v>0</v>
      </c>
      <c r="BS311">
        <v>1</v>
      </c>
      <c r="BT311">
        <v>1</v>
      </c>
      <c r="BU311">
        <v>1</v>
      </c>
      <c r="BV311">
        <v>1</v>
      </c>
      <c r="BW311">
        <v>1</v>
      </c>
      <c r="BX311">
        <v>1</v>
      </c>
      <c r="BY311" t="s">
        <v>3</v>
      </c>
      <c r="BZ311">
        <v>74</v>
      </c>
      <c r="CA311">
        <v>50</v>
      </c>
      <c r="CE311">
        <v>0</v>
      </c>
      <c r="CF311">
        <v>0</v>
      </c>
      <c r="CG311">
        <v>0</v>
      </c>
      <c r="CM311">
        <v>0</v>
      </c>
      <c r="CN311" t="s">
        <v>3</v>
      </c>
      <c r="CO311">
        <v>0</v>
      </c>
      <c r="CP311">
        <f t="shared" si="623"/>
        <v>0</v>
      </c>
      <c r="CQ311">
        <f t="shared" si="624"/>
        <v>0</v>
      </c>
      <c r="CR311">
        <f t="shared" si="625"/>
        <v>0</v>
      </c>
      <c r="CS311">
        <f t="shared" si="626"/>
        <v>0</v>
      </c>
      <c r="CT311">
        <f t="shared" si="627"/>
        <v>0</v>
      </c>
      <c r="CU311">
        <f t="shared" si="628"/>
        <v>0</v>
      </c>
      <c r="CV311">
        <f t="shared" si="629"/>
        <v>0</v>
      </c>
      <c r="CW311">
        <f t="shared" si="630"/>
        <v>0</v>
      </c>
      <c r="CX311">
        <f t="shared" si="631"/>
        <v>0</v>
      </c>
      <c r="CY311">
        <f t="shared" si="632"/>
        <v>0</v>
      </c>
      <c r="CZ311">
        <f t="shared" si="633"/>
        <v>0</v>
      </c>
      <c r="DC311" t="s">
        <v>3</v>
      </c>
      <c r="DD311" t="s">
        <v>3</v>
      </c>
      <c r="DE311" t="s">
        <v>3</v>
      </c>
      <c r="DF311" t="s">
        <v>3</v>
      </c>
      <c r="DG311" t="s">
        <v>3</v>
      </c>
      <c r="DH311" t="s">
        <v>3</v>
      </c>
      <c r="DI311" t="s">
        <v>3</v>
      </c>
      <c r="DJ311" t="s">
        <v>3</v>
      </c>
      <c r="DK311" t="s">
        <v>3</v>
      </c>
      <c r="DL311" t="s">
        <v>3</v>
      </c>
      <c r="DM311" t="s">
        <v>3</v>
      </c>
      <c r="DN311">
        <v>0</v>
      </c>
      <c r="DO311">
        <v>0</v>
      </c>
      <c r="DP311">
        <v>1</v>
      </c>
      <c r="DQ311">
        <v>1</v>
      </c>
      <c r="DU311">
        <v>1009</v>
      </c>
      <c r="DV311" t="s">
        <v>40</v>
      </c>
      <c r="DW311" t="s">
        <v>40</v>
      </c>
      <c r="DX311">
        <v>1000</v>
      </c>
      <c r="EE311">
        <v>48577810</v>
      </c>
      <c r="EF311">
        <v>6</v>
      </c>
      <c r="EG311" t="s">
        <v>34</v>
      </c>
      <c r="EH311">
        <v>0</v>
      </c>
      <c r="EI311" t="s">
        <v>3</v>
      </c>
      <c r="EJ311">
        <v>1</v>
      </c>
      <c r="EK311">
        <v>65001</v>
      </c>
      <c r="EL311" t="s">
        <v>660</v>
      </c>
      <c r="EM311" t="s">
        <v>661</v>
      </c>
      <c r="EO311" t="s">
        <v>3</v>
      </c>
      <c r="EQ311">
        <v>0</v>
      </c>
      <c r="ER311">
        <v>0</v>
      </c>
      <c r="ES311">
        <v>0</v>
      </c>
      <c r="ET311">
        <v>0</v>
      </c>
      <c r="EU311">
        <v>0</v>
      </c>
      <c r="EV311">
        <v>0</v>
      </c>
      <c r="EW311">
        <v>0</v>
      </c>
      <c r="EX311">
        <v>0</v>
      </c>
      <c r="FQ311">
        <v>0</v>
      </c>
      <c r="FR311">
        <f t="shared" si="634"/>
        <v>0</v>
      </c>
      <c r="FS311">
        <v>0</v>
      </c>
      <c r="FX311">
        <v>74</v>
      </c>
      <c r="FY311">
        <v>50</v>
      </c>
      <c r="GA311" t="s">
        <v>3</v>
      </c>
      <c r="GD311">
        <v>1</v>
      </c>
      <c r="GF311">
        <v>-856488199</v>
      </c>
      <c r="GG311">
        <v>2</v>
      </c>
      <c r="GH311">
        <v>0</v>
      </c>
      <c r="GI311">
        <v>0</v>
      </c>
      <c r="GJ311">
        <v>0</v>
      </c>
      <c r="GK311">
        <v>0</v>
      </c>
      <c r="GL311">
        <f t="shared" si="635"/>
        <v>0</v>
      </c>
      <c r="GM311">
        <f t="shared" si="636"/>
        <v>0</v>
      </c>
      <c r="GN311">
        <f t="shared" si="637"/>
        <v>0</v>
      </c>
      <c r="GO311">
        <f t="shared" si="638"/>
        <v>0</v>
      </c>
      <c r="GP311">
        <f t="shared" si="639"/>
        <v>0</v>
      </c>
      <c r="GR311">
        <v>0</v>
      </c>
      <c r="GS311">
        <v>0</v>
      </c>
      <c r="GT311">
        <v>0</v>
      </c>
      <c r="GU311" t="s">
        <v>3</v>
      </c>
      <c r="GV311">
        <f t="shared" si="640"/>
        <v>0</v>
      </c>
      <c r="GW311">
        <v>1</v>
      </c>
      <c r="GX311">
        <f t="shared" si="641"/>
        <v>0</v>
      </c>
      <c r="HA311">
        <v>0</v>
      </c>
      <c r="HB311">
        <v>0</v>
      </c>
      <c r="HC311">
        <f t="shared" si="642"/>
        <v>0</v>
      </c>
      <c r="IK311">
        <v>0</v>
      </c>
    </row>
    <row r="312" spans="1:245">
      <c r="A312">
        <v>17</v>
      </c>
      <c r="B312">
        <v>1</v>
      </c>
      <c r="C312">
        <f>ROW(SmtRes!A762)</f>
        <v>762</v>
      </c>
      <c r="D312">
        <f>ROW(EtalonRes!A856)</f>
        <v>856</v>
      </c>
      <c r="E312" t="s">
        <v>763</v>
      </c>
      <c r="F312" t="s">
        <v>764</v>
      </c>
      <c r="G312" t="s">
        <v>765</v>
      </c>
      <c r="H312" t="s">
        <v>766</v>
      </c>
      <c r="I312">
        <f>ROUND((3*2.32)/100,9)</f>
        <v>6.9599999999999995E-2</v>
      </c>
      <c r="J312">
        <v>0</v>
      </c>
      <c r="O312">
        <f t="shared" si="603"/>
        <v>172</v>
      </c>
      <c r="P312">
        <f t="shared" si="604"/>
        <v>0</v>
      </c>
      <c r="Q312">
        <f t="shared" si="605"/>
        <v>4</v>
      </c>
      <c r="R312">
        <f t="shared" si="606"/>
        <v>3</v>
      </c>
      <c r="S312">
        <f t="shared" si="607"/>
        <v>168</v>
      </c>
      <c r="T312">
        <f t="shared" si="608"/>
        <v>0</v>
      </c>
      <c r="U312">
        <f t="shared" si="609"/>
        <v>1.2736799999999999</v>
      </c>
      <c r="V312">
        <f t="shared" si="610"/>
        <v>1.392E-2</v>
      </c>
      <c r="W312">
        <f t="shared" si="611"/>
        <v>0</v>
      </c>
      <c r="X312">
        <f t="shared" si="612"/>
        <v>127</v>
      </c>
      <c r="Y312">
        <f t="shared" si="613"/>
        <v>86</v>
      </c>
      <c r="AA312">
        <v>48583957</v>
      </c>
      <c r="AB312">
        <f t="shared" si="614"/>
        <v>141.11000000000001</v>
      </c>
      <c r="AC312">
        <f t="shared" si="615"/>
        <v>0</v>
      </c>
      <c r="AD312">
        <f t="shared" si="616"/>
        <v>6.42</v>
      </c>
      <c r="AE312">
        <f t="shared" si="617"/>
        <v>2.42</v>
      </c>
      <c r="AF312">
        <f t="shared" si="618"/>
        <v>134.69</v>
      </c>
      <c r="AG312">
        <f t="shared" si="619"/>
        <v>0</v>
      </c>
      <c r="AH312">
        <f t="shared" si="620"/>
        <v>18.3</v>
      </c>
      <c r="AI312">
        <f t="shared" si="621"/>
        <v>0.2</v>
      </c>
      <c r="AJ312">
        <f t="shared" si="622"/>
        <v>0</v>
      </c>
      <c r="AK312">
        <v>141.11000000000001</v>
      </c>
      <c r="AL312">
        <v>0</v>
      </c>
      <c r="AM312">
        <v>6.42</v>
      </c>
      <c r="AN312">
        <v>2.42</v>
      </c>
      <c r="AO312">
        <v>134.69</v>
      </c>
      <c r="AP312">
        <v>0</v>
      </c>
      <c r="AQ312">
        <v>18.3</v>
      </c>
      <c r="AR312">
        <v>0.2</v>
      </c>
      <c r="AS312">
        <v>0</v>
      </c>
      <c r="AT312">
        <v>74</v>
      </c>
      <c r="AU312">
        <v>50</v>
      </c>
      <c r="AV312">
        <v>1</v>
      </c>
      <c r="AW312">
        <v>1</v>
      </c>
      <c r="AZ312">
        <v>1</v>
      </c>
      <c r="BA312">
        <v>17.95</v>
      </c>
      <c r="BB312">
        <v>8.92</v>
      </c>
      <c r="BC312">
        <v>1</v>
      </c>
      <c r="BD312" t="s">
        <v>3</v>
      </c>
      <c r="BE312" t="s">
        <v>3</v>
      </c>
      <c r="BF312" t="s">
        <v>3</v>
      </c>
      <c r="BG312" t="s">
        <v>3</v>
      </c>
      <c r="BH312">
        <v>0</v>
      </c>
      <c r="BI312">
        <v>1</v>
      </c>
      <c r="BJ312" t="s">
        <v>767</v>
      </c>
      <c r="BM312">
        <v>65003</v>
      </c>
      <c r="BN312">
        <v>0</v>
      </c>
      <c r="BO312" t="s">
        <v>764</v>
      </c>
      <c r="BP312">
        <v>1</v>
      </c>
      <c r="BQ312">
        <v>6</v>
      </c>
      <c r="BR312">
        <v>0</v>
      </c>
      <c r="BS312">
        <v>17.95</v>
      </c>
      <c r="BT312">
        <v>1</v>
      </c>
      <c r="BU312">
        <v>1</v>
      </c>
      <c r="BV312">
        <v>1</v>
      </c>
      <c r="BW312">
        <v>1</v>
      </c>
      <c r="BX312">
        <v>1</v>
      </c>
      <c r="BY312" t="s">
        <v>3</v>
      </c>
      <c r="BZ312">
        <v>74</v>
      </c>
      <c r="CA312">
        <v>50</v>
      </c>
      <c r="CE312">
        <v>0</v>
      </c>
      <c r="CF312">
        <v>0</v>
      </c>
      <c r="CG312">
        <v>0</v>
      </c>
      <c r="CM312">
        <v>0</v>
      </c>
      <c r="CN312" t="s">
        <v>3</v>
      </c>
      <c r="CO312">
        <v>0</v>
      </c>
      <c r="CP312">
        <f t="shared" si="623"/>
        <v>172</v>
      </c>
      <c r="CQ312">
        <f t="shared" si="624"/>
        <v>0</v>
      </c>
      <c r="CR312">
        <f t="shared" si="625"/>
        <v>57.266399999999997</v>
      </c>
      <c r="CS312">
        <f t="shared" si="626"/>
        <v>43.439</v>
      </c>
      <c r="CT312">
        <f t="shared" si="627"/>
        <v>2417.6855</v>
      </c>
      <c r="CU312">
        <f t="shared" si="628"/>
        <v>0</v>
      </c>
      <c r="CV312">
        <f t="shared" si="629"/>
        <v>18.3</v>
      </c>
      <c r="CW312">
        <f t="shared" si="630"/>
        <v>0.2</v>
      </c>
      <c r="CX312">
        <f t="shared" si="631"/>
        <v>0</v>
      </c>
      <c r="CY312">
        <f t="shared" si="632"/>
        <v>126.54</v>
      </c>
      <c r="CZ312">
        <f t="shared" si="633"/>
        <v>85.5</v>
      </c>
      <c r="DC312" t="s">
        <v>3</v>
      </c>
      <c r="DD312" t="s">
        <v>3</v>
      </c>
      <c r="DE312" t="s">
        <v>3</v>
      </c>
      <c r="DF312" t="s">
        <v>3</v>
      </c>
      <c r="DG312" t="s">
        <v>3</v>
      </c>
      <c r="DH312" t="s">
        <v>3</v>
      </c>
      <c r="DI312" t="s">
        <v>3</v>
      </c>
      <c r="DJ312" t="s">
        <v>3</v>
      </c>
      <c r="DK312" t="s">
        <v>3</v>
      </c>
      <c r="DL312" t="s">
        <v>3</v>
      </c>
      <c r="DM312" t="s">
        <v>3</v>
      </c>
      <c r="DN312">
        <v>0</v>
      </c>
      <c r="DO312">
        <v>0</v>
      </c>
      <c r="DP312">
        <v>1</v>
      </c>
      <c r="DQ312">
        <v>1</v>
      </c>
      <c r="DU312">
        <v>1013</v>
      </c>
      <c r="DV312" t="s">
        <v>766</v>
      </c>
      <c r="DW312" t="s">
        <v>766</v>
      </c>
      <c r="DX312">
        <v>1</v>
      </c>
      <c r="EE312">
        <v>48577814</v>
      </c>
      <c r="EF312">
        <v>6</v>
      </c>
      <c r="EG312" t="s">
        <v>34</v>
      </c>
      <c r="EH312">
        <v>0</v>
      </c>
      <c r="EI312" t="s">
        <v>3</v>
      </c>
      <c r="EJ312">
        <v>1</v>
      </c>
      <c r="EK312">
        <v>65003</v>
      </c>
      <c r="EL312" t="s">
        <v>660</v>
      </c>
      <c r="EM312" t="s">
        <v>661</v>
      </c>
      <c r="EO312" t="s">
        <v>3</v>
      </c>
      <c r="EQ312">
        <v>131072</v>
      </c>
      <c r="ER312">
        <v>141.11000000000001</v>
      </c>
      <c r="ES312">
        <v>0</v>
      </c>
      <c r="ET312">
        <v>6.42</v>
      </c>
      <c r="EU312">
        <v>2.42</v>
      </c>
      <c r="EV312">
        <v>134.69</v>
      </c>
      <c r="EW312">
        <v>18.3</v>
      </c>
      <c r="EX312">
        <v>0.2</v>
      </c>
      <c r="EY312">
        <v>0</v>
      </c>
      <c r="FQ312">
        <v>0</v>
      </c>
      <c r="FR312">
        <f t="shared" si="634"/>
        <v>0</v>
      </c>
      <c r="FS312">
        <v>0</v>
      </c>
      <c r="FX312">
        <v>74</v>
      </c>
      <c r="FY312">
        <v>50</v>
      </c>
      <c r="GA312" t="s">
        <v>3</v>
      </c>
      <c r="GD312">
        <v>1</v>
      </c>
      <c r="GF312">
        <v>1516628972</v>
      </c>
      <c r="GG312">
        <v>2</v>
      </c>
      <c r="GH312">
        <v>0</v>
      </c>
      <c r="GI312">
        <v>2</v>
      </c>
      <c r="GJ312">
        <v>0</v>
      </c>
      <c r="GK312">
        <v>0</v>
      </c>
      <c r="GL312">
        <f t="shared" si="635"/>
        <v>0</v>
      </c>
      <c r="GM312">
        <f t="shared" si="636"/>
        <v>385</v>
      </c>
      <c r="GN312">
        <f t="shared" si="637"/>
        <v>385</v>
      </c>
      <c r="GO312">
        <f t="shared" si="638"/>
        <v>0</v>
      </c>
      <c r="GP312">
        <f t="shared" si="639"/>
        <v>0</v>
      </c>
      <c r="GR312">
        <v>0</v>
      </c>
      <c r="GS312">
        <v>0</v>
      </c>
      <c r="GT312">
        <v>0</v>
      </c>
      <c r="GU312" t="s">
        <v>3</v>
      </c>
      <c r="GV312">
        <f t="shared" si="640"/>
        <v>0</v>
      </c>
      <c r="GW312">
        <v>1</v>
      </c>
      <c r="GX312">
        <f t="shared" si="641"/>
        <v>0</v>
      </c>
      <c r="HA312">
        <v>0</v>
      </c>
      <c r="HB312">
        <v>0</v>
      </c>
      <c r="HC312">
        <f t="shared" si="642"/>
        <v>0</v>
      </c>
      <c r="IK312">
        <v>0</v>
      </c>
    </row>
    <row r="313" spans="1:245">
      <c r="A313">
        <v>19</v>
      </c>
      <c r="B313">
        <v>1</v>
      </c>
      <c r="F313" t="s">
        <v>3</v>
      </c>
      <c r="G313" t="s">
        <v>768</v>
      </c>
      <c r="H313" t="s">
        <v>3</v>
      </c>
      <c r="AA313">
        <v>1</v>
      </c>
      <c r="IK313">
        <v>0</v>
      </c>
    </row>
    <row r="314" spans="1:245">
      <c r="A314">
        <v>17</v>
      </c>
      <c r="B314">
        <v>1</v>
      </c>
      <c r="C314">
        <f>ROW(SmtRes!A775)</f>
        <v>775</v>
      </c>
      <c r="D314">
        <f>ROW(EtalonRes!A870)</f>
        <v>870</v>
      </c>
      <c r="E314" t="s">
        <v>769</v>
      </c>
      <c r="F314" t="s">
        <v>770</v>
      </c>
      <c r="G314" t="s">
        <v>771</v>
      </c>
      <c r="H314" t="s">
        <v>359</v>
      </c>
      <c r="I314">
        <f>ROUND(260/100,9)</f>
        <v>2.6</v>
      </c>
      <c r="J314">
        <v>0</v>
      </c>
      <c r="O314">
        <f t="shared" ref="O314:O320" si="643">ROUND(CP314,0)</f>
        <v>159941</v>
      </c>
      <c r="P314">
        <f t="shared" ref="P314:P320" si="644">ROUND(CQ314*I314,0)</f>
        <v>122104</v>
      </c>
      <c r="Q314">
        <f t="shared" ref="Q314:Q320" si="645">ROUND(CR314*I314,0)</f>
        <v>3856</v>
      </c>
      <c r="R314">
        <f t="shared" ref="R314:R320" si="646">ROUND(CS314*I314,0)</f>
        <v>209</v>
      </c>
      <c r="S314">
        <f t="shared" ref="S314:S320" si="647">ROUND(CT314*I314,0)</f>
        <v>33981</v>
      </c>
      <c r="T314">
        <f t="shared" ref="T314:T320" si="648">ROUND(CU314*I314,0)</f>
        <v>0</v>
      </c>
      <c r="U314">
        <f t="shared" ref="U314:U320" si="649">CV314*I314</f>
        <v>207.35</v>
      </c>
      <c r="V314">
        <f t="shared" ref="V314:V320" si="650">CW314*I314</f>
        <v>0.96199999999999997</v>
      </c>
      <c r="W314">
        <f t="shared" ref="W314:W320" si="651">ROUND(CX314*I314,0)</f>
        <v>0</v>
      </c>
      <c r="X314">
        <f t="shared" ref="X314:Y320" si="652">ROUND(CY314,0)</f>
        <v>39319</v>
      </c>
      <c r="Y314">
        <f t="shared" si="652"/>
        <v>24275</v>
      </c>
      <c r="AA314">
        <v>48583957</v>
      </c>
      <c r="AB314">
        <f t="shared" ref="AB314:AB320" si="653">ROUND((AC314+AD314+AF314),2)</f>
        <v>9725.06</v>
      </c>
      <c r="AC314">
        <f t="shared" ref="AC314:AC320" si="654">ROUND((ES314),2)</f>
        <v>8778.18</v>
      </c>
      <c r="AD314">
        <f t="shared" ref="AD314:AD320" si="655">ROUND((((ET314)-(EU314))+AE314),2)</f>
        <v>218.76</v>
      </c>
      <c r="AE314">
        <f t="shared" ref="AE314:AF320" si="656">ROUND((EU314),2)</f>
        <v>4.4800000000000004</v>
      </c>
      <c r="AF314">
        <f t="shared" si="656"/>
        <v>728.12</v>
      </c>
      <c r="AG314">
        <f t="shared" ref="AG314:AG320" si="657">ROUND((AP314),2)</f>
        <v>0</v>
      </c>
      <c r="AH314">
        <f t="shared" ref="AH314:AI320" si="658">(EW314)</f>
        <v>79.75</v>
      </c>
      <c r="AI314">
        <f t="shared" si="658"/>
        <v>0.37</v>
      </c>
      <c r="AJ314">
        <f t="shared" ref="AJ314:AJ320" si="659">(AS314)</f>
        <v>0</v>
      </c>
      <c r="AK314">
        <v>9725.06</v>
      </c>
      <c r="AL314">
        <v>8778.18</v>
      </c>
      <c r="AM314">
        <v>218.76</v>
      </c>
      <c r="AN314">
        <v>4.4800000000000004</v>
      </c>
      <c r="AO314">
        <v>728.12</v>
      </c>
      <c r="AP314">
        <v>0</v>
      </c>
      <c r="AQ314">
        <v>79.75</v>
      </c>
      <c r="AR314">
        <v>0.37</v>
      </c>
      <c r="AS314">
        <v>0</v>
      </c>
      <c r="AT314">
        <v>115</v>
      </c>
      <c r="AU314">
        <v>71</v>
      </c>
      <c r="AV314">
        <v>1</v>
      </c>
      <c r="AW314">
        <v>1</v>
      </c>
      <c r="AZ314">
        <v>1</v>
      </c>
      <c r="BA314">
        <v>17.95</v>
      </c>
      <c r="BB314">
        <v>6.78</v>
      </c>
      <c r="BC314">
        <v>5.35</v>
      </c>
      <c r="BD314" t="s">
        <v>3</v>
      </c>
      <c r="BE314" t="s">
        <v>3</v>
      </c>
      <c r="BF314" t="s">
        <v>3</v>
      </c>
      <c r="BG314" t="s">
        <v>3</v>
      </c>
      <c r="BH314">
        <v>0</v>
      </c>
      <c r="BI314">
        <v>1</v>
      </c>
      <c r="BJ314" t="s">
        <v>772</v>
      </c>
      <c r="BM314">
        <v>16001</v>
      </c>
      <c r="BN314">
        <v>0</v>
      </c>
      <c r="BO314" t="s">
        <v>770</v>
      </c>
      <c r="BP314">
        <v>1</v>
      </c>
      <c r="BQ314">
        <v>2</v>
      </c>
      <c r="BR314">
        <v>0</v>
      </c>
      <c r="BS314">
        <v>17.95</v>
      </c>
      <c r="BT314">
        <v>1</v>
      </c>
      <c r="BU314">
        <v>1</v>
      </c>
      <c r="BV314">
        <v>1</v>
      </c>
      <c r="BW314">
        <v>1</v>
      </c>
      <c r="BX314">
        <v>1</v>
      </c>
      <c r="BY314" t="s">
        <v>3</v>
      </c>
      <c r="BZ314">
        <v>128</v>
      </c>
      <c r="CA314">
        <v>83</v>
      </c>
      <c r="CE314">
        <v>0</v>
      </c>
      <c r="CF314">
        <v>0</v>
      </c>
      <c r="CG314">
        <v>0</v>
      </c>
      <c r="CM314">
        <v>0</v>
      </c>
      <c r="CN314" t="s">
        <v>3</v>
      </c>
      <c r="CO314">
        <v>0</v>
      </c>
      <c r="CP314">
        <f t="shared" ref="CP314:CP320" si="660">(P314+Q314+S314)</f>
        <v>159941</v>
      </c>
      <c r="CQ314">
        <f t="shared" ref="CQ314:CQ320" si="661">AC314*BC314</f>
        <v>46963.262999999999</v>
      </c>
      <c r="CR314">
        <f t="shared" ref="CR314:CR320" si="662">AD314*BB314</f>
        <v>1483.1928</v>
      </c>
      <c r="CS314">
        <f t="shared" ref="CS314:CS320" si="663">AE314*BS314</f>
        <v>80.416000000000011</v>
      </c>
      <c r="CT314">
        <f t="shared" ref="CT314:CT320" si="664">AF314*BA314</f>
        <v>13069.753999999999</v>
      </c>
      <c r="CU314">
        <f t="shared" ref="CU314:CX320" si="665">AG314</f>
        <v>0</v>
      </c>
      <c r="CV314">
        <f t="shared" si="665"/>
        <v>79.75</v>
      </c>
      <c r="CW314">
        <f t="shared" si="665"/>
        <v>0.37</v>
      </c>
      <c r="CX314">
        <f t="shared" si="665"/>
        <v>0</v>
      </c>
      <c r="CY314">
        <f t="shared" ref="CY314:CY320" si="666">(((S314+R314)*AT314)/100)</f>
        <v>39318.5</v>
      </c>
      <c r="CZ314">
        <f t="shared" ref="CZ314:CZ320" si="667">(((S314+R314)*AU314)/100)</f>
        <v>24274.9</v>
      </c>
      <c r="DC314" t="s">
        <v>3</v>
      </c>
      <c r="DD314" t="s">
        <v>3</v>
      </c>
      <c r="DE314" t="s">
        <v>3</v>
      </c>
      <c r="DF314" t="s">
        <v>3</v>
      </c>
      <c r="DG314" t="s">
        <v>3</v>
      </c>
      <c r="DH314" t="s">
        <v>3</v>
      </c>
      <c r="DI314" t="s">
        <v>3</v>
      </c>
      <c r="DJ314" t="s">
        <v>3</v>
      </c>
      <c r="DK314" t="s">
        <v>3</v>
      </c>
      <c r="DL314" t="s">
        <v>3</v>
      </c>
      <c r="DM314" t="s">
        <v>3</v>
      </c>
      <c r="DN314">
        <v>0</v>
      </c>
      <c r="DO314">
        <v>0</v>
      </c>
      <c r="DP314">
        <v>1</v>
      </c>
      <c r="DQ314">
        <v>1</v>
      </c>
      <c r="DU314">
        <v>1013</v>
      </c>
      <c r="DV314" t="s">
        <v>359</v>
      </c>
      <c r="DW314" t="s">
        <v>359</v>
      </c>
      <c r="DX314">
        <v>1</v>
      </c>
      <c r="EE314">
        <v>48577750</v>
      </c>
      <c r="EF314">
        <v>2</v>
      </c>
      <c r="EG314" t="s">
        <v>12</v>
      </c>
      <c r="EH314">
        <v>0</v>
      </c>
      <c r="EI314" t="s">
        <v>3</v>
      </c>
      <c r="EJ314">
        <v>1</v>
      </c>
      <c r="EK314">
        <v>16001</v>
      </c>
      <c r="EL314" t="s">
        <v>361</v>
      </c>
      <c r="EM314" t="s">
        <v>362</v>
      </c>
      <c r="EO314" t="s">
        <v>3</v>
      </c>
      <c r="EQ314">
        <v>131072</v>
      </c>
      <c r="ER314">
        <v>9725.06</v>
      </c>
      <c r="ES314">
        <v>8778.18</v>
      </c>
      <c r="ET314">
        <v>218.76</v>
      </c>
      <c r="EU314">
        <v>4.4800000000000004</v>
      </c>
      <c r="EV314">
        <v>728.12</v>
      </c>
      <c r="EW314">
        <v>79.75</v>
      </c>
      <c r="EX314">
        <v>0.37</v>
      </c>
      <c r="EY314">
        <v>0</v>
      </c>
      <c r="FQ314">
        <v>0</v>
      </c>
      <c r="FR314">
        <f t="shared" ref="FR314:FR320" si="668">ROUND(IF(AND(BH314=3,BI314=3),P314,0),0)</f>
        <v>0</v>
      </c>
      <c r="FS314">
        <v>0</v>
      </c>
      <c r="FT314" t="s">
        <v>22</v>
      </c>
      <c r="FU314" t="s">
        <v>23</v>
      </c>
      <c r="FX314">
        <v>115.2</v>
      </c>
      <c r="FY314">
        <v>70.55</v>
      </c>
      <c r="GA314" t="s">
        <v>3</v>
      </c>
      <c r="GD314">
        <v>1</v>
      </c>
      <c r="GF314">
        <v>-460062490</v>
      </c>
      <c r="GG314">
        <v>2</v>
      </c>
      <c r="GH314">
        <v>0</v>
      </c>
      <c r="GI314">
        <v>2</v>
      </c>
      <c r="GJ314">
        <v>0</v>
      </c>
      <c r="GK314">
        <v>0</v>
      </c>
      <c r="GL314">
        <f t="shared" ref="GL314:GL320" si="669">ROUND(IF(AND(BH314=3,BI314=3,FS314&lt;&gt;0),P314,0),0)</f>
        <v>0</v>
      </c>
      <c r="GM314">
        <f t="shared" ref="GM314:GM320" si="670">ROUND(O314+X314+Y314,0)+GX314</f>
        <v>223535</v>
      </c>
      <c r="GN314">
        <f t="shared" ref="GN314:GN320" si="671">IF(OR(BI314=0,BI314=1),ROUND(O314+X314+Y314,0),0)</f>
        <v>223535</v>
      </c>
      <c r="GO314">
        <f t="shared" ref="GO314:GO320" si="672">IF(BI314=2,ROUND(O314+X314+Y314,0),0)</f>
        <v>0</v>
      </c>
      <c r="GP314">
        <f t="shared" ref="GP314:GP320" si="673">IF(BI314=4,ROUND(O314+X314+Y314,0)+GX314,0)</f>
        <v>0</v>
      </c>
      <c r="GR314">
        <v>0</v>
      </c>
      <c r="GS314">
        <v>0</v>
      </c>
      <c r="GT314">
        <v>0</v>
      </c>
      <c r="GU314" t="s">
        <v>3</v>
      </c>
      <c r="GV314">
        <f t="shared" ref="GV314:GV320" si="674">ROUND((GT314),2)</f>
        <v>0</v>
      </c>
      <c r="GW314">
        <v>1</v>
      </c>
      <c r="GX314">
        <f t="shared" ref="GX314:GX320" si="675">ROUND(HC314*I314,0)</f>
        <v>0</v>
      </c>
      <c r="HA314">
        <v>0</v>
      </c>
      <c r="HB314">
        <v>0</v>
      </c>
      <c r="HC314">
        <f t="shared" ref="HC314:HC320" si="676">GV314*GW314</f>
        <v>0</v>
      </c>
      <c r="IK314">
        <v>0</v>
      </c>
    </row>
    <row r="315" spans="1:245">
      <c r="A315">
        <v>17</v>
      </c>
      <c r="B315">
        <v>1</v>
      </c>
      <c r="E315" t="s">
        <v>773</v>
      </c>
      <c r="F315" t="s">
        <v>774</v>
      </c>
      <c r="G315" t="s">
        <v>775</v>
      </c>
      <c r="H315" t="s">
        <v>220</v>
      </c>
      <c r="I315">
        <v>114.4</v>
      </c>
      <c r="J315">
        <v>0</v>
      </c>
      <c r="O315">
        <f t="shared" si="643"/>
        <v>5116</v>
      </c>
      <c r="P315">
        <f t="shared" si="644"/>
        <v>5116</v>
      </c>
      <c r="Q315">
        <f t="shared" si="645"/>
        <v>0</v>
      </c>
      <c r="R315">
        <f t="shared" si="646"/>
        <v>0</v>
      </c>
      <c r="S315">
        <f t="shared" si="647"/>
        <v>0</v>
      </c>
      <c r="T315">
        <f t="shared" si="648"/>
        <v>0</v>
      </c>
      <c r="U315">
        <f t="shared" si="649"/>
        <v>0</v>
      </c>
      <c r="V315">
        <f t="shared" si="650"/>
        <v>0</v>
      </c>
      <c r="W315">
        <f t="shared" si="651"/>
        <v>0</v>
      </c>
      <c r="X315">
        <f t="shared" si="652"/>
        <v>0</v>
      </c>
      <c r="Y315">
        <f t="shared" si="652"/>
        <v>0</v>
      </c>
      <c r="AA315">
        <v>48583957</v>
      </c>
      <c r="AB315">
        <f t="shared" si="653"/>
        <v>11.99</v>
      </c>
      <c r="AC315">
        <f t="shared" si="654"/>
        <v>11.99</v>
      </c>
      <c r="AD315">
        <f t="shared" si="655"/>
        <v>0</v>
      </c>
      <c r="AE315">
        <f t="shared" si="656"/>
        <v>0</v>
      </c>
      <c r="AF315">
        <f t="shared" si="656"/>
        <v>0</v>
      </c>
      <c r="AG315">
        <f t="shared" si="657"/>
        <v>0</v>
      </c>
      <c r="AH315">
        <f t="shared" si="658"/>
        <v>0</v>
      </c>
      <c r="AI315">
        <f t="shared" si="658"/>
        <v>0</v>
      </c>
      <c r="AJ315">
        <f t="shared" si="659"/>
        <v>0</v>
      </c>
      <c r="AK315">
        <v>11.99</v>
      </c>
      <c r="AL315">
        <v>11.99</v>
      </c>
      <c r="AM315">
        <v>0</v>
      </c>
      <c r="AN315">
        <v>0</v>
      </c>
      <c r="AO315">
        <v>0</v>
      </c>
      <c r="AP315">
        <v>0</v>
      </c>
      <c r="AQ315">
        <v>0</v>
      </c>
      <c r="AR315">
        <v>0</v>
      </c>
      <c r="AS315">
        <v>0</v>
      </c>
      <c r="AT315">
        <v>0</v>
      </c>
      <c r="AU315">
        <v>0</v>
      </c>
      <c r="AV315">
        <v>1</v>
      </c>
      <c r="AW315">
        <v>1</v>
      </c>
      <c r="AZ315">
        <v>1</v>
      </c>
      <c r="BA315">
        <v>1</v>
      </c>
      <c r="BB315">
        <v>1</v>
      </c>
      <c r="BC315">
        <v>3.73</v>
      </c>
      <c r="BD315" t="s">
        <v>3</v>
      </c>
      <c r="BE315" t="s">
        <v>3</v>
      </c>
      <c r="BF315" t="s">
        <v>3</v>
      </c>
      <c r="BG315" t="s">
        <v>3</v>
      </c>
      <c r="BH315">
        <v>3</v>
      </c>
      <c r="BI315">
        <v>1</v>
      </c>
      <c r="BJ315" t="s">
        <v>776</v>
      </c>
      <c r="BM315">
        <v>500001</v>
      </c>
      <c r="BN315">
        <v>0</v>
      </c>
      <c r="BO315" t="s">
        <v>774</v>
      </c>
      <c r="BP315">
        <v>1</v>
      </c>
      <c r="BQ315">
        <v>8</v>
      </c>
      <c r="BR315">
        <v>0</v>
      </c>
      <c r="BS315">
        <v>1</v>
      </c>
      <c r="BT315">
        <v>1</v>
      </c>
      <c r="BU315">
        <v>1</v>
      </c>
      <c r="BV315">
        <v>1</v>
      </c>
      <c r="BW315">
        <v>1</v>
      </c>
      <c r="BX315">
        <v>1</v>
      </c>
      <c r="BY315" t="s">
        <v>3</v>
      </c>
      <c r="BZ315">
        <v>0</v>
      </c>
      <c r="CA315">
        <v>0</v>
      </c>
      <c r="CE315">
        <v>0</v>
      </c>
      <c r="CF315">
        <v>0</v>
      </c>
      <c r="CG315">
        <v>0</v>
      </c>
      <c r="CM315">
        <v>0</v>
      </c>
      <c r="CN315" t="s">
        <v>3</v>
      </c>
      <c r="CO315">
        <v>0</v>
      </c>
      <c r="CP315">
        <f t="shared" si="660"/>
        <v>5116</v>
      </c>
      <c r="CQ315">
        <f t="shared" si="661"/>
        <v>44.722700000000003</v>
      </c>
      <c r="CR315">
        <f t="shared" si="662"/>
        <v>0</v>
      </c>
      <c r="CS315">
        <f t="shared" si="663"/>
        <v>0</v>
      </c>
      <c r="CT315">
        <f t="shared" si="664"/>
        <v>0</v>
      </c>
      <c r="CU315">
        <f t="shared" si="665"/>
        <v>0</v>
      </c>
      <c r="CV315">
        <f t="shared" si="665"/>
        <v>0</v>
      </c>
      <c r="CW315">
        <f t="shared" si="665"/>
        <v>0</v>
      </c>
      <c r="CX315">
        <f t="shared" si="665"/>
        <v>0</v>
      </c>
      <c r="CY315">
        <f t="shared" si="666"/>
        <v>0</v>
      </c>
      <c r="CZ315">
        <f t="shared" si="667"/>
        <v>0</v>
      </c>
      <c r="DC315" t="s">
        <v>3</v>
      </c>
      <c r="DD315" t="s">
        <v>3</v>
      </c>
      <c r="DE315" t="s">
        <v>3</v>
      </c>
      <c r="DF315" t="s">
        <v>3</v>
      </c>
      <c r="DG315" t="s">
        <v>3</v>
      </c>
      <c r="DH315" t="s">
        <v>3</v>
      </c>
      <c r="DI315" t="s">
        <v>3</v>
      </c>
      <c r="DJ315" t="s">
        <v>3</v>
      </c>
      <c r="DK315" t="s">
        <v>3</v>
      </c>
      <c r="DL315" t="s">
        <v>3</v>
      </c>
      <c r="DM315" t="s">
        <v>3</v>
      </c>
      <c r="DN315">
        <v>0</v>
      </c>
      <c r="DO315">
        <v>0</v>
      </c>
      <c r="DP315">
        <v>1</v>
      </c>
      <c r="DQ315">
        <v>1</v>
      </c>
      <c r="DU315">
        <v>1009</v>
      </c>
      <c r="DV315" t="s">
        <v>220</v>
      </c>
      <c r="DW315" t="s">
        <v>220</v>
      </c>
      <c r="DX315">
        <v>1</v>
      </c>
      <c r="EE315">
        <v>48577656</v>
      </c>
      <c r="EF315">
        <v>8</v>
      </c>
      <c r="EG315" t="s">
        <v>106</v>
      </c>
      <c r="EH315">
        <v>0</v>
      </c>
      <c r="EI315" t="s">
        <v>3</v>
      </c>
      <c r="EJ315">
        <v>1</v>
      </c>
      <c r="EK315">
        <v>500001</v>
      </c>
      <c r="EL315" t="s">
        <v>107</v>
      </c>
      <c r="EM315" t="s">
        <v>108</v>
      </c>
      <c r="EO315" t="s">
        <v>3</v>
      </c>
      <c r="EQ315">
        <v>131072</v>
      </c>
      <c r="ER315">
        <v>11.99</v>
      </c>
      <c r="ES315">
        <v>11.99</v>
      </c>
      <c r="ET315">
        <v>0</v>
      </c>
      <c r="EU315">
        <v>0</v>
      </c>
      <c r="EV315">
        <v>0</v>
      </c>
      <c r="EW315">
        <v>0</v>
      </c>
      <c r="EX315">
        <v>0</v>
      </c>
      <c r="EY315">
        <v>0</v>
      </c>
      <c r="FQ315">
        <v>0</v>
      </c>
      <c r="FR315">
        <f t="shared" si="668"/>
        <v>0</v>
      </c>
      <c r="FS315">
        <v>0</v>
      </c>
      <c r="FX315">
        <v>0</v>
      </c>
      <c r="FY315">
        <v>0</v>
      </c>
      <c r="GA315" t="s">
        <v>3</v>
      </c>
      <c r="GD315">
        <v>1</v>
      </c>
      <c r="GF315">
        <v>292254680</v>
      </c>
      <c r="GG315">
        <v>2</v>
      </c>
      <c r="GH315">
        <v>0</v>
      </c>
      <c r="GI315">
        <v>2</v>
      </c>
      <c r="GJ315">
        <v>0</v>
      </c>
      <c r="GK315">
        <v>0</v>
      </c>
      <c r="GL315">
        <f t="shared" si="669"/>
        <v>0</v>
      </c>
      <c r="GM315">
        <f t="shared" si="670"/>
        <v>5116</v>
      </c>
      <c r="GN315">
        <f t="shared" si="671"/>
        <v>5116</v>
      </c>
      <c r="GO315">
        <f t="shared" si="672"/>
        <v>0</v>
      </c>
      <c r="GP315">
        <f t="shared" si="673"/>
        <v>0</v>
      </c>
      <c r="GR315">
        <v>0</v>
      </c>
      <c r="GS315">
        <v>0</v>
      </c>
      <c r="GT315">
        <v>0</v>
      </c>
      <c r="GU315" t="s">
        <v>3</v>
      </c>
      <c r="GV315">
        <f t="shared" si="674"/>
        <v>0</v>
      </c>
      <c r="GW315">
        <v>1</v>
      </c>
      <c r="GX315">
        <f t="shared" si="675"/>
        <v>0</v>
      </c>
      <c r="HA315">
        <v>0</v>
      </c>
      <c r="HB315">
        <v>0</v>
      </c>
      <c r="HC315">
        <f t="shared" si="676"/>
        <v>0</v>
      </c>
      <c r="IK315">
        <v>0</v>
      </c>
    </row>
    <row r="316" spans="1:245">
      <c r="A316">
        <v>17</v>
      </c>
      <c r="B316">
        <v>1</v>
      </c>
      <c r="C316">
        <f>ROW(SmtRes!A782)</f>
        <v>782</v>
      </c>
      <c r="D316">
        <f>ROW(EtalonRes!A880)</f>
        <v>880</v>
      </c>
      <c r="E316" t="s">
        <v>777</v>
      </c>
      <c r="F316" t="s">
        <v>778</v>
      </c>
      <c r="G316" t="s">
        <v>779</v>
      </c>
      <c r="H316" t="s">
        <v>780</v>
      </c>
      <c r="I316">
        <f>ROUND(260/10,9)</f>
        <v>26</v>
      </c>
      <c r="J316">
        <v>0</v>
      </c>
      <c r="O316">
        <f t="shared" si="643"/>
        <v>118395</v>
      </c>
      <c r="P316">
        <f t="shared" si="644"/>
        <v>98277</v>
      </c>
      <c r="Q316">
        <f t="shared" si="645"/>
        <v>4890</v>
      </c>
      <c r="R316">
        <f t="shared" si="646"/>
        <v>0</v>
      </c>
      <c r="S316">
        <f t="shared" si="647"/>
        <v>15228</v>
      </c>
      <c r="T316">
        <f t="shared" si="648"/>
        <v>0</v>
      </c>
      <c r="U316">
        <f t="shared" si="649"/>
        <v>91.52</v>
      </c>
      <c r="V316">
        <f t="shared" si="650"/>
        <v>0</v>
      </c>
      <c r="W316">
        <f t="shared" si="651"/>
        <v>0</v>
      </c>
      <c r="X316">
        <f t="shared" si="652"/>
        <v>13705</v>
      </c>
      <c r="Y316">
        <f t="shared" si="652"/>
        <v>9137</v>
      </c>
      <c r="AA316">
        <v>48583957</v>
      </c>
      <c r="AB316">
        <f t="shared" si="653"/>
        <v>2279.96</v>
      </c>
      <c r="AC316">
        <f t="shared" si="654"/>
        <v>2223.46</v>
      </c>
      <c r="AD316">
        <f t="shared" si="655"/>
        <v>23.87</v>
      </c>
      <c r="AE316">
        <f t="shared" si="656"/>
        <v>0</v>
      </c>
      <c r="AF316">
        <f t="shared" si="656"/>
        <v>32.630000000000003</v>
      </c>
      <c r="AG316">
        <f t="shared" si="657"/>
        <v>0</v>
      </c>
      <c r="AH316">
        <f t="shared" si="658"/>
        <v>3.52</v>
      </c>
      <c r="AI316">
        <f t="shared" si="658"/>
        <v>0</v>
      </c>
      <c r="AJ316">
        <f t="shared" si="659"/>
        <v>0</v>
      </c>
      <c r="AK316">
        <v>2279.96</v>
      </c>
      <c r="AL316">
        <v>2223.46</v>
      </c>
      <c r="AM316">
        <v>23.87</v>
      </c>
      <c r="AN316">
        <v>0</v>
      </c>
      <c r="AO316">
        <v>32.630000000000003</v>
      </c>
      <c r="AP316">
        <v>0</v>
      </c>
      <c r="AQ316">
        <v>3.52</v>
      </c>
      <c r="AR316">
        <v>0</v>
      </c>
      <c r="AS316">
        <v>0</v>
      </c>
      <c r="AT316">
        <v>90</v>
      </c>
      <c r="AU316">
        <v>60</v>
      </c>
      <c r="AV316">
        <v>1</v>
      </c>
      <c r="AW316">
        <v>1</v>
      </c>
      <c r="AZ316">
        <v>1</v>
      </c>
      <c r="BA316">
        <v>17.95</v>
      </c>
      <c r="BB316">
        <v>7.88</v>
      </c>
      <c r="BC316">
        <v>1.7</v>
      </c>
      <c r="BD316" t="s">
        <v>3</v>
      </c>
      <c r="BE316" t="s">
        <v>3</v>
      </c>
      <c r="BF316" t="s">
        <v>3</v>
      </c>
      <c r="BG316" t="s">
        <v>3</v>
      </c>
      <c r="BH316">
        <v>0</v>
      </c>
      <c r="BI316">
        <v>1</v>
      </c>
      <c r="BJ316" t="s">
        <v>781</v>
      </c>
      <c r="BM316">
        <v>26001</v>
      </c>
      <c r="BN316">
        <v>0</v>
      </c>
      <c r="BO316" t="s">
        <v>778</v>
      </c>
      <c r="BP316">
        <v>1</v>
      </c>
      <c r="BQ316">
        <v>2</v>
      </c>
      <c r="BR316">
        <v>0</v>
      </c>
      <c r="BS316">
        <v>17.95</v>
      </c>
      <c r="BT316">
        <v>1</v>
      </c>
      <c r="BU316">
        <v>1</v>
      </c>
      <c r="BV316">
        <v>1</v>
      </c>
      <c r="BW316">
        <v>1</v>
      </c>
      <c r="BX316">
        <v>1</v>
      </c>
      <c r="BY316" t="s">
        <v>3</v>
      </c>
      <c r="BZ316">
        <v>100</v>
      </c>
      <c r="CA316">
        <v>70</v>
      </c>
      <c r="CE316">
        <v>0</v>
      </c>
      <c r="CF316">
        <v>0</v>
      </c>
      <c r="CG316">
        <v>0</v>
      </c>
      <c r="CM316">
        <v>0</v>
      </c>
      <c r="CN316" t="s">
        <v>3</v>
      </c>
      <c r="CO316">
        <v>0</v>
      </c>
      <c r="CP316">
        <f t="shared" si="660"/>
        <v>118395</v>
      </c>
      <c r="CQ316">
        <f t="shared" si="661"/>
        <v>3779.8820000000001</v>
      </c>
      <c r="CR316">
        <f t="shared" si="662"/>
        <v>188.09560000000002</v>
      </c>
      <c r="CS316">
        <f t="shared" si="663"/>
        <v>0</v>
      </c>
      <c r="CT316">
        <f t="shared" si="664"/>
        <v>585.70850000000007</v>
      </c>
      <c r="CU316">
        <f t="shared" si="665"/>
        <v>0</v>
      </c>
      <c r="CV316">
        <f t="shared" si="665"/>
        <v>3.52</v>
      </c>
      <c r="CW316">
        <f t="shared" si="665"/>
        <v>0</v>
      </c>
      <c r="CX316">
        <f t="shared" si="665"/>
        <v>0</v>
      </c>
      <c r="CY316">
        <f t="shared" si="666"/>
        <v>13705.2</v>
      </c>
      <c r="CZ316">
        <f t="shared" si="667"/>
        <v>9136.7999999999993</v>
      </c>
      <c r="DC316" t="s">
        <v>3</v>
      </c>
      <c r="DD316" t="s">
        <v>3</v>
      </c>
      <c r="DE316" t="s">
        <v>3</v>
      </c>
      <c r="DF316" t="s">
        <v>3</v>
      </c>
      <c r="DG316" t="s">
        <v>3</v>
      </c>
      <c r="DH316" t="s">
        <v>3</v>
      </c>
      <c r="DI316" t="s">
        <v>3</v>
      </c>
      <c r="DJ316" t="s">
        <v>3</v>
      </c>
      <c r="DK316" t="s">
        <v>3</v>
      </c>
      <c r="DL316" t="s">
        <v>3</v>
      </c>
      <c r="DM316" t="s">
        <v>3</v>
      </c>
      <c r="DN316">
        <v>0</v>
      </c>
      <c r="DO316">
        <v>0</v>
      </c>
      <c r="DP316">
        <v>1</v>
      </c>
      <c r="DQ316">
        <v>1</v>
      </c>
      <c r="DU316">
        <v>1003</v>
      </c>
      <c r="DV316" t="s">
        <v>780</v>
      </c>
      <c r="DW316" t="s">
        <v>780</v>
      </c>
      <c r="DX316">
        <v>10</v>
      </c>
      <c r="EE316">
        <v>48577763</v>
      </c>
      <c r="EF316">
        <v>2</v>
      </c>
      <c r="EG316" t="s">
        <v>12</v>
      </c>
      <c r="EH316">
        <v>0</v>
      </c>
      <c r="EI316" t="s">
        <v>3</v>
      </c>
      <c r="EJ316">
        <v>1</v>
      </c>
      <c r="EK316">
        <v>26001</v>
      </c>
      <c r="EL316" t="s">
        <v>215</v>
      </c>
      <c r="EM316" t="s">
        <v>216</v>
      </c>
      <c r="EO316" t="s">
        <v>3</v>
      </c>
      <c r="EQ316">
        <v>131072</v>
      </c>
      <c r="ER316">
        <v>2279.96</v>
      </c>
      <c r="ES316">
        <v>2223.46</v>
      </c>
      <c r="ET316">
        <v>23.87</v>
      </c>
      <c r="EU316">
        <v>0</v>
      </c>
      <c r="EV316">
        <v>32.630000000000003</v>
      </c>
      <c r="EW316">
        <v>3.52</v>
      </c>
      <c r="EX316">
        <v>0</v>
      </c>
      <c r="EY316">
        <v>0</v>
      </c>
      <c r="FQ316">
        <v>0</v>
      </c>
      <c r="FR316">
        <f t="shared" si="668"/>
        <v>0</v>
      </c>
      <c r="FS316">
        <v>0</v>
      </c>
      <c r="FT316" t="s">
        <v>22</v>
      </c>
      <c r="FU316" t="s">
        <v>23</v>
      </c>
      <c r="FX316">
        <v>90</v>
      </c>
      <c r="FY316">
        <v>59.5</v>
      </c>
      <c r="GA316" t="s">
        <v>3</v>
      </c>
      <c r="GD316">
        <v>1</v>
      </c>
      <c r="GF316">
        <v>-1208564065</v>
      </c>
      <c r="GG316">
        <v>2</v>
      </c>
      <c r="GH316">
        <v>0</v>
      </c>
      <c r="GI316">
        <v>2</v>
      </c>
      <c r="GJ316">
        <v>0</v>
      </c>
      <c r="GK316">
        <v>0</v>
      </c>
      <c r="GL316">
        <f t="shared" si="669"/>
        <v>0</v>
      </c>
      <c r="GM316">
        <f t="shared" si="670"/>
        <v>141237</v>
      </c>
      <c r="GN316">
        <f t="shared" si="671"/>
        <v>141237</v>
      </c>
      <c r="GO316">
        <f t="shared" si="672"/>
        <v>0</v>
      </c>
      <c r="GP316">
        <f t="shared" si="673"/>
        <v>0</v>
      </c>
      <c r="GR316">
        <v>0</v>
      </c>
      <c r="GS316">
        <v>0</v>
      </c>
      <c r="GT316">
        <v>0</v>
      </c>
      <c r="GU316" t="s">
        <v>3</v>
      </c>
      <c r="GV316">
        <f t="shared" si="674"/>
        <v>0</v>
      </c>
      <c r="GW316">
        <v>1</v>
      </c>
      <c r="GX316">
        <f t="shared" si="675"/>
        <v>0</v>
      </c>
      <c r="HA316">
        <v>0</v>
      </c>
      <c r="HB316">
        <v>0</v>
      </c>
      <c r="HC316">
        <f t="shared" si="676"/>
        <v>0</v>
      </c>
      <c r="IK316">
        <v>0</v>
      </c>
    </row>
    <row r="317" spans="1:245">
      <c r="A317">
        <v>17</v>
      </c>
      <c r="B317">
        <v>1</v>
      </c>
      <c r="E317" t="s">
        <v>782</v>
      </c>
      <c r="F317" t="s">
        <v>783</v>
      </c>
      <c r="G317" t="s">
        <v>784</v>
      </c>
      <c r="H317" t="s">
        <v>220</v>
      </c>
      <c r="I317">
        <f>ROUND(I316*-0.033,9)</f>
        <v>-0.85799999999999998</v>
      </c>
      <c r="J317">
        <v>0</v>
      </c>
      <c r="O317">
        <f t="shared" si="643"/>
        <v>-148</v>
      </c>
      <c r="P317">
        <f t="shared" si="644"/>
        <v>-148</v>
      </c>
      <c r="Q317">
        <f t="shared" si="645"/>
        <v>0</v>
      </c>
      <c r="R317">
        <f t="shared" si="646"/>
        <v>0</v>
      </c>
      <c r="S317">
        <f t="shared" si="647"/>
        <v>0</v>
      </c>
      <c r="T317">
        <f t="shared" si="648"/>
        <v>0</v>
      </c>
      <c r="U317">
        <f t="shared" si="649"/>
        <v>0</v>
      </c>
      <c r="V317">
        <f t="shared" si="650"/>
        <v>0</v>
      </c>
      <c r="W317">
        <f t="shared" si="651"/>
        <v>0</v>
      </c>
      <c r="X317">
        <f t="shared" si="652"/>
        <v>0</v>
      </c>
      <c r="Y317">
        <f t="shared" si="652"/>
        <v>0</v>
      </c>
      <c r="AA317">
        <v>48583957</v>
      </c>
      <c r="AB317">
        <f t="shared" si="653"/>
        <v>61.51</v>
      </c>
      <c r="AC317">
        <f t="shared" si="654"/>
        <v>61.51</v>
      </c>
      <c r="AD317">
        <f t="shared" si="655"/>
        <v>0</v>
      </c>
      <c r="AE317">
        <f t="shared" si="656"/>
        <v>0</v>
      </c>
      <c r="AF317">
        <f t="shared" si="656"/>
        <v>0</v>
      </c>
      <c r="AG317">
        <f t="shared" si="657"/>
        <v>0</v>
      </c>
      <c r="AH317">
        <f t="shared" si="658"/>
        <v>0</v>
      </c>
      <c r="AI317">
        <f t="shared" si="658"/>
        <v>0</v>
      </c>
      <c r="AJ317">
        <f t="shared" si="659"/>
        <v>0</v>
      </c>
      <c r="AK317">
        <v>61.51</v>
      </c>
      <c r="AL317">
        <v>61.51</v>
      </c>
      <c r="AM317">
        <v>0</v>
      </c>
      <c r="AN317">
        <v>0</v>
      </c>
      <c r="AO317">
        <v>0</v>
      </c>
      <c r="AP317">
        <v>0</v>
      </c>
      <c r="AQ317">
        <v>0</v>
      </c>
      <c r="AR317">
        <v>0</v>
      </c>
      <c r="AS317">
        <v>0</v>
      </c>
      <c r="AT317">
        <v>0</v>
      </c>
      <c r="AU317">
        <v>0</v>
      </c>
      <c r="AV317">
        <v>1</v>
      </c>
      <c r="AW317">
        <v>1</v>
      </c>
      <c r="AZ317">
        <v>1</v>
      </c>
      <c r="BA317">
        <v>1</v>
      </c>
      <c r="BB317">
        <v>1</v>
      </c>
      <c r="BC317">
        <v>2.8</v>
      </c>
      <c r="BD317" t="s">
        <v>3</v>
      </c>
      <c r="BE317" t="s">
        <v>3</v>
      </c>
      <c r="BF317" t="s">
        <v>3</v>
      </c>
      <c r="BG317" t="s">
        <v>3</v>
      </c>
      <c r="BH317">
        <v>3</v>
      </c>
      <c r="BI317">
        <v>2</v>
      </c>
      <c r="BJ317" t="s">
        <v>785</v>
      </c>
      <c r="BM317">
        <v>500002</v>
      </c>
      <c r="BN317">
        <v>0</v>
      </c>
      <c r="BO317" t="s">
        <v>783</v>
      </c>
      <c r="BP317">
        <v>1</v>
      </c>
      <c r="BQ317">
        <v>12</v>
      </c>
      <c r="BR317">
        <v>1</v>
      </c>
      <c r="BS317">
        <v>1</v>
      </c>
      <c r="BT317">
        <v>1</v>
      </c>
      <c r="BU317">
        <v>1</v>
      </c>
      <c r="BV317">
        <v>1</v>
      </c>
      <c r="BW317">
        <v>1</v>
      </c>
      <c r="BX317">
        <v>1</v>
      </c>
      <c r="BY317" t="s">
        <v>3</v>
      </c>
      <c r="BZ317">
        <v>0</v>
      </c>
      <c r="CA317">
        <v>0</v>
      </c>
      <c r="CE317">
        <v>0</v>
      </c>
      <c r="CF317">
        <v>0</v>
      </c>
      <c r="CG317">
        <v>0</v>
      </c>
      <c r="CM317">
        <v>0</v>
      </c>
      <c r="CN317" t="s">
        <v>3</v>
      </c>
      <c r="CO317">
        <v>0</v>
      </c>
      <c r="CP317">
        <f t="shared" si="660"/>
        <v>-148</v>
      </c>
      <c r="CQ317">
        <f t="shared" si="661"/>
        <v>172.22799999999998</v>
      </c>
      <c r="CR317">
        <f t="shared" si="662"/>
        <v>0</v>
      </c>
      <c r="CS317">
        <f t="shared" si="663"/>
        <v>0</v>
      </c>
      <c r="CT317">
        <f t="shared" si="664"/>
        <v>0</v>
      </c>
      <c r="CU317">
        <f t="shared" si="665"/>
        <v>0</v>
      </c>
      <c r="CV317">
        <f t="shared" si="665"/>
        <v>0</v>
      </c>
      <c r="CW317">
        <f t="shared" si="665"/>
        <v>0</v>
      </c>
      <c r="CX317">
        <f t="shared" si="665"/>
        <v>0</v>
      </c>
      <c r="CY317">
        <f t="shared" si="666"/>
        <v>0</v>
      </c>
      <c r="CZ317">
        <f t="shared" si="667"/>
        <v>0</v>
      </c>
      <c r="DC317" t="s">
        <v>3</v>
      </c>
      <c r="DD317" t="s">
        <v>3</v>
      </c>
      <c r="DE317" t="s">
        <v>3</v>
      </c>
      <c r="DF317" t="s">
        <v>3</v>
      </c>
      <c r="DG317" t="s">
        <v>3</v>
      </c>
      <c r="DH317" t="s">
        <v>3</v>
      </c>
      <c r="DI317" t="s">
        <v>3</v>
      </c>
      <c r="DJ317" t="s">
        <v>3</v>
      </c>
      <c r="DK317" t="s">
        <v>3</v>
      </c>
      <c r="DL317" t="s">
        <v>3</v>
      </c>
      <c r="DM317" t="s">
        <v>3</v>
      </c>
      <c r="DN317">
        <v>0</v>
      </c>
      <c r="DO317">
        <v>0</v>
      </c>
      <c r="DP317">
        <v>1</v>
      </c>
      <c r="DQ317">
        <v>1</v>
      </c>
      <c r="DU317">
        <v>1009</v>
      </c>
      <c r="DV317" t="s">
        <v>220</v>
      </c>
      <c r="DW317" t="s">
        <v>220</v>
      </c>
      <c r="DX317">
        <v>1</v>
      </c>
      <c r="EE317">
        <v>48577657</v>
      </c>
      <c r="EF317">
        <v>12</v>
      </c>
      <c r="EG317" t="s">
        <v>367</v>
      </c>
      <c r="EH317">
        <v>0</v>
      </c>
      <c r="EI317" t="s">
        <v>3</v>
      </c>
      <c r="EJ317">
        <v>2</v>
      </c>
      <c r="EK317">
        <v>500002</v>
      </c>
      <c r="EL317" t="s">
        <v>368</v>
      </c>
      <c r="EM317" t="s">
        <v>369</v>
      </c>
      <c r="EO317" t="s">
        <v>3</v>
      </c>
      <c r="EQ317">
        <v>163840</v>
      </c>
      <c r="ER317">
        <v>61.51</v>
      </c>
      <c r="ES317">
        <v>61.51</v>
      </c>
      <c r="ET317">
        <v>0</v>
      </c>
      <c r="EU317">
        <v>0</v>
      </c>
      <c r="EV317">
        <v>0</v>
      </c>
      <c r="EW317">
        <v>0</v>
      </c>
      <c r="EX317">
        <v>0</v>
      </c>
      <c r="EY317">
        <v>0</v>
      </c>
      <c r="FQ317">
        <v>0</v>
      </c>
      <c r="FR317">
        <f t="shared" si="668"/>
        <v>0</v>
      </c>
      <c r="FS317">
        <v>0</v>
      </c>
      <c r="FX317">
        <v>0</v>
      </c>
      <c r="FY317">
        <v>0</v>
      </c>
      <c r="GA317" t="s">
        <v>3</v>
      </c>
      <c r="GD317">
        <v>1</v>
      </c>
      <c r="GF317">
        <v>916307194</v>
      </c>
      <c r="GG317">
        <v>2</v>
      </c>
      <c r="GH317">
        <v>0</v>
      </c>
      <c r="GI317">
        <v>2</v>
      </c>
      <c r="GJ317">
        <v>0</v>
      </c>
      <c r="GK317">
        <v>0</v>
      </c>
      <c r="GL317">
        <f t="shared" si="669"/>
        <v>0</v>
      </c>
      <c r="GM317">
        <f t="shared" si="670"/>
        <v>-148</v>
      </c>
      <c r="GN317">
        <f t="shared" si="671"/>
        <v>0</v>
      </c>
      <c r="GO317">
        <f t="shared" si="672"/>
        <v>-148</v>
      </c>
      <c r="GP317">
        <f t="shared" si="673"/>
        <v>0</v>
      </c>
      <c r="GR317">
        <v>0</v>
      </c>
      <c r="GS317">
        <v>0</v>
      </c>
      <c r="GT317">
        <v>0</v>
      </c>
      <c r="GU317" t="s">
        <v>3</v>
      </c>
      <c r="GV317">
        <f t="shared" si="674"/>
        <v>0</v>
      </c>
      <c r="GW317">
        <v>1</v>
      </c>
      <c r="GX317">
        <f t="shared" si="675"/>
        <v>0</v>
      </c>
      <c r="HA317">
        <v>0</v>
      </c>
      <c r="HB317">
        <v>0</v>
      </c>
      <c r="HC317">
        <f t="shared" si="676"/>
        <v>0</v>
      </c>
      <c r="IK317">
        <v>0</v>
      </c>
    </row>
    <row r="318" spans="1:245">
      <c r="A318">
        <v>17</v>
      </c>
      <c r="B318">
        <v>1</v>
      </c>
      <c r="E318" t="s">
        <v>786</v>
      </c>
      <c r="F318" t="s">
        <v>630</v>
      </c>
      <c r="G318" t="s">
        <v>631</v>
      </c>
      <c r="H318" t="s">
        <v>286</v>
      </c>
      <c r="I318">
        <f>ROUND(I316*-1.438,9)</f>
        <v>-37.387999999999998</v>
      </c>
      <c r="J318">
        <v>0</v>
      </c>
      <c r="O318">
        <f t="shared" si="643"/>
        <v>-27802</v>
      </c>
      <c r="P318">
        <f t="shared" si="644"/>
        <v>-27802</v>
      </c>
      <c r="Q318">
        <f t="shared" si="645"/>
        <v>0</v>
      </c>
      <c r="R318">
        <f t="shared" si="646"/>
        <v>0</v>
      </c>
      <c r="S318">
        <f t="shared" si="647"/>
        <v>0</v>
      </c>
      <c r="T318">
        <f t="shared" si="648"/>
        <v>0</v>
      </c>
      <c r="U318">
        <f t="shared" si="649"/>
        <v>0</v>
      </c>
      <c r="V318">
        <f t="shared" si="650"/>
        <v>0</v>
      </c>
      <c r="W318">
        <f t="shared" si="651"/>
        <v>0</v>
      </c>
      <c r="X318">
        <f t="shared" si="652"/>
        <v>0</v>
      </c>
      <c r="Y318">
        <f t="shared" si="652"/>
        <v>0</v>
      </c>
      <c r="AA318">
        <v>48583957</v>
      </c>
      <c r="AB318">
        <f t="shared" si="653"/>
        <v>377.47</v>
      </c>
      <c r="AC318">
        <f t="shared" si="654"/>
        <v>377.47</v>
      </c>
      <c r="AD318">
        <f t="shared" si="655"/>
        <v>0</v>
      </c>
      <c r="AE318">
        <f t="shared" si="656"/>
        <v>0</v>
      </c>
      <c r="AF318">
        <f t="shared" si="656"/>
        <v>0</v>
      </c>
      <c r="AG318">
        <f t="shared" si="657"/>
        <v>0</v>
      </c>
      <c r="AH318">
        <f t="shared" si="658"/>
        <v>0</v>
      </c>
      <c r="AI318">
        <f t="shared" si="658"/>
        <v>0</v>
      </c>
      <c r="AJ318">
        <f t="shared" si="659"/>
        <v>0</v>
      </c>
      <c r="AK318">
        <v>377.47</v>
      </c>
      <c r="AL318">
        <v>377.47</v>
      </c>
      <c r="AM318">
        <v>0</v>
      </c>
      <c r="AN318">
        <v>0</v>
      </c>
      <c r="AO318">
        <v>0</v>
      </c>
      <c r="AP318">
        <v>0</v>
      </c>
      <c r="AQ318">
        <v>0</v>
      </c>
      <c r="AR318">
        <v>0</v>
      </c>
      <c r="AS318">
        <v>0</v>
      </c>
      <c r="AT318">
        <v>0</v>
      </c>
      <c r="AU318">
        <v>0</v>
      </c>
      <c r="AV318">
        <v>1</v>
      </c>
      <c r="AW318">
        <v>1</v>
      </c>
      <c r="AZ318">
        <v>1</v>
      </c>
      <c r="BA318">
        <v>1</v>
      </c>
      <c r="BB318">
        <v>1</v>
      </c>
      <c r="BC318">
        <v>1.97</v>
      </c>
      <c r="BD318" t="s">
        <v>3</v>
      </c>
      <c r="BE318" t="s">
        <v>3</v>
      </c>
      <c r="BF318" t="s">
        <v>3</v>
      </c>
      <c r="BG318" t="s">
        <v>3</v>
      </c>
      <c r="BH318">
        <v>3</v>
      </c>
      <c r="BI318">
        <v>1</v>
      </c>
      <c r="BJ318" t="s">
        <v>632</v>
      </c>
      <c r="BM318">
        <v>500001</v>
      </c>
      <c r="BN318">
        <v>0</v>
      </c>
      <c r="BO318" t="s">
        <v>630</v>
      </c>
      <c r="BP318">
        <v>1</v>
      </c>
      <c r="BQ318">
        <v>8</v>
      </c>
      <c r="BR318">
        <v>1</v>
      </c>
      <c r="BS318">
        <v>1</v>
      </c>
      <c r="BT318">
        <v>1</v>
      </c>
      <c r="BU318">
        <v>1</v>
      </c>
      <c r="BV318">
        <v>1</v>
      </c>
      <c r="BW318">
        <v>1</v>
      </c>
      <c r="BX318">
        <v>1</v>
      </c>
      <c r="BY318" t="s">
        <v>3</v>
      </c>
      <c r="BZ318">
        <v>0</v>
      </c>
      <c r="CA318">
        <v>0</v>
      </c>
      <c r="CE318">
        <v>0</v>
      </c>
      <c r="CF318">
        <v>0</v>
      </c>
      <c r="CG318">
        <v>0</v>
      </c>
      <c r="CM318">
        <v>0</v>
      </c>
      <c r="CN318" t="s">
        <v>3</v>
      </c>
      <c r="CO318">
        <v>0</v>
      </c>
      <c r="CP318">
        <f t="shared" si="660"/>
        <v>-27802</v>
      </c>
      <c r="CQ318">
        <f t="shared" si="661"/>
        <v>743.61590000000001</v>
      </c>
      <c r="CR318">
        <f t="shared" si="662"/>
        <v>0</v>
      </c>
      <c r="CS318">
        <f t="shared" si="663"/>
        <v>0</v>
      </c>
      <c r="CT318">
        <f t="shared" si="664"/>
        <v>0</v>
      </c>
      <c r="CU318">
        <f t="shared" si="665"/>
        <v>0</v>
      </c>
      <c r="CV318">
        <f t="shared" si="665"/>
        <v>0</v>
      </c>
      <c r="CW318">
        <f t="shared" si="665"/>
        <v>0</v>
      </c>
      <c r="CX318">
        <f t="shared" si="665"/>
        <v>0</v>
      </c>
      <c r="CY318">
        <f t="shared" si="666"/>
        <v>0</v>
      </c>
      <c r="CZ318">
        <f t="shared" si="667"/>
        <v>0</v>
      </c>
      <c r="DC318" t="s">
        <v>3</v>
      </c>
      <c r="DD318" t="s">
        <v>3</v>
      </c>
      <c r="DE318" t="s">
        <v>3</v>
      </c>
      <c r="DF318" t="s">
        <v>3</v>
      </c>
      <c r="DG318" t="s">
        <v>3</v>
      </c>
      <c r="DH318" t="s">
        <v>3</v>
      </c>
      <c r="DI318" t="s">
        <v>3</v>
      </c>
      <c r="DJ318" t="s">
        <v>3</v>
      </c>
      <c r="DK318" t="s">
        <v>3</v>
      </c>
      <c r="DL318" t="s">
        <v>3</v>
      </c>
      <c r="DM318" t="s">
        <v>3</v>
      </c>
      <c r="DN318">
        <v>0</v>
      </c>
      <c r="DO318">
        <v>0</v>
      </c>
      <c r="DP318">
        <v>1</v>
      </c>
      <c r="DQ318">
        <v>1</v>
      </c>
      <c r="DU318">
        <v>1002</v>
      </c>
      <c r="DV318" t="s">
        <v>286</v>
      </c>
      <c r="DW318" t="s">
        <v>286</v>
      </c>
      <c r="DX318">
        <v>1</v>
      </c>
      <c r="EE318">
        <v>48577656</v>
      </c>
      <c r="EF318">
        <v>8</v>
      </c>
      <c r="EG318" t="s">
        <v>106</v>
      </c>
      <c r="EH318">
        <v>0</v>
      </c>
      <c r="EI318" t="s">
        <v>3</v>
      </c>
      <c r="EJ318">
        <v>1</v>
      </c>
      <c r="EK318">
        <v>500001</v>
      </c>
      <c r="EL318" t="s">
        <v>107</v>
      </c>
      <c r="EM318" t="s">
        <v>108</v>
      </c>
      <c r="EO318" t="s">
        <v>3</v>
      </c>
      <c r="EQ318">
        <v>163840</v>
      </c>
      <c r="ER318">
        <v>377.47</v>
      </c>
      <c r="ES318">
        <v>377.47</v>
      </c>
      <c r="ET318">
        <v>0</v>
      </c>
      <c r="EU318">
        <v>0</v>
      </c>
      <c r="EV318">
        <v>0</v>
      </c>
      <c r="EW318">
        <v>0</v>
      </c>
      <c r="EX318">
        <v>0</v>
      </c>
      <c r="EY318">
        <v>0</v>
      </c>
      <c r="FQ318">
        <v>0</v>
      </c>
      <c r="FR318">
        <f t="shared" si="668"/>
        <v>0</v>
      </c>
      <c r="FS318">
        <v>0</v>
      </c>
      <c r="FX318">
        <v>0</v>
      </c>
      <c r="FY318">
        <v>0</v>
      </c>
      <c r="GA318" t="s">
        <v>3</v>
      </c>
      <c r="GD318">
        <v>1</v>
      </c>
      <c r="GF318">
        <v>-1759683046</v>
      </c>
      <c r="GG318">
        <v>2</v>
      </c>
      <c r="GH318">
        <v>0</v>
      </c>
      <c r="GI318">
        <v>2</v>
      </c>
      <c r="GJ318">
        <v>0</v>
      </c>
      <c r="GK318">
        <v>0</v>
      </c>
      <c r="GL318">
        <f t="shared" si="669"/>
        <v>0</v>
      </c>
      <c r="GM318">
        <f t="shared" si="670"/>
        <v>-27802</v>
      </c>
      <c r="GN318">
        <f t="shared" si="671"/>
        <v>-27802</v>
      </c>
      <c r="GO318">
        <f t="shared" si="672"/>
        <v>0</v>
      </c>
      <c r="GP318">
        <f t="shared" si="673"/>
        <v>0</v>
      </c>
      <c r="GR318">
        <v>0</v>
      </c>
      <c r="GS318">
        <v>0</v>
      </c>
      <c r="GT318">
        <v>0</v>
      </c>
      <c r="GU318" t="s">
        <v>3</v>
      </c>
      <c r="GV318">
        <f t="shared" si="674"/>
        <v>0</v>
      </c>
      <c r="GW318">
        <v>1</v>
      </c>
      <c r="GX318">
        <f t="shared" si="675"/>
        <v>0</v>
      </c>
      <c r="HA318">
        <v>0</v>
      </c>
      <c r="HB318">
        <v>0</v>
      </c>
      <c r="HC318">
        <f t="shared" si="676"/>
        <v>0</v>
      </c>
      <c r="IK318">
        <v>0</v>
      </c>
    </row>
    <row r="319" spans="1:245">
      <c r="A319">
        <v>17</v>
      </c>
      <c r="B319">
        <v>1</v>
      </c>
      <c r="E319" t="s">
        <v>787</v>
      </c>
      <c r="F319" t="s">
        <v>788</v>
      </c>
      <c r="G319" t="s">
        <v>789</v>
      </c>
      <c r="H319" t="s">
        <v>116</v>
      </c>
      <c r="I319">
        <f>ROUND(I316*-11,9)</f>
        <v>-286</v>
      </c>
      <c r="J319">
        <v>0</v>
      </c>
      <c r="O319">
        <f t="shared" si="643"/>
        <v>-51691</v>
      </c>
      <c r="P319">
        <f t="shared" si="644"/>
        <v>-51691</v>
      </c>
      <c r="Q319">
        <f t="shared" si="645"/>
        <v>0</v>
      </c>
      <c r="R319">
        <f t="shared" si="646"/>
        <v>0</v>
      </c>
      <c r="S319">
        <f t="shared" si="647"/>
        <v>0</v>
      </c>
      <c r="T319">
        <f t="shared" si="648"/>
        <v>0</v>
      </c>
      <c r="U319">
        <f t="shared" si="649"/>
        <v>0</v>
      </c>
      <c r="V319">
        <f t="shared" si="650"/>
        <v>0</v>
      </c>
      <c r="W319">
        <f t="shared" si="651"/>
        <v>0</v>
      </c>
      <c r="X319">
        <f t="shared" si="652"/>
        <v>0</v>
      </c>
      <c r="Y319">
        <f t="shared" si="652"/>
        <v>0</v>
      </c>
      <c r="AA319">
        <v>48583957</v>
      </c>
      <c r="AB319">
        <f t="shared" si="653"/>
        <v>144.59</v>
      </c>
      <c r="AC319">
        <f t="shared" si="654"/>
        <v>144.59</v>
      </c>
      <c r="AD319">
        <f t="shared" si="655"/>
        <v>0</v>
      </c>
      <c r="AE319">
        <f t="shared" si="656"/>
        <v>0</v>
      </c>
      <c r="AF319">
        <f t="shared" si="656"/>
        <v>0</v>
      </c>
      <c r="AG319">
        <f t="shared" si="657"/>
        <v>0</v>
      </c>
      <c r="AH319">
        <f t="shared" si="658"/>
        <v>0</v>
      </c>
      <c r="AI319">
        <f t="shared" si="658"/>
        <v>0</v>
      </c>
      <c r="AJ319">
        <f t="shared" si="659"/>
        <v>0</v>
      </c>
      <c r="AK319">
        <v>144.59</v>
      </c>
      <c r="AL319">
        <v>144.59</v>
      </c>
      <c r="AM319">
        <v>0</v>
      </c>
      <c r="AN319">
        <v>0</v>
      </c>
      <c r="AO319">
        <v>0</v>
      </c>
      <c r="AP319">
        <v>0</v>
      </c>
      <c r="AQ319">
        <v>0</v>
      </c>
      <c r="AR319">
        <v>0</v>
      </c>
      <c r="AS319">
        <v>0</v>
      </c>
      <c r="AT319">
        <v>0</v>
      </c>
      <c r="AU319">
        <v>0</v>
      </c>
      <c r="AV319">
        <v>1</v>
      </c>
      <c r="AW319">
        <v>1</v>
      </c>
      <c r="AZ319">
        <v>1</v>
      </c>
      <c r="BA319">
        <v>1</v>
      </c>
      <c r="BB319">
        <v>1</v>
      </c>
      <c r="BC319">
        <v>1.25</v>
      </c>
      <c r="BD319" t="s">
        <v>3</v>
      </c>
      <c r="BE319" t="s">
        <v>3</v>
      </c>
      <c r="BF319" t="s">
        <v>3</v>
      </c>
      <c r="BG319" t="s">
        <v>3</v>
      </c>
      <c r="BH319">
        <v>3</v>
      </c>
      <c r="BI319">
        <v>1</v>
      </c>
      <c r="BJ319" t="s">
        <v>790</v>
      </c>
      <c r="BM319">
        <v>500001</v>
      </c>
      <c r="BN319">
        <v>0</v>
      </c>
      <c r="BO319" t="s">
        <v>788</v>
      </c>
      <c r="BP319">
        <v>1</v>
      </c>
      <c r="BQ319">
        <v>8</v>
      </c>
      <c r="BR319">
        <v>1</v>
      </c>
      <c r="BS319">
        <v>1</v>
      </c>
      <c r="BT319">
        <v>1</v>
      </c>
      <c r="BU319">
        <v>1</v>
      </c>
      <c r="BV319">
        <v>1</v>
      </c>
      <c r="BW319">
        <v>1</v>
      </c>
      <c r="BX319">
        <v>1</v>
      </c>
      <c r="BY319" t="s">
        <v>3</v>
      </c>
      <c r="BZ319">
        <v>0</v>
      </c>
      <c r="CA319">
        <v>0</v>
      </c>
      <c r="CE319">
        <v>0</v>
      </c>
      <c r="CF319">
        <v>0</v>
      </c>
      <c r="CG319">
        <v>0</v>
      </c>
      <c r="CM319">
        <v>0</v>
      </c>
      <c r="CN319" t="s">
        <v>3</v>
      </c>
      <c r="CO319">
        <v>0</v>
      </c>
      <c r="CP319">
        <f t="shared" si="660"/>
        <v>-51691</v>
      </c>
      <c r="CQ319">
        <f t="shared" si="661"/>
        <v>180.73750000000001</v>
      </c>
      <c r="CR319">
        <f t="shared" si="662"/>
        <v>0</v>
      </c>
      <c r="CS319">
        <f t="shared" si="663"/>
        <v>0</v>
      </c>
      <c r="CT319">
        <f t="shared" si="664"/>
        <v>0</v>
      </c>
      <c r="CU319">
        <f t="shared" si="665"/>
        <v>0</v>
      </c>
      <c r="CV319">
        <f t="shared" si="665"/>
        <v>0</v>
      </c>
      <c r="CW319">
        <f t="shared" si="665"/>
        <v>0</v>
      </c>
      <c r="CX319">
        <f t="shared" si="665"/>
        <v>0</v>
      </c>
      <c r="CY319">
        <f t="shared" si="666"/>
        <v>0</v>
      </c>
      <c r="CZ319">
        <f t="shared" si="667"/>
        <v>0</v>
      </c>
      <c r="DC319" t="s">
        <v>3</v>
      </c>
      <c r="DD319" t="s">
        <v>3</v>
      </c>
      <c r="DE319" t="s">
        <v>3</v>
      </c>
      <c r="DF319" t="s">
        <v>3</v>
      </c>
      <c r="DG319" t="s">
        <v>3</v>
      </c>
      <c r="DH319" t="s">
        <v>3</v>
      </c>
      <c r="DI319" t="s">
        <v>3</v>
      </c>
      <c r="DJ319" t="s">
        <v>3</v>
      </c>
      <c r="DK319" t="s">
        <v>3</v>
      </c>
      <c r="DL319" t="s">
        <v>3</v>
      </c>
      <c r="DM319" t="s">
        <v>3</v>
      </c>
      <c r="DN319">
        <v>0</v>
      </c>
      <c r="DO319">
        <v>0</v>
      </c>
      <c r="DP319">
        <v>1</v>
      </c>
      <c r="DQ319">
        <v>1</v>
      </c>
      <c r="DU319">
        <v>1003</v>
      </c>
      <c r="DV319" t="s">
        <v>116</v>
      </c>
      <c r="DW319" t="s">
        <v>116</v>
      </c>
      <c r="DX319">
        <v>1</v>
      </c>
      <c r="EE319">
        <v>48577656</v>
      </c>
      <c r="EF319">
        <v>8</v>
      </c>
      <c r="EG319" t="s">
        <v>106</v>
      </c>
      <c r="EH319">
        <v>0</v>
      </c>
      <c r="EI319" t="s">
        <v>3</v>
      </c>
      <c r="EJ319">
        <v>1</v>
      </c>
      <c r="EK319">
        <v>500001</v>
      </c>
      <c r="EL319" t="s">
        <v>107</v>
      </c>
      <c r="EM319" t="s">
        <v>108</v>
      </c>
      <c r="EO319" t="s">
        <v>3</v>
      </c>
      <c r="EQ319">
        <v>163840</v>
      </c>
      <c r="ER319">
        <v>144.59</v>
      </c>
      <c r="ES319">
        <v>144.59</v>
      </c>
      <c r="ET319">
        <v>0</v>
      </c>
      <c r="EU319">
        <v>0</v>
      </c>
      <c r="EV319">
        <v>0</v>
      </c>
      <c r="EW319">
        <v>0</v>
      </c>
      <c r="EX319">
        <v>0</v>
      </c>
      <c r="EY319">
        <v>0</v>
      </c>
      <c r="FQ319">
        <v>0</v>
      </c>
      <c r="FR319">
        <f t="shared" si="668"/>
        <v>0</v>
      </c>
      <c r="FS319">
        <v>0</v>
      </c>
      <c r="FX319">
        <v>0</v>
      </c>
      <c r="FY319">
        <v>0</v>
      </c>
      <c r="GA319" t="s">
        <v>3</v>
      </c>
      <c r="GD319">
        <v>1</v>
      </c>
      <c r="GF319">
        <v>1583622060</v>
      </c>
      <c r="GG319">
        <v>2</v>
      </c>
      <c r="GH319">
        <v>0</v>
      </c>
      <c r="GI319">
        <v>2</v>
      </c>
      <c r="GJ319">
        <v>0</v>
      </c>
      <c r="GK319">
        <v>0</v>
      </c>
      <c r="GL319">
        <f t="shared" si="669"/>
        <v>0</v>
      </c>
      <c r="GM319">
        <f t="shared" si="670"/>
        <v>-51691</v>
      </c>
      <c r="GN319">
        <f t="shared" si="671"/>
        <v>-51691</v>
      </c>
      <c r="GO319">
        <f t="shared" si="672"/>
        <v>0</v>
      </c>
      <c r="GP319">
        <f t="shared" si="673"/>
        <v>0</v>
      </c>
      <c r="GR319">
        <v>0</v>
      </c>
      <c r="GS319">
        <v>0</v>
      </c>
      <c r="GT319">
        <v>0</v>
      </c>
      <c r="GU319" t="s">
        <v>3</v>
      </c>
      <c r="GV319">
        <f t="shared" si="674"/>
        <v>0</v>
      </c>
      <c r="GW319">
        <v>1</v>
      </c>
      <c r="GX319">
        <f t="shared" si="675"/>
        <v>0</v>
      </c>
      <c r="HA319">
        <v>0</v>
      </c>
      <c r="HB319">
        <v>0</v>
      </c>
      <c r="HC319">
        <f t="shared" si="676"/>
        <v>0</v>
      </c>
      <c r="IK319">
        <v>0</v>
      </c>
    </row>
    <row r="320" spans="1:245">
      <c r="A320">
        <v>17</v>
      </c>
      <c r="B320">
        <v>1</v>
      </c>
      <c r="E320" t="s">
        <v>791</v>
      </c>
      <c r="F320" t="s">
        <v>792</v>
      </c>
      <c r="G320" t="s">
        <v>793</v>
      </c>
      <c r="H320" t="s">
        <v>116</v>
      </c>
      <c r="I320">
        <v>286</v>
      </c>
      <c r="J320">
        <v>0</v>
      </c>
      <c r="O320">
        <f t="shared" si="643"/>
        <v>405090</v>
      </c>
      <c r="P320">
        <f t="shared" si="644"/>
        <v>405090</v>
      </c>
      <c r="Q320">
        <f t="shared" si="645"/>
        <v>0</v>
      </c>
      <c r="R320">
        <f t="shared" si="646"/>
        <v>0</v>
      </c>
      <c r="S320">
        <f t="shared" si="647"/>
        <v>0</v>
      </c>
      <c r="T320">
        <f t="shared" si="648"/>
        <v>0</v>
      </c>
      <c r="U320">
        <f t="shared" si="649"/>
        <v>0</v>
      </c>
      <c r="V320">
        <f t="shared" si="650"/>
        <v>0</v>
      </c>
      <c r="W320">
        <f t="shared" si="651"/>
        <v>0</v>
      </c>
      <c r="X320">
        <f t="shared" si="652"/>
        <v>0</v>
      </c>
      <c r="Y320">
        <f t="shared" si="652"/>
        <v>0</v>
      </c>
      <c r="AA320">
        <v>48583957</v>
      </c>
      <c r="AB320">
        <f t="shared" si="653"/>
        <v>238.05</v>
      </c>
      <c r="AC320">
        <f t="shared" si="654"/>
        <v>238.05</v>
      </c>
      <c r="AD320">
        <f t="shared" si="655"/>
        <v>0</v>
      </c>
      <c r="AE320">
        <f t="shared" si="656"/>
        <v>0</v>
      </c>
      <c r="AF320">
        <f t="shared" si="656"/>
        <v>0</v>
      </c>
      <c r="AG320">
        <f t="shared" si="657"/>
        <v>0</v>
      </c>
      <c r="AH320">
        <f t="shared" si="658"/>
        <v>0</v>
      </c>
      <c r="AI320">
        <f t="shared" si="658"/>
        <v>0</v>
      </c>
      <c r="AJ320">
        <f t="shared" si="659"/>
        <v>0</v>
      </c>
      <c r="AK320">
        <v>238.05</v>
      </c>
      <c r="AL320">
        <v>238.05</v>
      </c>
      <c r="AM320">
        <v>0</v>
      </c>
      <c r="AN320">
        <v>0</v>
      </c>
      <c r="AO320">
        <v>0</v>
      </c>
      <c r="AP320">
        <v>0</v>
      </c>
      <c r="AQ320">
        <v>0</v>
      </c>
      <c r="AR320">
        <v>0</v>
      </c>
      <c r="AS320">
        <v>0</v>
      </c>
      <c r="AT320">
        <v>0</v>
      </c>
      <c r="AU320">
        <v>0</v>
      </c>
      <c r="AV320">
        <v>1</v>
      </c>
      <c r="AW320">
        <v>1</v>
      </c>
      <c r="AZ320">
        <v>1</v>
      </c>
      <c r="BA320">
        <v>1</v>
      </c>
      <c r="BB320">
        <v>1</v>
      </c>
      <c r="BC320">
        <v>5.95</v>
      </c>
      <c r="BD320" t="s">
        <v>3</v>
      </c>
      <c r="BE320" t="s">
        <v>3</v>
      </c>
      <c r="BF320" t="s">
        <v>3</v>
      </c>
      <c r="BG320" t="s">
        <v>3</v>
      </c>
      <c r="BH320">
        <v>3</v>
      </c>
      <c r="BI320">
        <v>1</v>
      </c>
      <c r="BJ320" t="s">
        <v>794</v>
      </c>
      <c r="BM320">
        <v>500001</v>
      </c>
      <c r="BN320">
        <v>0</v>
      </c>
      <c r="BO320" t="s">
        <v>792</v>
      </c>
      <c r="BP320">
        <v>1</v>
      </c>
      <c r="BQ320">
        <v>8</v>
      </c>
      <c r="BR320">
        <v>0</v>
      </c>
      <c r="BS320">
        <v>1</v>
      </c>
      <c r="BT320">
        <v>1</v>
      </c>
      <c r="BU320">
        <v>1</v>
      </c>
      <c r="BV320">
        <v>1</v>
      </c>
      <c r="BW320">
        <v>1</v>
      </c>
      <c r="BX320">
        <v>1</v>
      </c>
      <c r="BY320" t="s">
        <v>3</v>
      </c>
      <c r="BZ320">
        <v>0</v>
      </c>
      <c r="CA320">
        <v>0</v>
      </c>
      <c r="CE320">
        <v>0</v>
      </c>
      <c r="CF320">
        <v>0</v>
      </c>
      <c r="CG320">
        <v>0</v>
      </c>
      <c r="CM320">
        <v>0</v>
      </c>
      <c r="CN320" t="s">
        <v>3</v>
      </c>
      <c r="CO320">
        <v>0</v>
      </c>
      <c r="CP320">
        <f t="shared" si="660"/>
        <v>405090</v>
      </c>
      <c r="CQ320">
        <f t="shared" si="661"/>
        <v>1416.3975</v>
      </c>
      <c r="CR320">
        <f t="shared" si="662"/>
        <v>0</v>
      </c>
      <c r="CS320">
        <f t="shared" si="663"/>
        <v>0</v>
      </c>
      <c r="CT320">
        <f t="shared" si="664"/>
        <v>0</v>
      </c>
      <c r="CU320">
        <f t="shared" si="665"/>
        <v>0</v>
      </c>
      <c r="CV320">
        <f t="shared" si="665"/>
        <v>0</v>
      </c>
      <c r="CW320">
        <f t="shared" si="665"/>
        <v>0</v>
      </c>
      <c r="CX320">
        <f t="shared" si="665"/>
        <v>0</v>
      </c>
      <c r="CY320">
        <f t="shared" si="666"/>
        <v>0</v>
      </c>
      <c r="CZ320">
        <f t="shared" si="667"/>
        <v>0</v>
      </c>
      <c r="DC320" t="s">
        <v>3</v>
      </c>
      <c r="DD320" t="s">
        <v>3</v>
      </c>
      <c r="DE320" t="s">
        <v>3</v>
      </c>
      <c r="DF320" t="s">
        <v>3</v>
      </c>
      <c r="DG320" t="s">
        <v>3</v>
      </c>
      <c r="DH320" t="s">
        <v>3</v>
      </c>
      <c r="DI320" t="s">
        <v>3</v>
      </c>
      <c r="DJ320" t="s">
        <v>3</v>
      </c>
      <c r="DK320" t="s">
        <v>3</v>
      </c>
      <c r="DL320" t="s">
        <v>3</v>
      </c>
      <c r="DM320" t="s">
        <v>3</v>
      </c>
      <c r="DN320">
        <v>0</v>
      </c>
      <c r="DO320">
        <v>0</v>
      </c>
      <c r="DP320">
        <v>1</v>
      </c>
      <c r="DQ320">
        <v>1</v>
      </c>
      <c r="DU320">
        <v>1003</v>
      </c>
      <c r="DV320" t="s">
        <v>116</v>
      </c>
      <c r="DW320" t="s">
        <v>116</v>
      </c>
      <c r="DX320">
        <v>1</v>
      </c>
      <c r="EE320">
        <v>48577656</v>
      </c>
      <c r="EF320">
        <v>8</v>
      </c>
      <c r="EG320" t="s">
        <v>106</v>
      </c>
      <c r="EH320">
        <v>0</v>
      </c>
      <c r="EI320" t="s">
        <v>3</v>
      </c>
      <c r="EJ320">
        <v>1</v>
      </c>
      <c r="EK320">
        <v>500001</v>
      </c>
      <c r="EL320" t="s">
        <v>107</v>
      </c>
      <c r="EM320" t="s">
        <v>108</v>
      </c>
      <c r="EO320" t="s">
        <v>3</v>
      </c>
      <c r="EQ320">
        <v>131072</v>
      </c>
      <c r="ER320">
        <v>238.05</v>
      </c>
      <c r="ES320">
        <v>238.05</v>
      </c>
      <c r="ET320">
        <v>0</v>
      </c>
      <c r="EU320">
        <v>0</v>
      </c>
      <c r="EV320">
        <v>0</v>
      </c>
      <c r="EW320">
        <v>0</v>
      </c>
      <c r="EX320">
        <v>0</v>
      </c>
      <c r="EY320">
        <v>0</v>
      </c>
      <c r="FQ320">
        <v>0</v>
      </c>
      <c r="FR320">
        <f t="shared" si="668"/>
        <v>0</v>
      </c>
      <c r="FS320">
        <v>0</v>
      </c>
      <c r="FX320">
        <v>0</v>
      </c>
      <c r="FY320">
        <v>0</v>
      </c>
      <c r="GA320" t="s">
        <v>3</v>
      </c>
      <c r="GD320">
        <v>1</v>
      </c>
      <c r="GF320">
        <v>1696119994</v>
      </c>
      <c r="GG320">
        <v>2</v>
      </c>
      <c r="GH320">
        <v>0</v>
      </c>
      <c r="GI320">
        <v>2</v>
      </c>
      <c r="GJ320">
        <v>0</v>
      </c>
      <c r="GK320">
        <v>0</v>
      </c>
      <c r="GL320">
        <f t="shared" si="669"/>
        <v>0</v>
      </c>
      <c r="GM320">
        <f t="shared" si="670"/>
        <v>405090</v>
      </c>
      <c r="GN320">
        <f t="shared" si="671"/>
        <v>405090</v>
      </c>
      <c r="GO320">
        <f t="shared" si="672"/>
        <v>0</v>
      </c>
      <c r="GP320">
        <f t="shared" si="673"/>
        <v>0</v>
      </c>
      <c r="GR320">
        <v>0</v>
      </c>
      <c r="GS320">
        <v>0</v>
      </c>
      <c r="GT320">
        <v>0</v>
      </c>
      <c r="GU320" t="s">
        <v>3</v>
      </c>
      <c r="GV320">
        <f t="shared" si="674"/>
        <v>0</v>
      </c>
      <c r="GW320">
        <v>1</v>
      </c>
      <c r="GX320">
        <f t="shared" si="675"/>
        <v>0</v>
      </c>
      <c r="HA320">
        <v>0</v>
      </c>
      <c r="HB320">
        <v>0</v>
      </c>
      <c r="HC320">
        <f t="shared" si="676"/>
        <v>0</v>
      </c>
      <c r="IK320">
        <v>0</v>
      </c>
    </row>
    <row r="321" spans="1:245">
      <c r="A321">
        <v>19</v>
      </c>
      <c r="B321">
        <v>1</v>
      </c>
      <c r="F321" t="s">
        <v>3</v>
      </c>
      <c r="G321" t="s">
        <v>795</v>
      </c>
      <c r="H321" t="s">
        <v>3</v>
      </c>
      <c r="AA321">
        <v>1</v>
      </c>
      <c r="IK321">
        <v>0</v>
      </c>
    </row>
    <row r="322" spans="1:245">
      <c r="A322">
        <v>17</v>
      </c>
      <c r="B322">
        <v>1</v>
      </c>
      <c r="C322">
        <f>ROW(SmtRes!A789)</f>
        <v>789</v>
      </c>
      <c r="D322">
        <f>ROW(EtalonRes!A887)</f>
        <v>887</v>
      </c>
      <c r="E322" t="s">
        <v>796</v>
      </c>
      <c r="F322" t="s">
        <v>797</v>
      </c>
      <c r="G322" t="s">
        <v>798</v>
      </c>
      <c r="H322" t="s">
        <v>359</v>
      </c>
      <c r="I322">
        <f>ROUND(260/100,9)</f>
        <v>2.6</v>
      </c>
      <c r="J322">
        <v>0</v>
      </c>
      <c r="O322">
        <f>ROUND(CP322,0)</f>
        <v>28898</v>
      </c>
      <c r="P322">
        <f>ROUND(CQ322*I322,0)</f>
        <v>917</v>
      </c>
      <c r="Q322">
        <f>ROUND(CR322*I322,0)</f>
        <v>284</v>
      </c>
      <c r="R322">
        <f>ROUND(CS322*I322,0)</f>
        <v>147</v>
      </c>
      <c r="S322">
        <f>ROUND(CT322*I322,0)</f>
        <v>27697</v>
      </c>
      <c r="T322">
        <f>ROUND(CU322*I322,0)</f>
        <v>0</v>
      </c>
      <c r="U322">
        <f>CV322*I322</f>
        <v>198.58799999999999</v>
      </c>
      <c r="V322">
        <f>CW322*I322</f>
        <v>0.67600000000000005</v>
      </c>
      <c r="W322">
        <f>ROUND(CX322*I322,0)</f>
        <v>0</v>
      </c>
      <c r="X322">
        <f>ROUND(CY322,0)</f>
        <v>20605</v>
      </c>
      <c r="Y322">
        <f>ROUND(CZ322,0)</f>
        <v>13922</v>
      </c>
      <c r="AA322">
        <v>48583957</v>
      </c>
      <c r="AB322">
        <f>ROUND((AC322+AD322+AF322),2)</f>
        <v>677.43</v>
      </c>
      <c r="AC322">
        <f>ROUND((ES322),2)</f>
        <v>66.319999999999993</v>
      </c>
      <c r="AD322">
        <f>ROUND((((ET322)-(EU322))+AE322),2)</f>
        <v>17.64</v>
      </c>
      <c r="AE322">
        <f>ROUND((EU322),2)</f>
        <v>3.15</v>
      </c>
      <c r="AF322">
        <f>ROUND((EV322),2)</f>
        <v>593.47</v>
      </c>
      <c r="AG322">
        <f>ROUND((AP322),2)</f>
        <v>0</v>
      </c>
      <c r="AH322">
        <f>(EW322)</f>
        <v>76.38</v>
      </c>
      <c r="AI322">
        <f>(EX322)</f>
        <v>0.26</v>
      </c>
      <c r="AJ322">
        <f>(AS322)</f>
        <v>0</v>
      </c>
      <c r="AK322">
        <v>677.43</v>
      </c>
      <c r="AL322">
        <v>66.319999999999993</v>
      </c>
      <c r="AM322">
        <v>17.64</v>
      </c>
      <c r="AN322">
        <v>3.15</v>
      </c>
      <c r="AO322">
        <v>593.47</v>
      </c>
      <c r="AP322">
        <v>0</v>
      </c>
      <c r="AQ322">
        <v>76.38</v>
      </c>
      <c r="AR322">
        <v>0.26</v>
      </c>
      <c r="AS322">
        <v>0</v>
      </c>
      <c r="AT322">
        <v>74</v>
      </c>
      <c r="AU322">
        <v>50</v>
      </c>
      <c r="AV322">
        <v>1</v>
      </c>
      <c r="AW322">
        <v>1</v>
      </c>
      <c r="AZ322">
        <v>1</v>
      </c>
      <c r="BA322">
        <v>17.95</v>
      </c>
      <c r="BB322">
        <v>6.19</v>
      </c>
      <c r="BC322">
        <v>5.32</v>
      </c>
      <c r="BD322" t="s">
        <v>3</v>
      </c>
      <c r="BE322" t="s">
        <v>3</v>
      </c>
      <c r="BF322" t="s">
        <v>3</v>
      </c>
      <c r="BG322" t="s">
        <v>3</v>
      </c>
      <c r="BH322">
        <v>0</v>
      </c>
      <c r="BI322">
        <v>1</v>
      </c>
      <c r="BJ322" t="s">
        <v>799</v>
      </c>
      <c r="BM322">
        <v>65001</v>
      </c>
      <c r="BN322">
        <v>0</v>
      </c>
      <c r="BO322" t="s">
        <v>797</v>
      </c>
      <c r="BP322">
        <v>1</v>
      </c>
      <c r="BQ322">
        <v>6</v>
      </c>
      <c r="BR322">
        <v>0</v>
      </c>
      <c r="BS322">
        <v>17.95</v>
      </c>
      <c r="BT322">
        <v>1</v>
      </c>
      <c r="BU322">
        <v>1</v>
      </c>
      <c r="BV322">
        <v>1</v>
      </c>
      <c r="BW322">
        <v>1</v>
      </c>
      <c r="BX322">
        <v>1</v>
      </c>
      <c r="BY322" t="s">
        <v>3</v>
      </c>
      <c r="BZ322">
        <v>74</v>
      </c>
      <c r="CA322">
        <v>50</v>
      </c>
      <c r="CE322">
        <v>0</v>
      </c>
      <c r="CF322">
        <v>0</v>
      </c>
      <c r="CG322">
        <v>0</v>
      </c>
      <c r="CM322">
        <v>0</v>
      </c>
      <c r="CN322" t="s">
        <v>3</v>
      </c>
      <c r="CO322">
        <v>0</v>
      </c>
      <c r="CP322">
        <f>(P322+Q322+S322)</f>
        <v>28898</v>
      </c>
      <c r="CQ322">
        <f>AC322*BC322</f>
        <v>352.82239999999996</v>
      </c>
      <c r="CR322">
        <f>AD322*BB322</f>
        <v>109.19160000000001</v>
      </c>
      <c r="CS322">
        <f>AE322*BS322</f>
        <v>56.542499999999997</v>
      </c>
      <c r="CT322">
        <f>AF322*BA322</f>
        <v>10652.7865</v>
      </c>
      <c r="CU322">
        <f t="shared" ref="CU322:CX323" si="677">AG322</f>
        <v>0</v>
      </c>
      <c r="CV322">
        <f t="shared" si="677"/>
        <v>76.38</v>
      </c>
      <c r="CW322">
        <f t="shared" si="677"/>
        <v>0.26</v>
      </c>
      <c r="CX322">
        <f t="shared" si="677"/>
        <v>0</v>
      </c>
      <c r="CY322">
        <f>(((S322+R322)*AT322)/100)</f>
        <v>20604.560000000001</v>
      </c>
      <c r="CZ322">
        <f>(((S322+R322)*AU322)/100)</f>
        <v>13922</v>
      </c>
      <c r="DC322" t="s">
        <v>3</v>
      </c>
      <c r="DD322" t="s">
        <v>3</v>
      </c>
      <c r="DE322" t="s">
        <v>3</v>
      </c>
      <c r="DF322" t="s">
        <v>3</v>
      </c>
      <c r="DG322" t="s">
        <v>3</v>
      </c>
      <c r="DH322" t="s">
        <v>3</v>
      </c>
      <c r="DI322" t="s">
        <v>3</v>
      </c>
      <c r="DJ322" t="s">
        <v>3</v>
      </c>
      <c r="DK322" t="s">
        <v>3</v>
      </c>
      <c r="DL322" t="s">
        <v>3</v>
      </c>
      <c r="DM322" t="s">
        <v>3</v>
      </c>
      <c r="DN322">
        <v>0</v>
      </c>
      <c r="DO322">
        <v>0</v>
      </c>
      <c r="DP322">
        <v>1</v>
      </c>
      <c r="DQ322">
        <v>1</v>
      </c>
      <c r="DU322">
        <v>1013</v>
      </c>
      <c r="DV322" t="s">
        <v>359</v>
      </c>
      <c r="DW322" t="s">
        <v>359</v>
      </c>
      <c r="DX322">
        <v>1</v>
      </c>
      <c r="EE322">
        <v>48577810</v>
      </c>
      <c r="EF322">
        <v>6</v>
      </c>
      <c r="EG322" t="s">
        <v>34</v>
      </c>
      <c r="EH322">
        <v>0</v>
      </c>
      <c r="EI322" t="s">
        <v>3</v>
      </c>
      <c r="EJ322">
        <v>1</v>
      </c>
      <c r="EK322">
        <v>65001</v>
      </c>
      <c r="EL322" t="s">
        <v>660</v>
      </c>
      <c r="EM322" t="s">
        <v>661</v>
      </c>
      <c r="EO322" t="s">
        <v>3</v>
      </c>
      <c r="EQ322">
        <v>131072</v>
      </c>
      <c r="ER322">
        <v>677.43</v>
      </c>
      <c r="ES322">
        <v>66.319999999999993</v>
      </c>
      <c r="ET322">
        <v>17.64</v>
      </c>
      <c r="EU322">
        <v>3.15</v>
      </c>
      <c r="EV322">
        <v>593.47</v>
      </c>
      <c r="EW322">
        <v>76.38</v>
      </c>
      <c r="EX322">
        <v>0.26</v>
      </c>
      <c r="EY322">
        <v>0</v>
      </c>
      <c r="FQ322">
        <v>0</v>
      </c>
      <c r="FR322">
        <f>ROUND(IF(AND(BH322=3,BI322=3),P322,0),0)</f>
        <v>0</v>
      </c>
      <c r="FS322">
        <v>0</v>
      </c>
      <c r="FX322">
        <v>74</v>
      </c>
      <c r="FY322">
        <v>50</v>
      </c>
      <c r="GA322" t="s">
        <v>3</v>
      </c>
      <c r="GD322">
        <v>1</v>
      </c>
      <c r="GF322">
        <v>-494325211</v>
      </c>
      <c r="GG322">
        <v>2</v>
      </c>
      <c r="GH322">
        <v>0</v>
      </c>
      <c r="GI322">
        <v>2</v>
      </c>
      <c r="GJ322">
        <v>0</v>
      </c>
      <c r="GK322">
        <v>0</v>
      </c>
      <c r="GL322">
        <f>ROUND(IF(AND(BH322=3,BI322=3,FS322&lt;&gt;0),P322,0),0)</f>
        <v>0</v>
      </c>
      <c r="GM322">
        <f>ROUND(O322+X322+Y322,0)+GX322</f>
        <v>63425</v>
      </c>
      <c r="GN322">
        <f>IF(OR(BI322=0,BI322=1),ROUND(O322+X322+Y322,0),0)</f>
        <v>63425</v>
      </c>
      <c r="GO322">
        <f>IF(BI322=2,ROUND(O322+X322+Y322,0),0)</f>
        <v>0</v>
      </c>
      <c r="GP322">
        <f>IF(BI322=4,ROUND(O322+X322+Y322,0)+GX322,0)</f>
        <v>0</v>
      </c>
      <c r="GR322">
        <v>0</v>
      </c>
      <c r="GS322">
        <v>0</v>
      </c>
      <c r="GT322">
        <v>0</v>
      </c>
      <c r="GU322" t="s">
        <v>3</v>
      </c>
      <c r="GV322">
        <f>ROUND((GT322),2)</f>
        <v>0</v>
      </c>
      <c r="GW322">
        <v>1</v>
      </c>
      <c r="GX322">
        <f>ROUND(HC322*I322,0)</f>
        <v>0</v>
      </c>
      <c r="HA322">
        <v>0</v>
      </c>
      <c r="HB322">
        <v>0</v>
      </c>
      <c r="HC322">
        <f>GV322*GW322</f>
        <v>0</v>
      </c>
      <c r="IK322">
        <v>0</v>
      </c>
    </row>
    <row r="323" spans="1:245">
      <c r="A323">
        <v>18</v>
      </c>
      <c r="B323">
        <v>1</v>
      </c>
      <c r="C323">
        <v>789</v>
      </c>
      <c r="E323" t="s">
        <v>800</v>
      </c>
      <c r="F323" t="s">
        <v>663</v>
      </c>
      <c r="G323" t="s">
        <v>664</v>
      </c>
      <c r="H323" t="s">
        <v>40</v>
      </c>
      <c r="I323">
        <f>I322*J323</f>
        <v>1.1180000000000001</v>
      </c>
      <c r="J323">
        <v>0.43000000000000005</v>
      </c>
      <c r="O323">
        <f>ROUND(CP323,0)</f>
        <v>0</v>
      </c>
      <c r="P323">
        <f>ROUND(CQ323*I323,0)</f>
        <v>0</v>
      </c>
      <c r="Q323">
        <f>ROUND(CR323*I323,0)</f>
        <v>0</v>
      </c>
      <c r="R323">
        <f>ROUND(CS323*I323,0)</f>
        <v>0</v>
      </c>
      <c r="S323">
        <f>ROUND(CT323*I323,0)</f>
        <v>0</v>
      </c>
      <c r="T323">
        <f>ROUND(CU323*I323,0)</f>
        <v>0</v>
      </c>
      <c r="U323">
        <f>CV323*I323</f>
        <v>0</v>
      </c>
      <c r="V323">
        <f>CW323*I323</f>
        <v>0</v>
      </c>
      <c r="W323">
        <f>ROUND(CX323*I323,0)</f>
        <v>0</v>
      </c>
      <c r="X323">
        <f>ROUND(CY323,0)</f>
        <v>0</v>
      </c>
      <c r="Y323">
        <f>ROUND(CZ323,0)</f>
        <v>0</v>
      </c>
      <c r="AA323">
        <v>48583957</v>
      </c>
      <c r="AB323">
        <f>ROUND((AC323+AD323+AF323),2)</f>
        <v>0</v>
      </c>
      <c r="AC323">
        <f>ROUND((ES323),2)</f>
        <v>0</v>
      </c>
      <c r="AD323">
        <f>ROUND((((ET323)-(EU323))+AE323),2)</f>
        <v>0</v>
      </c>
      <c r="AE323">
        <f>ROUND((EU323),2)</f>
        <v>0</v>
      </c>
      <c r="AF323">
        <f>ROUND((EV323),2)</f>
        <v>0</v>
      </c>
      <c r="AG323">
        <f>ROUND((AP323),2)</f>
        <v>0</v>
      </c>
      <c r="AH323">
        <f>(EW323)</f>
        <v>0</v>
      </c>
      <c r="AI323">
        <f>(EX323)</f>
        <v>0</v>
      </c>
      <c r="AJ323">
        <f>(AS323)</f>
        <v>0</v>
      </c>
      <c r="AK323">
        <v>0</v>
      </c>
      <c r="AL323">
        <v>0</v>
      </c>
      <c r="AM323">
        <v>0</v>
      </c>
      <c r="AN323">
        <v>0</v>
      </c>
      <c r="AO323">
        <v>0</v>
      </c>
      <c r="AP323">
        <v>0</v>
      </c>
      <c r="AQ323">
        <v>0</v>
      </c>
      <c r="AR323">
        <v>0</v>
      </c>
      <c r="AS323">
        <v>0</v>
      </c>
      <c r="AT323">
        <v>74</v>
      </c>
      <c r="AU323">
        <v>50</v>
      </c>
      <c r="AV323">
        <v>1</v>
      </c>
      <c r="AW323">
        <v>1</v>
      </c>
      <c r="AZ323">
        <v>1</v>
      </c>
      <c r="BA323">
        <v>1</v>
      </c>
      <c r="BB323">
        <v>1</v>
      </c>
      <c r="BC323">
        <v>1</v>
      </c>
      <c r="BD323" t="s">
        <v>3</v>
      </c>
      <c r="BE323" t="s">
        <v>3</v>
      </c>
      <c r="BF323" t="s">
        <v>3</v>
      </c>
      <c r="BG323" t="s">
        <v>3</v>
      </c>
      <c r="BH323">
        <v>3</v>
      </c>
      <c r="BI323">
        <v>1</v>
      </c>
      <c r="BJ323" t="s">
        <v>665</v>
      </c>
      <c r="BM323">
        <v>65001</v>
      </c>
      <c r="BN323">
        <v>0</v>
      </c>
      <c r="BO323" t="s">
        <v>3</v>
      </c>
      <c r="BP323">
        <v>0</v>
      </c>
      <c r="BQ323">
        <v>6</v>
      </c>
      <c r="BR323">
        <v>0</v>
      </c>
      <c r="BS323">
        <v>1</v>
      </c>
      <c r="BT323">
        <v>1</v>
      </c>
      <c r="BU323">
        <v>1</v>
      </c>
      <c r="BV323">
        <v>1</v>
      </c>
      <c r="BW323">
        <v>1</v>
      </c>
      <c r="BX323">
        <v>1</v>
      </c>
      <c r="BY323" t="s">
        <v>3</v>
      </c>
      <c r="BZ323">
        <v>74</v>
      </c>
      <c r="CA323">
        <v>50</v>
      </c>
      <c r="CE323">
        <v>0</v>
      </c>
      <c r="CF323">
        <v>0</v>
      </c>
      <c r="CG323">
        <v>0</v>
      </c>
      <c r="CM323">
        <v>0</v>
      </c>
      <c r="CN323" t="s">
        <v>3</v>
      </c>
      <c r="CO323">
        <v>0</v>
      </c>
      <c r="CP323">
        <f>(P323+Q323+S323)</f>
        <v>0</v>
      </c>
      <c r="CQ323">
        <f>AC323*BC323</f>
        <v>0</v>
      </c>
      <c r="CR323">
        <f>AD323*BB323</f>
        <v>0</v>
      </c>
      <c r="CS323">
        <f>AE323*BS323</f>
        <v>0</v>
      </c>
      <c r="CT323">
        <f>AF323*BA323</f>
        <v>0</v>
      </c>
      <c r="CU323">
        <f t="shared" si="677"/>
        <v>0</v>
      </c>
      <c r="CV323">
        <f t="shared" si="677"/>
        <v>0</v>
      </c>
      <c r="CW323">
        <f t="shared" si="677"/>
        <v>0</v>
      </c>
      <c r="CX323">
        <f t="shared" si="677"/>
        <v>0</v>
      </c>
      <c r="CY323">
        <f>(((S323+R323)*AT323)/100)</f>
        <v>0</v>
      </c>
      <c r="CZ323">
        <f>(((S323+R323)*AU323)/100)</f>
        <v>0</v>
      </c>
      <c r="DC323" t="s">
        <v>3</v>
      </c>
      <c r="DD323" t="s">
        <v>3</v>
      </c>
      <c r="DE323" t="s">
        <v>3</v>
      </c>
      <c r="DF323" t="s">
        <v>3</v>
      </c>
      <c r="DG323" t="s">
        <v>3</v>
      </c>
      <c r="DH323" t="s">
        <v>3</v>
      </c>
      <c r="DI323" t="s">
        <v>3</v>
      </c>
      <c r="DJ323" t="s">
        <v>3</v>
      </c>
      <c r="DK323" t="s">
        <v>3</v>
      </c>
      <c r="DL323" t="s">
        <v>3</v>
      </c>
      <c r="DM323" t="s">
        <v>3</v>
      </c>
      <c r="DN323">
        <v>0</v>
      </c>
      <c r="DO323">
        <v>0</v>
      </c>
      <c r="DP323">
        <v>1</v>
      </c>
      <c r="DQ323">
        <v>1</v>
      </c>
      <c r="DU323">
        <v>1009</v>
      </c>
      <c r="DV323" t="s">
        <v>40</v>
      </c>
      <c r="DW323" t="s">
        <v>40</v>
      </c>
      <c r="DX323">
        <v>1000</v>
      </c>
      <c r="EE323">
        <v>48577810</v>
      </c>
      <c r="EF323">
        <v>6</v>
      </c>
      <c r="EG323" t="s">
        <v>34</v>
      </c>
      <c r="EH323">
        <v>0</v>
      </c>
      <c r="EI323" t="s">
        <v>3</v>
      </c>
      <c r="EJ323">
        <v>1</v>
      </c>
      <c r="EK323">
        <v>65001</v>
      </c>
      <c r="EL323" t="s">
        <v>660</v>
      </c>
      <c r="EM323" t="s">
        <v>661</v>
      </c>
      <c r="EO323" t="s">
        <v>3</v>
      </c>
      <c r="EQ323">
        <v>0</v>
      </c>
      <c r="ER323">
        <v>0</v>
      </c>
      <c r="ES323">
        <v>0</v>
      </c>
      <c r="ET323">
        <v>0</v>
      </c>
      <c r="EU323">
        <v>0</v>
      </c>
      <c r="EV323">
        <v>0</v>
      </c>
      <c r="EW323">
        <v>0</v>
      </c>
      <c r="EX323">
        <v>0</v>
      </c>
      <c r="FQ323">
        <v>0</v>
      </c>
      <c r="FR323">
        <f>ROUND(IF(AND(BH323=3,BI323=3),P323,0),0)</f>
        <v>0</v>
      </c>
      <c r="FS323">
        <v>0</v>
      </c>
      <c r="FX323">
        <v>74</v>
      </c>
      <c r="FY323">
        <v>50</v>
      </c>
      <c r="GA323" t="s">
        <v>3</v>
      </c>
      <c r="GD323">
        <v>1</v>
      </c>
      <c r="GF323">
        <v>-856488199</v>
      </c>
      <c r="GG323">
        <v>2</v>
      </c>
      <c r="GH323">
        <v>0</v>
      </c>
      <c r="GI323">
        <v>0</v>
      </c>
      <c r="GJ323">
        <v>0</v>
      </c>
      <c r="GK323">
        <v>0</v>
      </c>
      <c r="GL323">
        <f>ROUND(IF(AND(BH323=3,BI323=3,FS323&lt;&gt;0),P323,0),0)</f>
        <v>0</v>
      </c>
      <c r="GM323">
        <f>ROUND(O323+X323+Y323,0)+GX323</f>
        <v>0</v>
      </c>
      <c r="GN323">
        <f>IF(OR(BI323=0,BI323=1),ROUND(O323+X323+Y323,0),0)</f>
        <v>0</v>
      </c>
      <c r="GO323">
        <f>IF(BI323=2,ROUND(O323+X323+Y323,0),0)</f>
        <v>0</v>
      </c>
      <c r="GP323">
        <f>IF(BI323=4,ROUND(O323+X323+Y323,0)+GX323,0)</f>
        <v>0</v>
      </c>
      <c r="GR323">
        <v>0</v>
      </c>
      <c r="GS323">
        <v>0</v>
      </c>
      <c r="GT323">
        <v>0</v>
      </c>
      <c r="GU323" t="s">
        <v>3</v>
      </c>
      <c r="GV323">
        <f>ROUND((GT323),2)</f>
        <v>0</v>
      </c>
      <c r="GW323">
        <v>1</v>
      </c>
      <c r="GX323">
        <f>ROUND(HC323*I323,0)</f>
        <v>0</v>
      </c>
      <c r="HA323">
        <v>0</v>
      </c>
      <c r="HB323">
        <v>0</v>
      </c>
      <c r="HC323">
        <f>GV323*GW323</f>
        <v>0</v>
      </c>
      <c r="IK323">
        <v>0</v>
      </c>
    </row>
    <row r="325" spans="1:245">
      <c r="A325" s="2">
        <v>51</v>
      </c>
      <c r="B325" s="2">
        <f>B158</f>
        <v>1</v>
      </c>
      <c r="C325" s="2">
        <f>A158</f>
        <v>3</v>
      </c>
      <c r="D325" s="2">
        <f>ROW(A158)</f>
        <v>158</v>
      </c>
      <c r="E325" s="2"/>
      <c r="F325" s="2" t="str">
        <f>IF(F158&lt;&gt;"",F158,"")</f>
        <v>02-01-02</v>
      </c>
      <c r="G325" s="2" t="str">
        <f>IF(G158&lt;&gt;"",G158,"")</f>
        <v>Водопровод, канализация, вентиляция и отопленние</v>
      </c>
      <c r="H325" s="2">
        <v>0</v>
      </c>
      <c r="I325" s="2"/>
      <c r="J325" s="2"/>
      <c r="K325" s="2"/>
      <c r="L325" s="2"/>
      <c r="M325" s="2"/>
      <c r="N325" s="2"/>
      <c r="O325" s="2">
        <f t="shared" ref="O325:T325" si="678">ROUND(AB325,0)</f>
        <v>860249</v>
      </c>
      <c r="P325" s="2">
        <f t="shared" si="678"/>
        <v>710657</v>
      </c>
      <c r="Q325" s="2">
        <f t="shared" si="678"/>
        <v>15706</v>
      </c>
      <c r="R325" s="2">
        <f t="shared" si="678"/>
        <v>1502</v>
      </c>
      <c r="S325" s="2">
        <f t="shared" si="678"/>
        <v>133886</v>
      </c>
      <c r="T325" s="2">
        <f t="shared" si="678"/>
        <v>0</v>
      </c>
      <c r="U325" s="2">
        <f>AH325</f>
        <v>870.83965239999986</v>
      </c>
      <c r="V325" s="2">
        <f>AI325</f>
        <v>6.9285771999999977</v>
      </c>
      <c r="W325" s="2">
        <f>ROUND(AJ325,0)</f>
        <v>0</v>
      </c>
      <c r="X325" s="2">
        <f>ROUND(AK325,0)</f>
        <v>133586</v>
      </c>
      <c r="Y325" s="2">
        <f>ROUND(AL325,0)</f>
        <v>85451</v>
      </c>
      <c r="Z325" s="2"/>
      <c r="AA325" s="2"/>
      <c r="AB325" s="2">
        <f>ROUND(SUMIF(AA162:AA323,"=48583957",O162:O323),0)</f>
        <v>860249</v>
      </c>
      <c r="AC325" s="2">
        <f>ROUND(SUMIF(AA162:AA323,"=48583957",P162:P323),0)</f>
        <v>710657</v>
      </c>
      <c r="AD325" s="2">
        <f>ROUND(SUMIF(AA162:AA323,"=48583957",Q162:Q323),0)</f>
        <v>15706</v>
      </c>
      <c r="AE325" s="2">
        <f>ROUND(SUMIF(AA162:AA323,"=48583957",R162:R323),0)</f>
        <v>1502</v>
      </c>
      <c r="AF325" s="2">
        <f>ROUND(SUMIF(AA162:AA323,"=48583957",S162:S323),0)</f>
        <v>133886</v>
      </c>
      <c r="AG325" s="2">
        <f>ROUND(SUMIF(AA162:AA323,"=48583957",T162:T323),0)</f>
        <v>0</v>
      </c>
      <c r="AH325" s="2">
        <f>SUMIF(AA162:AA323,"=48583957",U162:U323)</f>
        <v>870.83965239999986</v>
      </c>
      <c r="AI325" s="2">
        <f>SUMIF(AA162:AA323,"=48583957",V162:V323)</f>
        <v>6.9285771999999977</v>
      </c>
      <c r="AJ325" s="2">
        <f>ROUND(SUMIF(AA162:AA323,"=48583957",W162:W323),0)</f>
        <v>0</v>
      </c>
      <c r="AK325" s="2">
        <f>ROUND(SUMIF(AA162:AA323,"=48583957",X162:X323),0)</f>
        <v>133586</v>
      </c>
      <c r="AL325" s="2">
        <f>ROUND(SUMIF(AA162:AA323,"=48583957",Y162:Y323),0)</f>
        <v>85451</v>
      </c>
      <c r="AM325" s="2"/>
      <c r="AN325" s="2"/>
      <c r="AO325" s="2">
        <f t="shared" ref="AO325:BC325" si="679">ROUND(BX325,0)</f>
        <v>0</v>
      </c>
      <c r="AP325" s="2">
        <f t="shared" si="679"/>
        <v>0</v>
      </c>
      <c r="AQ325" s="2">
        <f t="shared" si="679"/>
        <v>0</v>
      </c>
      <c r="AR325" s="2">
        <f t="shared" si="679"/>
        <v>1079286</v>
      </c>
      <c r="AS325" s="2">
        <f t="shared" si="679"/>
        <v>1036304</v>
      </c>
      <c r="AT325" s="2">
        <f t="shared" si="679"/>
        <v>42982</v>
      </c>
      <c r="AU325" s="2">
        <f t="shared" si="679"/>
        <v>0</v>
      </c>
      <c r="AV325" s="2">
        <f t="shared" si="679"/>
        <v>710657</v>
      </c>
      <c r="AW325" s="2">
        <f t="shared" si="679"/>
        <v>710657</v>
      </c>
      <c r="AX325" s="2">
        <f t="shared" si="679"/>
        <v>0</v>
      </c>
      <c r="AY325" s="2">
        <f t="shared" si="679"/>
        <v>710657</v>
      </c>
      <c r="AZ325" s="2">
        <f t="shared" si="679"/>
        <v>0</v>
      </c>
      <c r="BA325" s="2">
        <f t="shared" si="679"/>
        <v>0</v>
      </c>
      <c r="BB325" s="2">
        <f t="shared" si="679"/>
        <v>0</v>
      </c>
      <c r="BC325" s="2">
        <f t="shared" si="679"/>
        <v>0</v>
      </c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>
        <f>ROUND(SUMIF(AA162:AA323,"=48583957",FQ162:FQ323),0)</f>
        <v>0</v>
      </c>
      <c r="BY325" s="2">
        <f>ROUND(SUMIF(AA162:AA323,"=48583957",FR162:FR323),0)</f>
        <v>0</v>
      </c>
      <c r="BZ325" s="2">
        <f>ROUND(SUMIF(AA162:AA323,"=48583957",GL162:GL323),0)</f>
        <v>0</v>
      </c>
      <c r="CA325" s="2">
        <f>ROUND(SUMIF(AA162:AA323,"=48583957",GM162:GM323),0)</f>
        <v>1079286</v>
      </c>
      <c r="CB325" s="2">
        <f>ROUND(SUMIF(AA162:AA323,"=48583957",GN162:GN323),0)</f>
        <v>1036304</v>
      </c>
      <c r="CC325" s="2">
        <f>ROUND(SUMIF(AA162:AA323,"=48583957",GO162:GO323),0)</f>
        <v>42982</v>
      </c>
      <c r="CD325" s="2">
        <f>ROUND(SUMIF(AA162:AA323,"=48583957",GP162:GP323),0)</f>
        <v>0</v>
      </c>
      <c r="CE325" s="2">
        <f>AC325-BX325</f>
        <v>710657</v>
      </c>
      <c r="CF325" s="2">
        <f>AC325-BY325</f>
        <v>710657</v>
      </c>
      <c r="CG325" s="2">
        <f>BX325-BZ325</f>
        <v>0</v>
      </c>
      <c r="CH325" s="2">
        <f>AC325-BX325-BY325+BZ325</f>
        <v>710657</v>
      </c>
      <c r="CI325" s="2">
        <f>BY325-BZ325</f>
        <v>0</v>
      </c>
      <c r="CJ325" s="2">
        <f>ROUND(SUMIF(AA162:AA323,"=48583957",GX162:GX323),0)</f>
        <v>0</v>
      </c>
      <c r="CK325" s="2">
        <f>ROUND(SUMIF(AA162:AA323,"=48583957",GY162:GY323),0)</f>
        <v>0</v>
      </c>
      <c r="CL325" s="2">
        <f>ROUND(SUMIF(AA162:AA323,"=48583957",GZ162:GZ323),0)</f>
        <v>0</v>
      </c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3"/>
      <c r="DH325" s="3"/>
      <c r="DI325" s="3"/>
      <c r="DJ325" s="3"/>
      <c r="DK325" s="3"/>
      <c r="DL325" s="3"/>
      <c r="DM325" s="3"/>
      <c r="DN325" s="3"/>
      <c r="DO325" s="3"/>
      <c r="DP325" s="3"/>
      <c r="DQ325" s="3"/>
      <c r="DR325" s="3"/>
      <c r="DS325" s="3"/>
      <c r="DT325" s="3"/>
      <c r="DU325" s="3"/>
      <c r="DV325" s="3"/>
      <c r="DW325" s="3"/>
      <c r="DX325" s="3"/>
      <c r="DY325" s="3"/>
      <c r="DZ325" s="3"/>
      <c r="EA325" s="3"/>
      <c r="EB325" s="3"/>
      <c r="EC325" s="3"/>
      <c r="ED325" s="3"/>
      <c r="EE325" s="3"/>
      <c r="EF325" s="3"/>
      <c r="EG325" s="3"/>
      <c r="EH325" s="3"/>
      <c r="EI325" s="3"/>
      <c r="EJ325" s="3"/>
      <c r="EK325" s="3"/>
      <c r="EL325" s="3"/>
      <c r="EM325" s="3"/>
      <c r="EN325" s="3"/>
      <c r="EO325" s="3"/>
      <c r="EP325" s="3"/>
      <c r="EQ325" s="3"/>
      <c r="ER325" s="3"/>
      <c r="ES325" s="3"/>
      <c r="ET325" s="3"/>
      <c r="EU325" s="3"/>
      <c r="EV325" s="3"/>
      <c r="EW325" s="3"/>
      <c r="EX325" s="3"/>
      <c r="EY325" s="3"/>
      <c r="EZ325" s="3"/>
      <c r="FA325" s="3"/>
      <c r="FB325" s="3"/>
      <c r="FC325" s="3"/>
      <c r="FD325" s="3"/>
      <c r="FE325" s="3"/>
      <c r="FF325" s="3"/>
      <c r="FG325" s="3"/>
      <c r="FH325" s="3"/>
      <c r="FI325" s="3"/>
      <c r="FJ325" s="3"/>
      <c r="FK325" s="3"/>
      <c r="FL325" s="3"/>
      <c r="FM325" s="3"/>
      <c r="FN325" s="3"/>
      <c r="FO325" s="3"/>
      <c r="FP325" s="3"/>
      <c r="FQ325" s="3"/>
      <c r="FR325" s="3"/>
      <c r="FS325" s="3"/>
      <c r="FT325" s="3"/>
      <c r="FU325" s="3"/>
      <c r="FV325" s="3"/>
      <c r="FW325" s="3"/>
      <c r="FX325" s="3"/>
      <c r="FY325" s="3"/>
      <c r="FZ325" s="3"/>
      <c r="GA325" s="3"/>
      <c r="GB325" s="3"/>
      <c r="GC325" s="3"/>
      <c r="GD325" s="3"/>
      <c r="GE325" s="3"/>
      <c r="GF325" s="3"/>
      <c r="GG325" s="3"/>
      <c r="GH325" s="3"/>
      <c r="GI325" s="3"/>
      <c r="GJ325" s="3"/>
      <c r="GK325" s="3"/>
      <c r="GL325" s="3"/>
      <c r="GM325" s="3"/>
      <c r="GN325" s="3"/>
      <c r="GO325" s="3"/>
      <c r="GP325" s="3"/>
      <c r="GQ325" s="3"/>
      <c r="GR325" s="3"/>
      <c r="GS325" s="3"/>
      <c r="GT325" s="3"/>
      <c r="GU325" s="3"/>
      <c r="GV325" s="3"/>
      <c r="GW325" s="3"/>
      <c r="GX325" s="3">
        <v>0</v>
      </c>
    </row>
    <row r="327" spans="1:245">
      <c r="A327" s="4">
        <v>50</v>
      </c>
      <c r="B327" s="4">
        <v>0</v>
      </c>
      <c r="C327" s="4">
        <v>0</v>
      </c>
      <c r="D327" s="4">
        <v>1</v>
      </c>
      <c r="E327" s="4">
        <v>201</v>
      </c>
      <c r="F327" s="4">
        <f>ROUND(Source!O325,O327)</f>
        <v>860249</v>
      </c>
      <c r="G327" s="4" t="s">
        <v>296</v>
      </c>
      <c r="H327" s="4" t="s">
        <v>297</v>
      </c>
      <c r="I327" s="4"/>
      <c r="J327" s="4"/>
      <c r="K327" s="4">
        <v>201</v>
      </c>
      <c r="L327" s="4">
        <v>1</v>
      </c>
      <c r="M327" s="4">
        <v>3</v>
      </c>
      <c r="N327" s="4" t="s">
        <v>3</v>
      </c>
      <c r="O327" s="4">
        <v>0</v>
      </c>
      <c r="P327" s="4"/>
      <c r="Q327" s="4"/>
      <c r="R327" s="4"/>
      <c r="S327" s="4"/>
      <c r="T327" s="4"/>
      <c r="U327" s="4"/>
      <c r="V327" s="4"/>
      <c r="W327" s="4"/>
    </row>
    <row r="328" spans="1:245">
      <c r="A328" s="4">
        <v>50</v>
      </c>
      <c r="B328" s="4">
        <v>0</v>
      </c>
      <c r="C328" s="4">
        <v>0</v>
      </c>
      <c r="D328" s="4">
        <v>1</v>
      </c>
      <c r="E328" s="4">
        <v>0</v>
      </c>
      <c r="F328" s="4">
        <f>ROUND(Source!P325,O328)</f>
        <v>710657</v>
      </c>
      <c r="G328" s="4" t="s">
        <v>298</v>
      </c>
      <c r="H328" s="4" t="s">
        <v>299</v>
      </c>
      <c r="I328" s="4"/>
      <c r="J328" s="4"/>
      <c r="K328" s="4">
        <v>202</v>
      </c>
      <c r="L328" s="4">
        <v>2</v>
      </c>
      <c r="M328" s="4">
        <v>3</v>
      </c>
      <c r="N328" s="4" t="s">
        <v>3</v>
      </c>
      <c r="O328" s="4">
        <v>0</v>
      </c>
      <c r="P328" s="4"/>
      <c r="Q328" s="4"/>
      <c r="R328" s="4"/>
      <c r="S328" s="4"/>
      <c r="T328" s="4"/>
      <c r="U328" s="4"/>
      <c r="V328" s="4"/>
      <c r="W328" s="4"/>
    </row>
    <row r="329" spans="1:245">
      <c r="A329" s="4">
        <v>50</v>
      </c>
      <c r="B329" s="4">
        <v>0</v>
      </c>
      <c r="C329" s="4">
        <v>0</v>
      </c>
      <c r="D329" s="4">
        <v>1</v>
      </c>
      <c r="E329" s="4">
        <v>222</v>
      </c>
      <c r="F329" s="4">
        <f>ROUND(Source!AO325,O329)</f>
        <v>0</v>
      </c>
      <c r="G329" s="4" t="s">
        <v>300</v>
      </c>
      <c r="H329" s="4" t="s">
        <v>301</v>
      </c>
      <c r="I329" s="4"/>
      <c r="J329" s="4"/>
      <c r="K329" s="4">
        <v>222</v>
      </c>
      <c r="L329" s="4">
        <v>3</v>
      </c>
      <c r="M329" s="4">
        <v>3</v>
      </c>
      <c r="N329" s="4" t="s">
        <v>3</v>
      </c>
      <c r="O329" s="4">
        <v>0</v>
      </c>
      <c r="P329" s="4"/>
      <c r="Q329" s="4"/>
      <c r="R329" s="4"/>
      <c r="S329" s="4"/>
      <c r="T329" s="4"/>
      <c r="U329" s="4"/>
      <c r="V329" s="4"/>
      <c r="W329" s="4"/>
    </row>
    <row r="330" spans="1:245">
      <c r="A330" s="4">
        <v>50</v>
      </c>
      <c r="B330" s="4">
        <v>0</v>
      </c>
      <c r="C330" s="4">
        <v>0</v>
      </c>
      <c r="D330" s="4">
        <v>1</v>
      </c>
      <c r="E330" s="4">
        <v>225</v>
      </c>
      <c r="F330" s="4">
        <f>ROUND(Source!AV325,O330)</f>
        <v>710657</v>
      </c>
      <c r="G330" s="4" t="s">
        <v>302</v>
      </c>
      <c r="H330" s="4" t="s">
        <v>303</v>
      </c>
      <c r="I330" s="4"/>
      <c r="J330" s="4"/>
      <c r="K330" s="4">
        <v>225</v>
      </c>
      <c r="L330" s="4">
        <v>4</v>
      </c>
      <c r="M330" s="4">
        <v>3</v>
      </c>
      <c r="N330" s="4" t="s">
        <v>3</v>
      </c>
      <c r="O330" s="4">
        <v>0</v>
      </c>
      <c r="P330" s="4"/>
      <c r="Q330" s="4"/>
      <c r="R330" s="4"/>
      <c r="S330" s="4"/>
      <c r="T330" s="4"/>
      <c r="U330" s="4"/>
      <c r="V330" s="4"/>
      <c r="W330" s="4"/>
    </row>
    <row r="331" spans="1:245">
      <c r="A331" s="4">
        <v>50</v>
      </c>
      <c r="B331" s="4">
        <v>0</v>
      </c>
      <c r="C331" s="4">
        <v>0</v>
      </c>
      <c r="D331" s="4">
        <v>1</v>
      </c>
      <c r="E331" s="4">
        <v>226</v>
      </c>
      <c r="F331" s="4">
        <f>ROUND(Source!AW325,O331)</f>
        <v>710657</v>
      </c>
      <c r="G331" s="4" t="s">
        <v>304</v>
      </c>
      <c r="H331" s="4" t="s">
        <v>305</v>
      </c>
      <c r="I331" s="4"/>
      <c r="J331" s="4"/>
      <c r="K331" s="4">
        <v>226</v>
      </c>
      <c r="L331" s="4">
        <v>5</v>
      </c>
      <c r="M331" s="4">
        <v>3</v>
      </c>
      <c r="N331" s="4" t="s">
        <v>3</v>
      </c>
      <c r="O331" s="4">
        <v>0</v>
      </c>
      <c r="P331" s="4"/>
      <c r="Q331" s="4"/>
      <c r="R331" s="4"/>
      <c r="S331" s="4"/>
      <c r="T331" s="4"/>
      <c r="U331" s="4"/>
      <c r="V331" s="4"/>
      <c r="W331" s="4"/>
    </row>
    <row r="332" spans="1:245">
      <c r="A332" s="4">
        <v>50</v>
      </c>
      <c r="B332" s="4">
        <v>0</v>
      </c>
      <c r="C332" s="4">
        <v>0</v>
      </c>
      <c r="D332" s="4">
        <v>1</v>
      </c>
      <c r="E332" s="4">
        <v>227</v>
      </c>
      <c r="F332" s="4">
        <f>ROUND(Source!AX325,O332)</f>
        <v>0</v>
      </c>
      <c r="G332" s="4" t="s">
        <v>306</v>
      </c>
      <c r="H332" s="4" t="s">
        <v>307</v>
      </c>
      <c r="I332" s="4"/>
      <c r="J332" s="4"/>
      <c r="K332" s="4">
        <v>227</v>
      </c>
      <c r="L332" s="4">
        <v>6</v>
      </c>
      <c r="M332" s="4">
        <v>3</v>
      </c>
      <c r="N332" s="4" t="s">
        <v>3</v>
      </c>
      <c r="O332" s="4">
        <v>0</v>
      </c>
      <c r="P332" s="4"/>
      <c r="Q332" s="4"/>
      <c r="R332" s="4"/>
      <c r="S332" s="4"/>
      <c r="T332" s="4"/>
      <c r="U332" s="4"/>
      <c r="V332" s="4"/>
      <c r="W332" s="4"/>
    </row>
    <row r="333" spans="1:245">
      <c r="A333" s="4">
        <v>50</v>
      </c>
      <c r="B333" s="4">
        <v>0</v>
      </c>
      <c r="C333" s="4">
        <v>0</v>
      </c>
      <c r="D333" s="4">
        <v>1</v>
      </c>
      <c r="E333" s="4">
        <v>228</v>
      </c>
      <c r="F333" s="4">
        <f>ROUND(Source!AY325,O333)</f>
        <v>710657</v>
      </c>
      <c r="G333" s="4" t="s">
        <v>308</v>
      </c>
      <c r="H333" s="4" t="s">
        <v>309</v>
      </c>
      <c r="I333" s="4"/>
      <c r="J333" s="4"/>
      <c r="K333" s="4">
        <v>228</v>
      </c>
      <c r="L333" s="4">
        <v>7</v>
      </c>
      <c r="M333" s="4">
        <v>3</v>
      </c>
      <c r="N333" s="4" t="s">
        <v>3</v>
      </c>
      <c r="O333" s="4">
        <v>0</v>
      </c>
      <c r="P333" s="4"/>
      <c r="Q333" s="4"/>
      <c r="R333" s="4"/>
      <c r="S333" s="4"/>
      <c r="T333" s="4"/>
      <c r="U333" s="4"/>
      <c r="V333" s="4"/>
      <c r="W333" s="4"/>
    </row>
    <row r="334" spans="1:245">
      <c r="A334" s="4">
        <v>50</v>
      </c>
      <c r="B334" s="4">
        <v>0</v>
      </c>
      <c r="C334" s="4">
        <v>0</v>
      </c>
      <c r="D334" s="4">
        <v>1</v>
      </c>
      <c r="E334" s="4">
        <v>216</v>
      </c>
      <c r="F334" s="4">
        <f>ROUND(Source!AP325,O334)</f>
        <v>0</v>
      </c>
      <c r="G334" s="4" t="s">
        <v>310</v>
      </c>
      <c r="H334" s="4" t="s">
        <v>311</v>
      </c>
      <c r="I334" s="4"/>
      <c r="J334" s="4"/>
      <c r="K334" s="4">
        <v>216</v>
      </c>
      <c r="L334" s="4">
        <v>8</v>
      </c>
      <c r="M334" s="4">
        <v>3</v>
      </c>
      <c r="N334" s="4" t="s">
        <v>3</v>
      </c>
      <c r="O334" s="4">
        <v>0</v>
      </c>
      <c r="P334" s="4"/>
      <c r="Q334" s="4"/>
      <c r="R334" s="4"/>
      <c r="S334" s="4"/>
      <c r="T334" s="4"/>
      <c r="U334" s="4"/>
      <c r="V334" s="4"/>
      <c r="W334" s="4"/>
    </row>
    <row r="335" spans="1:245">
      <c r="A335" s="4">
        <v>50</v>
      </c>
      <c r="B335" s="4">
        <v>0</v>
      </c>
      <c r="C335" s="4">
        <v>0</v>
      </c>
      <c r="D335" s="4">
        <v>1</v>
      </c>
      <c r="E335" s="4">
        <v>223</v>
      </c>
      <c r="F335" s="4">
        <f>ROUND(Source!AQ325,O335)</f>
        <v>0</v>
      </c>
      <c r="G335" s="4" t="s">
        <v>312</v>
      </c>
      <c r="H335" s="4" t="s">
        <v>313</v>
      </c>
      <c r="I335" s="4"/>
      <c r="J335" s="4"/>
      <c r="K335" s="4">
        <v>223</v>
      </c>
      <c r="L335" s="4">
        <v>9</v>
      </c>
      <c r="M335" s="4">
        <v>3</v>
      </c>
      <c r="N335" s="4" t="s">
        <v>3</v>
      </c>
      <c r="O335" s="4">
        <v>0</v>
      </c>
      <c r="P335" s="4"/>
      <c r="Q335" s="4"/>
      <c r="R335" s="4"/>
      <c r="S335" s="4"/>
      <c r="T335" s="4"/>
      <c r="U335" s="4"/>
      <c r="V335" s="4"/>
      <c r="W335" s="4"/>
    </row>
    <row r="336" spans="1:245">
      <c r="A336" s="4">
        <v>50</v>
      </c>
      <c r="B336" s="4">
        <v>0</v>
      </c>
      <c r="C336" s="4">
        <v>0</v>
      </c>
      <c r="D336" s="4">
        <v>1</v>
      </c>
      <c r="E336" s="4">
        <v>229</v>
      </c>
      <c r="F336" s="4">
        <f>ROUND(Source!AZ325,O336)</f>
        <v>0</v>
      </c>
      <c r="G336" s="4" t="s">
        <v>314</v>
      </c>
      <c r="H336" s="4" t="s">
        <v>315</v>
      </c>
      <c r="I336" s="4"/>
      <c r="J336" s="4"/>
      <c r="K336" s="4">
        <v>229</v>
      </c>
      <c r="L336" s="4">
        <v>10</v>
      </c>
      <c r="M336" s="4">
        <v>3</v>
      </c>
      <c r="N336" s="4" t="s">
        <v>3</v>
      </c>
      <c r="O336" s="4">
        <v>0</v>
      </c>
      <c r="P336" s="4"/>
      <c r="Q336" s="4"/>
      <c r="R336" s="4"/>
      <c r="S336" s="4"/>
      <c r="T336" s="4"/>
      <c r="U336" s="4"/>
      <c r="V336" s="4"/>
      <c r="W336" s="4"/>
    </row>
    <row r="337" spans="1:23">
      <c r="A337" s="4">
        <v>50</v>
      </c>
      <c r="B337" s="4">
        <v>0</v>
      </c>
      <c r="C337" s="4">
        <v>0</v>
      </c>
      <c r="D337" s="4">
        <v>1</v>
      </c>
      <c r="E337" s="4">
        <v>0</v>
      </c>
      <c r="F337" s="4">
        <f>ROUND(Source!Q325,O337)</f>
        <v>15706</v>
      </c>
      <c r="G337" s="4" t="s">
        <v>316</v>
      </c>
      <c r="H337" s="4" t="s">
        <v>317</v>
      </c>
      <c r="I337" s="4"/>
      <c r="J337" s="4"/>
      <c r="K337" s="4">
        <v>203</v>
      </c>
      <c r="L337" s="4">
        <v>11</v>
      </c>
      <c r="M337" s="4">
        <v>3</v>
      </c>
      <c r="N337" s="4" t="s">
        <v>3</v>
      </c>
      <c r="O337" s="4">
        <v>0</v>
      </c>
      <c r="P337" s="4"/>
      <c r="Q337" s="4"/>
      <c r="R337" s="4"/>
      <c r="S337" s="4"/>
      <c r="T337" s="4"/>
      <c r="U337" s="4"/>
      <c r="V337" s="4"/>
      <c r="W337" s="4"/>
    </row>
    <row r="338" spans="1:23">
      <c r="A338" s="4">
        <v>50</v>
      </c>
      <c r="B338" s="4">
        <v>0</v>
      </c>
      <c r="C338" s="4">
        <v>0</v>
      </c>
      <c r="D338" s="4">
        <v>1</v>
      </c>
      <c r="E338" s="4">
        <v>231</v>
      </c>
      <c r="F338" s="4">
        <f>ROUND(Source!BB325,O338)</f>
        <v>0</v>
      </c>
      <c r="G338" s="4" t="s">
        <v>318</v>
      </c>
      <c r="H338" s="4" t="s">
        <v>319</v>
      </c>
      <c r="I338" s="4"/>
      <c r="J338" s="4"/>
      <c r="K338" s="4">
        <v>231</v>
      </c>
      <c r="L338" s="4">
        <v>12</v>
      </c>
      <c r="M338" s="4">
        <v>3</v>
      </c>
      <c r="N338" s="4" t="s">
        <v>3</v>
      </c>
      <c r="O338" s="4">
        <v>0</v>
      </c>
      <c r="P338" s="4"/>
      <c r="Q338" s="4"/>
      <c r="R338" s="4"/>
      <c r="S338" s="4"/>
      <c r="T338" s="4"/>
      <c r="U338" s="4"/>
      <c r="V338" s="4"/>
      <c r="W338" s="4"/>
    </row>
    <row r="339" spans="1:23">
      <c r="A339" s="4">
        <v>50</v>
      </c>
      <c r="B339" s="4">
        <v>0</v>
      </c>
      <c r="C339" s="4">
        <v>0</v>
      </c>
      <c r="D339" s="4">
        <v>1</v>
      </c>
      <c r="E339" s="4">
        <v>204</v>
      </c>
      <c r="F339" s="4">
        <f>ROUND(Source!R325,O339)</f>
        <v>1502</v>
      </c>
      <c r="G339" s="4" t="s">
        <v>320</v>
      </c>
      <c r="H339" s="4" t="s">
        <v>321</v>
      </c>
      <c r="I339" s="4"/>
      <c r="J339" s="4"/>
      <c r="K339" s="4">
        <v>204</v>
      </c>
      <c r="L339" s="4">
        <v>13</v>
      </c>
      <c r="M339" s="4">
        <v>3</v>
      </c>
      <c r="N339" s="4" t="s">
        <v>3</v>
      </c>
      <c r="O339" s="4">
        <v>0</v>
      </c>
      <c r="P339" s="4"/>
      <c r="Q339" s="4"/>
      <c r="R339" s="4"/>
      <c r="S339" s="4"/>
      <c r="T339" s="4"/>
      <c r="U339" s="4"/>
      <c r="V339" s="4"/>
      <c r="W339" s="4"/>
    </row>
    <row r="340" spans="1:23">
      <c r="A340" s="4">
        <v>50</v>
      </c>
      <c r="B340" s="4">
        <v>0</v>
      </c>
      <c r="C340" s="4">
        <v>0</v>
      </c>
      <c r="D340" s="4">
        <v>1</v>
      </c>
      <c r="E340" s="4">
        <v>0</v>
      </c>
      <c r="F340" s="4">
        <f>ROUND(Source!S325,O340)</f>
        <v>133886</v>
      </c>
      <c r="G340" s="4" t="s">
        <v>322</v>
      </c>
      <c r="H340" s="4" t="s">
        <v>323</v>
      </c>
      <c r="I340" s="4"/>
      <c r="J340" s="4"/>
      <c r="K340" s="4">
        <v>205</v>
      </c>
      <c r="L340" s="4">
        <v>14</v>
      </c>
      <c r="M340" s="4">
        <v>3</v>
      </c>
      <c r="N340" s="4" t="s">
        <v>3</v>
      </c>
      <c r="O340" s="4">
        <v>0</v>
      </c>
      <c r="P340" s="4"/>
      <c r="Q340" s="4"/>
      <c r="R340" s="4"/>
      <c r="S340" s="4"/>
      <c r="T340" s="4"/>
      <c r="U340" s="4"/>
      <c r="V340" s="4"/>
      <c r="W340" s="4"/>
    </row>
    <row r="341" spans="1:23">
      <c r="A341" s="4">
        <v>50</v>
      </c>
      <c r="B341" s="4">
        <v>0</v>
      </c>
      <c r="C341" s="4">
        <v>0</v>
      </c>
      <c r="D341" s="4">
        <v>1</v>
      </c>
      <c r="E341" s="4">
        <v>232</v>
      </c>
      <c r="F341" s="4">
        <f>ROUND(Source!BC325,O341)</f>
        <v>0</v>
      </c>
      <c r="G341" s="4" t="s">
        <v>324</v>
      </c>
      <c r="H341" s="4" t="s">
        <v>325</v>
      </c>
      <c r="I341" s="4"/>
      <c r="J341" s="4"/>
      <c r="K341" s="4">
        <v>232</v>
      </c>
      <c r="L341" s="4">
        <v>15</v>
      </c>
      <c r="M341" s="4">
        <v>3</v>
      </c>
      <c r="N341" s="4" t="s">
        <v>3</v>
      </c>
      <c r="O341" s="4">
        <v>0</v>
      </c>
      <c r="P341" s="4"/>
      <c r="Q341" s="4"/>
      <c r="R341" s="4"/>
      <c r="S341" s="4"/>
      <c r="T341" s="4"/>
      <c r="U341" s="4"/>
      <c r="V341" s="4"/>
      <c r="W341" s="4"/>
    </row>
    <row r="342" spans="1:23">
      <c r="A342" s="4">
        <v>50</v>
      </c>
      <c r="B342" s="4">
        <v>0</v>
      </c>
      <c r="C342" s="4">
        <v>0</v>
      </c>
      <c r="D342" s="4">
        <v>1</v>
      </c>
      <c r="E342" s="4">
        <v>214</v>
      </c>
      <c r="F342" s="4">
        <f>ROUND(Source!AS325,O342)</f>
        <v>1036304</v>
      </c>
      <c r="G342" s="4" t="s">
        <v>326</v>
      </c>
      <c r="H342" s="4" t="s">
        <v>327</v>
      </c>
      <c r="I342" s="4"/>
      <c r="J342" s="4"/>
      <c r="K342" s="4">
        <v>214</v>
      </c>
      <c r="L342" s="4">
        <v>16</v>
      </c>
      <c r="M342" s="4">
        <v>3</v>
      </c>
      <c r="N342" s="4" t="s">
        <v>3</v>
      </c>
      <c r="O342" s="4">
        <v>0</v>
      </c>
      <c r="P342" s="4"/>
      <c r="Q342" s="4"/>
      <c r="R342" s="4"/>
      <c r="S342" s="4"/>
      <c r="T342" s="4"/>
      <c r="U342" s="4"/>
      <c r="V342" s="4"/>
      <c r="W342" s="4"/>
    </row>
    <row r="343" spans="1:23">
      <c r="A343" s="4">
        <v>50</v>
      </c>
      <c r="B343" s="4">
        <v>0</v>
      </c>
      <c r="C343" s="4">
        <v>0</v>
      </c>
      <c r="D343" s="4">
        <v>1</v>
      </c>
      <c r="E343" s="4">
        <v>215</v>
      </c>
      <c r="F343" s="4">
        <f>ROUND(Source!AT325,O343)</f>
        <v>42982</v>
      </c>
      <c r="G343" s="4" t="s">
        <v>328</v>
      </c>
      <c r="H343" s="4" t="s">
        <v>329</v>
      </c>
      <c r="I343" s="4"/>
      <c r="J343" s="4"/>
      <c r="K343" s="4">
        <v>215</v>
      </c>
      <c r="L343" s="4">
        <v>17</v>
      </c>
      <c r="M343" s="4">
        <v>3</v>
      </c>
      <c r="N343" s="4" t="s">
        <v>3</v>
      </c>
      <c r="O343" s="4">
        <v>0</v>
      </c>
      <c r="P343" s="4"/>
      <c r="Q343" s="4"/>
      <c r="R343" s="4"/>
      <c r="S343" s="4"/>
      <c r="T343" s="4"/>
      <c r="U343" s="4"/>
      <c r="V343" s="4"/>
      <c r="W343" s="4"/>
    </row>
    <row r="344" spans="1:23">
      <c r="A344" s="4">
        <v>50</v>
      </c>
      <c r="B344" s="4">
        <v>0</v>
      </c>
      <c r="C344" s="4">
        <v>0</v>
      </c>
      <c r="D344" s="4">
        <v>1</v>
      </c>
      <c r="E344" s="4">
        <v>217</v>
      </c>
      <c r="F344" s="4">
        <f>ROUND(Source!AU325,O344)</f>
        <v>0</v>
      </c>
      <c r="G344" s="4" t="s">
        <v>330</v>
      </c>
      <c r="H344" s="4" t="s">
        <v>331</v>
      </c>
      <c r="I344" s="4"/>
      <c r="J344" s="4"/>
      <c r="K344" s="4">
        <v>217</v>
      </c>
      <c r="L344" s="4">
        <v>18</v>
      </c>
      <c r="M344" s="4">
        <v>3</v>
      </c>
      <c r="N344" s="4" t="s">
        <v>3</v>
      </c>
      <c r="O344" s="4">
        <v>0</v>
      </c>
      <c r="P344" s="4"/>
      <c r="Q344" s="4"/>
      <c r="R344" s="4"/>
      <c r="S344" s="4"/>
      <c r="T344" s="4"/>
      <c r="U344" s="4"/>
      <c r="V344" s="4"/>
      <c r="W344" s="4"/>
    </row>
    <row r="345" spans="1:23">
      <c r="A345" s="4">
        <v>50</v>
      </c>
      <c r="B345" s="4">
        <v>0</v>
      </c>
      <c r="C345" s="4">
        <v>0</v>
      </c>
      <c r="D345" s="4">
        <v>1</v>
      </c>
      <c r="E345" s="4">
        <v>230</v>
      </c>
      <c r="F345" s="4">
        <f>ROUND(Source!BA325,O345)</f>
        <v>0</v>
      </c>
      <c r="G345" s="4" t="s">
        <v>332</v>
      </c>
      <c r="H345" s="4" t="s">
        <v>333</v>
      </c>
      <c r="I345" s="4"/>
      <c r="J345" s="4"/>
      <c r="K345" s="4">
        <v>230</v>
      </c>
      <c r="L345" s="4">
        <v>19</v>
      </c>
      <c r="M345" s="4">
        <v>3</v>
      </c>
      <c r="N345" s="4" t="s">
        <v>3</v>
      </c>
      <c r="O345" s="4">
        <v>0</v>
      </c>
      <c r="P345" s="4"/>
      <c r="Q345" s="4"/>
      <c r="R345" s="4"/>
      <c r="S345" s="4"/>
      <c r="T345" s="4"/>
      <c r="U345" s="4"/>
      <c r="V345" s="4"/>
      <c r="W345" s="4"/>
    </row>
    <row r="346" spans="1:23">
      <c r="A346" s="4">
        <v>50</v>
      </c>
      <c r="B346" s="4">
        <v>0</v>
      </c>
      <c r="C346" s="4">
        <v>0</v>
      </c>
      <c r="D346" s="4">
        <v>1</v>
      </c>
      <c r="E346" s="4">
        <v>206</v>
      </c>
      <c r="F346" s="4">
        <f>ROUND(Source!T325,O346)</f>
        <v>0</v>
      </c>
      <c r="G346" s="4" t="s">
        <v>334</v>
      </c>
      <c r="H346" s="4" t="s">
        <v>335</v>
      </c>
      <c r="I346" s="4"/>
      <c r="J346" s="4"/>
      <c r="K346" s="4">
        <v>206</v>
      </c>
      <c r="L346" s="4">
        <v>20</v>
      </c>
      <c r="M346" s="4">
        <v>3</v>
      </c>
      <c r="N346" s="4" t="s">
        <v>3</v>
      </c>
      <c r="O346" s="4">
        <v>0</v>
      </c>
      <c r="P346" s="4"/>
      <c r="Q346" s="4"/>
      <c r="R346" s="4"/>
      <c r="S346" s="4"/>
      <c r="T346" s="4"/>
      <c r="U346" s="4"/>
      <c r="V346" s="4"/>
      <c r="W346" s="4"/>
    </row>
    <row r="347" spans="1:23">
      <c r="A347" s="4">
        <v>50</v>
      </c>
      <c r="B347" s="4">
        <v>0</v>
      </c>
      <c r="C347" s="4">
        <v>0</v>
      </c>
      <c r="D347" s="4">
        <v>1</v>
      </c>
      <c r="E347" s="4">
        <v>207</v>
      </c>
      <c r="F347" s="4">
        <f>Source!U325</f>
        <v>870.83965239999986</v>
      </c>
      <c r="G347" s="4" t="s">
        <v>336</v>
      </c>
      <c r="H347" s="4" t="s">
        <v>337</v>
      </c>
      <c r="I347" s="4"/>
      <c r="J347" s="4"/>
      <c r="K347" s="4">
        <v>207</v>
      </c>
      <c r="L347" s="4">
        <v>21</v>
      </c>
      <c r="M347" s="4">
        <v>3</v>
      </c>
      <c r="N347" s="4" t="s">
        <v>3</v>
      </c>
      <c r="O347" s="4">
        <v>-1</v>
      </c>
      <c r="P347" s="4"/>
      <c r="Q347" s="4"/>
      <c r="R347" s="4"/>
      <c r="S347" s="4"/>
      <c r="T347" s="4"/>
      <c r="U347" s="4"/>
      <c r="V347" s="4"/>
      <c r="W347" s="4"/>
    </row>
    <row r="348" spans="1:23">
      <c r="A348" s="4">
        <v>50</v>
      </c>
      <c r="B348" s="4">
        <v>0</v>
      </c>
      <c r="C348" s="4">
        <v>0</v>
      </c>
      <c r="D348" s="4">
        <v>1</v>
      </c>
      <c r="E348" s="4">
        <v>208</v>
      </c>
      <c r="F348" s="4">
        <f>Source!V325</f>
        <v>6.9285771999999977</v>
      </c>
      <c r="G348" s="4" t="s">
        <v>338</v>
      </c>
      <c r="H348" s="4" t="s">
        <v>339</v>
      </c>
      <c r="I348" s="4"/>
      <c r="J348" s="4"/>
      <c r="K348" s="4">
        <v>208</v>
      </c>
      <c r="L348" s="4">
        <v>22</v>
      </c>
      <c r="M348" s="4">
        <v>3</v>
      </c>
      <c r="N348" s="4" t="s">
        <v>3</v>
      </c>
      <c r="O348" s="4">
        <v>-1</v>
      </c>
      <c r="P348" s="4"/>
      <c r="Q348" s="4"/>
      <c r="R348" s="4"/>
      <c r="S348" s="4"/>
      <c r="T348" s="4"/>
      <c r="U348" s="4"/>
      <c r="V348" s="4"/>
      <c r="W348" s="4"/>
    </row>
    <row r="349" spans="1:23">
      <c r="A349" s="4">
        <v>50</v>
      </c>
      <c r="B349" s="4">
        <v>0</v>
      </c>
      <c r="C349" s="4">
        <v>0</v>
      </c>
      <c r="D349" s="4">
        <v>1</v>
      </c>
      <c r="E349" s="4">
        <v>209</v>
      </c>
      <c r="F349" s="4">
        <f>ROUND(Source!W325,O349)</f>
        <v>0</v>
      </c>
      <c r="G349" s="4" t="s">
        <v>340</v>
      </c>
      <c r="H349" s="4" t="s">
        <v>341</v>
      </c>
      <c r="I349" s="4"/>
      <c r="J349" s="4"/>
      <c r="K349" s="4">
        <v>209</v>
      </c>
      <c r="L349" s="4">
        <v>23</v>
      </c>
      <c r="M349" s="4">
        <v>3</v>
      </c>
      <c r="N349" s="4" t="s">
        <v>3</v>
      </c>
      <c r="O349" s="4">
        <v>0</v>
      </c>
      <c r="P349" s="4"/>
      <c r="Q349" s="4"/>
      <c r="R349" s="4"/>
      <c r="S349" s="4"/>
      <c r="T349" s="4"/>
      <c r="U349" s="4"/>
      <c r="V349" s="4"/>
      <c r="W349" s="4"/>
    </row>
    <row r="350" spans="1:23">
      <c r="A350" s="4">
        <v>50</v>
      </c>
      <c r="B350" s="4">
        <v>0</v>
      </c>
      <c r="C350" s="4">
        <v>0</v>
      </c>
      <c r="D350" s="4">
        <v>1</v>
      </c>
      <c r="E350" s="4">
        <v>0</v>
      </c>
      <c r="F350" s="4">
        <f>ROUND(Source!X325,O350)</f>
        <v>133586</v>
      </c>
      <c r="G350" s="4" t="s">
        <v>342</v>
      </c>
      <c r="H350" s="4" t="s">
        <v>343</v>
      </c>
      <c r="I350" s="4"/>
      <c r="J350" s="4"/>
      <c r="K350" s="4">
        <v>210</v>
      </c>
      <c r="L350" s="4">
        <v>24</v>
      </c>
      <c r="M350" s="4">
        <v>3</v>
      </c>
      <c r="N350" s="4" t="s">
        <v>3</v>
      </c>
      <c r="O350" s="4">
        <v>0</v>
      </c>
      <c r="P350" s="4"/>
      <c r="Q350" s="4"/>
      <c r="R350" s="4"/>
      <c r="S350" s="4"/>
      <c r="T350" s="4"/>
      <c r="U350" s="4"/>
      <c r="V350" s="4"/>
      <c r="W350" s="4"/>
    </row>
    <row r="351" spans="1:23">
      <c r="A351" s="4">
        <v>50</v>
      </c>
      <c r="B351" s="4">
        <v>0</v>
      </c>
      <c r="C351" s="4">
        <v>0</v>
      </c>
      <c r="D351" s="4">
        <v>1</v>
      </c>
      <c r="E351" s="4">
        <v>0</v>
      </c>
      <c r="F351" s="4">
        <f>ROUND(Source!Y325,O351)</f>
        <v>85451</v>
      </c>
      <c r="G351" s="4" t="s">
        <v>344</v>
      </c>
      <c r="H351" s="4" t="s">
        <v>345</v>
      </c>
      <c r="I351" s="4"/>
      <c r="J351" s="4"/>
      <c r="K351" s="4">
        <v>211</v>
      </c>
      <c r="L351" s="4">
        <v>25</v>
      </c>
      <c r="M351" s="4">
        <v>3</v>
      </c>
      <c r="N351" s="4" t="s">
        <v>3</v>
      </c>
      <c r="O351" s="4">
        <v>0</v>
      </c>
      <c r="P351" s="4"/>
      <c r="Q351" s="4"/>
      <c r="R351" s="4"/>
      <c r="S351" s="4"/>
      <c r="T351" s="4"/>
      <c r="U351" s="4"/>
      <c r="V351" s="4"/>
      <c r="W351" s="4"/>
    </row>
    <row r="352" spans="1:23">
      <c r="A352" s="4">
        <v>50</v>
      </c>
      <c r="B352" s="4">
        <v>0</v>
      </c>
      <c r="C352" s="4">
        <v>0</v>
      </c>
      <c r="D352" s="4">
        <v>1</v>
      </c>
      <c r="E352" s="4">
        <v>224</v>
      </c>
      <c r="F352" s="4">
        <f>ROUND(Source!AR325,O352)</f>
        <v>1079286</v>
      </c>
      <c r="G352" s="4" t="s">
        <v>346</v>
      </c>
      <c r="H352" s="4" t="s">
        <v>347</v>
      </c>
      <c r="I352" s="4"/>
      <c r="J352" s="4"/>
      <c r="K352" s="4">
        <v>224</v>
      </c>
      <c r="L352" s="4">
        <v>26</v>
      </c>
      <c r="M352" s="4">
        <v>3</v>
      </c>
      <c r="N352" s="4" t="s">
        <v>3</v>
      </c>
      <c r="O352" s="4">
        <v>0</v>
      </c>
      <c r="P352" s="4"/>
      <c r="Q352" s="4"/>
      <c r="R352" s="4"/>
      <c r="S352" s="4"/>
      <c r="T352" s="4"/>
      <c r="U352" s="4"/>
      <c r="V352" s="4"/>
      <c r="W352" s="4"/>
    </row>
    <row r="353" spans="1:245">
      <c r="A353" s="4">
        <v>50</v>
      </c>
      <c r="B353" s="4">
        <v>1</v>
      </c>
      <c r="C353" s="4">
        <v>0</v>
      </c>
      <c r="D353" s="4">
        <v>2</v>
      </c>
      <c r="E353" s="4">
        <v>205</v>
      </c>
      <c r="F353" s="4">
        <f>ROUND(F340,O353)</f>
        <v>133886</v>
      </c>
      <c r="G353" s="4" t="s">
        <v>15</v>
      </c>
      <c r="H353" s="4" t="s">
        <v>322</v>
      </c>
      <c r="I353" s="4"/>
      <c r="J353" s="4"/>
      <c r="K353" s="4">
        <v>212</v>
      </c>
      <c r="L353" s="4">
        <v>27</v>
      </c>
      <c r="M353" s="4">
        <v>0</v>
      </c>
      <c r="N353" s="4" t="s">
        <v>3</v>
      </c>
      <c r="O353" s="4">
        <v>2</v>
      </c>
      <c r="P353" s="4"/>
      <c r="Q353" s="4"/>
      <c r="R353" s="4"/>
      <c r="S353" s="4"/>
      <c r="T353" s="4"/>
      <c r="U353" s="4"/>
      <c r="V353" s="4"/>
      <c r="W353" s="4"/>
    </row>
    <row r="354" spans="1:245">
      <c r="A354" s="4">
        <v>50</v>
      </c>
      <c r="B354" s="4">
        <v>1</v>
      </c>
      <c r="C354" s="4">
        <v>0</v>
      </c>
      <c r="D354" s="4">
        <v>2</v>
      </c>
      <c r="E354" s="4">
        <v>203</v>
      </c>
      <c r="F354" s="4">
        <f>ROUND(F337,O354)+133+40</f>
        <v>15879</v>
      </c>
      <c r="G354" s="4" t="s">
        <v>24</v>
      </c>
      <c r="H354" s="4" t="s">
        <v>348</v>
      </c>
      <c r="I354" s="4"/>
      <c r="J354" s="4"/>
      <c r="K354" s="4">
        <v>212</v>
      </c>
      <c r="L354" s="4">
        <v>28</v>
      </c>
      <c r="M354" s="4">
        <v>0</v>
      </c>
      <c r="N354" s="4" t="s">
        <v>3</v>
      </c>
      <c r="O354" s="4">
        <v>2</v>
      </c>
      <c r="P354" s="4"/>
      <c r="Q354" s="4"/>
      <c r="R354" s="4"/>
      <c r="S354" s="4"/>
      <c r="T354" s="4"/>
      <c r="U354" s="4"/>
      <c r="V354" s="4"/>
      <c r="W354" s="4"/>
    </row>
    <row r="355" spans="1:245">
      <c r="A355" s="4">
        <v>50</v>
      </c>
      <c r="B355" s="4">
        <v>1</v>
      </c>
      <c r="C355" s="4">
        <v>0</v>
      </c>
      <c r="D355" s="4">
        <v>2</v>
      </c>
      <c r="E355" s="4">
        <v>202</v>
      </c>
      <c r="F355" s="4">
        <f>ROUND(F328,O355)</f>
        <v>710657</v>
      </c>
      <c r="G355" s="4" t="s">
        <v>349</v>
      </c>
      <c r="H355" s="4" t="s">
        <v>350</v>
      </c>
      <c r="I355" s="4"/>
      <c r="J355" s="4"/>
      <c r="K355" s="4">
        <v>212</v>
      </c>
      <c r="L355" s="4">
        <v>29</v>
      </c>
      <c r="M355" s="4">
        <v>0</v>
      </c>
      <c r="N355" s="4" t="s">
        <v>3</v>
      </c>
      <c r="O355" s="4">
        <v>2</v>
      </c>
      <c r="P355" s="4"/>
      <c r="Q355" s="4"/>
      <c r="R355" s="4"/>
      <c r="S355" s="4"/>
      <c r="T355" s="4"/>
      <c r="U355" s="4"/>
      <c r="V355" s="4"/>
      <c r="W355" s="4"/>
    </row>
    <row r="356" spans="1:245">
      <c r="A356" s="4">
        <v>50</v>
      </c>
      <c r="B356" s="4">
        <v>1</v>
      </c>
      <c r="C356" s="4">
        <v>0</v>
      </c>
      <c r="D356" s="4">
        <v>2</v>
      </c>
      <c r="E356" s="4">
        <v>210</v>
      </c>
      <c r="F356" s="4">
        <f>ROUND(F350,O356)</f>
        <v>133586</v>
      </c>
      <c r="G356" s="4" t="s">
        <v>29</v>
      </c>
      <c r="H356" s="4" t="s">
        <v>342</v>
      </c>
      <c r="I356" s="4"/>
      <c r="J356" s="4"/>
      <c r="K356" s="4">
        <v>212</v>
      </c>
      <c r="L356" s="4">
        <v>30</v>
      </c>
      <c r="M356" s="4">
        <v>0</v>
      </c>
      <c r="N356" s="4" t="s">
        <v>3</v>
      </c>
      <c r="O356" s="4">
        <v>2</v>
      </c>
      <c r="P356" s="4"/>
      <c r="Q356" s="4"/>
      <c r="R356" s="4"/>
      <c r="S356" s="4"/>
      <c r="T356" s="4"/>
      <c r="U356" s="4"/>
      <c r="V356" s="4"/>
      <c r="W356" s="4"/>
    </row>
    <row r="357" spans="1:245">
      <c r="A357" s="4">
        <v>50</v>
      </c>
      <c r="B357" s="4">
        <v>1</v>
      </c>
      <c r="C357" s="4">
        <v>0</v>
      </c>
      <c r="D357" s="4">
        <v>2</v>
      </c>
      <c r="E357" s="4">
        <v>211</v>
      </c>
      <c r="F357" s="4">
        <f>ROUND(F351,O357)</f>
        <v>85451</v>
      </c>
      <c r="G357" s="4" t="s">
        <v>42</v>
      </c>
      <c r="H357" s="4" t="s">
        <v>351</v>
      </c>
      <c r="I357" s="4"/>
      <c r="J357" s="4"/>
      <c r="K357" s="4">
        <v>212</v>
      </c>
      <c r="L357" s="4">
        <v>31</v>
      </c>
      <c r="M357" s="4">
        <v>0</v>
      </c>
      <c r="N357" s="4" t="s">
        <v>3</v>
      </c>
      <c r="O357" s="4">
        <v>2</v>
      </c>
      <c r="P357" s="4"/>
      <c r="Q357" s="4"/>
      <c r="R357" s="4"/>
      <c r="S357" s="4"/>
      <c r="T357" s="4"/>
      <c r="U357" s="4"/>
      <c r="V357" s="4"/>
      <c r="W357" s="4"/>
    </row>
    <row r="358" spans="1:245">
      <c r="A358" s="4">
        <v>50</v>
      </c>
      <c r="B358" s="4">
        <v>1</v>
      </c>
      <c r="C358" s="4">
        <v>0</v>
      </c>
      <c r="D358" s="4">
        <v>2</v>
      </c>
      <c r="E358" s="4">
        <v>213</v>
      </c>
      <c r="F358" s="4">
        <f>ROUND(F353+F354+F355+F356+F357,O358)</f>
        <v>1079459</v>
      </c>
      <c r="G358" s="4" t="s">
        <v>48</v>
      </c>
      <c r="H358" s="4" t="s">
        <v>352</v>
      </c>
      <c r="I358" s="4"/>
      <c r="J358" s="4"/>
      <c r="K358" s="4">
        <v>212</v>
      </c>
      <c r="L358" s="4">
        <v>32</v>
      </c>
      <c r="M358" s="4">
        <v>0</v>
      </c>
      <c r="N358" s="4" t="s">
        <v>3</v>
      </c>
      <c r="O358" s="4">
        <v>2</v>
      </c>
      <c r="P358" s="4"/>
      <c r="Q358" s="4"/>
      <c r="R358" s="4"/>
      <c r="S358" s="4"/>
      <c r="T358" s="4"/>
      <c r="U358" s="4"/>
      <c r="V358" s="4"/>
      <c r="W358" s="4"/>
    </row>
    <row r="360" spans="1:245">
      <c r="A360" s="1">
        <v>3</v>
      </c>
      <c r="B360" s="1">
        <v>1</v>
      </c>
      <c r="C360" s="1"/>
      <c r="D360" s="1">
        <f>ROW(A411)</f>
        <v>411</v>
      </c>
      <c r="E360" s="1"/>
      <c r="F360" s="1" t="s">
        <v>801</v>
      </c>
      <c r="G360" s="1" t="s">
        <v>802</v>
      </c>
      <c r="H360" s="1" t="s">
        <v>3</v>
      </c>
      <c r="I360" s="1">
        <v>0</v>
      </c>
      <c r="J360" s="1" t="s">
        <v>3</v>
      </c>
      <c r="K360" s="1">
        <v>-1</v>
      </c>
      <c r="L360" s="1" t="s">
        <v>3</v>
      </c>
      <c r="M360" s="1"/>
      <c r="N360" s="1"/>
      <c r="O360" s="1"/>
      <c r="P360" s="1"/>
      <c r="Q360" s="1"/>
      <c r="R360" s="1"/>
      <c r="S360" s="1"/>
      <c r="T360" s="1"/>
      <c r="U360" s="1" t="s">
        <v>3</v>
      </c>
      <c r="V360" s="1">
        <v>0</v>
      </c>
      <c r="W360" s="1"/>
      <c r="X360" s="1"/>
      <c r="Y360" s="1"/>
      <c r="Z360" s="1"/>
      <c r="AA360" s="1"/>
      <c r="AB360" s="1" t="s">
        <v>3</v>
      </c>
      <c r="AC360" s="1" t="s">
        <v>3</v>
      </c>
      <c r="AD360" s="1" t="s">
        <v>3</v>
      </c>
      <c r="AE360" s="1" t="s">
        <v>3</v>
      </c>
      <c r="AF360" s="1" t="s">
        <v>3</v>
      </c>
      <c r="AG360" s="1" t="s">
        <v>3</v>
      </c>
      <c r="AH360" s="1"/>
      <c r="AI360" s="1"/>
      <c r="AJ360" s="1"/>
      <c r="AK360" s="1"/>
      <c r="AL360" s="1"/>
      <c r="AM360" s="1"/>
      <c r="AN360" s="1"/>
      <c r="AO360" s="1"/>
      <c r="AP360" s="1" t="s">
        <v>3</v>
      </c>
      <c r="AQ360" s="1" t="s">
        <v>3</v>
      </c>
      <c r="AR360" s="1" t="s">
        <v>3</v>
      </c>
      <c r="AS360" s="1"/>
      <c r="AT360" s="1"/>
      <c r="AU360" s="1"/>
      <c r="AV360" s="1"/>
      <c r="AW360" s="1"/>
      <c r="AX360" s="1"/>
      <c r="AY360" s="1"/>
      <c r="AZ360" s="1" t="s">
        <v>3</v>
      </c>
      <c r="BA360" s="1"/>
      <c r="BB360" s="1" t="s">
        <v>3</v>
      </c>
      <c r="BC360" s="1" t="s">
        <v>3</v>
      </c>
      <c r="BD360" s="1" t="s">
        <v>3</v>
      </c>
      <c r="BE360" s="1" t="s">
        <v>3</v>
      </c>
      <c r="BF360" s="1" t="s">
        <v>3</v>
      </c>
      <c r="BG360" s="1" t="s">
        <v>3</v>
      </c>
      <c r="BH360" s="1" t="s">
        <v>3</v>
      </c>
      <c r="BI360" s="1" t="s">
        <v>3</v>
      </c>
      <c r="BJ360" s="1" t="s">
        <v>3</v>
      </c>
      <c r="BK360" s="1" t="s">
        <v>3</v>
      </c>
      <c r="BL360" s="1" t="s">
        <v>3</v>
      </c>
      <c r="BM360" s="1" t="s">
        <v>3</v>
      </c>
      <c r="BN360" s="1" t="s">
        <v>3</v>
      </c>
      <c r="BO360" s="1" t="s">
        <v>3</v>
      </c>
      <c r="BP360" s="1" t="s">
        <v>3</v>
      </c>
      <c r="BQ360" s="1"/>
      <c r="BR360" s="1"/>
      <c r="BS360" s="1"/>
      <c r="BT360" s="1"/>
      <c r="BU360" s="1"/>
      <c r="BV360" s="1"/>
      <c r="BW360" s="1"/>
      <c r="BX360" s="1">
        <v>0</v>
      </c>
      <c r="BY360" s="1"/>
      <c r="BZ360" s="1"/>
      <c r="CA360" s="1"/>
      <c r="CB360" s="1"/>
      <c r="CC360" s="1"/>
      <c r="CD360" s="1"/>
      <c r="CE360" s="1"/>
      <c r="CF360" s="1">
        <v>0</v>
      </c>
      <c r="CG360" s="1">
        <v>0</v>
      </c>
      <c r="CH360" s="1"/>
      <c r="CI360" s="1" t="s">
        <v>3</v>
      </c>
      <c r="CJ360" s="1" t="s">
        <v>3</v>
      </c>
    </row>
    <row r="362" spans="1:245">
      <c r="A362" s="2">
        <v>52</v>
      </c>
      <c r="B362" s="2">
        <f t="shared" ref="B362:G362" si="680">B411</f>
        <v>1</v>
      </c>
      <c r="C362" s="2">
        <f t="shared" si="680"/>
        <v>3</v>
      </c>
      <c r="D362" s="2">
        <f t="shared" si="680"/>
        <v>360</v>
      </c>
      <c r="E362" s="2">
        <f t="shared" si="680"/>
        <v>0</v>
      </c>
      <c r="F362" s="2" t="str">
        <f t="shared" si="680"/>
        <v>02-01-03</v>
      </c>
      <c r="G362" s="2" t="str">
        <f t="shared" si="680"/>
        <v>Электромонтажные работы</v>
      </c>
      <c r="H362" s="2"/>
      <c r="I362" s="2"/>
      <c r="J362" s="2"/>
      <c r="K362" s="2"/>
      <c r="L362" s="2"/>
      <c r="M362" s="2"/>
      <c r="N362" s="2"/>
      <c r="O362" s="2">
        <f t="shared" ref="O362:AT362" si="681">O411</f>
        <v>34065</v>
      </c>
      <c r="P362" s="2">
        <f t="shared" si="681"/>
        <v>25444</v>
      </c>
      <c r="Q362" s="2">
        <f t="shared" si="681"/>
        <v>509</v>
      </c>
      <c r="R362" s="2">
        <f t="shared" si="681"/>
        <v>29</v>
      </c>
      <c r="S362" s="2">
        <f t="shared" si="681"/>
        <v>8112</v>
      </c>
      <c r="T362" s="2">
        <f t="shared" si="681"/>
        <v>0</v>
      </c>
      <c r="U362" s="2">
        <f t="shared" si="681"/>
        <v>51.323299999999996</v>
      </c>
      <c r="V362" s="2">
        <f t="shared" si="681"/>
        <v>0.1343</v>
      </c>
      <c r="W362" s="2">
        <f t="shared" si="681"/>
        <v>0</v>
      </c>
      <c r="X362" s="2">
        <f t="shared" si="681"/>
        <v>7715</v>
      </c>
      <c r="Y362" s="2">
        <f t="shared" si="681"/>
        <v>5294</v>
      </c>
      <c r="Z362" s="2">
        <f t="shared" si="681"/>
        <v>0</v>
      </c>
      <c r="AA362" s="2">
        <f t="shared" si="681"/>
        <v>0</v>
      </c>
      <c r="AB362" s="2">
        <f t="shared" si="681"/>
        <v>34065</v>
      </c>
      <c r="AC362" s="2">
        <f t="shared" si="681"/>
        <v>25444</v>
      </c>
      <c r="AD362" s="2">
        <f t="shared" si="681"/>
        <v>509</v>
      </c>
      <c r="AE362" s="2">
        <f t="shared" si="681"/>
        <v>29</v>
      </c>
      <c r="AF362" s="2">
        <f t="shared" si="681"/>
        <v>8112</v>
      </c>
      <c r="AG362" s="2">
        <f t="shared" si="681"/>
        <v>0</v>
      </c>
      <c r="AH362" s="2">
        <f t="shared" si="681"/>
        <v>51.323299999999996</v>
      </c>
      <c r="AI362" s="2">
        <f t="shared" si="681"/>
        <v>0.1343</v>
      </c>
      <c r="AJ362" s="2">
        <f t="shared" si="681"/>
        <v>0</v>
      </c>
      <c r="AK362" s="2">
        <f t="shared" si="681"/>
        <v>7715</v>
      </c>
      <c r="AL362" s="2">
        <f t="shared" si="681"/>
        <v>5294</v>
      </c>
      <c r="AM362" s="2">
        <f t="shared" si="681"/>
        <v>0</v>
      </c>
      <c r="AN362" s="2">
        <f t="shared" si="681"/>
        <v>0</v>
      </c>
      <c r="AO362" s="2">
        <f t="shared" si="681"/>
        <v>0</v>
      </c>
      <c r="AP362" s="2">
        <f t="shared" si="681"/>
        <v>0</v>
      </c>
      <c r="AQ362" s="2">
        <f t="shared" si="681"/>
        <v>0</v>
      </c>
      <c r="AR362" s="2">
        <f t="shared" si="681"/>
        <v>47074</v>
      </c>
      <c r="AS362" s="2">
        <f t="shared" si="681"/>
        <v>6721</v>
      </c>
      <c r="AT362" s="2">
        <f t="shared" si="681"/>
        <v>40353</v>
      </c>
      <c r="AU362" s="2">
        <f t="shared" ref="AU362:BZ362" si="682">AU411</f>
        <v>0</v>
      </c>
      <c r="AV362" s="2">
        <f t="shared" si="682"/>
        <v>25444</v>
      </c>
      <c r="AW362" s="2">
        <f t="shared" si="682"/>
        <v>25444</v>
      </c>
      <c r="AX362" s="2">
        <f t="shared" si="682"/>
        <v>0</v>
      </c>
      <c r="AY362" s="2">
        <f t="shared" si="682"/>
        <v>25444</v>
      </c>
      <c r="AZ362" s="2">
        <f t="shared" si="682"/>
        <v>0</v>
      </c>
      <c r="BA362" s="2">
        <f t="shared" si="682"/>
        <v>0</v>
      </c>
      <c r="BB362" s="2">
        <f t="shared" si="682"/>
        <v>0</v>
      </c>
      <c r="BC362" s="2">
        <f t="shared" si="682"/>
        <v>0</v>
      </c>
      <c r="BD362" s="2">
        <f t="shared" si="682"/>
        <v>0</v>
      </c>
      <c r="BE362" s="2">
        <f t="shared" si="682"/>
        <v>0</v>
      </c>
      <c r="BF362" s="2">
        <f t="shared" si="682"/>
        <v>0</v>
      </c>
      <c r="BG362" s="2">
        <f t="shared" si="682"/>
        <v>0</v>
      </c>
      <c r="BH362" s="2">
        <f t="shared" si="682"/>
        <v>0</v>
      </c>
      <c r="BI362" s="2">
        <f t="shared" si="682"/>
        <v>0</v>
      </c>
      <c r="BJ362" s="2">
        <f t="shared" si="682"/>
        <v>0</v>
      </c>
      <c r="BK362" s="2">
        <f t="shared" si="682"/>
        <v>0</v>
      </c>
      <c r="BL362" s="2">
        <f t="shared" si="682"/>
        <v>0</v>
      </c>
      <c r="BM362" s="2">
        <f t="shared" si="682"/>
        <v>0</v>
      </c>
      <c r="BN362" s="2">
        <f t="shared" si="682"/>
        <v>0</v>
      </c>
      <c r="BO362" s="2">
        <f t="shared" si="682"/>
        <v>0</v>
      </c>
      <c r="BP362" s="2">
        <f t="shared" si="682"/>
        <v>0</v>
      </c>
      <c r="BQ362" s="2">
        <f t="shared" si="682"/>
        <v>0</v>
      </c>
      <c r="BR362" s="2">
        <f t="shared" si="682"/>
        <v>0</v>
      </c>
      <c r="BS362" s="2">
        <f t="shared" si="682"/>
        <v>0</v>
      </c>
      <c r="BT362" s="2">
        <f t="shared" si="682"/>
        <v>0</v>
      </c>
      <c r="BU362" s="2">
        <f t="shared" si="682"/>
        <v>0</v>
      </c>
      <c r="BV362" s="2">
        <f t="shared" si="682"/>
        <v>0</v>
      </c>
      <c r="BW362" s="2">
        <f t="shared" si="682"/>
        <v>0</v>
      </c>
      <c r="BX362" s="2">
        <f t="shared" si="682"/>
        <v>0</v>
      </c>
      <c r="BY362" s="2">
        <f t="shared" si="682"/>
        <v>0</v>
      </c>
      <c r="BZ362" s="2">
        <f t="shared" si="682"/>
        <v>0</v>
      </c>
      <c r="CA362" s="2">
        <f t="shared" ref="CA362:DF362" si="683">CA411</f>
        <v>47074</v>
      </c>
      <c r="CB362" s="2">
        <f t="shared" si="683"/>
        <v>6721</v>
      </c>
      <c r="CC362" s="2">
        <f t="shared" si="683"/>
        <v>40353</v>
      </c>
      <c r="CD362" s="2">
        <f t="shared" si="683"/>
        <v>0</v>
      </c>
      <c r="CE362" s="2">
        <f t="shared" si="683"/>
        <v>25444</v>
      </c>
      <c r="CF362" s="2">
        <f t="shared" si="683"/>
        <v>25444</v>
      </c>
      <c r="CG362" s="2">
        <f t="shared" si="683"/>
        <v>0</v>
      </c>
      <c r="CH362" s="2">
        <f t="shared" si="683"/>
        <v>25444</v>
      </c>
      <c r="CI362" s="2">
        <f t="shared" si="683"/>
        <v>0</v>
      </c>
      <c r="CJ362" s="2">
        <f t="shared" si="683"/>
        <v>0</v>
      </c>
      <c r="CK362" s="2">
        <f t="shared" si="683"/>
        <v>0</v>
      </c>
      <c r="CL362" s="2">
        <f t="shared" si="683"/>
        <v>0</v>
      </c>
      <c r="CM362" s="2">
        <f t="shared" si="683"/>
        <v>0</v>
      </c>
      <c r="CN362" s="2">
        <f t="shared" si="683"/>
        <v>0</v>
      </c>
      <c r="CO362" s="2">
        <f t="shared" si="683"/>
        <v>0</v>
      </c>
      <c r="CP362" s="2">
        <f t="shared" si="683"/>
        <v>0</v>
      </c>
      <c r="CQ362" s="2">
        <f t="shared" si="683"/>
        <v>0</v>
      </c>
      <c r="CR362" s="2">
        <f t="shared" si="683"/>
        <v>0</v>
      </c>
      <c r="CS362" s="2">
        <f t="shared" si="683"/>
        <v>0</v>
      </c>
      <c r="CT362" s="2">
        <f t="shared" si="683"/>
        <v>0</v>
      </c>
      <c r="CU362" s="2">
        <f t="shared" si="683"/>
        <v>0</v>
      </c>
      <c r="CV362" s="2">
        <f t="shared" si="683"/>
        <v>0</v>
      </c>
      <c r="CW362" s="2">
        <f t="shared" si="683"/>
        <v>0</v>
      </c>
      <c r="CX362" s="2">
        <f t="shared" si="683"/>
        <v>0</v>
      </c>
      <c r="CY362" s="2">
        <f t="shared" si="683"/>
        <v>0</v>
      </c>
      <c r="CZ362" s="2">
        <f t="shared" si="683"/>
        <v>0</v>
      </c>
      <c r="DA362" s="2">
        <f t="shared" si="683"/>
        <v>0</v>
      </c>
      <c r="DB362" s="2">
        <f t="shared" si="683"/>
        <v>0</v>
      </c>
      <c r="DC362" s="2">
        <f t="shared" si="683"/>
        <v>0</v>
      </c>
      <c r="DD362" s="2">
        <f t="shared" si="683"/>
        <v>0</v>
      </c>
      <c r="DE362" s="2">
        <f t="shared" si="683"/>
        <v>0</v>
      </c>
      <c r="DF362" s="2">
        <f t="shared" si="683"/>
        <v>0</v>
      </c>
      <c r="DG362" s="3">
        <f t="shared" ref="DG362:EL362" si="684">DG411</f>
        <v>0</v>
      </c>
      <c r="DH362" s="3">
        <f t="shared" si="684"/>
        <v>0</v>
      </c>
      <c r="DI362" s="3">
        <f t="shared" si="684"/>
        <v>0</v>
      </c>
      <c r="DJ362" s="3">
        <f t="shared" si="684"/>
        <v>0</v>
      </c>
      <c r="DK362" s="3">
        <f t="shared" si="684"/>
        <v>0</v>
      </c>
      <c r="DL362" s="3">
        <f t="shared" si="684"/>
        <v>0</v>
      </c>
      <c r="DM362" s="3">
        <f t="shared" si="684"/>
        <v>0</v>
      </c>
      <c r="DN362" s="3">
        <f t="shared" si="684"/>
        <v>0</v>
      </c>
      <c r="DO362" s="3">
        <f t="shared" si="684"/>
        <v>0</v>
      </c>
      <c r="DP362" s="3">
        <f t="shared" si="684"/>
        <v>0</v>
      </c>
      <c r="DQ362" s="3">
        <f t="shared" si="684"/>
        <v>0</v>
      </c>
      <c r="DR362" s="3">
        <f t="shared" si="684"/>
        <v>0</v>
      </c>
      <c r="DS362" s="3">
        <f t="shared" si="684"/>
        <v>0</v>
      </c>
      <c r="DT362" s="3">
        <f t="shared" si="684"/>
        <v>0</v>
      </c>
      <c r="DU362" s="3">
        <f t="shared" si="684"/>
        <v>0</v>
      </c>
      <c r="DV362" s="3">
        <f t="shared" si="684"/>
        <v>0</v>
      </c>
      <c r="DW362" s="3">
        <f t="shared" si="684"/>
        <v>0</v>
      </c>
      <c r="DX362" s="3">
        <f t="shared" si="684"/>
        <v>0</v>
      </c>
      <c r="DY362" s="3">
        <f t="shared" si="684"/>
        <v>0</v>
      </c>
      <c r="DZ362" s="3">
        <f t="shared" si="684"/>
        <v>0</v>
      </c>
      <c r="EA362" s="3">
        <f t="shared" si="684"/>
        <v>0</v>
      </c>
      <c r="EB362" s="3">
        <f t="shared" si="684"/>
        <v>0</v>
      </c>
      <c r="EC362" s="3">
        <f t="shared" si="684"/>
        <v>0</v>
      </c>
      <c r="ED362" s="3">
        <f t="shared" si="684"/>
        <v>0</v>
      </c>
      <c r="EE362" s="3">
        <f t="shared" si="684"/>
        <v>0</v>
      </c>
      <c r="EF362" s="3">
        <f t="shared" si="684"/>
        <v>0</v>
      </c>
      <c r="EG362" s="3">
        <f t="shared" si="684"/>
        <v>0</v>
      </c>
      <c r="EH362" s="3">
        <f t="shared" si="684"/>
        <v>0</v>
      </c>
      <c r="EI362" s="3">
        <f t="shared" si="684"/>
        <v>0</v>
      </c>
      <c r="EJ362" s="3">
        <f t="shared" si="684"/>
        <v>0</v>
      </c>
      <c r="EK362" s="3">
        <f t="shared" si="684"/>
        <v>0</v>
      </c>
      <c r="EL362" s="3">
        <f t="shared" si="684"/>
        <v>0</v>
      </c>
      <c r="EM362" s="3">
        <f t="shared" ref="EM362:FR362" si="685">EM411</f>
        <v>0</v>
      </c>
      <c r="EN362" s="3">
        <f t="shared" si="685"/>
        <v>0</v>
      </c>
      <c r="EO362" s="3">
        <f t="shared" si="685"/>
        <v>0</v>
      </c>
      <c r="EP362" s="3">
        <f t="shared" si="685"/>
        <v>0</v>
      </c>
      <c r="EQ362" s="3">
        <f t="shared" si="685"/>
        <v>0</v>
      </c>
      <c r="ER362" s="3">
        <f t="shared" si="685"/>
        <v>0</v>
      </c>
      <c r="ES362" s="3">
        <f t="shared" si="685"/>
        <v>0</v>
      </c>
      <c r="ET362" s="3">
        <f t="shared" si="685"/>
        <v>0</v>
      </c>
      <c r="EU362" s="3">
        <f t="shared" si="685"/>
        <v>0</v>
      </c>
      <c r="EV362" s="3">
        <f t="shared" si="685"/>
        <v>0</v>
      </c>
      <c r="EW362" s="3">
        <f t="shared" si="685"/>
        <v>0</v>
      </c>
      <c r="EX362" s="3">
        <f t="shared" si="685"/>
        <v>0</v>
      </c>
      <c r="EY362" s="3">
        <f t="shared" si="685"/>
        <v>0</v>
      </c>
      <c r="EZ362" s="3">
        <f t="shared" si="685"/>
        <v>0</v>
      </c>
      <c r="FA362" s="3">
        <f t="shared" si="685"/>
        <v>0</v>
      </c>
      <c r="FB362" s="3">
        <f t="shared" si="685"/>
        <v>0</v>
      </c>
      <c r="FC362" s="3">
        <f t="shared" si="685"/>
        <v>0</v>
      </c>
      <c r="FD362" s="3">
        <f t="shared" si="685"/>
        <v>0</v>
      </c>
      <c r="FE362" s="3">
        <f t="shared" si="685"/>
        <v>0</v>
      </c>
      <c r="FF362" s="3">
        <f t="shared" si="685"/>
        <v>0</v>
      </c>
      <c r="FG362" s="3">
        <f t="shared" si="685"/>
        <v>0</v>
      </c>
      <c r="FH362" s="3">
        <f t="shared" si="685"/>
        <v>0</v>
      </c>
      <c r="FI362" s="3">
        <f t="shared" si="685"/>
        <v>0</v>
      </c>
      <c r="FJ362" s="3">
        <f t="shared" si="685"/>
        <v>0</v>
      </c>
      <c r="FK362" s="3">
        <f t="shared" si="685"/>
        <v>0</v>
      </c>
      <c r="FL362" s="3">
        <f t="shared" si="685"/>
        <v>0</v>
      </c>
      <c r="FM362" s="3">
        <f t="shared" si="685"/>
        <v>0</v>
      </c>
      <c r="FN362" s="3">
        <f t="shared" si="685"/>
        <v>0</v>
      </c>
      <c r="FO362" s="3">
        <f t="shared" si="685"/>
        <v>0</v>
      </c>
      <c r="FP362" s="3">
        <f t="shared" si="685"/>
        <v>0</v>
      </c>
      <c r="FQ362" s="3">
        <f t="shared" si="685"/>
        <v>0</v>
      </c>
      <c r="FR362" s="3">
        <f t="shared" si="685"/>
        <v>0</v>
      </c>
      <c r="FS362" s="3">
        <f t="shared" ref="FS362:GX362" si="686">FS411</f>
        <v>0</v>
      </c>
      <c r="FT362" s="3">
        <f t="shared" si="686"/>
        <v>0</v>
      </c>
      <c r="FU362" s="3">
        <f t="shared" si="686"/>
        <v>0</v>
      </c>
      <c r="FV362" s="3">
        <f t="shared" si="686"/>
        <v>0</v>
      </c>
      <c r="FW362" s="3">
        <f t="shared" si="686"/>
        <v>0</v>
      </c>
      <c r="FX362" s="3">
        <f t="shared" si="686"/>
        <v>0</v>
      </c>
      <c r="FY362" s="3">
        <f t="shared" si="686"/>
        <v>0</v>
      </c>
      <c r="FZ362" s="3">
        <f t="shared" si="686"/>
        <v>0</v>
      </c>
      <c r="GA362" s="3">
        <f t="shared" si="686"/>
        <v>0</v>
      </c>
      <c r="GB362" s="3">
        <f t="shared" si="686"/>
        <v>0</v>
      </c>
      <c r="GC362" s="3">
        <f t="shared" si="686"/>
        <v>0</v>
      </c>
      <c r="GD362" s="3">
        <f t="shared" si="686"/>
        <v>0</v>
      </c>
      <c r="GE362" s="3">
        <f t="shared" si="686"/>
        <v>0</v>
      </c>
      <c r="GF362" s="3">
        <f t="shared" si="686"/>
        <v>0</v>
      </c>
      <c r="GG362" s="3">
        <f t="shared" si="686"/>
        <v>0</v>
      </c>
      <c r="GH362" s="3">
        <f t="shared" si="686"/>
        <v>0</v>
      </c>
      <c r="GI362" s="3">
        <f t="shared" si="686"/>
        <v>0</v>
      </c>
      <c r="GJ362" s="3">
        <f t="shared" si="686"/>
        <v>0</v>
      </c>
      <c r="GK362" s="3">
        <f t="shared" si="686"/>
        <v>0</v>
      </c>
      <c r="GL362" s="3">
        <f t="shared" si="686"/>
        <v>0</v>
      </c>
      <c r="GM362" s="3">
        <f t="shared" si="686"/>
        <v>0</v>
      </c>
      <c r="GN362" s="3">
        <f t="shared" si="686"/>
        <v>0</v>
      </c>
      <c r="GO362" s="3">
        <f t="shared" si="686"/>
        <v>0</v>
      </c>
      <c r="GP362" s="3">
        <f t="shared" si="686"/>
        <v>0</v>
      </c>
      <c r="GQ362" s="3">
        <f t="shared" si="686"/>
        <v>0</v>
      </c>
      <c r="GR362" s="3">
        <f t="shared" si="686"/>
        <v>0</v>
      </c>
      <c r="GS362" s="3">
        <f t="shared" si="686"/>
        <v>0</v>
      </c>
      <c r="GT362" s="3">
        <f t="shared" si="686"/>
        <v>0</v>
      </c>
      <c r="GU362" s="3">
        <f t="shared" si="686"/>
        <v>0</v>
      </c>
      <c r="GV362" s="3">
        <f t="shared" si="686"/>
        <v>0</v>
      </c>
      <c r="GW362" s="3">
        <f t="shared" si="686"/>
        <v>0</v>
      </c>
      <c r="GX362" s="3">
        <f t="shared" si="686"/>
        <v>0</v>
      </c>
    </row>
    <row r="364" spans="1:245">
      <c r="A364">
        <v>19</v>
      </c>
      <c r="B364">
        <v>1</v>
      </c>
      <c r="F364" t="s">
        <v>3</v>
      </c>
      <c r="G364" t="s">
        <v>355</v>
      </c>
      <c r="H364" t="s">
        <v>3</v>
      </c>
      <c r="AA364">
        <v>1</v>
      </c>
      <c r="IK364">
        <v>0</v>
      </c>
    </row>
    <row r="365" spans="1:245">
      <c r="A365">
        <v>17</v>
      </c>
      <c r="B365">
        <v>1</v>
      </c>
      <c r="C365">
        <f>ROW(SmtRes!A792)</f>
        <v>792</v>
      </c>
      <c r="D365">
        <f>ROW(EtalonRes!A890)</f>
        <v>890</v>
      </c>
      <c r="E365" t="s">
        <v>15</v>
      </c>
      <c r="F365" t="s">
        <v>803</v>
      </c>
      <c r="G365" t="s">
        <v>804</v>
      </c>
      <c r="H365" t="s">
        <v>163</v>
      </c>
      <c r="I365">
        <f>ROUND(2+1+1,9)</f>
        <v>4</v>
      </c>
      <c r="J365">
        <v>0</v>
      </c>
      <c r="O365">
        <f t="shared" ref="O365:O398" si="687">ROUND(CP365,0)</f>
        <v>764</v>
      </c>
      <c r="P365">
        <f t="shared" ref="P365:P398" si="688">ROUND(CQ365*I365,0)</f>
        <v>19</v>
      </c>
      <c r="Q365">
        <f t="shared" ref="Q365:Q398" si="689">ROUND(CR365*I365,0)</f>
        <v>0</v>
      </c>
      <c r="R365">
        <f t="shared" ref="R365:R398" si="690">ROUND(CS365*I365,0)</f>
        <v>0</v>
      </c>
      <c r="S365">
        <f t="shared" ref="S365:S398" si="691">ROUND(CT365*I365,0)</f>
        <v>745</v>
      </c>
      <c r="T365">
        <f t="shared" ref="T365:T398" si="692">ROUND(CU365*I365,0)</f>
        <v>0</v>
      </c>
      <c r="U365">
        <f t="shared" ref="U365:U398" si="693">CV365*I365</f>
        <v>4.4800000000000004</v>
      </c>
      <c r="V365">
        <f t="shared" ref="V365:V398" si="694">CW365*I365</f>
        <v>0</v>
      </c>
      <c r="W365">
        <f t="shared" ref="W365:W398" si="695">ROUND(CX365*I365,0)</f>
        <v>0</v>
      </c>
      <c r="X365">
        <f t="shared" ref="X365:X398" si="696">ROUND(CY365,0)</f>
        <v>708</v>
      </c>
      <c r="Y365">
        <f t="shared" ref="Y365:Y398" si="697">ROUND(CZ365,0)</f>
        <v>484</v>
      </c>
      <c r="AA365">
        <v>48583957</v>
      </c>
      <c r="AB365">
        <f t="shared" ref="AB365:AB398" si="698">ROUND((AC365+AD365+AF365),2)</f>
        <v>10.78</v>
      </c>
      <c r="AC365">
        <f t="shared" ref="AC365:AC398" si="699">ROUND((ES365),2)</f>
        <v>0.4</v>
      </c>
      <c r="AD365">
        <f t="shared" ref="AD365:AD398" si="700">ROUND((((ET365)-(EU365))+AE365),2)</f>
        <v>0</v>
      </c>
      <c r="AE365">
        <f t="shared" ref="AE365:AE398" si="701">ROUND((EU365),2)</f>
        <v>0</v>
      </c>
      <c r="AF365">
        <f t="shared" ref="AF365:AF398" si="702">ROUND((EV365),2)</f>
        <v>10.38</v>
      </c>
      <c r="AG365">
        <f t="shared" ref="AG365:AG398" si="703">ROUND((AP365),2)</f>
        <v>0</v>
      </c>
      <c r="AH365">
        <f t="shared" ref="AH365:AH398" si="704">(EW365)</f>
        <v>1.1200000000000001</v>
      </c>
      <c r="AI365">
        <f t="shared" ref="AI365:AI398" si="705">(EX365)</f>
        <v>0</v>
      </c>
      <c r="AJ365">
        <f t="shared" ref="AJ365:AJ398" si="706">(AS365)</f>
        <v>0</v>
      </c>
      <c r="AK365">
        <v>10.78</v>
      </c>
      <c r="AL365">
        <v>0.4</v>
      </c>
      <c r="AM365">
        <v>0</v>
      </c>
      <c r="AN365">
        <v>0</v>
      </c>
      <c r="AO365">
        <v>10.38</v>
      </c>
      <c r="AP365">
        <v>0</v>
      </c>
      <c r="AQ365">
        <v>1.1200000000000001</v>
      </c>
      <c r="AR365">
        <v>0</v>
      </c>
      <c r="AS365">
        <v>0</v>
      </c>
      <c r="AT365">
        <v>95</v>
      </c>
      <c r="AU365">
        <v>65</v>
      </c>
      <c r="AV365">
        <v>1</v>
      </c>
      <c r="AW365">
        <v>1</v>
      </c>
      <c r="AZ365">
        <v>1</v>
      </c>
      <c r="BA365">
        <v>17.95</v>
      </c>
      <c r="BB365">
        <v>1</v>
      </c>
      <c r="BC365">
        <v>11.88</v>
      </c>
      <c r="BD365" t="s">
        <v>3</v>
      </c>
      <c r="BE365" t="s">
        <v>3</v>
      </c>
      <c r="BF365" t="s">
        <v>3</v>
      </c>
      <c r="BG365" t="s">
        <v>3</v>
      </c>
      <c r="BH365">
        <v>0</v>
      </c>
      <c r="BI365">
        <v>2</v>
      </c>
      <c r="BJ365" t="s">
        <v>805</v>
      </c>
      <c r="BM365">
        <v>108001</v>
      </c>
      <c r="BN365">
        <v>0</v>
      </c>
      <c r="BO365" t="s">
        <v>803</v>
      </c>
      <c r="BP365">
        <v>1</v>
      </c>
      <c r="BQ365">
        <v>3</v>
      </c>
      <c r="BR365">
        <v>0</v>
      </c>
      <c r="BS365">
        <v>17.95</v>
      </c>
      <c r="BT365">
        <v>1</v>
      </c>
      <c r="BU365">
        <v>1</v>
      </c>
      <c r="BV365">
        <v>1</v>
      </c>
      <c r="BW365">
        <v>1</v>
      </c>
      <c r="BX365">
        <v>1</v>
      </c>
      <c r="BY365" t="s">
        <v>3</v>
      </c>
      <c r="BZ365">
        <v>95</v>
      </c>
      <c r="CA365">
        <v>65</v>
      </c>
      <c r="CE365">
        <v>0</v>
      </c>
      <c r="CF365">
        <v>0</v>
      </c>
      <c r="CG365">
        <v>0</v>
      </c>
      <c r="CM365">
        <v>0</v>
      </c>
      <c r="CN365" t="s">
        <v>3</v>
      </c>
      <c r="CO365">
        <v>0</v>
      </c>
      <c r="CP365">
        <f t="shared" ref="CP365:CP398" si="707">(P365+Q365+S365)</f>
        <v>764</v>
      </c>
      <c r="CQ365">
        <f t="shared" ref="CQ365:CQ398" si="708">AC365*BC365</f>
        <v>4.7520000000000007</v>
      </c>
      <c r="CR365">
        <f t="shared" ref="CR365:CR398" si="709">AD365*BB365</f>
        <v>0</v>
      </c>
      <c r="CS365">
        <f t="shared" ref="CS365:CS398" si="710">AE365*BS365</f>
        <v>0</v>
      </c>
      <c r="CT365">
        <f t="shared" ref="CT365:CT398" si="711">AF365*BA365</f>
        <v>186.321</v>
      </c>
      <c r="CU365">
        <f t="shared" ref="CU365:CU398" si="712">AG365</f>
        <v>0</v>
      </c>
      <c r="CV365">
        <f t="shared" ref="CV365:CV398" si="713">AH365</f>
        <v>1.1200000000000001</v>
      </c>
      <c r="CW365">
        <f t="shared" ref="CW365:CW398" si="714">AI365</f>
        <v>0</v>
      </c>
      <c r="CX365">
        <f t="shared" ref="CX365:CX398" si="715">AJ365</f>
        <v>0</v>
      </c>
      <c r="CY365">
        <f t="shared" ref="CY365:CY398" si="716">(((S365+R365)*AT365)/100)</f>
        <v>707.75</v>
      </c>
      <c r="CZ365">
        <f t="shared" ref="CZ365:CZ398" si="717">(((S365+R365)*AU365)/100)</f>
        <v>484.25</v>
      </c>
      <c r="DC365" t="s">
        <v>3</v>
      </c>
      <c r="DD365" t="s">
        <v>3</v>
      </c>
      <c r="DE365" t="s">
        <v>3</v>
      </c>
      <c r="DF365" t="s">
        <v>3</v>
      </c>
      <c r="DG365" t="s">
        <v>3</v>
      </c>
      <c r="DH365" t="s">
        <v>3</v>
      </c>
      <c r="DI365" t="s">
        <v>3</v>
      </c>
      <c r="DJ365" t="s">
        <v>3</v>
      </c>
      <c r="DK365" t="s">
        <v>3</v>
      </c>
      <c r="DL365" t="s">
        <v>3</v>
      </c>
      <c r="DM365" t="s">
        <v>3</v>
      </c>
      <c r="DN365">
        <v>0</v>
      </c>
      <c r="DO365">
        <v>0</v>
      </c>
      <c r="DP365">
        <v>1</v>
      </c>
      <c r="DQ365">
        <v>1</v>
      </c>
      <c r="DU365">
        <v>1013</v>
      </c>
      <c r="DV365" t="s">
        <v>163</v>
      </c>
      <c r="DW365" t="s">
        <v>163</v>
      </c>
      <c r="DX365">
        <v>1</v>
      </c>
      <c r="EE365">
        <v>48577606</v>
      </c>
      <c r="EF365">
        <v>3</v>
      </c>
      <c r="EG365" t="s">
        <v>593</v>
      </c>
      <c r="EH365">
        <v>0</v>
      </c>
      <c r="EI365" t="s">
        <v>3</v>
      </c>
      <c r="EJ365">
        <v>2</v>
      </c>
      <c r="EK365">
        <v>108001</v>
      </c>
      <c r="EL365" t="s">
        <v>594</v>
      </c>
      <c r="EM365" t="s">
        <v>595</v>
      </c>
      <c r="EO365" t="s">
        <v>3</v>
      </c>
      <c r="EQ365">
        <v>131072</v>
      </c>
      <c r="ER365">
        <v>10.78</v>
      </c>
      <c r="ES365">
        <v>0.4</v>
      </c>
      <c r="ET365">
        <v>0</v>
      </c>
      <c r="EU365">
        <v>0</v>
      </c>
      <c r="EV365">
        <v>10.38</v>
      </c>
      <c r="EW365">
        <v>1.1200000000000001</v>
      </c>
      <c r="EX365">
        <v>0</v>
      </c>
      <c r="EY365">
        <v>0</v>
      </c>
      <c r="FQ365">
        <v>0</v>
      </c>
      <c r="FR365">
        <f t="shared" ref="FR365:FR398" si="718">ROUND(IF(AND(BH365=3,BI365=3),P365,0),0)</f>
        <v>0</v>
      </c>
      <c r="FS365">
        <v>0</v>
      </c>
      <c r="FX365">
        <v>95</v>
      </c>
      <c r="FY365">
        <v>65</v>
      </c>
      <c r="GA365" t="s">
        <v>3</v>
      </c>
      <c r="GD365">
        <v>1</v>
      </c>
      <c r="GF365">
        <v>-1626369201</v>
      </c>
      <c r="GG365">
        <v>2</v>
      </c>
      <c r="GH365">
        <v>0</v>
      </c>
      <c r="GI365">
        <v>2</v>
      </c>
      <c r="GJ365">
        <v>0</v>
      </c>
      <c r="GK365">
        <v>0</v>
      </c>
      <c r="GL365">
        <f t="shared" ref="GL365:GL398" si="719">ROUND(IF(AND(BH365=3,BI365=3,FS365&lt;&gt;0),P365,0),0)</f>
        <v>0</v>
      </c>
      <c r="GM365">
        <f t="shared" ref="GM365:GM398" si="720">ROUND(O365+X365+Y365,0)+GX365</f>
        <v>1956</v>
      </c>
      <c r="GN365">
        <f t="shared" ref="GN365:GN398" si="721">IF(OR(BI365=0,BI365=1),ROUND(O365+X365+Y365,0),0)</f>
        <v>0</v>
      </c>
      <c r="GO365">
        <f t="shared" ref="GO365:GO398" si="722">IF(BI365=2,ROUND(O365+X365+Y365,0),0)</f>
        <v>1956</v>
      </c>
      <c r="GP365">
        <f t="shared" ref="GP365:GP398" si="723">IF(BI365=4,ROUND(O365+X365+Y365,0)+GX365,0)</f>
        <v>0</v>
      </c>
      <c r="GR365">
        <v>0</v>
      </c>
      <c r="GS365">
        <v>0</v>
      </c>
      <c r="GT365">
        <v>0</v>
      </c>
      <c r="GU365" t="s">
        <v>3</v>
      </c>
      <c r="GV365">
        <f t="shared" ref="GV365:GV398" si="724">ROUND((GT365),2)</f>
        <v>0</v>
      </c>
      <c r="GW365">
        <v>1</v>
      </c>
      <c r="GX365">
        <f t="shared" ref="GX365:GX398" si="725">ROUND(HC365*I365,0)</f>
        <v>0</v>
      </c>
      <c r="HA365">
        <v>0</v>
      </c>
      <c r="HB365">
        <v>0</v>
      </c>
      <c r="HC365">
        <f t="shared" ref="HC365:HC398" si="726">GV365*GW365</f>
        <v>0</v>
      </c>
      <c r="IK365">
        <v>0</v>
      </c>
    </row>
    <row r="366" spans="1:245">
      <c r="A366">
        <v>17</v>
      </c>
      <c r="B366">
        <v>1</v>
      </c>
      <c r="E366" t="s">
        <v>24</v>
      </c>
      <c r="F366" t="s">
        <v>806</v>
      </c>
      <c r="G366" t="s">
        <v>807</v>
      </c>
      <c r="H366" t="s">
        <v>170</v>
      </c>
      <c r="I366">
        <v>2</v>
      </c>
      <c r="J366">
        <v>0</v>
      </c>
      <c r="O366">
        <f t="shared" si="687"/>
        <v>256</v>
      </c>
      <c r="P366">
        <f t="shared" si="688"/>
        <v>256</v>
      </c>
      <c r="Q366">
        <f t="shared" si="689"/>
        <v>0</v>
      </c>
      <c r="R366">
        <f t="shared" si="690"/>
        <v>0</v>
      </c>
      <c r="S366">
        <f t="shared" si="691"/>
        <v>0</v>
      </c>
      <c r="T366">
        <f t="shared" si="692"/>
        <v>0</v>
      </c>
      <c r="U366">
        <f t="shared" si="693"/>
        <v>0</v>
      </c>
      <c r="V366">
        <f t="shared" si="694"/>
        <v>0</v>
      </c>
      <c r="W366">
        <f t="shared" si="695"/>
        <v>0</v>
      </c>
      <c r="X366">
        <f t="shared" si="696"/>
        <v>0</v>
      </c>
      <c r="Y366">
        <f t="shared" si="697"/>
        <v>0</v>
      </c>
      <c r="AA366">
        <v>48583957</v>
      </c>
      <c r="AB366">
        <f t="shared" si="698"/>
        <v>30.07</v>
      </c>
      <c r="AC366">
        <f t="shared" si="699"/>
        <v>30.07</v>
      </c>
      <c r="AD366">
        <f t="shared" si="700"/>
        <v>0</v>
      </c>
      <c r="AE366">
        <f t="shared" si="701"/>
        <v>0</v>
      </c>
      <c r="AF366">
        <f t="shared" si="702"/>
        <v>0</v>
      </c>
      <c r="AG366">
        <f t="shared" si="703"/>
        <v>0</v>
      </c>
      <c r="AH366">
        <f t="shared" si="704"/>
        <v>0</v>
      </c>
      <c r="AI366">
        <f t="shared" si="705"/>
        <v>0</v>
      </c>
      <c r="AJ366">
        <f t="shared" si="706"/>
        <v>0</v>
      </c>
      <c r="AK366">
        <v>30.07</v>
      </c>
      <c r="AL366">
        <v>30.07</v>
      </c>
      <c r="AM366">
        <v>0</v>
      </c>
      <c r="AN366">
        <v>0</v>
      </c>
      <c r="AO366">
        <v>0</v>
      </c>
      <c r="AP366">
        <v>0</v>
      </c>
      <c r="AQ366">
        <v>0</v>
      </c>
      <c r="AR366">
        <v>0</v>
      </c>
      <c r="AS366">
        <v>0</v>
      </c>
      <c r="AT366">
        <v>0</v>
      </c>
      <c r="AU366">
        <v>0</v>
      </c>
      <c r="AV366">
        <v>1</v>
      </c>
      <c r="AW366">
        <v>1</v>
      </c>
      <c r="AZ366">
        <v>1</v>
      </c>
      <c r="BA366">
        <v>1</v>
      </c>
      <c r="BB366">
        <v>1</v>
      </c>
      <c r="BC366">
        <v>4.25</v>
      </c>
      <c r="BD366" t="s">
        <v>3</v>
      </c>
      <c r="BE366" t="s">
        <v>3</v>
      </c>
      <c r="BF366" t="s">
        <v>3</v>
      </c>
      <c r="BG366" t="s">
        <v>3</v>
      </c>
      <c r="BH366">
        <v>3</v>
      </c>
      <c r="BI366">
        <v>2</v>
      </c>
      <c r="BJ366" t="s">
        <v>808</v>
      </c>
      <c r="BM366">
        <v>500002</v>
      </c>
      <c r="BN366">
        <v>0</v>
      </c>
      <c r="BO366" t="s">
        <v>806</v>
      </c>
      <c r="BP366">
        <v>1</v>
      </c>
      <c r="BQ366">
        <v>12</v>
      </c>
      <c r="BR366">
        <v>0</v>
      </c>
      <c r="BS366">
        <v>1</v>
      </c>
      <c r="BT366">
        <v>1</v>
      </c>
      <c r="BU366">
        <v>1</v>
      </c>
      <c r="BV366">
        <v>1</v>
      </c>
      <c r="BW366">
        <v>1</v>
      </c>
      <c r="BX366">
        <v>1</v>
      </c>
      <c r="BY366" t="s">
        <v>3</v>
      </c>
      <c r="BZ366">
        <v>0</v>
      </c>
      <c r="CA366">
        <v>0</v>
      </c>
      <c r="CE366">
        <v>0</v>
      </c>
      <c r="CF366">
        <v>0</v>
      </c>
      <c r="CG366">
        <v>0</v>
      </c>
      <c r="CM366">
        <v>0</v>
      </c>
      <c r="CN366" t="s">
        <v>3</v>
      </c>
      <c r="CO366">
        <v>0</v>
      </c>
      <c r="CP366">
        <f t="shared" si="707"/>
        <v>256</v>
      </c>
      <c r="CQ366">
        <f t="shared" si="708"/>
        <v>127.7975</v>
      </c>
      <c r="CR366">
        <f t="shared" si="709"/>
        <v>0</v>
      </c>
      <c r="CS366">
        <f t="shared" si="710"/>
        <v>0</v>
      </c>
      <c r="CT366">
        <f t="shared" si="711"/>
        <v>0</v>
      </c>
      <c r="CU366">
        <f t="shared" si="712"/>
        <v>0</v>
      </c>
      <c r="CV366">
        <f t="shared" si="713"/>
        <v>0</v>
      </c>
      <c r="CW366">
        <f t="shared" si="714"/>
        <v>0</v>
      </c>
      <c r="CX366">
        <f t="shared" si="715"/>
        <v>0</v>
      </c>
      <c r="CY366">
        <f t="shared" si="716"/>
        <v>0</v>
      </c>
      <c r="CZ366">
        <f t="shared" si="717"/>
        <v>0</v>
      </c>
      <c r="DC366" t="s">
        <v>3</v>
      </c>
      <c r="DD366" t="s">
        <v>3</v>
      </c>
      <c r="DE366" t="s">
        <v>3</v>
      </c>
      <c r="DF366" t="s">
        <v>3</v>
      </c>
      <c r="DG366" t="s">
        <v>3</v>
      </c>
      <c r="DH366" t="s">
        <v>3</v>
      </c>
      <c r="DI366" t="s">
        <v>3</v>
      </c>
      <c r="DJ366" t="s">
        <v>3</v>
      </c>
      <c r="DK366" t="s">
        <v>3</v>
      </c>
      <c r="DL366" t="s">
        <v>3</v>
      </c>
      <c r="DM366" t="s">
        <v>3</v>
      </c>
      <c r="DN366">
        <v>0</v>
      </c>
      <c r="DO366">
        <v>0</v>
      </c>
      <c r="DP366">
        <v>1</v>
      </c>
      <c r="DQ366">
        <v>1</v>
      </c>
      <c r="DU366">
        <v>1010</v>
      </c>
      <c r="DV366" t="s">
        <v>170</v>
      </c>
      <c r="DW366" t="s">
        <v>170</v>
      </c>
      <c r="DX366">
        <v>1</v>
      </c>
      <c r="EE366">
        <v>48577657</v>
      </c>
      <c r="EF366">
        <v>12</v>
      </c>
      <c r="EG366" t="s">
        <v>367</v>
      </c>
      <c r="EH366">
        <v>0</v>
      </c>
      <c r="EI366" t="s">
        <v>3</v>
      </c>
      <c r="EJ366">
        <v>2</v>
      </c>
      <c r="EK366">
        <v>500002</v>
      </c>
      <c r="EL366" t="s">
        <v>368</v>
      </c>
      <c r="EM366" t="s">
        <v>369</v>
      </c>
      <c r="EO366" t="s">
        <v>3</v>
      </c>
      <c r="EQ366">
        <v>131072</v>
      </c>
      <c r="ER366">
        <v>30.07</v>
      </c>
      <c r="ES366">
        <v>30.07</v>
      </c>
      <c r="ET366">
        <v>0</v>
      </c>
      <c r="EU366">
        <v>0</v>
      </c>
      <c r="EV366">
        <v>0</v>
      </c>
      <c r="EW366">
        <v>0</v>
      </c>
      <c r="EX366">
        <v>0</v>
      </c>
      <c r="EY366">
        <v>0</v>
      </c>
      <c r="FQ366">
        <v>0</v>
      </c>
      <c r="FR366">
        <f t="shared" si="718"/>
        <v>0</v>
      </c>
      <c r="FS366">
        <v>0</v>
      </c>
      <c r="FX366">
        <v>0</v>
      </c>
      <c r="FY366">
        <v>0</v>
      </c>
      <c r="GA366" t="s">
        <v>3</v>
      </c>
      <c r="GD366">
        <v>1</v>
      </c>
      <c r="GF366">
        <v>85108871</v>
      </c>
      <c r="GG366">
        <v>2</v>
      </c>
      <c r="GH366">
        <v>0</v>
      </c>
      <c r="GI366">
        <v>2</v>
      </c>
      <c r="GJ366">
        <v>0</v>
      </c>
      <c r="GK366">
        <v>0</v>
      </c>
      <c r="GL366">
        <f t="shared" si="719"/>
        <v>0</v>
      </c>
      <c r="GM366">
        <f t="shared" si="720"/>
        <v>256</v>
      </c>
      <c r="GN366">
        <f t="shared" si="721"/>
        <v>0</v>
      </c>
      <c r="GO366">
        <f t="shared" si="722"/>
        <v>256</v>
      </c>
      <c r="GP366">
        <f t="shared" si="723"/>
        <v>0</v>
      </c>
      <c r="GR366">
        <v>0</v>
      </c>
      <c r="GS366">
        <v>0</v>
      </c>
      <c r="GT366">
        <v>0</v>
      </c>
      <c r="GU366" t="s">
        <v>3</v>
      </c>
      <c r="GV366">
        <f t="shared" si="724"/>
        <v>0</v>
      </c>
      <c r="GW366">
        <v>1</v>
      </c>
      <c r="GX366">
        <f t="shared" si="725"/>
        <v>0</v>
      </c>
      <c r="HA366">
        <v>0</v>
      </c>
      <c r="HB366">
        <v>0</v>
      </c>
      <c r="HC366">
        <f t="shared" si="726"/>
        <v>0</v>
      </c>
      <c r="IK366">
        <v>0</v>
      </c>
    </row>
    <row r="367" spans="1:245">
      <c r="A367">
        <v>17</v>
      </c>
      <c r="B367">
        <v>1</v>
      </c>
      <c r="E367" t="s">
        <v>349</v>
      </c>
      <c r="F367" t="s">
        <v>809</v>
      </c>
      <c r="G367" t="s">
        <v>810</v>
      </c>
      <c r="H367" t="s">
        <v>170</v>
      </c>
      <c r="I367">
        <v>1</v>
      </c>
      <c r="J367">
        <v>0</v>
      </c>
      <c r="O367">
        <f t="shared" si="687"/>
        <v>53</v>
      </c>
      <c r="P367">
        <f t="shared" si="688"/>
        <v>53</v>
      </c>
      <c r="Q367">
        <f t="shared" si="689"/>
        <v>0</v>
      </c>
      <c r="R367">
        <f t="shared" si="690"/>
        <v>0</v>
      </c>
      <c r="S367">
        <f t="shared" si="691"/>
        <v>0</v>
      </c>
      <c r="T367">
        <f t="shared" si="692"/>
        <v>0</v>
      </c>
      <c r="U367">
        <f t="shared" si="693"/>
        <v>0</v>
      </c>
      <c r="V367">
        <f t="shared" si="694"/>
        <v>0</v>
      </c>
      <c r="W367">
        <f t="shared" si="695"/>
        <v>0</v>
      </c>
      <c r="X367">
        <f t="shared" si="696"/>
        <v>0</v>
      </c>
      <c r="Y367">
        <f t="shared" si="697"/>
        <v>0</v>
      </c>
      <c r="AA367">
        <v>48583957</v>
      </c>
      <c r="AB367">
        <f t="shared" si="698"/>
        <v>12.18</v>
      </c>
      <c r="AC367">
        <f t="shared" si="699"/>
        <v>12.18</v>
      </c>
      <c r="AD367">
        <f t="shared" si="700"/>
        <v>0</v>
      </c>
      <c r="AE367">
        <f t="shared" si="701"/>
        <v>0</v>
      </c>
      <c r="AF367">
        <f t="shared" si="702"/>
        <v>0</v>
      </c>
      <c r="AG367">
        <f t="shared" si="703"/>
        <v>0</v>
      </c>
      <c r="AH367">
        <f t="shared" si="704"/>
        <v>0</v>
      </c>
      <c r="AI367">
        <f t="shared" si="705"/>
        <v>0</v>
      </c>
      <c r="AJ367">
        <f t="shared" si="706"/>
        <v>0</v>
      </c>
      <c r="AK367">
        <v>12.18</v>
      </c>
      <c r="AL367">
        <v>12.18</v>
      </c>
      <c r="AM367">
        <v>0</v>
      </c>
      <c r="AN367">
        <v>0</v>
      </c>
      <c r="AO367">
        <v>0</v>
      </c>
      <c r="AP367">
        <v>0</v>
      </c>
      <c r="AQ367">
        <v>0</v>
      </c>
      <c r="AR367">
        <v>0</v>
      </c>
      <c r="AS367">
        <v>0</v>
      </c>
      <c r="AT367">
        <v>0</v>
      </c>
      <c r="AU367">
        <v>0</v>
      </c>
      <c r="AV367">
        <v>1</v>
      </c>
      <c r="AW367">
        <v>1</v>
      </c>
      <c r="AZ367">
        <v>1</v>
      </c>
      <c r="BA367">
        <v>1</v>
      </c>
      <c r="BB367">
        <v>1</v>
      </c>
      <c r="BC367">
        <v>4.3499999999999996</v>
      </c>
      <c r="BD367" t="s">
        <v>3</v>
      </c>
      <c r="BE367" t="s">
        <v>3</v>
      </c>
      <c r="BF367" t="s">
        <v>3</v>
      </c>
      <c r="BG367" t="s">
        <v>3</v>
      </c>
      <c r="BH367">
        <v>3</v>
      </c>
      <c r="BI367">
        <v>2</v>
      </c>
      <c r="BJ367" t="s">
        <v>811</v>
      </c>
      <c r="BM367">
        <v>500002</v>
      </c>
      <c r="BN367">
        <v>0</v>
      </c>
      <c r="BO367" t="s">
        <v>809</v>
      </c>
      <c r="BP367">
        <v>1</v>
      </c>
      <c r="BQ367">
        <v>12</v>
      </c>
      <c r="BR367">
        <v>0</v>
      </c>
      <c r="BS367">
        <v>1</v>
      </c>
      <c r="BT367">
        <v>1</v>
      </c>
      <c r="BU367">
        <v>1</v>
      </c>
      <c r="BV367">
        <v>1</v>
      </c>
      <c r="BW367">
        <v>1</v>
      </c>
      <c r="BX367">
        <v>1</v>
      </c>
      <c r="BY367" t="s">
        <v>3</v>
      </c>
      <c r="BZ367">
        <v>0</v>
      </c>
      <c r="CA367">
        <v>0</v>
      </c>
      <c r="CE367">
        <v>0</v>
      </c>
      <c r="CF367">
        <v>0</v>
      </c>
      <c r="CG367">
        <v>0</v>
      </c>
      <c r="CM367">
        <v>0</v>
      </c>
      <c r="CN367" t="s">
        <v>3</v>
      </c>
      <c r="CO367">
        <v>0</v>
      </c>
      <c r="CP367">
        <f t="shared" si="707"/>
        <v>53</v>
      </c>
      <c r="CQ367">
        <f t="shared" si="708"/>
        <v>52.982999999999997</v>
      </c>
      <c r="CR367">
        <f t="shared" si="709"/>
        <v>0</v>
      </c>
      <c r="CS367">
        <f t="shared" si="710"/>
        <v>0</v>
      </c>
      <c r="CT367">
        <f t="shared" si="711"/>
        <v>0</v>
      </c>
      <c r="CU367">
        <f t="shared" si="712"/>
        <v>0</v>
      </c>
      <c r="CV367">
        <f t="shared" si="713"/>
        <v>0</v>
      </c>
      <c r="CW367">
        <f t="shared" si="714"/>
        <v>0</v>
      </c>
      <c r="CX367">
        <f t="shared" si="715"/>
        <v>0</v>
      </c>
      <c r="CY367">
        <f t="shared" si="716"/>
        <v>0</v>
      </c>
      <c r="CZ367">
        <f t="shared" si="717"/>
        <v>0</v>
      </c>
      <c r="DC367" t="s">
        <v>3</v>
      </c>
      <c r="DD367" t="s">
        <v>3</v>
      </c>
      <c r="DE367" t="s">
        <v>3</v>
      </c>
      <c r="DF367" t="s">
        <v>3</v>
      </c>
      <c r="DG367" t="s">
        <v>3</v>
      </c>
      <c r="DH367" t="s">
        <v>3</v>
      </c>
      <c r="DI367" t="s">
        <v>3</v>
      </c>
      <c r="DJ367" t="s">
        <v>3</v>
      </c>
      <c r="DK367" t="s">
        <v>3</v>
      </c>
      <c r="DL367" t="s">
        <v>3</v>
      </c>
      <c r="DM367" t="s">
        <v>3</v>
      </c>
      <c r="DN367">
        <v>0</v>
      </c>
      <c r="DO367">
        <v>0</v>
      </c>
      <c r="DP367">
        <v>1</v>
      </c>
      <c r="DQ367">
        <v>1</v>
      </c>
      <c r="DU367">
        <v>1010</v>
      </c>
      <c r="DV367" t="s">
        <v>170</v>
      </c>
      <c r="DW367" t="s">
        <v>170</v>
      </c>
      <c r="DX367">
        <v>1</v>
      </c>
      <c r="EE367">
        <v>48577657</v>
      </c>
      <c r="EF367">
        <v>12</v>
      </c>
      <c r="EG367" t="s">
        <v>367</v>
      </c>
      <c r="EH367">
        <v>0</v>
      </c>
      <c r="EI367" t="s">
        <v>3</v>
      </c>
      <c r="EJ367">
        <v>2</v>
      </c>
      <c r="EK367">
        <v>500002</v>
      </c>
      <c r="EL367" t="s">
        <v>368</v>
      </c>
      <c r="EM367" t="s">
        <v>369</v>
      </c>
      <c r="EO367" t="s">
        <v>3</v>
      </c>
      <c r="EQ367">
        <v>131072</v>
      </c>
      <c r="ER367">
        <v>12.18</v>
      </c>
      <c r="ES367">
        <v>12.18</v>
      </c>
      <c r="ET367">
        <v>0</v>
      </c>
      <c r="EU367">
        <v>0</v>
      </c>
      <c r="EV367">
        <v>0</v>
      </c>
      <c r="EW367">
        <v>0</v>
      </c>
      <c r="EX367">
        <v>0</v>
      </c>
      <c r="EY367">
        <v>0</v>
      </c>
      <c r="FQ367">
        <v>0</v>
      </c>
      <c r="FR367">
        <f t="shared" si="718"/>
        <v>0</v>
      </c>
      <c r="FS367">
        <v>0</v>
      </c>
      <c r="FX367">
        <v>0</v>
      </c>
      <c r="FY367">
        <v>0</v>
      </c>
      <c r="GA367" t="s">
        <v>3</v>
      </c>
      <c r="GD367">
        <v>1</v>
      </c>
      <c r="GF367">
        <v>1370413710</v>
      </c>
      <c r="GG367">
        <v>2</v>
      </c>
      <c r="GH367">
        <v>0</v>
      </c>
      <c r="GI367">
        <v>2</v>
      </c>
      <c r="GJ367">
        <v>0</v>
      </c>
      <c r="GK367">
        <v>0</v>
      </c>
      <c r="GL367">
        <f t="shared" si="719"/>
        <v>0</v>
      </c>
      <c r="GM367">
        <f t="shared" si="720"/>
        <v>53</v>
      </c>
      <c r="GN367">
        <f t="shared" si="721"/>
        <v>0</v>
      </c>
      <c r="GO367">
        <f t="shared" si="722"/>
        <v>53</v>
      </c>
      <c r="GP367">
        <f t="shared" si="723"/>
        <v>0</v>
      </c>
      <c r="GR367">
        <v>0</v>
      </c>
      <c r="GS367">
        <v>0</v>
      </c>
      <c r="GT367">
        <v>0</v>
      </c>
      <c r="GU367" t="s">
        <v>3</v>
      </c>
      <c r="GV367">
        <f t="shared" si="724"/>
        <v>0</v>
      </c>
      <c r="GW367">
        <v>1</v>
      </c>
      <c r="GX367">
        <f t="shared" si="725"/>
        <v>0</v>
      </c>
      <c r="HA367">
        <v>0</v>
      </c>
      <c r="HB367">
        <v>0</v>
      </c>
      <c r="HC367">
        <f t="shared" si="726"/>
        <v>0</v>
      </c>
      <c r="IK367">
        <v>0</v>
      </c>
    </row>
    <row r="368" spans="1:245">
      <c r="A368">
        <v>17</v>
      </c>
      <c r="B368">
        <v>1</v>
      </c>
      <c r="E368" t="s">
        <v>29</v>
      </c>
      <c r="F368" t="s">
        <v>812</v>
      </c>
      <c r="G368" t="s">
        <v>813</v>
      </c>
      <c r="H368" t="s">
        <v>170</v>
      </c>
      <c r="I368">
        <v>1</v>
      </c>
      <c r="J368">
        <v>0</v>
      </c>
      <c r="O368">
        <f t="shared" si="687"/>
        <v>53</v>
      </c>
      <c r="P368">
        <f t="shared" si="688"/>
        <v>53</v>
      </c>
      <c r="Q368">
        <f t="shared" si="689"/>
        <v>0</v>
      </c>
      <c r="R368">
        <f t="shared" si="690"/>
        <v>0</v>
      </c>
      <c r="S368">
        <f t="shared" si="691"/>
        <v>0</v>
      </c>
      <c r="T368">
        <f t="shared" si="692"/>
        <v>0</v>
      </c>
      <c r="U368">
        <f t="shared" si="693"/>
        <v>0</v>
      </c>
      <c r="V368">
        <f t="shared" si="694"/>
        <v>0</v>
      </c>
      <c r="W368">
        <f t="shared" si="695"/>
        <v>0</v>
      </c>
      <c r="X368">
        <f t="shared" si="696"/>
        <v>0</v>
      </c>
      <c r="Y368">
        <f t="shared" si="697"/>
        <v>0</v>
      </c>
      <c r="AA368">
        <v>48583957</v>
      </c>
      <c r="AB368">
        <f t="shared" si="698"/>
        <v>12.18</v>
      </c>
      <c r="AC368">
        <f t="shared" si="699"/>
        <v>12.18</v>
      </c>
      <c r="AD368">
        <f t="shared" si="700"/>
        <v>0</v>
      </c>
      <c r="AE368">
        <f t="shared" si="701"/>
        <v>0</v>
      </c>
      <c r="AF368">
        <f t="shared" si="702"/>
        <v>0</v>
      </c>
      <c r="AG368">
        <f t="shared" si="703"/>
        <v>0</v>
      </c>
      <c r="AH368">
        <f t="shared" si="704"/>
        <v>0</v>
      </c>
      <c r="AI368">
        <f t="shared" si="705"/>
        <v>0</v>
      </c>
      <c r="AJ368">
        <f t="shared" si="706"/>
        <v>0</v>
      </c>
      <c r="AK368">
        <v>12.18</v>
      </c>
      <c r="AL368">
        <v>12.18</v>
      </c>
      <c r="AM368">
        <v>0</v>
      </c>
      <c r="AN368">
        <v>0</v>
      </c>
      <c r="AO368">
        <v>0</v>
      </c>
      <c r="AP368">
        <v>0</v>
      </c>
      <c r="AQ368">
        <v>0</v>
      </c>
      <c r="AR368">
        <v>0</v>
      </c>
      <c r="AS368">
        <v>0</v>
      </c>
      <c r="AT368">
        <v>0</v>
      </c>
      <c r="AU368">
        <v>0</v>
      </c>
      <c r="AV368">
        <v>1</v>
      </c>
      <c r="AW368">
        <v>1</v>
      </c>
      <c r="AZ368">
        <v>1</v>
      </c>
      <c r="BA368">
        <v>1</v>
      </c>
      <c r="BB368">
        <v>1</v>
      </c>
      <c r="BC368">
        <v>4.3499999999999996</v>
      </c>
      <c r="BD368" t="s">
        <v>3</v>
      </c>
      <c r="BE368" t="s">
        <v>3</v>
      </c>
      <c r="BF368" t="s">
        <v>3</v>
      </c>
      <c r="BG368" t="s">
        <v>3</v>
      </c>
      <c r="BH368">
        <v>3</v>
      </c>
      <c r="BI368">
        <v>2</v>
      </c>
      <c r="BJ368" t="s">
        <v>814</v>
      </c>
      <c r="BM368">
        <v>500002</v>
      </c>
      <c r="BN368">
        <v>0</v>
      </c>
      <c r="BO368" t="s">
        <v>812</v>
      </c>
      <c r="BP368">
        <v>1</v>
      </c>
      <c r="BQ368">
        <v>12</v>
      </c>
      <c r="BR368">
        <v>0</v>
      </c>
      <c r="BS368">
        <v>1</v>
      </c>
      <c r="BT368">
        <v>1</v>
      </c>
      <c r="BU368">
        <v>1</v>
      </c>
      <c r="BV368">
        <v>1</v>
      </c>
      <c r="BW368">
        <v>1</v>
      </c>
      <c r="BX368">
        <v>1</v>
      </c>
      <c r="BY368" t="s">
        <v>3</v>
      </c>
      <c r="BZ368">
        <v>0</v>
      </c>
      <c r="CA368">
        <v>0</v>
      </c>
      <c r="CE368">
        <v>0</v>
      </c>
      <c r="CF368">
        <v>0</v>
      </c>
      <c r="CG368">
        <v>0</v>
      </c>
      <c r="CM368">
        <v>0</v>
      </c>
      <c r="CN368" t="s">
        <v>3</v>
      </c>
      <c r="CO368">
        <v>0</v>
      </c>
      <c r="CP368">
        <f t="shared" si="707"/>
        <v>53</v>
      </c>
      <c r="CQ368">
        <f t="shared" si="708"/>
        <v>52.982999999999997</v>
      </c>
      <c r="CR368">
        <f t="shared" si="709"/>
        <v>0</v>
      </c>
      <c r="CS368">
        <f t="shared" si="710"/>
        <v>0</v>
      </c>
      <c r="CT368">
        <f t="shared" si="711"/>
        <v>0</v>
      </c>
      <c r="CU368">
        <f t="shared" si="712"/>
        <v>0</v>
      </c>
      <c r="CV368">
        <f t="shared" si="713"/>
        <v>0</v>
      </c>
      <c r="CW368">
        <f t="shared" si="714"/>
        <v>0</v>
      </c>
      <c r="CX368">
        <f t="shared" si="715"/>
        <v>0</v>
      </c>
      <c r="CY368">
        <f t="shared" si="716"/>
        <v>0</v>
      </c>
      <c r="CZ368">
        <f t="shared" si="717"/>
        <v>0</v>
      </c>
      <c r="DC368" t="s">
        <v>3</v>
      </c>
      <c r="DD368" t="s">
        <v>3</v>
      </c>
      <c r="DE368" t="s">
        <v>3</v>
      </c>
      <c r="DF368" t="s">
        <v>3</v>
      </c>
      <c r="DG368" t="s">
        <v>3</v>
      </c>
      <c r="DH368" t="s">
        <v>3</v>
      </c>
      <c r="DI368" t="s">
        <v>3</v>
      </c>
      <c r="DJ368" t="s">
        <v>3</v>
      </c>
      <c r="DK368" t="s">
        <v>3</v>
      </c>
      <c r="DL368" t="s">
        <v>3</v>
      </c>
      <c r="DM368" t="s">
        <v>3</v>
      </c>
      <c r="DN368">
        <v>0</v>
      </c>
      <c r="DO368">
        <v>0</v>
      </c>
      <c r="DP368">
        <v>1</v>
      </c>
      <c r="DQ368">
        <v>1</v>
      </c>
      <c r="DU368">
        <v>1010</v>
      </c>
      <c r="DV368" t="s">
        <v>170</v>
      </c>
      <c r="DW368" t="s">
        <v>170</v>
      </c>
      <c r="DX368">
        <v>1</v>
      </c>
      <c r="EE368">
        <v>48577657</v>
      </c>
      <c r="EF368">
        <v>12</v>
      </c>
      <c r="EG368" t="s">
        <v>367</v>
      </c>
      <c r="EH368">
        <v>0</v>
      </c>
      <c r="EI368" t="s">
        <v>3</v>
      </c>
      <c r="EJ368">
        <v>2</v>
      </c>
      <c r="EK368">
        <v>500002</v>
      </c>
      <c r="EL368" t="s">
        <v>368</v>
      </c>
      <c r="EM368" t="s">
        <v>369</v>
      </c>
      <c r="EO368" t="s">
        <v>3</v>
      </c>
      <c r="EQ368">
        <v>131072</v>
      </c>
      <c r="ER368">
        <v>12.18</v>
      </c>
      <c r="ES368">
        <v>12.18</v>
      </c>
      <c r="ET368">
        <v>0</v>
      </c>
      <c r="EU368">
        <v>0</v>
      </c>
      <c r="EV368">
        <v>0</v>
      </c>
      <c r="EW368">
        <v>0</v>
      </c>
      <c r="EX368">
        <v>0</v>
      </c>
      <c r="EY368">
        <v>0</v>
      </c>
      <c r="FQ368">
        <v>0</v>
      </c>
      <c r="FR368">
        <f t="shared" si="718"/>
        <v>0</v>
      </c>
      <c r="FS368">
        <v>0</v>
      </c>
      <c r="FX368">
        <v>0</v>
      </c>
      <c r="FY368">
        <v>0</v>
      </c>
      <c r="GA368" t="s">
        <v>3</v>
      </c>
      <c r="GD368">
        <v>1</v>
      </c>
      <c r="GF368">
        <v>367303960</v>
      </c>
      <c r="GG368">
        <v>2</v>
      </c>
      <c r="GH368">
        <v>0</v>
      </c>
      <c r="GI368">
        <v>2</v>
      </c>
      <c r="GJ368">
        <v>0</v>
      </c>
      <c r="GK368">
        <v>0</v>
      </c>
      <c r="GL368">
        <f t="shared" si="719"/>
        <v>0</v>
      </c>
      <c r="GM368">
        <f t="shared" si="720"/>
        <v>53</v>
      </c>
      <c r="GN368">
        <f t="shared" si="721"/>
        <v>0</v>
      </c>
      <c r="GO368">
        <f t="shared" si="722"/>
        <v>53</v>
      </c>
      <c r="GP368">
        <f t="shared" si="723"/>
        <v>0</v>
      </c>
      <c r="GR368">
        <v>0</v>
      </c>
      <c r="GS368">
        <v>0</v>
      </c>
      <c r="GT368">
        <v>0</v>
      </c>
      <c r="GU368" t="s">
        <v>3</v>
      </c>
      <c r="GV368">
        <f t="shared" si="724"/>
        <v>0</v>
      </c>
      <c r="GW368">
        <v>1</v>
      </c>
      <c r="GX368">
        <f t="shared" si="725"/>
        <v>0</v>
      </c>
      <c r="HA368">
        <v>0</v>
      </c>
      <c r="HB368">
        <v>0</v>
      </c>
      <c r="HC368">
        <f t="shared" si="726"/>
        <v>0</v>
      </c>
      <c r="IK368">
        <v>0</v>
      </c>
    </row>
    <row r="369" spans="1:245">
      <c r="A369">
        <v>17</v>
      </c>
      <c r="B369">
        <v>1</v>
      </c>
      <c r="C369">
        <f>ROW(SmtRes!A802)</f>
        <v>802</v>
      </c>
      <c r="D369">
        <f>ROW(EtalonRes!A900)</f>
        <v>900</v>
      </c>
      <c r="E369" t="s">
        <v>48</v>
      </c>
      <c r="F369" t="s">
        <v>815</v>
      </c>
      <c r="G369" t="s">
        <v>816</v>
      </c>
      <c r="H369" t="s">
        <v>817</v>
      </c>
      <c r="I369">
        <f>ROUND(6/100,9)</f>
        <v>0.06</v>
      </c>
      <c r="J369">
        <v>0</v>
      </c>
      <c r="O369">
        <f t="shared" si="687"/>
        <v>882</v>
      </c>
      <c r="P369">
        <f t="shared" si="688"/>
        <v>89</v>
      </c>
      <c r="Q369">
        <f t="shared" si="689"/>
        <v>88</v>
      </c>
      <c r="R369">
        <f t="shared" si="690"/>
        <v>11</v>
      </c>
      <c r="S369">
        <f t="shared" si="691"/>
        <v>705</v>
      </c>
      <c r="T369">
        <f t="shared" si="692"/>
        <v>0</v>
      </c>
      <c r="U369">
        <f t="shared" si="693"/>
        <v>4.2383999999999995</v>
      </c>
      <c r="V369">
        <f t="shared" si="694"/>
        <v>5.28E-2</v>
      </c>
      <c r="W369">
        <f t="shared" si="695"/>
        <v>0</v>
      </c>
      <c r="X369">
        <f t="shared" si="696"/>
        <v>680</v>
      </c>
      <c r="Y369">
        <f t="shared" si="697"/>
        <v>465</v>
      </c>
      <c r="AA369">
        <v>48583957</v>
      </c>
      <c r="AB369">
        <f t="shared" si="698"/>
        <v>1415.25</v>
      </c>
      <c r="AC369">
        <f t="shared" si="699"/>
        <v>523.46</v>
      </c>
      <c r="AD369">
        <f t="shared" si="700"/>
        <v>236.96</v>
      </c>
      <c r="AE369">
        <f t="shared" si="701"/>
        <v>10.65</v>
      </c>
      <c r="AF369">
        <f t="shared" si="702"/>
        <v>654.83000000000004</v>
      </c>
      <c r="AG369">
        <f t="shared" si="703"/>
        <v>0</v>
      </c>
      <c r="AH369">
        <f t="shared" si="704"/>
        <v>70.64</v>
      </c>
      <c r="AI369">
        <f t="shared" si="705"/>
        <v>0.88</v>
      </c>
      <c r="AJ369">
        <f t="shared" si="706"/>
        <v>0</v>
      </c>
      <c r="AK369">
        <v>1415.25</v>
      </c>
      <c r="AL369">
        <v>523.46</v>
      </c>
      <c r="AM369">
        <v>236.96</v>
      </c>
      <c r="AN369">
        <v>10.65</v>
      </c>
      <c r="AO369">
        <v>654.83000000000004</v>
      </c>
      <c r="AP369">
        <v>0</v>
      </c>
      <c r="AQ369">
        <v>70.64</v>
      </c>
      <c r="AR369">
        <v>0.88</v>
      </c>
      <c r="AS369">
        <v>0</v>
      </c>
      <c r="AT369">
        <v>95</v>
      </c>
      <c r="AU369">
        <v>65</v>
      </c>
      <c r="AV369">
        <v>1</v>
      </c>
      <c r="AW369">
        <v>1</v>
      </c>
      <c r="AZ369">
        <v>1</v>
      </c>
      <c r="BA369">
        <v>17.95</v>
      </c>
      <c r="BB369">
        <v>6.18</v>
      </c>
      <c r="BC369">
        <v>2.84</v>
      </c>
      <c r="BD369" t="s">
        <v>3</v>
      </c>
      <c r="BE369" t="s">
        <v>3</v>
      </c>
      <c r="BF369" t="s">
        <v>3</v>
      </c>
      <c r="BG369" t="s">
        <v>3</v>
      </c>
      <c r="BH369">
        <v>0</v>
      </c>
      <c r="BI369">
        <v>2</v>
      </c>
      <c r="BJ369" t="s">
        <v>818</v>
      </c>
      <c r="BM369">
        <v>108001</v>
      </c>
      <c r="BN369">
        <v>0</v>
      </c>
      <c r="BO369" t="s">
        <v>815</v>
      </c>
      <c r="BP369">
        <v>1</v>
      </c>
      <c r="BQ369">
        <v>3</v>
      </c>
      <c r="BR369">
        <v>0</v>
      </c>
      <c r="BS369">
        <v>17.95</v>
      </c>
      <c r="BT369">
        <v>1</v>
      </c>
      <c r="BU369">
        <v>1</v>
      </c>
      <c r="BV369">
        <v>1</v>
      </c>
      <c r="BW369">
        <v>1</v>
      </c>
      <c r="BX369">
        <v>1</v>
      </c>
      <c r="BY369" t="s">
        <v>3</v>
      </c>
      <c r="BZ369">
        <v>95</v>
      </c>
      <c r="CA369">
        <v>65</v>
      </c>
      <c r="CE369">
        <v>0</v>
      </c>
      <c r="CF369">
        <v>0</v>
      </c>
      <c r="CG369">
        <v>0</v>
      </c>
      <c r="CM369">
        <v>0</v>
      </c>
      <c r="CN369" t="s">
        <v>3</v>
      </c>
      <c r="CO369">
        <v>0</v>
      </c>
      <c r="CP369">
        <f t="shared" si="707"/>
        <v>882</v>
      </c>
      <c r="CQ369">
        <f t="shared" si="708"/>
        <v>1486.6264000000001</v>
      </c>
      <c r="CR369">
        <f t="shared" si="709"/>
        <v>1464.4128000000001</v>
      </c>
      <c r="CS369">
        <f t="shared" si="710"/>
        <v>191.16749999999999</v>
      </c>
      <c r="CT369">
        <f t="shared" si="711"/>
        <v>11754.1985</v>
      </c>
      <c r="CU369">
        <f t="shared" si="712"/>
        <v>0</v>
      </c>
      <c r="CV369">
        <f t="shared" si="713"/>
        <v>70.64</v>
      </c>
      <c r="CW369">
        <f t="shared" si="714"/>
        <v>0.88</v>
      </c>
      <c r="CX369">
        <f t="shared" si="715"/>
        <v>0</v>
      </c>
      <c r="CY369">
        <f t="shared" si="716"/>
        <v>680.2</v>
      </c>
      <c r="CZ369">
        <f t="shared" si="717"/>
        <v>465.4</v>
      </c>
      <c r="DC369" t="s">
        <v>3</v>
      </c>
      <c r="DD369" t="s">
        <v>3</v>
      </c>
      <c r="DE369" t="s">
        <v>3</v>
      </c>
      <c r="DF369" t="s">
        <v>3</v>
      </c>
      <c r="DG369" t="s">
        <v>3</v>
      </c>
      <c r="DH369" t="s">
        <v>3</v>
      </c>
      <c r="DI369" t="s">
        <v>3</v>
      </c>
      <c r="DJ369" t="s">
        <v>3</v>
      </c>
      <c r="DK369" t="s">
        <v>3</v>
      </c>
      <c r="DL369" t="s">
        <v>3</v>
      </c>
      <c r="DM369" t="s">
        <v>3</v>
      </c>
      <c r="DN369">
        <v>0</v>
      </c>
      <c r="DO369">
        <v>0</v>
      </c>
      <c r="DP369">
        <v>1</v>
      </c>
      <c r="DQ369">
        <v>1</v>
      </c>
      <c r="DU369">
        <v>1010</v>
      </c>
      <c r="DV369" t="s">
        <v>817</v>
      </c>
      <c r="DW369" t="s">
        <v>817</v>
      </c>
      <c r="DX369">
        <v>100</v>
      </c>
      <c r="EE369">
        <v>48577606</v>
      </c>
      <c r="EF369">
        <v>3</v>
      </c>
      <c r="EG369" t="s">
        <v>593</v>
      </c>
      <c r="EH369">
        <v>0</v>
      </c>
      <c r="EI369" t="s">
        <v>3</v>
      </c>
      <c r="EJ369">
        <v>2</v>
      </c>
      <c r="EK369">
        <v>108001</v>
      </c>
      <c r="EL369" t="s">
        <v>594</v>
      </c>
      <c r="EM369" t="s">
        <v>595</v>
      </c>
      <c r="EO369" t="s">
        <v>3</v>
      </c>
      <c r="EQ369">
        <v>131072</v>
      </c>
      <c r="ER369">
        <v>1415.25</v>
      </c>
      <c r="ES369">
        <v>523.46</v>
      </c>
      <c r="ET369">
        <v>236.96</v>
      </c>
      <c r="EU369">
        <v>10.65</v>
      </c>
      <c r="EV369">
        <v>654.83000000000004</v>
      </c>
      <c r="EW369">
        <v>70.64</v>
      </c>
      <c r="EX369">
        <v>0.88</v>
      </c>
      <c r="EY369">
        <v>0</v>
      </c>
      <c r="FQ369">
        <v>0</v>
      </c>
      <c r="FR369">
        <f t="shared" si="718"/>
        <v>0</v>
      </c>
      <c r="FS369">
        <v>0</v>
      </c>
      <c r="FX369">
        <v>95</v>
      </c>
      <c r="FY369">
        <v>65</v>
      </c>
      <c r="GA369" t="s">
        <v>3</v>
      </c>
      <c r="GD369">
        <v>1</v>
      </c>
      <c r="GF369">
        <v>436703060</v>
      </c>
      <c r="GG369">
        <v>2</v>
      </c>
      <c r="GH369">
        <v>0</v>
      </c>
      <c r="GI369">
        <v>2</v>
      </c>
      <c r="GJ369">
        <v>0</v>
      </c>
      <c r="GK369">
        <v>0</v>
      </c>
      <c r="GL369">
        <f t="shared" si="719"/>
        <v>0</v>
      </c>
      <c r="GM369">
        <f t="shared" si="720"/>
        <v>2027</v>
      </c>
      <c r="GN369">
        <f t="shared" si="721"/>
        <v>0</v>
      </c>
      <c r="GO369">
        <f t="shared" si="722"/>
        <v>2027</v>
      </c>
      <c r="GP369">
        <f t="shared" si="723"/>
        <v>0</v>
      </c>
      <c r="GR369">
        <v>0</v>
      </c>
      <c r="GS369">
        <v>0</v>
      </c>
      <c r="GT369">
        <v>0</v>
      </c>
      <c r="GU369" t="s">
        <v>3</v>
      </c>
      <c r="GV369">
        <f t="shared" si="724"/>
        <v>0</v>
      </c>
      <c r="GW369">
        <v>1</v>
      </c>
      <c r="GX369">
        <f t="shared" si="725"/>
        <v>0</v>
      </c>
      <c r="HA369">
        <v>0</v>
      </c>
      <c r="HB369">
        <v>0</v>
      </c>
      <c r="HC369">
        <f t="shared" si="726"/>
        <v>0</v>
      </c>
      <c r="IK369">
        <v>0</v>
      </c>
    </row>
    <row r="370" spans="1:245">
      <c r="A370">
        <v>17</v>
      </c>
      <c r="B370">
        <v>1</v>
      </c>
      <c r="E370" t="s">
        <v>49</v>
      </c>
      <c r="F370" t="s">
        <v>103</v>
      </c>
      <c r="G370" t="s">
        <v>819</v>
      </c>
      <c r="H370" t="s">
        <v>170</v>
      </c>
      <c r="I370">
        <v>6</v>
      </c>
      <c r="J370">
        <v>0</v>
      </c>
      <c r="O370">
        <f t="shared" si="687"/>
        <v>6350</v>
      </c>
      <c r="P370">
        <f t="shared" si="688"/>
        <v>6350</v>
      </c>
      <c r="Q370">
        <f t="shared" si="689"/>
        <v>0</v>
      </c>
      <c r="R370">
        <f t="shared" si="690"/>
        <v>0</v>
      </c>
      <c r="S370">
        <f t="shared" si="691"/>
        <v>0</v>
      </c>
      <c r="T370">
        <f t="shared" si="692"/>
        <v>0</v>
      </c>
      <c r="U370">
        <f t="shared" si="693"/>
        <v>0</v>
      </c>
      <c r="V370">
        <f t="shared" si="694"/>
        <v>0</v>
      </c>
      <c r="W370">
        <f t="shared" si="695"/>
        <v>0</v>
      </c>
      <c r="X370">
        <f t="shared" si="696"/>
        <v>0</v>
      </c>
      <c r="Y370">
        <f t="shared" si="697"/>
        <v>0</v>
      </c>
      <c r="AA370">
        <v>48583957</v>
      </c>
      <c r="AB370">
        <f t="shared" si="698"/>
        <v>226.62</v>
      </c>
      <c r="AC370">
        <f t="shared" si="699"/>
        <v>226.62</v>
      </c>
      <c r="AD370">
        <f t="shared" si="700"/>
        <v>0</v>
      </c>
      <c r="AE370">
        <f t="shared" si="701"/>
        <v>0</v>
      </c>
      <c r="AF370">
        <f t="shared" si="702"/>
        <v>0</v>
      </c>
      <c r="AG370">
        <f t="shared" si="703"/>
        <v>0</v>
      </c>
      <c r="AH370">
        <f t="shared" si="704"/>
        <v>0</v>
      </c>
      <c r="AI370">
        <f t="shared" si="705"/>
        <v>0</v>
      </c>
      <c r="AJ370">
        <f t="shared" si="706"/>
        <v>0</v>
      </c>
      <c r="AK370">
        <v>226.62</v>
      </c>
      <c r="AL370">
        <v>226.62</v>
      </c>
      <c r="AM370">
        <v>0</v>
      </c>
      <c r="AN370">
        <v>0</v>
      </c>
      <c r="AO370">
        <v>0</v>
      </c>
      <c r="AP370">
        <v>0</v>
      </c>
      <c r="AQ370">
        <v>0</v>
      </c>
      <c r="AR370">
        <v>0</v>
      </c>
      <c r="AS370">
        <v>0</v>
      </c>
      <c r="AT370">
        <v>0</v>
      </c>
      <c r="AU370">
        <v>0</v>
      </c>
      <c r="AV370">
        <v>1</v>
      </c>
      <c r="AW370">
        <v>1</v>
      </c>
      <c r="AZ370">
        <v>1</v>
      </c>
      <c r="BA370">
        <v>1</v>
      </c>
      <c r="BB370">
        <v>1</v>
      </c>
      <c r="BC370">
        <v>4.67</v>
      </c>
      <c r="BD370" t="s">
        <v>3</v>
      </c>
      <c r="BE370" t="s">
        <v>3</v>
      </c>
      <c r="BF370" t="s">
        <v>3</v>
      </c>
      <c r="BG370" t="s">
        <v>3</v>
      </c>
      <c r="BH370">
        <v>3</v>
      </c>
      <c r="BI370">
        <v>2</v>
      </c>
      <c r="BJ370" t="s">
        <v>820</v>
      </c>
      <c r="BM370">
        <v>500002</v>
      </c>
      <c r="BN370">
        <v>0</v>
      </c>
      <c r="BO370" t="s">
        <v>821</v>
      </c>
      <c r="BP370">
        <v>1</v>
      </c>
      <c r="BQ370">
        <v>12</v>
      </c>
      <c r="BR370">
        <v>0</v>
      </c>
      <c r="BS370">
        <v>1</v>
      </c>
      <c r="BT370">
        <v>1</v>
      </c>
      <c r="BU370">
        <v>1</v>
      </c>
      <c r="BV370">
        <v>1</v>
      </c>
      <c r="BW370">
        <v>1</v>
      </c>
      <c r="BX370">
        <v>1</v>
      </c>
      <c r="BY370" t="s">
        <v>3</v>
      </c>
      <c r="BZ370">
        <v>0</v>
      </c>
      <c r="CA370">
        <v>0</v>
      </c>
      <c r="CE370">
        <v>0</v>
      </c>
      <c r="CF370">
        <v>0</v>
      </c>
      <c r="CG370">
        <v>0</v>
      </c>
      <c r="CM370">
        <v>0</v>
      </c>
      <c r="CN370" t="s">
        <v>3</v>
      </c>
      <c r="CO370">
        <v>0</v>
      </c>
      <c r="CP370">
        <f t="shared" si="707"/>
        <v>6350</v>
      </c>
      <c r="CQ370">
        <f t="shared" si="708"/>
        <v>1058.3154</v>
      </c>
      <c r="CR370">
        <f t="shared" si="709"/>
        <v>0</v>
      </c>
      <c r="CS370">
        <f t="shared" si="710"/>
        <v>0</v>
      </c>
      <c r="CT370">
        <f t="shared" si="711"/>
        <v>0</v>
      </c>
      <c r="CU370">
        <f t="shared" si="712"/>
        <v>0</v>
      </c>
      <c r="CV370">
        <f t="shared" si="713"/>
        <v>0</v>
      </c>
      <c r="CW370">
        <f t="shared" si="714"/>
        <v>0</v>
      </c>
      <c r="CX370">
        <f t="shared" si="715"/>
        <v>0</v>
      </c>
      <c r="CY370">
        <f t="shared" si="716"/>
        <v>0</v>
      </c>
      <c r="CZ370">
        <f t="shared" si="717"/>
        <v>0</v>
      </c>
      <c r="DC370" t="s">
        <v>3</v>
      </c>
      <c r="DD370" t="s">
        <v>3</v>
      </c>
      <c r="DE370" t="s">
        <v>3</v>
      </c>
      <c r="DF370" t="s">
        <v>3</v>
      </c>
      <c r="DG370" t="s">
        <v>3</v>
      </c>
      <c r="DH370" t="s">
        <v>3</v>
      </c>
      <c r="DI370" t="s">
        <v>3</v>
      </c>
      <c r="DJ370" t="s">
        <v>3</v>
      </c>
      <c r="DK370" t="s">
        <v>3</v>
      </c>
      <c r="DL370" t="s">
        <v>3</v>
      </c>
      <c r="DM370" t="s">
        <v>3</v>
      </c>
      <c r="DN370">
        <v>0</v>
      </c>
      <c r="DO370">
        <v>0</v>
      </c>
      <c r="DP370">
        <v>1</v>
      </c>
      <c r="DQ370">
        <v>1</v>
      </c>
      <c r="DU370">
        <v>1010</v>
      </c>
      <c r="DV370" t="s">
        <v>170</v>
      </c>
      <c r="DW370" t="s">
        <v>170</v>
      </c>
      <c r="DX370">
        <v>1</v>
      </c>
      <c r="EE370">
        <v>48577657</v>
      </c>
      <c r="EF370">
        <v>12</v>
      </c>
      <c r="EG370" t="s">
        <v>367</v>
      </c>
      <c r="EH370">
        <v>0</v>
      </c>
      <c r="EI370" t="s">
        <v>3</v>
      </c>
      <c r="EJ370">
        <v>2</v>
      </c>
      <c r="EK370">
        <v>500002</v>
      </c>
      <c r="EL370" t="s">
        <v>368</v>
      </c>
      <c r="EM370" t="s">
        <v>369</v>
      </c>
      <c r="EO370" t="s">
        <v>3</v>
      </c>
      <c r="EQ370">
        <v>131072</v>
      </c>
      <c r="ER370">
        <v>226.62</v>
      </c>
      <c r="ES370">
        <v>226.62</v>
      </c>
      <c r="ET370">
        <v>0</v>
      </c>
      <c r="EU370">
        <v>0</v>
      </c>
      <c r="EV370">
        <v>0</v>
      </c>
      <c r="EW370">
        <v>0</v>
      </c>
      <c r="EX370">
        <v>0</v>
      </c>
      <c r="EY370">
        <v>0</v>
      </c>
      <c r="FQ370">
        <v>0</v>
      </c>
      <c r="FR370">
        <f t="shared" si="718"/>
        <v>0</v>
      </c>
      <c r="FS370">
        <v>0</v>
      </c>
      <c r="FX370">
        <v>0</v>
      </c>
      <c r="FY370">
        <v>0</v>
      </c>
      <c r="GA370" t="s">
        <v>3</v>
      </c>
      <c r="GD370">
        <v>1</v>
      </c>
      <c r="GF370">
        <v>-903057883</v>
      </c>
      <c r="GG370">
        <v>2</v>
      </c>
      <c r="GH370">
        <v>0</v>
      </c>
      <c r="GI370">
        <v>2</v>
      </c>
      <c r="GJ370">
        <v>0</v>
      </c>
      <c r="GK370">
        <v>0</v>
      </c>
      <c r="GL370">
        <f t="shared" si="719"/>
        <v>0</v>
      </c>
      <c r="GM370">
        <f t="shared" si="720"/>
        <v>6350</v>
      </c>
      <c r="GN370">
        <f t="shared" si="721"/>
        <v>0</v>
      </c>
      <c r="GO370">
        <f t="shared" si="722"/>
        <v>6350</v>
      </c>
      <c r="GP370">
        <f t="shared" si="723"/>
        <v>0</v>
      </c>
      <c r="GR370">
        <v>0</v>
      </c>
      <c r="GS370">
        <v>0</v>
      </c>
      <c r="GT370">
        <v>0</v>
      </c>
      <c r="GU370" t="s">
        <v>3</v>
      </c>
      <c r="GV370">
        <f t="shared" si="724"/>
        <v>0</v>
      </c>
      <c r="GW370">
        <v>1</v>
      </c>
      <c r="GX370">
        <f t="shared" si="725"/>
        <v>0</v>
      </c>
      <c r="HA370">
        <v>0</v>
      </c>
      <c r="HB370">
        <v>0</v>
      </c>
      <c r="HC370">
        <f t="shared" si="726"/>
        <v>0</v>
      </c>
      <c r="IK370">
        <v>0</v>
      </c>
    </row>
    <row r="371" spans="1:245">
      <c r="A371">
        <v>17</v>
      </c>
      <c r="B371">
        <v>1</v>
      </c>
      <c r="C371">
        <f>ROW(SmtRes!A818)</f>
        <v>818</v>
      </c>
      <c r="D371">
        <f>ROW(EtalonRes!A916)</f>
        <v>916</v>
      </c>
      <c r="E371" t="s">
        <v>56</v>
      </c>
      <c r="F371" t="s">
        <v>822</v>
      </c>
      <c r="G371" t="s">
        <v>823</v>
      </c>
      <c r="H371" t="s">
        <v>163</v>
      </c>
      <c r="I371">
        <v>1</v>
      </c>
      <c r="J371">
        <v>0</v>
      </c>
      <c r="O371">
        <f t="shared" si="687"/>
        <v>477</v>
      </c>
      <c r="P371">
        <f t="shared" si="688"/>
        <v>185</v>
      </c>
      <c r="Q371">
        <f t="shared" si="689"/>
        <v>5</v>
      </c>
      <c r="R371">
        <f t="shared" si="690"/>
        <v>0</v>
      </c>
      <c r="S371">
        <f t="shared" si="691"/>
        <v>287</v>
      </c>
      <c r="T371">
        <f t="shared" si="692"/>
        <v>0</v>
      </c>
      <c r="U371">
        <f t="shared" si="693"/>
        <v>1.8</v>
      </c>
      <c r="V371">
        <f t="shared" si="694"/>
        <v>0</v>
      </c>
      <c r="W371">
        <f t="shared" si="695"/>
        <v>0</v>
      </c>
      <c r="X371">
        <f t="shared" si="696"/>
        <v>273</v>
      </c>
      <c r="Y371">
        <f t="shared" si="697"/>
        <v>187</v>
      </c>
      <c r="AA371">
        <v>48583957</v>
      </c>
      <c r="AB371">
        <f t="shared" si="698"/>
        <v>53.08</v>
      </c>
      <c r="AC371">
        <f t="shared" si="699"/>
        <v>36.01</v>
      </c>
      <c r="AD371">
        <f t="shared" si="700"/>
        <v>1.07</v>
      </c>
      <c r="AE371">
        <f t="shared" si="701"/>
        <v>0</v>
      </c>
      <c r="AF371">
        <f t="shared" si="702"/>
        <v>16</v>
      </c>
      <c r="AG371">
        <f t="shared" si="703"/>
        <v>0</v>
      </c>
      <c r="AH371">
        <f t="shared" si="704"/>
        <v>1.8</v>
      </c>
      <c r="AI371">
        <f t="shared" si="705"/>
        <v>0</v>
      </c>
      <c r="AJ371">
        <f t="shared" si="706"/>
        <v>0</v>
      </c>
      <c r="AK371">
        <v>53.08</v>
      </c>
      <c r="AL371">
        <v>36.01</v>
      </c>
      <c r="AM371">
        <v>1.07</v>
      </c>
      <c r="AN371">
        <v>0</v>
      </c>
      <c r="AO371">
        <v>16</v>
      </c>
      <c r="AP371">
        <v>0</v>
      </c>
      <c r="AQ371">
        <v>1.8</v>
      </c>
      <c r="AR371">
        <v>0</v>
      </c>
      <c r="AS371">
        <v>0</v>
      </c>
      <c r="AT371">
        <v>95</v>
      </c>
      <c r="AU371">
        <v>65</v>
      </c>
      <c r="AV371">
        <v>1</v>
      </c>
      <c r="AW371">
        <v>1</v>
      </c>
      <c r="AZ371">
        <v>1</v>
      </c>
      <c r="BA371">
        <v>17.95</v>
      </c>
      <c r="BB371">
        <v>5.07</v>
      </c>
      <c r="BC371">
        <v>5.15</v>
      </c>
      <c r="BD371" t="s">
        <v>3</v>
      </c>
      <c r="BE371" t="s">
        <v>3</v>
      </c>
      <c r="BF371" t="s">
        <v>3</v>
      </c>
      <c r="BG371" t="s">
        <v>3</v>
      </c>
      <c r="BH371">
        <v>0</v>
      </c>
      <c r="BI371">
        <v>2</v>
      </c>
      <c r="BJ371" t="s">
        <v>824</v>
      </c>
      <c r="BM371">
        <v>108001</v>
      </c>
      <c r="BN371">
        <v>0</v>
      </c>
      <c r="BO371" t="s">
        <v>822</v>
      </c>
      <c r="BP371">
        <v>1</v>
      </c>
      <c r="BQ371">
        <v>3</v>
      </c>
      <c r="BR371">
        <v>0</v>
      </c>
      <c r="BS371">
        <v>17.95</v>
      </c>
      <c r="BT371">
        <v>1</v>
      </c>
      <c r="BU371">
        <v>1</v>
      </c>
      <c r="BV371">
        <v>1</v>
      </c>
      <c r="BW371">
        <v>1</v>
      </c>
      <c r="BX371">
        <v>1</v>
      </c>
      <c r="BY371" t="s">
        <v>3</v>
      </c>
      <c r="BZ371">
        <v>95</v>
      </c>
      <c r="CA371">
        <v>65</v>
      </c>
      <c r="CE371">
        <v>0</v>
      </c>
      <c r="CF371">
        <v>0</v>
      </c>
      <c r="CG371">
        <v>0</v>
      </c>
      <c r="CM371">
        <v>0</v>
      </c>
      <c r="CN371" t="s">
        <v>3</v>
      </c>
      <c r="CO371">
        <v>0</v>
      </c>
      <c r="CP371">
        <f t="shared" si="707"/>
        <v>477</v>
      </c>
      <c r="CQ371">
        <f t="shared" si="708"/>
        <v>185.45150000000001</v>
      </c>
      <c r="CR371">
        <f t="shared" si="709"/>
        <v>5.4249000000000009</v>
      </c>
      <c r="CS371">
        <f t="shared" si="710"/>
        <v>0</v>
      </c>
      <c r="CT371">
        <f t="shared" si="711"/>
        <v>287.2</v>
      </c>
      <c r="CU371">
        <f t="shared" si="712"/>
        <v>0</v>
      </c>
      <c r="CV371">
        <f t="shared" si="713"/>
        <v>1.8</v>
      </c>
      <c r="CW371">
        <f t="shared" si="714"/>
        <v>0</v>
      </c>
      <c r="CX371">
        <f t="shared" si="715"/>
        <v>0</v>
      </c>
      <c r="CY371">
        <f t="shared" si="716"/>
        <v>272.64999999999998</v>
      </c>
      <c r="CZ371">
        <f t="shared" si="717"/>
        <v>186.55</v>
      </c>
      <c r="DC371" t="s">
        <v>3</v>
      </c>
      <c r="DD371" t="s">
        <v>3</v>
      </c>
      <c r="DE371" t="s">
        <v>3</v>
      </c>
      <c r="DF371" t="s">
        <v>3</v>
      </c>
      <c r="DG371" t="s">
        <v>3</v>
      </c>
      <c r="DH371" t="s">
        <v>3</v>
      </c>
      <c r="DI371" t="s">
        <v>3</v>
      </c>
      <c r="DJ371" t="s">
        <v>3</v>
      </c>
      <c r="DK371" t="s">
        <v>3</v>
      </c>
      <c r="DL371" t="s">
        <v>3</v>
      </c>
      <c r="DM371" t="s">
        <v>3</v>
      </c>
      <c r="DN371">
        <v>0</v>
      </c>
      <c r="DO371">
        <v>0</v>
      </c>
      <c r="DP371">
        <v>1</v>
      </c>
      <c r="DQ371">
        <v>1</v>
      </c>
      <c r="DU371">
        <v>1013</v>
      </c>
      <c r="DV371" t="s">
        <v>163</v>
      </c>
      <c r="DW371" t="s">
        <v>163</v>
      </c>
      <c r="DX371">
        <v>1</v>
      </c>
      <c r="EE371">
        <v>48577606</v>
      </c>
      <c r="EF371">
        <v>3</v>
      </c>
      <c r="EG371" t="s">
        <v>593</v>
      </c>
      <c r="EH371">
        <v>0</v>
      </c>
      <c r="EI371" t="s">
        <v>3</v>
      </c>
      <c r="EJ371">
        <v>2</v>
      </c>
      <c r="EK371">
        <v>108001</v>
      </c>
      <c r="EL371" t="s">
        <v>594</v>
      </c>
      <c r="EM371" t="s">
        <v>595</v>
      </c>
      <c r="EO371" t="s">
        <v>3</v>
      </c>
      <c r="EQ371">
        <v>131072</v>
      </c>
      <c r="ER371">
        <v>53.08</v>
      </c>
      <c r="ES371">
        <v>36.01</v>
      </c>
      <c r="ET371">
        <v>1.07</v>
      </c>
      <c r="EU371">
        <v>0</v>
      </c>
      <c r="EV371">
        <v>16</v>
      </c>
      <c r="EW371">
        <v>1.8</v>
      </c>
      <c r="EX371">
        <v>0</v>
      </c>
      <c r="EY371">
        <v>0</v>
      </c>
      <c r="FQ371">
        <v>0</v>
      </c>
      <c r="FR371">
        <f t="shared" si="718"/>
        <v>0</v>
      </c>
      <c r="FS371">
        <v>0</v>
      </c>
      <c r="FX371">
        <v>95</v>
      </c>
      <c r="FY371">
        <v>65</v>
      </c>
      <c r="GA371" t="s">
        <v>3</v>
      </c>
      <c r="GD371">
        <v>1</v>
      </c>
      <c r="GF371">
        <v>1126258384</v>
      </c>
      <c r="GG371">
        <v>2</v>
      </c>
      <c r="GH371">
        <v>0</v>
      </c>
      <c r="GI371">
        <v>2</v>
      </c>
      <c r="GJ371">
        <v>0</v>
      </c>
      <c r="GK371">
        <v>0</v>
      </c>
      <c r="GL371">
        <f t="shared" si="719"/>
        <v>0</v>
      </c>
      <c r="GM371">
        <f t="shared" si="720"/>
        <v>937</v>
      </c>
      <c r="GN371">
        <f t="shared" si="721"/>
        <v>0</v>
      </c>
      <c r="GO371">
        <f t="shared" si="722"/>
        <v>937</v>
      </c>
      <c r="GP371">
        <f t="shared" si="723"/>
        <v>0</v>
      </c>
      <c r="GR371">
        <v>0</v>
      </c>
      <c r="GS371">
        <v>0</v>
      </c>
      <c r="GT371">
        <v>0</v>
      </c>
      <c r="GU371" t="s">
        <v>3</v>
      </c>
      <c r="GV371">
        <f t="shared" si="724"/>
        <v>0</v>
      </c>
      <c r="GW371">
        <v>1</v>
      </c>
      <c r="GX371">
        <f t="shared" si="725"/>
        <v>0</v>
      </c>
      <c r="HA371">
        <v>0</v>
      </c>
      <c r="HB371">
        <v>0</v>
      </c>
      <c r="HC371">
        <f t="shared" si="726"/>
        <v>0</v>
      </c>
      <c r="IK371">
        <v>0</v>
      </c>
    </row>
    <row r="372" spans="1:245">
      <c r="A372">
        <v>17</v>
      </c>
      <c r="B372">
        <v>1</v>
      </c>
      <c r="E372" t="s">
        <v>61</v>
      </c>
      <c r="F372" t="s">
        <v>825</v>
      </c>
      <c r="G372" t="s">
        <v>826</v>
      </c>
      <c r="H372" t="s">
        <v>170</v>
      </c>
      <c r="I372">
        <v>1</v>
      </c>
      <c r="J372">
        <v>0</v>
      </c>
      <c r="O372">
        <f t="shared" si="687"/>
        <v>113</v>
      </c>
      <c r="P372">
        <f t="shared" si="688"/>
        <v>113</v>
      </c>
      <c r="Q372">
        <f t="shared" si="689"/>
        <v>0</v>
      </c>
      <c r="R372">
        <f t="shared" si="690"/>
        <v>0</v>
      </c>
      <c r="S372">
        <f t="shared" si="691"/>
        <v>0</v>
      </c>
      <c r="T372">
        <f t="shared" si="692"/>
        <v>0</v>
      </c>
      <c r="U372">
        <f t="shared" si="693"/>
        <v>0</v>
      </c>
      <c r="V372">
        <f t="shared" si="694"/>
        <v>0</v>
      </c>
      <c r="W372">
        <f t="shared" si="695"/>
        <v>0</v>
      </c>
      <c r="X372">
        <f t="shared" si="696"/>
        <v>0</v>
      </c>
      <c r="Y372">
        <f t="shared" si="697"/>
        <v>0</v>
      </c>
      <c r="AA372">
        <v>48583957</v>
      </c>
      <c r="AB372">
        <f t="shared" si="698"/>
        <v>92.3</v>
      </c>
      <c r="AC372">
        <f t="shared" si="699"/>
        <v>92.3</v>
      </c>
      <c r="AD372">
        <f t="shared" si="700"/>
        <v>0</v>
      </c>
      <c r="AE372">
        <f t="shared" si="701"/>
        <v>0</v>
      </c>
      <c r="AF372">
        <f t="shared" si="702"/>
        <v>0</v>
      </c>
      <c r="AG372">
        <f t="shared" si="703"/>
        <v>0</v>
      </c>
      <c r="AH372">
        <f t="shared" si="704"/>
        <v>0</v>
      </c>
      <c r="AI372">
        <f t="shared" si="705"/>
        <v>0</v>
      </c>
      <c r="AJ372">
        <f t="shared" si="706"/>
        <v>0</v>
      </c>
      <c r="AK372">
        <v>92.3</v>
      </c>
      <c r="AL372">
        <v>92.3</v>
      </c>
      <c r="AM372">
        <v>0</v>
      </c>
      <c r="AN372">
        <v>0</v>
      </c>
      <c r="AO372">
        <v>0</v>
      </c>
      <c r="AP372">
        <v>0</v>
      </c>
      <c r="AQ372">
        <v>0</v>
      </c>
      <c r="AR372">
        <v>0</v>
      </c>
      <c r="AS372">
        <v>0</v>
      </c>
      <c r="AT372">
        <v>0</v>
      </c>
      <c r="AU372">
        <v>0</v>
      </c>
      <c r="AV372">
        <v>1</v>
      </c>
      <c r="AW372">
        <v>1</v>
      </c>
      <c r="AZ372">
        <v>1</v>
      </c>
      <c r="BA372">
        <v>1</v>
      </c>
      <c r="BB372">
        <v>1</v>
      </c>
      <c r="BC372">
        <v>1.22</v>
      </c>
      <c r="BD372" t="s">
        <v>3</v>
      </c>
      <c r="BE372" t="s">
        <v>3</v>
      </c>
      <c r="BF372" t="s">
        <v>3</v>
      </c>
      <c r="BG372" t="s">
        <v>3</v>
      </c>
      <c r="BH372">
        <v>3</v>
      </c>
      <c r="BI372">
        <v>2</v>
      </c>
      <c r="BJ372" t="s">
        <v>827</v>
      </c>
      <c r="BM372">
        <v>500002</v>
      </c>
      <c r="BN372">
        <v>0</v>
      </c>
      <c r="BO372" t="s">
        <v>825</v>
      </c>
      <c r="BP372">
        <v>1</v>
      </c>
      <c r="BQ372">
        <v>12</v>
      </c>
      <c r="BR372">
        <v>0</v>
      </c>
      <c r="BS372">
        <v>1</v>
      </c>
      <c r="BT372">
        <v>1</v>
      </c>
      <c r="BU372">
        <v>1</v>
      </c>
      <c r="BV372">
        <v>1</v>
      </c>
      <c r="BW372">
        <v>1</v>
      </c>
      <c r="BX372">
        <v>1</v>
      </c>
      <c r="BY372" t="s">
        <v>3</v>
      </c>
      <c r="BZ372">
        <v>0</v>
      </c>
      <c r="CA372">
        <v>0</v>
      </c>
      <c r="CE372">
        <v>0</v>
      </c>
      <c r="CF372">
        <v>0</v>
      </c>
      <c r="CG372">
        <v>0</v>
      </c>
      <c r="CM372">
        <v>0</v>
      </c>
      <c r="CN372" t="s">
        <v>3</v>
      </c>
      <c r="CO372">
        <v>0</v>
      </c>
      <c r="CP372">
        <f t="shared" si="707"/>
        <v>113</v>
      </c>
      <c r="CQ372">
        <f t="shared" si="708"/>
        <v>112.60599999999999</v>
      </c>
      <c r="CR372">
        <f t="shared" si="709"/>
        <v>0</v>
      </c>
      <c r="CS372">
        <f t="shared" si="710"/>
        <v>0</v>
      </c>
      <c r="CT372">
        <f t="shared" si="711"/>
        <v>0</v>
      </c>
      <c r="CU372">
        <f t="shared" si="712"/>
        <v>0</v>
      </c>
      <c r="CV372">
        <f t="shared" si="713"/>
        <v>0</v>
      </c>
      <c r="CW372">
        <f t="shared" si="714"/>
        <v>0</v>
      </c>
      <c r="CX372">
        <f t="shared" si="715"/>
        <v>0</v>
      </c>
      <c r="CY372">
        <f t="shared" si="716"/>
        <v>0</v>
      </c>
      <c r="CZ372">
        <f t="shared" si="717"/>
        <v>0</v>
      </c>
      <c r="DC372" t="s">
        <v>3</v>
      </c>
      <c r="DD372" t="s">
        <v>3</v>
      </c>
      <c r="DE372" t="s">
        <v>3</v>
      </c>
      <c r="DF372" t="s">
        <v>3</v>
      </c>
      <c r="DG372" t="s">
        <v>3</v>
      </c>
      <c r="DH372" t="s">
        <v>3</v>
      </c>
      <c r="DI372" t="s">
        <v>3</v>
      </c>
      <c r="DJ372" t="s">
        <v>3</v>
      </c>
      <c r="DK372" t="s">
        <v>3</v>
      </c>
      <c r="DL372" t="s">
        <v>3</v>
      </c>
      <c r="DM372" t="s">
        <v>3</v>
      </c>
      <c r="DN372">
        <v>0</v>
      </c>
      <c r="DO372">
        <v>0</v>
      </c>
      <c r="DP372">
        <v>1</v>
      </c>
      <c r="DQ372">
        <v>1</v>
      </c>
      <c r="DU372">
        <v>1010</v>
      </c>
      <c r="DV372" t="s">
        <v>170</v>
      </c>
      <c r="DW372" t="s">
        <v>170</v>
      </c>
      <c r="DX372">
        <v>1</v>
      </c>
      <c r="EE372">
        <v>48577657</v>
      </c>
      <c r="EF372">
        <v>12</v>
      </c>
      <c r="EG372" t="s">
        <v>367</v>
      </c>
      <c r="EH372">
        <v>0</v>
      </c>
      <c r="EI372" t="s">
        <v>3</v>
      </c>
      <c r="EJ372">
        <v>2</v>
      </c>
      <c r="EK372">
        <v>500002</v>
      </c>
      <c r="EL372" t="s">
        <v>368</v>
      </c>
      <c r="EM372" t="s">
        <v>369</v>
      </c>
      <c r="EO372" t="s">
        <v>3</v>
      </c>
      <c r="EQ372">
        <v>131072</v>
      </c>
      <c r="ER372">
        <v>92.3</v>
      </c>
      <c r="ES372">
        <v>92.3</v>
      </c>
      <c r="ET372">
        <v>0</v>
      </c>
      <c r="EU372">
        <v>0</v>
      </c>
      <c r="EV372">
        <v>0</v>
      </c>
      <c r="EW372">
        <v>0</v>
      </c>
      <c r="EX372">
        <v>0</v>
      </c>
      <c r="EY372">
        <v>0</v>
      </c>
      <c r="FQ372">
        <v>0</v>
      </c>
      <c r="FR372">
        <f t="shared" si="718"/>
        <v>0</v>
      </c>
      <c r="FS372">
        <v>0</v>
      </c>
      <c r="FX372">
        <v>0</v>
      </c>
      <c r="FY372">
        <v>0</v>
      </c>
      <c r="GA372" t="s">
        <v>3</v>
      </c>
      <c r="GD372">
        <v>1</v>
      </c>
      <c r="GF372">
        <v>558986436</v>
      </c>
      <c r="GG372">
        <v>2</v>
      </c>
      <c r="GH372">
        <v>0</v>
      </c>
      <c r="GI372">
        <v>2</v>
      </c>
      <c r="GJ372">
        <v>0</v>
      </c>
      <c r="GK372">
        <v>0</v>
      </c>
      <c r="GL372">
        <f t="shared" si="719"/>
        <v>0</v>
      </c>
      <c r="GM372">
        <f t="shared" si="720"/>
        <v>113</v>
      </c>
      <c r="GN372">
        <f t="shared" si="721"/>
        <v>0</v>
      </c>
      <c r="GO372">
        <f t="shared" si="722"/>
        <v>113</v>
      </c>
      <c r="GP372">
        <f t="shared" si="723"/>
        <v>0</v>
      </c>
      <c r="GR372">
        <v>0</v>
      </c>
      <c r="GS372">
        <v>0</v>
      </c>
      <c r="GT372">
        <v>0</v>
      </c>
      <c r="GU372" t="s">
        <v>3</v>
      </c>
      <c r="GV372">
        <f t="shared" si="724"/>
        <v>0</v>
      </c>
      <c r="GW372">
        <v>1</v>
      </c>
      <c r="GX372">
        <f t="shared" si="725"/>
        <v>0</v>
      </c>
      <c r="HA372">
        <v>0</v>
      </c>
      <c r="HB372">
        <v>0</v>
      </c>
      <c r="HC372">
        <f t="shared" si="726"/>
        <v>0</v>
      </c>
      <c r="IK372">
        <v>0</v>
      </c>
    </row>
    <row r="373" spans="1:245">
      <c r="A373">
        <v>17</v>
      </c>
      <c r="B373">
        <v>1</v>
      </c>
      <c r="C373">
        <f>ROW(SmtRes!A825)</f>
        <v>825</v>
      </c>
      <c r="D373">
        <f>ROW(EtalonRes!A923)</f>
        <v>923</v>
      </c>
      <c r="E373" t="s">
        <v>66</v>
      </c>
      <c r="F373" t="s">
        <v>828</v>
      </c>
      <c r="G373" t="s">
        <v>829</v>
      </c>
      <c r="H373" t="s">
        <v>817</v>
      </c>
      <c r="I373">
        <f>ROUND(2/100,9)</f>
        <v>0.02</v>
      </c>
      <c r="J373">
        <v>0</v>
      </c>
      <c r="O373">
        <f t="shared" si="687"/>
        <v>92</v>
      </c>
      <c r="P373">
        <f t="shared" si="688"/>
        <v>5</v>
      </c>
      <c r="Q373">
        <f t="shared" si="689"/>
        <v>1</v>
      </c>
      <c r="R373">
        <f t="shared" si="690"/>
        <v>0</v>
      </c>
      <c r="S373">
        <f t="shared" si="691"/>
        <v>86</v>
      </c>
      <c r="T373">
        <f t="shared" si="692"/>
        <v>0</v>
      </c>
      <c r="U373">
        <f t="shared" si="693"/>
        <v>0.51519999999999999</v>
      </c>
      <c r="V373">
        <f t="shared" si="694"/>
        <v>5.9999999999999995E-4</v>
      </c>
      <c r="W373">
        <f t="shared" si="695"/>
        <v>0</v>
      </c>
      <c r="X373">
        <f t="shared" si="696"/>
        <v>82</v>
      </c>
      <c r="Y373">
        <f t="shared" si="697"/>
        <v>56</v>
      </c>
      <c r="AA373">
        <v>48583957</v>
      </c>
      <c r="AB373">
        <f t="shared" si="698"/>
        <v>279.41000000000003</v>
      </c>
      <c r="AC373">
        <f t="shared" si="699"/>
        <v>34.619999999999997</v>
      </c>
      <c r="AD373">
        <f t="shared" si="700"/>
        <v>5.99</v>
      </c>
      <c r="AE373">
        <f t="shared" si="701"/>
        <v>0.36</v>
      </c>
      <c r="AF373">
        <f t="shared" si="702"/>
        <v>238.8</v>
      </c>
      <c r="AG373">
        <f t="shared" si="703"/>
        <v>0</v>
      </c>
      <c r="AH373">
        <f t="shared" si="704"/>
        <v>25.76</v>
      </c>
      <c r="AI373">
        <f t="shared" si="705"/>
        <v>0.03</v>
      </c>
      <c r="AJ373">
        <f t="shared" si="706"/>
        <v>0</v>
      </c>
      <c r="AK373">
        <v>279.41000000000003</v>
      </c>
      <c r="AL373">
        <v>34.619999999999997</v>
      </c>
      <c r="AM373">
        <v>5.99</v>
      </c>
      <c r="AN373">
        <v>0.36</v>
      </c>
      <c r="AO373">
        <v>238.8</v>
      </c>
      <c r="AP373">
        <v>0</v>
      </c>
      <c r="AQ373">
        <v>25.76</v>
      </c>
      <c r="AR373">
        <v>0.03</v>
      </c>
      <c r="AS373">
        <v>0</v>
      </c>
      <c r="AT373">
        <v>95</v>
      </c>
      <c r="AU373">
        <v>65</v>
      </c>
      <c r="AV373">
        <v>1</v>
      </c>
      <c r="AW373">
        <v>1</v>
      </c>
      <c r="AZ373">
        <v>1</v>
      </c>
      <c r="BA373">
        <v>17.95</v>
      </c>
      <c r="BB373">
        <v>6.41</v>
      </c>
      <c r="BC373">
        <v>7.67</v>
      </c>
      <c r="BD373" t="s">
        <v>3</v>
      </c>
      <c r="BE373" t="s">
        <v>3</v>
      </c>
      <c r="BF373" t="s">
        <v>3</v>
      </c>
      <c r="BG373" t="s">
        <v>3</v>
      </c>
      <c r="BH373">
        <v>0</v>
      </c>
      <c r="BI373">
        <v>2</v>
      </c>
      <c r="BJ373" t="s">
        <v>830</v>
      </c>
      <c r="BM373">
        <v>108001</v>
      </c>
      <c r="BN373">
        <v>0</v>
      </c>
      <c r="BO373" t="s">
        <v>828</v>
      </c>
      <c r="BP373">
        <v>1</v>
      </c>
      <c r="BQ373">
        <v>3</v>
      </c>
      <c r="BR373">
        <v>0</v>
      </c>
      <c r="BS373">
        <v>17.95</v>
      </c>
      <c r="BT373">
        <v>1</v>
      </c>
      <c r="BU373">
        <v>1</v>
      </c>
      <c r="BV373">
        <v>1</v>
      </c>
      <c r="BW373">
        <v>1</v>
      </c>
      <c r="BX373">
        <v>1</v>
      </c>
      <c r="BY373" t="s">
        <v>3</v>
      </c>
      <c r="BZ373">
        <v>95</v>
      </c>
      <c r="CA373">
        <v>65</v>
      </c>
      <c r="CE373">
        <v>0</v>
      </c>
      <c r="CF373">
        <v>0</v>
      </c>
      <c r="CG373">
        <v>0</v>
      </c>
      <c r="CM373">
        <v>0</v>
      </c>
      <c r="CN373" t="s">
        <v>3</v>
      </c>
      <c r="CO373">
        <v>0</v>
      </c>
      <c r="CP373">
        <f t="shared" si="707"/>
        <v>92</v>
      </c>
      <c r="CQ373">
        <f t="shared" si="708"/>
        <v>265.53539999999998</v>
      </c>
      <c r="CR373">
        <f t="shared" si="709"/>
        <v>38.395900000000005</v>
      </c>
      <c r="CS373">
        <f t="shared" si="710"/>
        <v>6.4619999999999997</v>
      </c>
      <c r="CT373">
        <f t="shared" si="711"/>
        <v>4286.46</v>
      </c>
      <c r="CU373">
        <f t="shared" si="712"/>
        <v>0</v>
      </c>
      <c r="CV373">
        <f t="shared" si="713"/>
        <v>25.76</v>
      </c>
      <c r="CW373">
        <f t="shared" si="714"/>
        <v>0.03</v>
      </c>
      <c r="CX373">
        <f t="shared" si="715"/>
        <v>0</v>
      </c>
      <c r="CY373">
        <f t="shared" si="716"/>
        <v>81.7</v>
      </c>
      <c r="CZ373">
        <f t="shared" si="717"/>
        <v>55.9</v>
      </c>
      <c r="DC373" t="s">
        <v>3</v>
      </c>
      <c r="DD373" t="s">
        <v>3</v>
      </c>
      <c r="DE373" t="s">
        <v>3</v>
      </c>
      <c r="DF373" t="s">
        <v>3</v>
      </c>
      <c r="DG373" t="s">
        <v>3</v>
      </c>
      <c r="DH373" t="s">
        <v>3</v>
      </c>
      <c r="DI373" t="s">
        <v>3</v>
      </c>
      <c r="DJ373" t="s">
        <v>3</v>
      </c>
      <c r="DK373" t="s">
        <v>3</v>
      </c>
      <c r="DL373" t="s">
        <v>3</v>
      </c>
      <c r="DM373" t="s">
        <v>3</v>
      </c>
      <c r="DN373">
        <v>0</v>
      </c>
      <c r="DO373">
        <v>0</v>
      </c>
      <c r="DP373">
        <v>1</v>
      </c>
      <c r="DQ373">
        <v>1</v>
      </c>
      <c r="DU373">
        <v>1010</v>
      </c>
      <c r="DV373" t="s">
        <v>817</v>
      </c>
      <c r="DW373" t="s">
        <v>817</v>
      </c>
      <c r="DX373">
        <v>100</v>
      </c>
      <c r="EE373">
        <v>48577606</v>
      </c>
      <c r="EF373">
        <v>3</v>
      </c>
      <c r="EG373" t="s">
        <v>593</v>
      </c>
      <c r="EH373">
        <v>0</v>
      </c>
      <c r="EI373" t="s">
        <v>3</v>
      </c>
      <c r="EJ373">
        <v>2</v>
      </c>
      <c r="EK373">
        <v>108001</v>
      </c>
      <c r="EL373" t="s">
        <v>594</v>
      </c>
      <c r="EM373" t="s">
        <v>595</v>
      </c>
      <c r="EO373" t="s">
        <v>3</v>
      </c>
      <c r="EQ373">
        <v>131072</v>
      </c>
      <c r="ER373">
        <v>279.41000000000003</v>
      </c>
      <c r="ES373">
        <v>34.619999999999997</v>
      </c>
      <c r="ET373">
        <v>5.99</v>
      </c>
      <c r="EU373">
        <v>0.36</v>
      </c>
      <c r="EV373">
        <v>238.8</v>
      </c>
      <c r="EW373">
        <v>25.76</v>
      </c>
      <c r="EX373">
        <v>0.03</v>
      </c>
      <c r="EY373">
        <v>0</v>
      </c>
      <c r="FQ373">
        <v>0</v>
      </c>
      <c r="FR373">
        <f t="shared" si="718"/>
        <v>0</v>
      </c>
      <c r="FS373">
        <v>0</v>
      </c>
      <c r="FX373">
        <v>95</v>
      </c>
      <c r="FY373">
        <v>65</v>
      </c>
      <c r="GA373" t="s">
        <v>3</v>
      </c>
      <c r="GD373">
        <v>1</v>
      </c>
      <c r="GF373">
        <v>1643242056</v>
      </c>
      <c r="GG373">
        <v>2</v>
      </c>
      <c r="GH373">
        <v>0</v>
      </c>
      <c r="GI373">
        <v>2</v>
      </c>
      <c r="GJ373">
        <v>0</v>
      </c>
      <c r="GK373">
        <v>0</v>
      </c>
      <c r="GL373">
        <f t="shared" si="719"/>
        <v>0</v>
      </c>
      <c r="GM373">
        <f t="shared" si="720"/>
        <v>230</v>
      </c>
      <c r="GN373">
        <f t="shared" si="721"/>
        <v>0</v>
      </c>
      <c r="GO373">
        <f t="shared" si="722"/>
        <v>230</v>
      </c>
      <c r="GP373">
        <f t="shared" si="723"/>
        <v>0</v>
      </c>
      <c r="GR373">
        <v>0</v>
      </c>
      <c r="GS373">
        <v>0</v>
      </c>
      <c r="GT373">
        <v>0</v>
      </c>
      <c r="GU373" t="s">
        <v>3</v>
      </c>
      <c r="GV373">
        <f t="shared" si="724"/>
        <v>0</v>
      </c>
      <c r="GW373">
        <v>1</v>
      </c>
      <c r="GX373">
        <f t="shared" si="725"/>
        <v>0</v>
      </c>
      <c r="HA373">
        <v>0</v>
      </c>
      <c r="HB373">
        <v>0</v>
      </c>
      <c r="HC373">
        <f t="shared" si="726"/>
        <v>0</v>
      </c>
      <c r="IK373">
        <v>0</v>
      </c>
    </row>
    <row r="374" spans="1:245">
      <c r="A374">
        <v>17</v>
      </c>
      <c r="B374">
        <v>1</v>
      </c>
      <c r="E374" t="s">
        <v>74</v>
      </c>
      <c r="F374" t="s">
        <v>831</v>
      </c>
      <c r="G374" t="s">
        <v>832</v>
      </c>
      <c r="H374" t="s">
        <v>170</v>
      </c>
      <c r="I374">
        <v>2</v>
      </c>
      <c r="J374">
        <v>0</v>
      </c>
      <c r="O374">
        <f t="shared" si="687"/>
        <v>74</v>
      </c>
      <c r="P374">
        <f t="shared" si="688"/>
        <v>74</v>
      </c>
      <c r="Q374">
        <f t="shared" si="689"/>
        <v>0</v>
      </c>
      <c r="R374">
        <f t="shared" si="690"/>
        <v>0</v>
      </c>
      <c r="S374">
        <f t="shared" si="691"/>
        <v>0</v>
      </c>
      <c r="T374">
        <f t="shared" si="692"/>
        <v>0</v>
      </c>
      <c r="U374">
        <f t="shared" si="693"/>
        <v>0</v>
      </c>
      <c r="V374">
        <f t="shared" si="694"/>
        <v>0</v>
      </c>
      <c r="W374">
        <f t="shared" si="695"/>
        <v>0</v>
      </c>
      <c r="X374">
        <f t="shared" si="696"/>
        <v>0</v>
      </c>
      <c r="Y374">
        <f t="shared" si="697"/>
        <v>0</v>
      </c>
      <c r="AA374">
        <v>48583957</v>
      </c>
      <c r="AB374">
        <f t="shared" si="698"/>
        <v>9.9</v>
      </c>
      <c r="AC374">
        <f t="shared" si="699"/>
        <v>9.9</v>
      </c>
      <c r="AD374">
        <f t="shared" si="700"/>
        <v>0</v>
      </c>
      <c r="AE374">
        <f t="shared" si="701"/>
        <v>0</v>
      </c>
      <c r="AF374">
        <f t="shared" si="702"/>
        <v>0</v>
      </c>
      <c r="AG374">
        <f t="shared" si="703"/>
        <v>0</v>
      </c>
      <c r="AH374">
        <f t="shared" si="704"/>
        <v>0</v>
      </c>
      <c r="AI374">
        <f t="shared" si="705"/>
        <v>0</v>
      </c>
      <c r="AJ374">
        <f t="shared" si="706"/>
        <v>0</v>
      </c>
      <c r="AK374">
        <v>9.9</v>
      </c>
      <c r="AL374">
        <v>9.9</v>
      </c>
      <c r="AM374">
        <v>0</v>
      </c>
      <c r="AN374">
        <v>0</v>
      </c>
      <c r="AO374">
        <v>0</v>
      </c>
      <c r="AP374">
        <v>0</v>
      </c>
      <c r="AQ374">
        <v>0</v>
      </c>
      <c r="AR374">
        <v>0</v>
      </c>
      <c r="AS374">
        <v>0</v>
      </c>
      <c r="AT374">
        <v>0</v>
      </c>
      <c r="AU374">
        <v>0</v>
      </c>
      <c r="AV374">
        <v>1</v>
      </c>
      <c r="AW374">
        <v>1</v>
      </c>
      <c r="AZ374">
        <v>1</v>
      </c>
      <c r="BA374">
        <v>1</v>
      </c>
      <c r="BB374">
        <v>1</v>
      </c>
      <c r="BC374">
        <v>3.76</v>
      </c>
      <c r="BD374" t="s">
        <v>3</v>
      </c>
      <c r="BE374" t="s">
        <v>3</v>
      </c>
      <c r="BF374" t="s">
        <v>3</v>
      </c>
      <c r="BG374" t="s">
        <v>3</v>
      </c>
      <c r="BH374">
        <v>3</v>
      </c>
      <c r="BI374">
        <v>2</v>
      </c>
      <c r="BJ374" t="s">
        <v>833</v>
      </c>
      <c r="BM374">
        <v>500002</v>
      </c>
      <c r="BN374">
        <v>0</v>
      </c>
      <c r="BO374" t="s">
        <v>831</v>
      </c>
      <c r="BP374">
        <v>1</v>
      </c>
      <c r="BQ374">
        <v>12</v>
      </c>
      <c r="BR374">
        <v>0</v>
      </c>
      <c r="BS374">
        <v>1</v>
      </c>
      <c r="BT374">
        <v>1</v>
      </c>
      <c r="BU374">
        <v>1</v>
      </c>
      <c r="BV374">
        <v>1</v>
      </c>
      <c r="BW374">
        <v>1</v>
      </c>
      <c r="BX374">
        <v>1</v>
      </c>
      <c r="BY374" t="s">
        <v>3</v>
      </c>
      <c r="BZ374">
        <v>0</v>
      </c>
      <c r="CA374">
        <v>0</v>
      </c>
      <c r="CE374">
        <v>0</v>
      </c>
      <c r="CF374">
        <v>0</v>
      </c>
      <c r="CG374">
        <v>0</v>
      </c>
      <c r="CM374">
        <v>0</v>
      </c>
      <c r="CN374" t="s">
        <v>3</v>
      </c>
      <c r="CO374">
        <v>0</v>
      </c>
      <c r="CP374">
        <f t="shared" si="707"/>
        <v>74</v>
      </c>
      <c r="CQ374">
        <f t="shared" si="708"/>
        <v>37.223999999999997</v>
      </c>
      <c r="CR374">
        <f t="shared" si="709"/>
        <v>0</v>
      </c>
      <c r="CS374">
        <f t="shared" si="710"/>
        <v>0</v>
      </c>
      <c r="CT374">
        <f t="shared" si="711"/>
        <v>0</v>
      </c>
      <c r="CU374">
        <f t="shared" si="712"/>
        <v>0</v>
      </c>
      <c r="CV374">
        <f t="shared" si="713"/>
        <v>0</v>
      </c>
      <c r="CW374">
        <f t="shared" si="714"/>
        <v>0</v>
      </c>
      <c r="CX374">
        <f t="shared" si="715"/>
        <v>0</v>
      </c>
      <c r="CY374">
        <f t="shared" si="716"/>
        <v>0</v>
      </c>
      <c r="CZ374">
        <f t="shared" si="717"/>
        <v>0</v>
      </c>
      <c r="DC374" t="s">
        <v>3</v>
      </c>
      <c r="DD374" t="s">
        <v>3</v>
      </c>
      <c r="DE374" t="s">
        <v>3</v>
      </c>
      <c r="DF374" t="s">
        <v>3</v>
      </c>
      <c r="DG374" t="s">
        <v>3</v>
      </c>
      <c r="DH374" t="s">
        <v>3</v>
      </c>
      <c r="DI374" t="s">
        <v>3</v>
      </c>
      <c r="DJ374" t="s">
        <v>3</v>
      </c>
      <c r="DK374" t="s">
        <v>3</v>
      </c>
      <c r="DL374" t="s">
        <v>3</v>
      </c>
      <c r="DM374" t="s">
        <v>3</v>
      </c>
      <c r="DN374">
        <v>0</v>
      </c>
      <c r="DO374">
        <v>0</v>
      </c>
      <c r="DP374">
        <v>1</v>
      </c>
      <c r="DQ374">
        <v>1</v>
      </c>
      <c r="DU374">
        <v>1010</v>
      </c>
      <c r="DV374" t="s">
        <v>170</v>
      </c>
      <c r="DW374" t="s">
        <v>170</v>
      </c>
      <c r="DX374">
        <v>1</v>
      </c>
      <c r="EE374">
        <v>48577657</v>
      </c>
      <c r="EF374">
        <v>12</v>
      </c>
      <c r="EG374" t="s">
        <v>367</v>
      </c>
      <c r="EH374">
        <v>0</v>
      </c>
      <c r="EI374" t="s">
        <v>3</v>
      </c>
      <c r="EJ374">
        <v>2</v>
      </c>
      <c r="EK374">
        <v>500002</v>
      </c>
      <c r="EL374" t="s">
        <v>368</v>
      </c>
      <c r="EM374" t="s">
        <v>369</v>
      </c>
      <c r="EO374" t="s">
        <v>3</v>
      </c>
      <c r="EQ374">
        <v>131072</v>
      </c>
      <c r="ER374">
        <v>9.9</v>
      </c>
      <c r="ES374">
        <v>9.9</v>
      </c>
      <c r="ET374">
        <v>0</v>
      </c>
      <c r="EU374">
        <v>0</v>
      </c>
      <c r="EV374">
        <v>0</v>
      </c>
      <c r="EW374">
        <v>0</v>
      </c>
      <c r="EX374">
        <v>0</v>
      </c>
      <c r="EY374">
        <v>0</v>
      </c>
      <c r="FQ374">
        <v>0</v>
      </c>
      <c r="FR374">
        <f t="shared" si="718"/>
        <v>0</v>
      </c>
      <c r="FS374">
        <v>0</v>
      </c>
      <c r="FX374">
        <v>0</v>
      </c>
      <c r="FY374">
        <v>0</v>
      </c>
      <c r="GA374" t="s">
        <v>3</v>
      </c>
      <c r="GD374">
        <v>1</v>
      </c>
      <c r="GF374">
        <v>1662794445</v>
      </c>
      <c r="GG374">
        <v>2</v>
      </c>
      <c r="GH374">
        <v>0</v>
      </c>
      <c r="GI374">
        <v>2</v>
      </c>
      <c r="GJ374">
        <v>0</v>
      </c>
      <c r="GK374">
        <v>0</v>
      </c>
      <c r="GL374">
        <f t="shared" si="719"/>
        <v>0</v>
      </c>
      <c r="GM374">
        <f t="shared" si="720"/>
        <v>74</v>
      </c>
      <c r="GN374">
        <f t="shared" si="721"/>
        <v>0</v>
      </c>
      <c r="GO374">
        <f t="shared" si="722"/>
        <v>74</v>
      </c>
      <c r="GP374">
        <f t="shared" si="723"/>
        <v>0</v>
      </c>
      <c r="GR374">
        <v>0</v>
      </c>
      <c r="GS374">
        <v>0</v>
      </c>
      <c r="GT374">
        <v>0</v>
      </c>
      <c r="GU374" t="s">
        <v>3</v>
      </c>
      <c r="GV374">
        <f t="shared" si="724"/>
        <v>0</v>
      </c>
      <c r="GW374">
        <v>1</v>
      </c>
      <c r="GX374">
        <f t="shared" si="725"/>
        <v>0</v>
      </c>
      <c r="HA374">
        <v>0</v>
      </c>
      <c r="HB374">
        <v>0</v>
      </c>
      <c r="HC374">
        <f t="shared" si="726"/>
        <v>0</v>
      </c>
      <c r="IK374">
        <v>0</v>
      </c>
    </row>
    <row r="375" spans="1:245">
      <c r="A375">
        <v>17</v>
      </c>
      <c r="B375">
        <v>1</v>
      </c>
      <c r="C375">
        <f>ROW(SmtRes!A835)</f>
        <v>835</v>
      </c>
      <c r="D375">
        <f>ROW(EtalonRes!A933)</f>
        <v>933</v>
      </c>
      <c r="E375" t="s">
        <v>79</v>
      </c>
      <c r="F375" t="s">
        <v>834</v>
      </c>
      <c r="G375" t="s">
        <v>835</v>
      </c>
      <c r="H375" t="s">
        <v>817</v>
      </c>
      <c r="I375">
        <f>ROUND(2/100,9)</f>
        <v>0.02</v>
      </c>
      <c r="J375">
        <v>0</v>
      </c>
      <c r="O375">
        <f t="shared" si="687"/>
        <v>224</v>
      </c>
      <c r="P375">
        <f t="shared" si="688"/>
        <v>16</v>
      </c>
      <c r="Q375">
        <f t="shared" si="689"/>
        <v>5</v>
      </c>
      <c r="R375">
        <f t="shared" si="690"/>
        <v>0</v>
      </c>
      <c r="S375">
        <f t="shared" si="691"/>
        <v>203</v>
      </c>
      <c r="T375">
        <f t="shared" si="692"/>
        <v>0</v>
      </c>
      <c r="U375">
        <f t="shared" si="693"/>
        <v>1.2176</v>
      </c>
      <c r="V375">
        <f t="shared" si="694"/>
        <v>1.6000000000000001E-3</v>
      </c>
      <c r="W375">
        <f t="shared" si="695"/>
        <v>0</v>
      </c>
      <c r="X375">
        <f t="shared" si="696"/>
        <v>193</v>
      </c>
      <c r="Y375">
        <f t="shared" si="697"/>
        <v>132</v>
      </c>
      <c r="AA375">
        <v>48583957</v>
      </c>
      <c r="AB375">
        <f t="shared" si="698"/>
        <v>742.22</v>
      </c>
      <c r="AC375">
        <f t="shared" si="699"/>
        <v>137.01</v>
      </c>
      <c r="AD375">
        <f t="shared" si="700"/>
        <v>40.85</v>
      </c>
      <c r="AE375">
        <f t="shared" si="701"/>
        <v>0.97</v>
      </c>
      <c r="AF375">
        <f t="shared" si="702"/>
        <v>564.36</v>
      </c>
      <c r="AG375">
        <f t="shared" si="703"/>
        <v>0</v>
      </c>
      <c r="AH375">
        <f t="shared" si="704"/>
        <v>60.88</v>
      </c>
      <c r="AI375">
        <f t="shared" si="705"/>
        <v>0.08</v>
      </c>
      <c r="AJ375">
        <f t="shared" si="706"/>
        <v>0</v>
      </c>
      <c r="AK375">
        <v>742.22</v>
      </c>
      <c r="AL375">
        <v>137.01</v>
      </c>
      <c r="AM375">
        <v>40.85</v>
      </c>
      <c r="AN375">
        <v>0.97</v>
      </c>
      <c r="AO375">
        <v>564.36</v>
      </c>
      <c r="AP375">
        <v>0</v>
      </c>
      <c r="AQ375">
        <v>60.88</v>
      </c>
      <c r="AR375">
        <v>0.08</v>
      </c>
      <c r="AS375">
        <v>0</v>
      </c>
      <c r="AT375">
        <v>95</v>
      </c>
      <c r="AU375">
        <v>65</v>
      </c>
      <c r="AV375">
        <v>1</v>
      </c>
      <c r="AW375">
        <v>1</v>
      </c>
      <c r="AZ375">
        <v>1</v>
      </c>
      <c r="BA375">
        <v>17.95</v>
      </c>
      <c r="BB375">
        <v>5.85</v>
      </c>
      <c r="BC375">
        <v>5.93</v>
      </c>
      <c r="BD375" t="s">
        <v>3</v>
      </c>
      <c r="BE375" t="s">
        <v>3</v>
      </c>
      <c r="BF375" t="s">
        <v>3</v>
      </c>
      <c r="BG375" t="s">
        <v>3</v>
      </c>
      <c r="BH375">
        <v>0</v>
      </c>
      <c r="BI375">
        <v>2</v>
      </c>
      <c r="BJ375" t="s">
        <v>836</v>
      </c>
      <c r="BM375">
        <v>108001</v>
      </c>
      <c r="BN375">
        <v>0</v>
      </c>
      <c r="BO375" t="s">
        <v>834</v>
      </c>
      <c r="BP375">
        <v>1</v>
      </c>
      <c r="BQ375">
        <v>3</v>
      </c>
      <c r="BR375">
        <v>0</v>
      </c>
      <c r="BS375">
        <v>17.95</v>
      </c>
      <c r="BT375">
        <v>1</v>
      </c>
      <c r="BU375">
        <v>1</v>
      </c>
      <c r="BV375">
        <v>1</v>
      </c>
      <c r="BW375">
        <v>1</v>
      </c>
      <c r="BX375">
        <v>1</v>
      </c>
      <c r="BY375" t="s">
        <v>3</v>
      </c>
      <c r="BZ375">
        <v>95</v>
      </c>
      <c r="CA375">
        <v>65</v>
      </c>
      <c r="CE375">
        <v>0</v>
      </c>
      <c r="CF375">
        <v>0</v>
      </c>
      <c r="CG375">
        <v>0</v>
      </c>
      <c r="CM375">
        <v>0</v>
      </c>
      <c r="CN375" t="s">
        <v>3</v>
      </c>
      <c r="CO375">
        <v>0</v>
      </c>
      <c r="CP375">
        <f t="shared" si="707"/>
        <v>224</v>
      </c>
      <c r="CQ375">
        <f t="shared" si="708"/>
        <v>812.46929999999986</v>
      </c>
      <c r="CR375">
        <f t="shared" si="709"/>
        <v>238.9725</v>
      </c>
      <c r="CS375">
        <f t="shared" si="710"/>
        <v>17.4115</v>
      </c>
      <c r="CT375">
        <f t="shared" si="711"/>
        <v>10130.262000000001</v>
      </c>
      <c r="CU375">
        <f t="shared" si="712"/>
        <v>0</v>
      </c>
      <c r="CV375">
        <f t="shared" si="713"/>
        <v>60.88</v>
      </c>
      <c r="CW375">
        <f t="shared" si="714"/>
        <v>0.08</v>
      </c>
      <c r="CX375">
        <f t="shared" si="715"/>
        <v>0</v>
      </c>
      <c r="CY375">
        <f t="shared" si="716"/>
        <v>192.85</v>
      </c>
      <c r="CZ375">
        <f t="shared" si="717"/>
        <v>131.94999999999999</v>
      </c>
      <c r="DC375" t="s">
        <v>3</v>
      </c>
      <c r="DD375" t="s">
        <v>3</v>
      </c>
      <c r="DE375" t="s">
        <v>3</v>
      </c>
      <c r="DF375" t="s">
        <v>3</v>
      </c>
      <c r="DG375" t="s">
        <v>3</v>
      </c>
      <c r="DH375" t="s">
        <v>3</v>
      </c>
      <c r="DI375" t="s">
        <v>3</v>
      </c>
      <c r="DJ375" t="s">
        <v>3</v>
      </c>
      <c r="DK375" t="s">
        <v>3</v>
      </c>
      <c r="DL375" t="s">
        <v>3</v>
      </c>
      <c r="DM375" t="s">
        <v>3</v>
      </c>
      <c r="DN375">
        <v>0</v>
      </c>
      <c r="DO375">
        <v>0</v>
      </c>
      <c r="DP375">
        <v>1</v>
      </c>
      <c r="DQ375">
        <v>1</v>
      </c>
      <c r="DU375">
        <v>1010</v>
      </c>
      <c r="DV375" t="s">
        <v>817</v>
      </c>
      <c r="DW375" t="s">
        <v>817</v>
      </c>
      <c r="DX375">
        <v>100</v>
      </c>
      <c r="EE375">
        <v>48577606</v>
      </c>
      <c r="EF375">
        <v>3</v>
      </c>
      <c r="EG375" t="s">
        <v>593</v>
      </c>
      <c r="EH375">
        <v>0</v>
      </c>
      <c r="EI375" t="s">
        <v>3</v>
      </c>
      <c r="EJ375">
        <v>2</v>
      </c>
      <c r="EK375">
        <v>108001</v>
      </c>
      <c r="EL375" t="s">
        <v>594</v>
      </c>
      <c r="EM375" t="s">
        <v>595</v>
      </c>
      <c r="EO375" t="s">
        <v>3</v>
      </c>
      <c r="EQ375">
        <v>131072</v>
      </c>
      <c r="ER375">
        <v>742.22</v>
      </c>
      <c r="ES375">
        <v>137.01</v>
      </c>
      <c r="ET375">
        <v>40.85</v>
      </c>
      <c r="EU375">
        <v>0.97</v>
      </c>
      <c r="EV375">
        <v>564.36</v>
      </c>
      <c r="EW375">
        <v>60.88</v>
      </c>
      <c r="EX375">
        <v>0.08</v>
      </c>
      <c r="EY375">
        <v>0</v>
      </c>
      <c r="FQ375">
        <v>0</v>
      </c>
      <c r="FR375">
        <f t="shared" si="718"/>
        <v>0</v>
      </c>
      <c r="FS375">
        <v>0</v>
      </c>
      <c r="FX375">
        <v>95</v>
      </c>
      <c r="FY375">
        <v>65</v>
      </c>
      <c r="GA375" t="s">
        <v>3</v>
      </c>
      <c r="GD375">
        <v>1</v>
      </c>
      <c r="GF375">
        <v>-1611291098</v>
      </c>
      <c r="GG375">
        <v>2</v>
      </c>
      <c r="GH375">
        <v>0</v>
      </c>
      <c r="GI375">
        <v>2</v>
      </c>
      <c r="GJ375">
        <v>0</v>
      </c>
      <c r="GK375">
        <v>0</v>
      </c>
      <c r="GL375">
        <f t="shared" si="719"/>
        <v>0</v>
      </c>
      <c r="GM375">
        <f t="shared" si="720"/>
        <v>549</v>
      </c>
      <c r="GN375">
        <f t="shared" si="721"/>
        <v>0</v>
      </c>
      <c r="GO375">
        <f t="shared" si="722"/>
        <v>549</v>
      </c>
      <c r="GP375">
        <f t="shared" si="723"/>
        <v>0</v>
      </c>
      <c r="GR375">
        <v>0</v>
      </c>
      <c r="GS375">
        <v>0</v>
      </c>
      <c r="GT375">
        <v>0</v>
      </c>
      <c r="GU375" t="s">
        <v>3</v>
      </c>
      <c r="GV375">
        <f t="shared" si="724"/>
        <v>0</v>
      </c>
      <c r="GW375">
        <v>1</v>
      </c>
      <c r="GX375">
        <f t="shared" si="725"/>
        <v>0</v>
      </c>
      <c r="HA375">
        <v>0</v>
      </c>
      <c r="HB375">
        <v>0</v>
      </c>
      <c r="HC375">
        <f t="shared" si="726"/>
        <v>0</v>
      </c>
      <c r="IK375">
        <v>0</v>
      </c>
    </row>
    <row r="376" spans="1:245">
      <c r="A376">
        <v>17</v>
      </c>
      <c r="B376">
        <v>1</v>
      </c>
      <c r="E376" t="s">
        <v>84</v>
      </c>
      <c r="F376" t="s">
        <v>837</v>
      </c>
      <c r="G376" t="s">
        <v>838</v>
      </c>
      <c r="H376" t="s">
        <v>170</v>
      </c>
      <c r="I376">
        <v>2</v>
      </c>
      <c r="J376">
        <v>0</v>
      </c>
      <c r="O376">
        <f t="shared" si="687"/>
        <v>142</v>
      </c>
      <c r="P376">
        <f t="shared" si="688"/>
        <v>142</v>
      </c>
      <c r="Q376">
        <f t="shared" si="689"/>
        <v>0</v>
      </c>
      <c r="R376">
        <f t="shared" si="690"/>
        <v>0</v>
      </c>
      <c r="S376">
        <f t="shared" si="691"/>
        <v>0</v>
      </c>
      <c r="T376">
        <f t="shared" si="692"/>
        <v>0</v>
      </c>
      <c r="U376">
        <f t="shared" si="693"/>
        <v>0</v>
      </c>
      <c r="V376">
        <f t="shared" si="694"/>
        <v>0</v>
      </c>
      <c r="W376">
        <f t="shared" si="695"/>
        <v>0</v>
      </c>
      <c r="X376">
        <f t="shared" si="696"/>
        <v>0</v>
      </c>
      <c r="Y376">
        <f t="shared" si="697"/>
        <v>0</v>
      </c>
      <c r="AA376">
        <v>48583957</v>
      </c>
      <c r="AB376">
        <f t="shared" si="698"/>
        <v>8.4499999999999993</v>
      </c>
      <c r="AC376">
        <f t="shared" si="699"/>
        <v>8.4499999999999993</v>
      </c>
      <c r="AD376">
        <f t="shared" si="700"/>
        <v>0</v>
      </c>
      <c r="AE376">
        <f t="shared" si="701"/>
        <v>0</v>
      </c>
      <c r="AF376">
        <f t="shared" si="702"/>
        <v>0</v>
      </c>
      <c r="AG376">
        <f t="shared" si="703"/>
        <v>0</v>
      </c>
      <c r="AH376">
        <f t="shared" si="704"/>
        <v>0</v>
      </c>
      <c r="AI376">
        <f t="shared" si="705"/>
        <v>0</v>
      </c>
      <c r="AJ376">
        <f t="shared" si="706"/>
        <v>0</v>
      </c>
      <c r="AK376">
        <v>8.4499999999999993</v>
      </c>
      <c r="AL376">
        <v>8.4499999999999993</v>
      </c>
      <c r="AM376">
        <v>0</v>
      </c>
      <c r="AN376">
        <v>0</v>
      </c>
      <c r="AO376">
        <v>0</v>
      </c>
      <c r="AP376">
        <v>0</v>
      </c>
      <c r="AQ376">
        <v>0</v>
      </c>
      <c r="AR376">
        <v>0</v>
      </c>
      <c r="AS376">
        <v>0</v>
      </c>
      <c r="AT376">
        <v>0</v>
      </c>
      <c r="AU376">
        <v>0</v>
      </c>
      <c r="AV376">
        <v>1</v>
      </c>
      <c r="AW376">
        <v>1</v>
      </c>
      <c r="AZ376">
        <v>1</v>
      </c>
      <c r="BA376">
        <v>1</v>
      </c>
      <c r="BB376">
        <v>1</v>
      </c>
      <c r="BC376">
        <v>8.39</v>
      </c>
      <c r="BD376" t="s">
        <v>3</v>
      </c>
      <c r="BE376" t="s">
        <v>3</v>
      </c>
      <c r="BF376" t="s">
        <v>3</v>
      </c>
      <c r="BG376" t="s">
        <v>3</v>
      </c>
      <c r="BH376">
        <v>3</v>
      </c>
      <c r="BI376">
        <v>2</v>
      </c>
      <c r="BJ376" t="s">
        <v>839</v>
      </c>
      <c r="BM376">
        <v>500002</v>
      </c>
      <c r="BN376">
        <v>0</v>
      </c>
      <c r="BO376" t="s">
        <v>837</v>
      </c>
      <c r="BP376">
        <v>1</v>
      </c>
      <c r="BQ376">
        <v>12</v>
      </c>
      <c r="BR376">
        <v>0</v>
      </c>
      <c r="BS376">
        <v>1</v>
      </c>
      <c r="BT376">
        <v>1</v>
      </c>
      <c r="BU376">
        <v>1</v>
      </c>
      <c r="BV376">
        <v>1</v>
      </c>
      <c r="BW376">
        <v>1</v>
      </c>
      <c r="BX376">
        <v>1</v>
      </c>
      <c r="BY376" t="s">
        <v>3</v>
      </c>
      <c r="BZ376">
        <v>0</v>
      </c>
      <c r="CA376">
        <v>0</v>
      </c>
      <c r="CE376">
        <v>0</v>
      </c>
      <c r="CF376">
        <v>0</v>
      </c>
      <c r="CG376">
        <v>0</v>
      </c>
      <c r="CM376">
        <v>0</v>
      </c>
      <c r="CN376" t="s">
        <v>3</v>
      </c>
      <c r="CO376">
        <v>0</v>
      </c>
      <c r="CP376">
        <f t="shared" si="707"/>
        <v>142</v>
      </c>
      <c r="CQ376">
        <f t="shared" si="708"/>
        <v>70.895499999999998</v>
      </c>
      <c r="CR376">
        <f t="shared" si="709"/>
        <v>0</v>
      </c>
      <c r="CS376">
        <f t="shared" si="710"/>
        <v>0</v>
      </c>
      <c r="CT376">
        <f t="shared" si="711"/>
        <v>0</v>
      </c>
      <c r="CU376">
        <f t="shared" si="712"/>
        <v>0</v>
      </c>
      <c r="CV376">
        <f t="shared" si="713"/>
        <v>0</v>
      </c>
      <c r="CW376">
        <f t="shared" si="714"/>
        <v>0</v>
      </c>
      <c r="CX376">
        <f t="shared" si="715"/>
        <v>0</v>
      </c>
      <c r="CY376">
        <f t="shared" si="716"/>
        <v>0</v>
      </c>
      <c r="CZ376">
        <f t="shared" si="717"/>
        <v>0</v>
      </c>
      <c r="DC376" t="s">
        <v>3</v>
      </c>
      <c r="DD376" t="s">
        <v>3</v>
      </c>
      <c r="DE376" t="s">
        <v>3</v>
      </c>
      <c r="DF376" t="s">
        <v>3</v>
      </c>
      <c r="DG376" t="s">
        <v>3</v>
      </c>
      <c r="DH376" t="s">
        <v>3</v>
      </c>
      <c r="DI376" t="s">
        <v>3</v>
      </c>
      <c r="DJ376" t="s">
        <v>3</v>
      </c>
      <c r="DK376" t="s">
        <v>3</v>
      </c>
      <c r="DL376" t="s">
        <v>3</v>
      </c>
      <c r="DM376" t="s">
        <v>3</v>
      </c>
      <c r="DN376">
        <v>0</v>
      </c>
      <c r="DO376">
        <v>0</v>
      </c>
      <c r="DP376">
        <v>1</v>
      </c>
      <c r="DQ376">
        <v>1</v>
      </c>
      <c r="DU376">
        <v>1010</v>
      </c>
      <c r="DV376" t="s">
        <v>170</v>
      </c>
      <c r="DW376" t="s">
        <v>170</v>
      </c>
      <c r="DX376">
        <v>1</v>
      </c>
      <c r="EE376">
        <v>48577657</v>
      </c>
      <c r="EF376">
        <v>12</v>
      </c>
      <c r="EG376" t="s">
        <v>367</v>
      </c>
      <c r="EH376">
        <v>0</v>
      </c>
      <c r="EI376" t="s">
        <v>3</v>
      </c>
      <c r="EJ376">
        <v>2</v>
      </c>
      <c r="EK376">
        <v>500002</v>
      </c>
      <c r="EL376" t="s">
        <v>368</v>
      </c>
      <c r="EM376" t="s">
        <v>369</v>
      </c>
      <c r="EO376" t="s">
        <v>3</v>
      </c>
      <c r="EQ376">
        <v>131072</v>
      </c>
      <c r="ER376">
        <v>8.4499999999999993</v>
      </c>
      <c r="ES376">
        <v>8.4499999999999993</v>
      </c>
      <c r="ET376">
        <v>0</v>
      </c>
      <c r="EU376">
        <v>0</v>
      </c>
      <c r="EV376">
        <v>0</v>
      </c>
      <c r="EW376">
        <v>0</v>
      </c>
      <c r="EX376">
        <v>0</v>
      </c>
      <c r="EY376">
        <v>0</v>
      </c>
      <c r="FQ376">
        <v>0</v>
      </c>
      <c r="FR376">
        <f t="shared" si="718"/>
        <v>0</v>
      </c>
      <c r="FS376">
        <v>0</v>
      </c>
      <c r="FX376">
        <v>0</v>
      </c>
      <c r="FY376">
        <v>0</v>
      </c>
      <c r="GA376" t="s">
        <v>3</v>
      </c>
      <c r="GD376">
        <v>1</v>
      </c>
      <c r="GF376">
        <v>-665763004</v>
      </c>
      <c r="GG376">
        <v>2</v>
      </c>
      <c r="GH376">
        <v>0</v>
      </c>
      <c r="GI376">
        <v>2</v>
      </c>
      <c r="GJ376">
        <v>0</v>
      </c>
      <c r="GK376">
        <v>0</v>
      </c>
      <c r="GL376">
        <f t="shared" si="719"/>
        <v>0</v>
      </c>
      <c r="GM376">
        <f t="shared" si="720"/>
        <v>142</v>
      </c>
      <c r="GN376">
        <f t="shared" si="721"/>
        <v>0</v>
      </c>
      <c r="GO376">
        <f t="shared" si="722"/>
        <v>142</v>
      </c>
      <c r="GP376">
        <f t="shared" si="723"/>
        <v>0</v>
      </c>
      <c r="GR376">
        <v>0</v>
      </c>
      <c r="GS376">
        <v>0</v>
      </c>
      <c r="GT376">
        <v>0</v>
      </c>
      <c r="GU376" t="s">
        <v>3</v>
      </c>
      <c r="GV376">
        <f t="shared" si="724"/>
        <v>0</v>
      </c>
      <c r="GW376">
        <v>1</v>
      </c>
      <c r="GX376">
        <f t="shared" si="725"/>
        <v>0</v>
      </c>
      <c r="HA376">
        <v>0</v>
      </c>
      <c r="HB376">
        <v>0</v>
      </c>
      <c r="HC376">
        <f t="shared" si="726"/>
        <v>0</v>
      </c>
      <c r="IK376">
        <v>0</v>
      </c>
    </row>
    <row r="377" spans="1:245">
      <c r="A377">
        <v>17</v>
      </c>
      <c r="B377">
        <v>1</v>
      </c>
      <c r="C377">
        <f>ROW(SmtRes!A840)</f>
        <v>840</v>
      </c>
      <c r="D377">
        <f>ROW(EtalonRes!A940)</f>
        <v>940</v>
      </c>
      <c r="E377" t="s">
        <v>85</v>
      </c>
      <c r="F377" t="s">
        <v>840</v>
      </c>
      <c r="G377" t="s">
        <v>841</v>
      </c>
      <c r="H377" t="s">
        <v>842</v>
      </c>
      <c r="I377">
        <f>ROUND((85+40+6)/100,9)</f>
        <v>1.31</v>
      </c>
      <c r="J377">
        <v>0</v>
      </c>
      <c r="O377">
        <f t="shared" si="687"/>
        <v>3523</v>
      </c>
      <c r="P377">
        <f t="shared" si="688"/>
        <v>190</v>
      </c>
      <c r="Q377">
        <f t="shared" si="689"/>
        <v>266</v>
      </c>
      <c r="R377">
        <f t="shared" si="690"/>
        <v>0</v>
      </c>
      <c r="S377">
        <f t="shared" si="691"/>
        <v>3067</v>
      </c>
      <c r="T377">
        <f t="shared" si="692"/>
        <v>0</v>
      </c>
      <c r="U377">
        <f t="shared" si="693"/>
        <v>19.911999999999999</v>
      </c>
      <c r="V377">
        <f t="shared" si="694"/>
        <v>0</v>
      </c>
      <c r="W377">
        <f t="shared" si="695"/>
        <v>0</v>
      </c>
      <c r="X377">
        <f t="shared" si="696"/>
        <v>2914</v>
      </c>
      <c r="Y377">
        <f t="shared" si="697"/>
        <v>1994</v>
      </c>
      <c r="AA377">
        <v>48583957</v>
      </c>
      <c r="AB377">
        <f t="shared" si="698"/>
        <v>213.93</v>
      </c>
      <c r="AC377">
        <f t="shared" si="699"/>
        <v>16.61</v>
      </c>
      <c r="AD377">
        <f t="shared" si="700"/>
        <v>66.900000000000006</v>
      </c>
      <c r="AE377">
        <f t="shared" si="701"/>
        <v>0</v>
      </c>
      <c r="AF377">
        <f t="shared" si="702"/>
        <v>130.41999999999999</v>
      </c>
      <c r="AG377">
        <f t="shared" si="703"/>
        <v>0</v>
      </c>
      <c r="AH377">
        <f t="shared" si="704"/>
        <v>15.2</v>
      </c>
      <c r="AI377">
        <f t="shared" si="705"/>
        <v>0</v>
      </c>
      <c r="AJ377">
        <f t="shared" si="706"/>
        <v>0</v>
      </c>
      <c r="AK377">
        <v>213.93</v>
      </c>
      <c r="AL377">
        <v>16.61</v>
      </c>
      <c r="AM377">
        <v>66.900000000000006</v>
      </c>
      <c r="AN377">
        <v>0</v>
      </c>
      <c r="AO377">
        <v>130.41999999999999</v>
      </c>
      <c r="AP377">
        <v>0</v>
      </c>
      <c r="AQ377">
        <v>15.2</v>
      </c>
      <c r="AR377">
        <v>0</v>
      </c>
      <c r="AS377">
        <v>0</v>
      </c>
      <c r="AT377">
        <v>95</v>
      </c>
      <c r="AU377">
        <v>65</v>
      </c>
      <c r="AV377">
        <v>1</v>
      </c>
      <c r="AW377">
        <v>1</v>
      </c>
      <c r="AZ377">
        <v>1</v>
      </c>
      <c r="BA377">
        <v>17.95</v>
      </c>
      <c r="BB377">
        <v>3.03</v>
      </c>
      <c r="BC377">
        <v>8.7200000000000006</v>
      </c>
      <c r="BD377" t="s">
        <v>3</v>
      </c>
      <c r="BE377" t="s">
        <v>3</v>
      </c>
      <c r="BF377" t="s">
        <v>3</v>
      </c>
      <c r="BG377" t="s">
        <v>3</v>
      </c>
      <c r="BH377">
        <v>0</v>
      </c>
      <c r="BI377">
        <v>2</v>
      </c>
      <c r="BJ377" t="s">
        <v>843</v>
      </c>
      <c r="BM377">
        <v>108003</v>
      </c>
      <c r="BN377">
        <v>0</v>
      </c>
      <c r="BO377" t="s">
        <v>840</v>
      </c>
      <c r="BP377">
        <v>1</v>
      </c>
      <c r="BQ377">
        <v>3</v>
      </c>
      <c r="BR377">
        <v>0</v>
      </c>
      <c r="BS377">
        <v>17.95</v>
      </c>
      <c r="BT377">
        <v>1</v>
      </c>
      <c r="BU377">
        <v>1</v>
      </c>
      <c r="BV377">
        <v>1</v>
      </c>
      <c r="BW377">
        <v>1</v>
      </c>
      <c r="BX377">
        <v>1</v>
      </c>
      <c r="BY377" t="s">
        <v>3</v>
      </c>
      <c r="BZ377">
        <v>95</v>
      </c>
      <c r="CA377">
        <v>65</v>
      </c>
      <c r="CE377">
        <v>0</v>
      </c>
      <c r="CF377">
        <v>0</v>
      </c>
      <c r="CG377">
        <v>0</v>
      </c>
      <c r="CM377">
        <v>0</v>
      </c>
      <c r="CN377" t="s">
        <v>3</v>
      </c>
      <c r="CO377">
        <v>0</v>
      </c>
      <c r="CP377">
        <f t="shared" si="707"/>
        <v>3523</v>
      </c>
      <c r="CQ377">
        <f t="shared" si="708"/>
        <v>144.83920000000001</v>
      </c>
      <c r="CR377">
        <f t="shared" si="709"/>
        <v>202.70699999999999</v>
      </c>
      <c r="CS377">
        <f t="shared" si="710"/>
        <v>0</v>
      </c>
      <c r="CT377">
        <f t="shared" si="711"/>
        <v>2341.0389999999998</v>
      </c>
      <c r="CU377">
        <f t="shared" si="712"/>
        <v>0</v>
      </c>
      <c r="CV377">
        <f t="shared" si="713"/>
        <v>15.2</v>
      </c>
      <c r="CW377">
        <f t="shared" si="714"/>
        <v>0</v>
      </c>
      <c r="CX377">
        <f t="shared" si="715"/>
        <v>0</v>
      </c>
      <c r="CY377">
        <f t="shared" si="716"/>
        <v>2913.65</v>
      </c>
      <c r="CZ377">
        <f t="shared" si="717"/>
        <v>1993.55</v>
      </c>
      <c r="DC377" t="s">
        <v>3</v>
      </c>
      <c r="DD377" t="s">
        <v>3</v>
      </c>
      <c r="DE377" t="s">
        <v>3</v>
      </c>
      <c r="DF377" t="s">
        <v>3</v>
      </c>
      <c r="DG377" t="s">
        <v>3</v>
      </c>
      <c r="DH377" t="s">
        <v>3</v>
      </c>
      <c r="DI377" t="s">
        <v>3</v>
      </c>
      <c r="DJ377" t="s">
        <v>3</v>
      </c>
      <c r="DK377" t="s">
        <v>3</v>
      </c>
      <c r="DL377" t="s">
        <v>3</v>
      </c>
      <c r="DM377" t="s">
        <v>3</v>
      </c>
      <c r="DN377">
        <v>0</v>
      </c>
      <c r="DO377">
        <v>0</v>
      </c>
      <c r="DP377">
        <v>1</v>
      </c>
      <c r="DQ377">
        <v>1</v>
      </c>
      <c r="DU377">
        <v>1003</v>
      </c>
      <c r="DV377" t="s">
        <v>842</v>
      </c>
      <c r="DW377" t="s">
        <v>842</v>
      </c>
      <c r="DX377">
        <v>100</v>
      </c>
      <c r="EE377">
        <v>48577864</v>
      </c>
      <c r="EF377">
        <v>3</v>
      </c>
      <c r="EG377" t="s">
        <v>593</v>
      </c>
      <c r="EH377">
        <v>0</v>
      </c>
      <c r="EI377" t="s">
        <v>3</v>
      </c>
      <c r="EJ377">
        <v>2</v>
      </c>
      <c r="EK377">
        <v>108003</v>
      </c>
      <c r="EL377" t="s">
        <v>844</v>
      </c>
      <c r="EM377" t="s">
        <v>595</v>
      </c>
      <c r="EO377" t="s">
        <v>3</v>
      </c>
      <c r="EQ377">
        <v>131072</v>
      </c>
      <c r="ER377">
        <v>213.93</v>
      </c>
      <c r="ES377">
        <v>16.61</v>
      </c>
      <c r="ET377">
        <v>66.900000000000006</v>
      </c>
      <c r="EU377">
        <v>0</v>
      </c>
      <c r="EV377">
        <v>130.41999999999999</v>
      </c>
      <c r="EW377">
        <v>15.2</v>
      </c>
      <c r="EX377">
        <v>0</v>
      </c>
      <c r="EY377">
        <v>0</v>
      </c>
      <c r="FQ377">
        <v>0</v>
      </c>
      <c r="FR377">
        <f t="shared" si="718"/>
        <v>0</v>
      </c>
      <c r="FS377">
        <v>0</v>
      </c>
      <c r="FX377">
        <v>95</v>
      </c>
      <c r="FY377">
        <v>65</v>
      </c>
      <c r="GA377" t="s">
        <v>3</v>
      </c>
      <c r="GD377">
        <v>1</v>
      </c>
      <c r="GF377">
        <v>1216976222</v>
      </c>
      <c r="GG377">
        <v>2</v>
      </c>
      <c r="GH377">
        <v>0</v>
      </c>
      <c r="GI377">
        <v>2</v>
      </c>
      <c r="GJ377">
        <v>0</v>
      </c>
      <c r="GK377">
        <v>0</v>
      </c>
      <c r="GL377">
        <f t="shared" si="719"/>
        <v>0</v>
      </c>
      <c r="GM377">
        <f t="shared" si="720"/>
        <v>8431</v>
      </c>
      <c r="GN377">
        <f t="shared" si="721"/>
        <v>0</v>
      </c>
      <c r="GO377">
        <f t="shared" si="722"/>
        <v>8431</v>
      </c>
      <c r="GP377">
        <f t="shared" si="723"/>
        <v>0</v>
      </c>
      <c r="GR377">
        <v>0</v>
      </c>
      <c r="GS377">
        <v>0</v>
      </c>
      <c r="GT377">
        <v>0</v>
      </c>
      <c r="GU377" t="s">
        <v>3</v>
      </c>
      <c r="GV377">
        <f t="shared" si="724"/>
        <v>0</v>
      </c>
      <c r="GW377">
        <v>1</v>
      </c>
      <c r="GX377">
        <f t="shared" si="725"/>
        <v>0</v>
      </c>
      <c r="HA377">
        <v>0</v>
      </c>
      <c r="HB377">
        <v>0</v>
      </c>
      <c r="HC377">
        <f t="shared" si="726"/>
        <v>0</v>
      </c>
      <c r="IK377">
        <v>0</v>
      </c>
    </row>
    <row r="378" spans="1:245">
      <c r="A378">
        <v>17</v>
      </c>
      <c r="B378">
        <v>1</v>
      </c>
      <c r="E378" t="s">
        <v>87</v>
      </c>
      <c r="F378" t="s">
        <v>845</v>
      </c>
      <c r="G378" t="s">
        <v>846</v>
      </c>
      <c r="H378" t="s">
        <v>365</v>
      </c>
      <c r="I378">
        <f>ROUND(85*1.012/10,9)</f>
        <v>8.6020000000000003</v>
      </c>
      <c r="J378">
        <v>0</v>
      </c>
      <c r="O378">
        <f t="shared" si="687"/>
        <v>383</v>
      </c>
      <c r="P378">
        <f t="shared" si="688"/>
        <v>383</v>
      </c>
      <c r="Q378">
        <f t="shared" si="689"/>
        <v>0</v>
      </c>
      <c r="R378">
        <f t="shared" si="690"/>
        <v>0</v>
      </c>
      <c r="S378">
        <f t="shared" si="691"/>
        <v>0</v>
      </c>
      <c r="T378">
        <f t="shared" si="692"/>
        <v>0</v>
      </c>
      <c r="U378">
        <f t="shared" si="693"/>
        <v>0</v>
      </c>
      <c r="V378">
        <f t="shared" si="694"/>
        <v>0</v>
      </c>
      <c r="W378">
        <f t="shared" si="695"/>
        <v>0</v>
      </c>
      <c r="X378">
        <f t="shared" si="696"/>
        <v>0</v>
      </c>
      <c r="Y378">
        <f t="shared" si="697"/>
        <v>0</v>
      </c>
      <c r="AA378">
        <v>48583957</v>
      </c>
      <c r="AB378">
        <f t="shared" si="698"/>
        <v>16.350000000000001</v>
      </c>
      <c r="AC378">
        <f t="shared" si="699"/>
        <v>16.350000000000001</v>
      </c>
      <c r="AD378">
        <f t="shared" si="700"/>
        <v>0</v>
      </c>
      <c r="AE378">
        <f t="shared" si="701"/>
        <v>0</v>
      </c>
      <c r="AF378">
        <f t="shared" si="702"/>
        <v>0</v>
      </c>
      <c r="AG378">
        <f t="shared" si="703"/>
        <v>0</v>
      </c>
      <c r="AH378">
        <f t="shared" si="704"/>
        <v>0</v>
      </c>
      <c r="AI378">
        <f t="shared" si="705"/>
        <v>0</v>
      </c>
      <c r="AJ378">
        <f t="shared" si="706"/>
        <v>0</v>
      </c>
      <c r="AK378">
        <v>16.350000000000001</v>
      </c>
      <c r="AL378">
        <v>16.350000000000001</v>
      </c>
      <c r="AM378">
        <v>0</v>
      </c>
      <c r="AN378">
        <v>0</v>
      </c>
      <c r="AO378">
        <v>0</v>
      </c>
      <c r="AP378">
        <v>0</v>
      </c>
      <c r="AQ378">
        <v>0</v>
      </c>
      <c r="AR378">
        <v>0</v>
      </c>
      <c r="AS378">
        <v>0</v>
      </c>
      <c r="AT378">
        <v>0</v>
      </c>
      <c r="AU378">
        <v>0</v>
      </c>
      <c r="AV378">
        <v>1</v>
      </c>
      <c r="AW378">
        <v>1</v>
      </c>
      <c r="AZ378">
        <v>1</v>
      </c>
      <c r="BA378">
        <v>1</v>
      </c>
      <c r="BB378">
        <v>1</v>
      </c>
      <c r="BC378">
        <v>2.72</v>
      </c>
      <c r="BD378" t="s">
        <v>3</v>
      </c>
      <c r="BE378" t="s">
        <v>3</v>
      </c>
      <c r="BF378" t="s">
        <v>3</v>
      </c>
      <c r="BG378" t="s">
        <v>3</v>
      </c>
      <c r="BH378">
        <v>3</v>
      </c>
      <c r="BI378">
        <v>1</v>
      </c>
      <c r="BJ378" t="s">
        <v>847</v>
      </c>
      <c r="BM378">
        <v>500001</v>
      </c>
      <c r="BN378">
        <v>0</v>
      </c>
      <c r="BO378" t="s">
        <v>845</v>
      </c>
      <c r="BP378">
        <v>1</v>
      </c>
      <c r="BQ378">
        <v>8</v>
      </c>
      <c r="BR378">
        <v>0</v>
      </c>
      <c r="BS378">
        <v>1</v>
      </c>
      <c r="BT378">
        <v>1</v>
      </c>
      <c r="BU378">
        <v>1</v>
      </c>
      <c r="BV378">
        <v>1</v>
      </c>
      <c r="BW378">
        <v>1</v>
      </c>
      <c r="BX378">
        <v>1</v>
      </c>
      <c r="BY378" t="s">
        <v>3</v>
      </c>
      <c r="BZ378">
        <v>0</v>
      </c>
      <c r="CA378">
        <v>0</v>
      </c>
      <c r="CE378">
        <v>0</v>
      </c>
      <c r="CF378">
        <v>0</v>
      </c>
      <c r="CG378">
        <v>0</v>
      </c>
      <c r="CM378">
        <v>0</v>
      </c>
      <c r="CN378" t="s">
        <v>3</v>
      </c>
      <c r="CO378">
        <v>0</v>
      </c>
      <c r="CP378">
        <f t="shared" si="707"/>
        <v>383</v>
      </c>
      <c r="CQ378">
        <f t="shared" si="708"/>
        <v>44.472000000000008</v>
      </c>
      <c r="CR378">
        <f t="shared" si="709"/>
        <v>0</v>
      </c>
      <c r="CS378">
        <f t="shared" si="710"/>
        <v>0</v>
      </c>
      <c r="CT378">
        <f t="shared" si="711"/>
        <v>0</v>
      </c>
      <c r="CU378">
        <f t="shared" si="712"/>
        <v>0</v>
      </c>
      <c r="CV378">
        <f t="shared" si="713"/>
        <v>0</v>
      </c>
      <c r="CW378">
        <f t="shared" si="714"/>
        <v>0</v>
      </c>
      <c r="CX378">
        <f t="shared" si="715"/>
        <v>0</v>
      </c>
      <c r="CY378">
        <f t="shared" si="716"/>
        <v>0</v>
      </c>
      <c r="CZ378">
        <f t="shared" si="717"/>
        <v>0</v>
      </c>
      <c r="DC378" t="s">
        <v>3</v>
      </c>
      <c r="DD378" t="s">
        <v>3</v>
      </c>
      <c r="DE378" t="s">
        <v>3</v>
      </c>
      <c r="DF378" t="s">
        <v>3</v>
      </c>
      <c r="DG378" t="s">
        <v>3</v>
      </c>
      <c r="DH378" t="s">
        <v>3</v>
      </c>
      <c r="DI378" t="s">
        <v>3</v>
      </c>
      <c r="DJ378" t="s">
        <v>3</v>
      </c>
      <c r="DK378" t="s">
        <v>3</v>
      </c>
      <c r="DL378" t="s">
        <v>3</v>
      </c>
      <c r="DM378" t="s">
        <v>3</v>
      </c>
      <c r="DN378">
        <v>0</v>
      </c>
      <c r="DO378">
        <v>0</v>
      </c>
      <c r="DP378">
        <v>1</v>
      </c>
      <c r="DQ378">
        <v>1</v>
      </c>
      <c r="DU378">
        <v>1003</v>
      </c>
      <c r="DV378" t="s">
        <v>365</v>
      </c>
      <c r="DW378" t="s">
        <v>365</v>
      </c>
      <c r="DX378">
        <v>10</v>
      </c>
      <c r="EE378">
        <v>48577656</v>
      </c>
      <c r="EF378">
        <v>8</v>
      </c>
      <c r="EG378" t="s">
        <v>106</v>
      </c>
      <c r="EH378">
        <v>0</v>
      </c>
      <c r="EI378" t="s">
        <v>3</v>
      </c>
      <c r="EJ378">
        <v>1</v>
      </c>
      <c r="EK378">
        <v>500001</v>
      </c>
      <c r="EL378" t="s">
        <v>107</v>
      </c>
      <c r="EM378" t="s">
        <v>108</v>
      </c>
      <c r="EO378" t="s">
        <v>3</v>
      </c>
      <c r="EQ378">
        <v>131072</v>
      </c>
      <c r="ER378">
        <v>16.350000000000001</v>
      </c>
      <c r="ES378">
        <v>16.350000000000001</v>
      </c>
      <c r="ET378">
        <v>0</v>
      </c>
      <c r="EU378">
        <v>0</v>
      </c>
      <c r="EV378">
        <v>0</v>
      </c>
      <c r="EW378">
        <v>0</v>
      </c>
      <c r="EX378">
        <v>0</v>
      </c>
      <c r="EY378">
        <v>0</v>
      </c>
      <c r="FQ378">
        <v>0</v>
      </c>
      <c r="FR378">
        <f t="shared" si="718"/>
        <v>0</v>
      </c>
      <c r="FS378">
        <v>0</v>
      </c>
      <c r="FX378">
        <v>0</v>
      </c>
      <c r="FY378">
        <v>0</v>
      </c>
      <c r="GA378" t="s">
        <v>3</v>
      </c>
      <c r="GD378">
        <v>1</v>
      </c>
      <c r="GF378">
        <v>564796295</v>
      </c>
      <c r="GG378">
        <v>2</v>
      </c>
      <c r="GH378">
        <v>0</v>
      </c>
      <c r="GI378">
        <v>2</v>
      </c>
      <c r="GJ378">
        <v>0</v>
      </c>
      <c r="GK378">
        <v>0</v>
      </c>
      <c r="GL378">
        <f t="shared" si="719"/>
        <v>0</v>
      </c>
      <c r="GM378">
        <f t="shared" si="720"/>
        <v>383</v>
      </c>
      <c r="GN378">
        <f t="shared" si="721"/>
        <v>383</v>
      </c>
      <c r="GO378">
        <f t="shared" si="722"/>
        <v>0</v>
      </c>
      <c r="GP378">
        <f t="shared" si="723"/>
        <v>0</v>
      </c>
      <c r="GR378">
        <v>0</v>
      </c>
      <c r="GS378">
        <v>0</v>
      </c>
      <c r="GT378">
        <v>0</v>
      </c>
      <c r="GU378" t="s">
        <v>3</v>
      </c>
      <c r="GV378">
        <f t="shared" si="724"/>
        <v>0</v>
      </c>
      <c r="GW378">
        <v>1</v>
      </c>
      <c r="GX378">
        <f t="shared" si="725"/>
        <v>0</v>
      </c>
      <c r="HA378">
        <v>0</v>
      </c>
      <c r="HB378">
        <v>0</v>
      </c>
      <c r="HC378">
        <f t="shared" si="726"/>
        <v>0</v>
      </c>
      <c r="IK378">
        <v>0</v>
      </c>
    </row>
    <row r="379" spans="1:245">
      <c r="A379">
        <v>17</v>
      </c>
      <c r="B379">
        <v>1</v>
      </c>
      <c r="E379" t="s">
        <v>409</v>
      </c>
      <c r="F379" t="s">
        <v>848</v>
      </c>
      <c r="G379" t="s">
        <v>849</v>
      </c>
      <c r="H379" t="s">
        <v>365</v>
      </c>
      <c r="I379">
        <f>ROUND(40*1.012/10,9)</f>
        <v>4.048</v>
      </c>
      <c r="J379">
        <v>0</v>
      </c>
      <c r="O379">
        <f t="shared" si="687"/>
        <v>417</v>
      </c>
      <c r="P379">
        <f t="shared" si="688"/>
        <v>417</v>
      </c>
      <c r="Q379">
        <f t="shared" si="689"/>
        <v>0</v>
      </c>
      <c r="R379">
        <f t="shared" si="690"/>
        <v>0</v>
      </c>
      <c r="S379">
        <f t="shared" si="691"/>
        <v>0</v>
      </c>
      <c r="T379">
        <f t="shared" si="692"/>
        <v>0</v>
      </c>
      <c r="U379">
        <f t="shared" si="693"/>
        <v>0</v>
      </c>
      <c r="V379">
        <f t="shared" si="694"/>
        <v>0</v>
      </c>
      <c r="W379">
        <f t="shared" si="695"/>
        <v>0</v>
      </c>
      <c r="X379">
        <f t="shared" si="696"/>
        <v>0</v>
      </c>
      <c r="Y379">
        <f t="shared" si="697"/>
        <v>0</v>
      </c>
      <c r="AA379">
        <v>48583957</v>
      </c>
      <c r="AB379">
        <f t="shared" si="698"/>
        <v>37.869999999999997</v>
      </c>
      <c r="AC379">
        <f t="shared" si="699"/>
        <v>37.869999999999997</v>
      </c>
      <c r="AD379">
        <f t="shared" si="700"/>
        <v>0</v>
      </c>
      <c r="AE379">
        <f t="shared" si="701"/>
        <v>0</v>
      </c>
      <c r="AF379">
        <f t="shared" si="702"/>
        <v>0</v>
      </c>
      <c r="AG379">
        <f t="shared" si="703"/>
        <v>0</v>
      </c>
      <c r="AH379">
        <f t="shared" si="704"/>
        <v>0</v>
      </c>
      <c r="AI379">
        <f t="shared" si="705"/>
        <v>0</v>
      </c>
      <c r="AJ379">
        <f t="shared" si="706"/>
        <v>0</v>
      </c>
      <c r="AK379">
        <v>37.869999999999997</v>
      </c>
      <c r="AL379">
        <v>37.869999999999997</v>
      </c>
      <c r="AM379">
        <v>0</v>
      </c>
      <c r="AN379">
        <v>0</v>
      </c>
      <c r="AO379">
        <v>0</v>
      </c>
      <c r="AP379">
        <v>0</v>
      </c>
      <c r="AQ379">
        <v>0</v>
      </c>
      <c r="AR379">
        <v>0</v>
      </c>
      <c r="AS379">
        <v>0</v>
      </c>
      <c r="AT379">
        <v>0</v>
      </c>
      <c r="AU379">
        <v>0</v>
      </c>
      <c r="AV379">
        <v>1</v>
      </c>
      <c r="AW379">
        <v>1</v>
      </c>
      <c r="AZ379">
        <v>1</v>
      </c>
      <c r="BA379">
        <v>1</v>
      </c>
      <c r="BB379">
        <v>1</v>
      </c>
      <c r="BC379">
        <v>2.72</v>
      </c>
      <c r="BD379" t="s">
        <v>3</v>
      </c>
      <c r="BE379" t="s">
        <v>3</v>
      </c>
      <c r="BF379" t="s">
        <v>3</v>
      </c>
      <c r="BG379" t="s">
        <v>3</v>
      </c>
      <c r="BH379">
        <v>3</v>
      </c>
      <c r="BI379">
        <v>1</v>
      </c>
      <c r="BJ379" t="s">
        <v>850</v>
      </c>
      <c r="BM379">
        <v>500001</v>
      </c>
      <c r="BN379">
        <v>0</v>
      </c>
      <c r="BO379" t="s">
        <v>848</v>
      </c>
      <c r="BP379">
        <v>1</v>
      </c>
      <c r="BQ379">
        <v>8</v>
      </c>
      <c r="BR379">
        <v>0</v>
      </c>
      <c r="BS379">
        <v>1</v>
      </c>
      <c r="BT379">
        <v>1</v>
      </c>
      <c r="BU379">
        <v>1</v>
      </c>
      <c r="BV379">
        <v>1</v>
      </c>
      <c r="BW379">
        <v>1</v>
      </c>
      <c r="BX379">
        <v>1</v>
      </c>
      <c r="BY379" t="s">
        <v>3</v>
      </c>
      <c r="BZ379">
        <v>0</v>
      </c>
      <c r="CA379">
        <v>0</v>
      </c>
      <c r="CE379">
        <v>0</v>
      </c>
      <c r="CF379">
        <v>0</v>
      </c>
      <c r="CG379">
        <v>0</v>
      </c>
      <c r="CM379">
        <v>0</v>
      </c>
      <c r="CN379" t="s">
        <v>3</v>
      </c>
      <c r="CO379">
        <v>0</v>
      </c>
      <c r="CP379">
        <f t="shared" si="707"/>
        <v>417</v>
      </c>
      <c r="CQ379">
        <f t="shared" si="708"/>
        <v>103.0064</v>
      </c>
      <c r="CR379">
        <f t="shared" si="709"/>
        <v>0</v>
      </c>
      <c r="CS379">
        <f t="shared" si="710"/>
        <v>0</v>
      </c>
      <c r="CT379">
        <f t="shared" si="711"/>
        <v>0</v>
      </c>
      <c r="CU379">
        <f t="shared" si="712"/>
        <v>0</v>
      </c>
      <c r="CV379">
        <f t="shared" si="713"/>
        <v>0</v>
      </c>
      <c r="CW379">
        <f t="shared" si="714"/>
        <v>0</v>
      </c>
      <c r="CX379">
        <f t="shared" si="715"/>
        <v>0</v>
      </c>
      <c r="CY379">
        <f t="shared" si="716"/>
        <v>0</v>
      </c>
      <c r="CZ379">
        <f t="shared" si="717"/>
        <v>0</v>
      </c>
      <c r="DC379" t="s">
        <v>3</v>
      </c>
      <c r="DD379" t="s">
        <v>3</v>
      </c>
      <c r="DE379" t="s">
        <v>3</v>
      </c>
      <c r="DF379" t="s">
        <v>3</v>
      </c>
      <c r="DG379" t="s">
        <v>3</v>
      </c>
      <c r="DH379" t="s">
        <v>3</v>
      </c>
      <c r="DI379" t="s">
        <v>3</v>
      </c>
      <c r="DJ379" t="s">
        <v>3</v>
      </c>
      <c r="DK379" t="s">
        <v>3</v>
      </c>
      <c r="DL379" t="s">
        <v>3</v>
      </c>
      <c r="DM379" t="s">
        <v>3</v>
      </c>
      <c r="DN379">
        <v>0</v>
      </c>
      <c r="DO379">
        <v>0</v>
      </c>
      <c r="DP379">
        <v>1</v>
      </c>
      <c r="DQ379">
        <v>1</v>
      </c>
      <c r="DU379">
        <v>1003</v>
      </c>
      <c r="DV379" t="s">
        <v>365</v>
      </c>
      <c r="DW379" t="s">
        <v>365</v>
      </c>
      <c r="DX379">
        <v>10</v>
      </c>
      <c r="EE379">
        <v>48577656</v>
      </c>
      <c r="EF379">
        <v>8</v>
      </c>
      <c r="EG379" t="s">
        <v>106</v>
      </c>
      <c r="EH379">
        <v>0</v>
      </c>
      <c r="EI379" t="s">
        <v>3</v>
      </c>
      <c r="EJ379">
        <v>1</v>
      </c>
      <c r="EK379">
        <v>500001</v>
      </c>
      <c r="EL379" t="s">
        <v>107</v>
      </c>
      <c r="EM379" t="s">
        <v>108</v>
      </c>
      <c r="EO379" t="s">
        <v>3</v>
      </c>
      <c r="EQ379">
        <v>131072</v>
      </c>
      <c r="ER379">
        <v>37.869999999999997</v>
      </c>
      <c r="ES379">
        <v>37.869999999999997</v>
      </c>
      <c r="ET379">
        <v>0</v>
      </c>
      <c r="EU379">
        <v>0</v>
      </c>
      <c r="EV379">
        <v>0</v>
      </c>
      <c r="EW379">
        <v>0</v>
      </c>
      <c r="EX379">
        <v>0</v>
      </c>
      <c r="EY379">
        <v>0</v>
      </c>
      <c r="FQ379">
        <v>0</v>
      </c>
      <c r="FR379">
        <f t="shared" si="718"/>
        <v>0</v>
      </c>
      <c r="FS379">
        <v>0</v>
      </c>
      <c r="FX379">
        <v>0</v>
      </c>
      <c r="FY379">
        <v>0</v>
      </c>
      <c r="GA379" t="s">
        <v>3</v>
      </c>
      <c r="GD379">
        <v>1</v>
      </c>
      <c r="GF379">
        <v>583353764</v>
      </c>
      <c r="GG379">
        <v>2</v>
      </c>
      <c r="GH379">
        <v>0</v>
      </c>
      <c r="GI379">
        <v>2</v>
      </c>
      <c r="GJ379">
        <v>0</v>
      </c>
      <c r="GK379">
        <v>0</v>
      </c>
      <c r="GL379">
        <f t="shared" si="719"/>
        <v>0</v>
      </c>
      <c r="GM379">
        <f t="shared" si="720"/>
        <v>417</v>
      </c>
      <c r="GN379">
        <f t="shared" si="721"/>
        <v>417</v>
      </c>
      <c r="GO379">
        <f t="shared" si="722"/>
        <v>0</v>
      </c>
      <c r="GP379">
        <f t="shared" si="723"/>
        <v>0</v>
      </c>
      <c r="GR379">
        <v>0</v>
      </c>
      <c r="GS379">
        <v>0</v>
      </c>
      <c r="GT379">
        <v>0</v>
      </c>
      <c r="GU379" t="s">
        <v>3</v>
      </c>
      <c r="GV379">
        <f t="shared" si="724"/>
        <v>0</v>
      </c>
      <c r="GW379">
        <v>1</v>
      </c>
      <c r="GX379">
        <f t="shared" si="725"/>
        <v>0</v>
      </c>
      <c r="HA379">
        <v>0</v>
      </c>
      <c r="HB379">
        <v>0</v>
      </c>
      <c r="HC379">
        <f t="shared" si="726"/>
        <v>0</v>
      </c>
      <c r="IK379">
        <v>0</v>
      </c>
    </row>
    <row r="380" spans="1:245">
      <c r="A380">
        <v>17</v>
      </c>
      <c r="B380">
        <v>1</v>
      </c>
      <c r="E380" t="s">
        <v>89</v>
      </c>
      <c r="F380" t="s">
        <v>851</v>
      </c>
      <c r="G380" t="s">
        <v>852</v>
      </c>
      <c r="H380" t="s">
        <v>365</v>
      </c>
      <c r="I380">
        <f>ROUND((6*1.012)/10,9)</f>
        <v>0.60719999999999996</v>
      </c>
      <c r="J380">
        <v>0</v>
      </c>
      <c r="O380">
        <f t="shared" si="687"/>
        <v>96</v>
      </c>
      <c r="P380">
        <f t="shared" si="688"/>
        <v>96</v>
      </c>
      <c r="Q380">
        <f t="shared" si="689"/>
        <v>0</v>
      </c>
      <c r="R380">
        <f t="shared" si="690"/>
        <v>0</v>
      </c>
      <c r="S380">
        <f t="shared" si="691"/>
        <v>0</v>
      </c>
      <c r="T380">
        <f t="shared" si="692"/>
        <v>0</v>
      </c>
      <c r="U380">
        <f t="shared" si="693"/>
        <v>0</v>
      </c>
      <c r="V380">
        <f t="shared" si="694"/>
        <v>0</v>
      </c>
      <c r="W380">
        <f t="shared" si="695"/>
        <v>0</v>
      </c>
      <c r="X380">
        <f t="shared" si="696"/>
        <v>0</v>
      </c>
      <c r="Y380">
        <f t="shared" si="697"/>
        <v>0</v>
      </c>
      <c r="AA380">
        <v>48583957</v>
      </c>
      <c r="AB380">
        <f t="shared" si="698"/>
        <v>57.87</v>
      </c>
      <c r="AC380">
        <f t="shared" si="699"/>
        <v>57.87</v>
      </c>
      <c r="AD380">
        <f t="shared" si="700"/>
        <v>0</v>
      </c>
      <c r="AE380">
        <f t="shared" si="701"/>
        <v>0</v>
      </c>
      <c r="AF380">
        <f t="shared" si="702"/>
        <v>0</v>
      </c>
      <c r="AG380">
        <f t="shared" si="703"/>
        <v>0</v>
      </c>
      <c r="AH380">
        <f t="shared" si="704"/>
        <v>0</v>
      </c>
      <c r="AI380">
        <f t="shared" si="705"/>
        <v>0</v>
      </c>
      <c r="AJ380">
        <f t="shared" si="706"/>
        <v>0</v>
      </c>
      <c r="AK380">
        <v>57.87</v>
      </c>
      <c r="AL380">
        <v>57.87</v>
      </c>
      <c r="AM380">
        <v>0</v>
      </c>
      <c r="AN380">
        <v>0</v>
      </c>
      <c r="AO380">
        <v>0</v>
      </c>
      <c r="AP380">
        <v>0</v>
      </c>
      <c r="AQ380">
        <v>0</v>
      </c>
      <c r="AR380">
        <v>0</v>
      </c>
      <c r="AS380">
        <v>0</v>
      </c>
      <c r="AT380">
        <v>0</v>
      </c>
      <c r="AU380">
        <v>0</v>
      </c>
      <c r="AV380">
        <v>1</v>
      </c>
      <c r="AW380">
        <v>1</v>
      </c>
      <c r="AZ380">
        <v>1</v>
      </c>
      <c r="BA380">
        <v>1</v>
      </c>
      <c r="BB380">
        <v>1</v>
      </c>
      <c r="BC380">
        <v>2.72</v>
      </c>
      <c r="BD380" t="s">
        <v>3</v>
      </c>
      <c r="BE380" t="s">
        <v>3</v>
      </c>
      <c r="BF380" t="s">
        <v>3</v>
      </c>
      <c r="BG380" t="s">
        <v>3</v>
      </c>
      <c r="BH380">
        <v>3</v>
      </c>
      <c r="BI380">
        <v>1</v>
      </c>
      <c r="BJ380" t="s">
        <v>853</v>
      </c>
      <c r="BM380">
        <v>500001</v>
      </c>
      <c r="BN380">
        <v>0</v>
      </c>
      <c r="BO380" t="s">
        <v>851</v>
      </c>
      <c r="BP380">
        <v>1</v>
      </c>
      <c r="BQ380">
        <v>8</v>
      </c>
      <c r="BR380">
        <v>0</v>
      </c>
      <c r="BS380">
        <v>1</v>
      </c>
      <c r="BT380">
        <v>1</v>
      </c>
      <c r="BU380">
        <v>1</v>
      </c>
      <c r="BV380">
        <v>1</v>
      </c>
      <c r="BW380">
        <v>1</v>
      </c>
      <c r="BX380">
        <v>1</v>
      </c>
      <c r="BY380" t="s">
        <v>3</v>
      </c>
      <c r="BZ380">
        <v>0</v>
      </c>
      <c r="CA380">
        <v>0</v>
      </c>
      <c r="CE380">
        <v>0</v>
      </c>
      <c r="CF380">
        <v>0</v>
      </c>
      <c r="CG380">
        <v>0</v>
      </c>
      <c r="CM380">
        <v>0</v>
      </c>
      <c r="CN380" t="s">
        <v>3</v>
      </c>
      <c r="CO380">
        <v>0</v>
      </c>
      <c r="CP380">
        <f t="shared" si="707"/>
        <v>96</v>
      </c>
      <c r="CQ380">
        <f t="shared" si="708"/>
        <v>157.40639999999999</v>
      </c>
      <c r="CR380">
        <f t="shared" si="709"/>
        <v>0</v>
      </c>
      <c r="CS380">
        <f t="shared" si="710"/>
        <v>0</v>
      </c>
      <c r="CT380">
        <f t="shared" si="711"/>
        <v>0</v>
      </c>
      <c r="CU380">
        <f t="shared" si="712"/>
        <v>0</v>
      </c>
      <c r="CV380">
        <f t="shared" si="713"/>
        <v>0</v>
      </c>
      <c r="CW380">
        <f t="shared" si="714"/>
        <v>0</v>
      </c>
      <c r="CX380">
        <f t="shared" si="715"/>
        <v>0</v>
      </c>
      <c r="CY380">
        <f t="shared" si="716"/>
        <v>0</v>
      </c>
      <c r="CZ380">
        <f t="shared" si="717"/>
        <v>0</v>
      </c>
      <c r="DC380" t="s">
        <v>3</v>
      </c>
      <c r="DD380" t="s">
        <v>3</v>
      </c>
      <c r="DE380" t="s">
        <v>3</v>
      </c>
      <c r="DF380" t="s">
        <v>3</v>
      </c>
      <c r="DG380" t="s">
        <v>3</v>
      </c>
      <c r="DH380" t="s">
        <v>3</v>
      </c>
      <c r="DI380" t="s">
        <v>3</v>
      </c>
      <c r="DJ380" t="s">
        <v>3</v>
      </c>
      <c r="DK380" t="s">
        <v>3</v>
      </c>
      <c r="DL380" t="s">
        <v>3</v>
      </c>
      <c r="DM380" t="s">
        <v>3</v>
      </c>
      <c r="DN380">
        <v>0</v>
      </c>
      <c r="DO380">
        <v>0</v>
      </c>
      <c r="DP380">
        <v>1</v>
      </c>
      <c r="DQ380">
        <v>1</v>
      </c>
      <c r="DU380">
        <v>1003</v>
      </c>
      <c r="DV380" t="s">
        <v>365</v>
      </c>
      <c r="DW380" t="s">
        <v>365</v>
      </c>
      <c r="DX380">
        <v>10</v>
      </c>
      <c r="EE380">
        <v>48577656</v>
      </c>
      <c r="EF380">
        <v>8</v>
      </c>
      <c r="EG380" t="s">
        <v>106</v>
      </c>
      <c r="EH380">
        <v>0</v>
      </c>
      <c r="EI380" t="s">
        <v>3</v>
      </c>
      <c r="EJ380">
        <v>1</v>
      </c>
      <c r="EK380">
        <v>500001</v>
      </c>
      <c r="EL380" t="s">
        <v>107</v>
      </c>
      <c r="EM380" t="s">
        <v>108</v>
      </c>
      <c r="EO380" t="s">
        <v>3</v>
      </c>
      <c r="EQ380">
        <v>131072</v>
      </c>
      <c r="ER380">
        <v>57.87</v>
      </c>
      <c r="ES380">
        <v>57.87</v>
      </c>
      <c r="ET380">
        <v>0</v>
      </c>
      <c r="EU380">
        <v>0</v>
      </c>
      <c r="EV380">
        <v>0</v>
      </c>
      <c r="EW380">
        <v>0</v>
      </c>
      <c r="EX380">
        <v>0</v>
      </c>
      <c r="EY380">
        <v>0</v>
      </c>
      <c r="FQ380">
        <v>0</v>
      </c>
      <c r="FR380">
        <f t="shared" si="718"/>
        <v>0</v>
      </c>
      <c r="FS380">
        <v>0</v>
      </c>
      <c r="FX380">
        <v>0</v>
      </c>
      <c r="FY380">
        <v>0</v>
      </c>
      <c r="GA380" t="s">
        <v>3</v>
      </c>
      <c r="GD380">
        <v>1</v>
      </c>
      <c r="GF380">
        <v>2120836509</v>
      </c>
      <c r="GG380">
        <v>2</v>
      </c>
      <c r="GH380">
        <v>0</v>
      </c>
      <c r="GI380">
        <v>2</v>
      </c>
      <c r="GJ380">
        <v>0</v>
      </c>
      <c r="GK380">
        <v>0</v>
      </c>
      <c r="GL380">
        <f t="shared" si="719"/>
        <v>0</v>
      </c>
      <c r="GM380">
        <f t="shared" si="720"/>
        <v>96</v>
      </c>
      <c r="GN380">
        <f t="shared" si="721"/>
        <v>96</v>
      </c>
      <c r="GO380">
        <f t="shared" si="722"/>
        <v>0</v>
      </c>
      <c r="GP380">
        <f t="shared" si="723"/>
        <v>0</v>
      </c>
      <c r="GR380">
        <v>0</v>
      </c>
      <c r="GS380">
        <v>0</v>
      </c>
      <c r="GT380">
        <v>0</v>
      </c>
      <c r="GU380" t="s">
        <v>3</v>
      </c>
      <c r="GV380">
        <f t="shared" si="724"/>
        <v>0</v>
      </c>
      <c r="GW380">
        <v>1</v>
      </c>
      <c r="GX380">
        <f t="shared" si="725"/>
        <v>0</v>
      </c>
      <c r="HA380">
        <v>0</v>
      </c>
      <c r="HB380">
        <v>0</v>
      </c>
      <c r="HC380">
        <f t="shared" si="726"/>
        <v>0</v>
      </c>
      <c r="IK380">
        <v>0</v>
      </c>
    </row>
    <row r="381" spans="1:245">
      <c r="A381">
        <v>17</v>
      </c>
      <c r="B381">
        <v>1</v>
      </c>
      <c r="E381" t="s">
        <v>416</v>
      </c>
      <c r="F381" t="s">
        <v>854</v>
      </c>
      <c r="G381" t="s">
        <v>855</v>
      </c>
      <c r="H381" t="s">
        <v>170</v>
      </c>
      <c r="I381">
        <v>10</v>
      </c>
      <c r="J381">
        <v>0</v>
      </c>
      <c r="O381">
        <f t="shared" si="687"/>
        <v>21</v>
      </c>
      <c r="P381">
        <f t="shared" si="688"/>
        <v>21</v>
      </c>
      <c r="Q381">
        <f t="shared" si="689"/>
        <v>0</v>
      </c>
      <c r="R381">
        <f t="shared" si="690"/>
        <v>0</v>
      </c>
      <c r="S381">
        <f t="shared" si="691"/>
        <v>0</v>
      </c>
      <c r="T381">
        <f t="shared" si="692"/>
        <v>0</v>
      </c>
      <c r="U381">
        <f t="shared" si="693"/>
        <v>0</v>
      </c>
      <c r="V381">
        <f t="shared" si="694"/>
        <v>0</v>
      </c>
      <c r="W381">
        <f t="shared" si="695"/>
        <v>0</v>
      </c>
      <c r="X381">
        <f t="shared" si="696"/>
        <v>0</v>
      </c>
      <c r="Y381">
        <f t="shared" si="697"/>
        <v>0</v>
      </c>
      <c r="AA381">
        <v>48583957</v>
      </c>
      <c r="AB381">
        <f t="shared" si="698"/>
        <v>0.44</v>
      </c>
      <c r="AC381">
        <f t="shared" si="699"/>
        <v>0.44</v>
      </c>
      <c r="AD381">
        <f t="shared" si="700"/>
        <v>0</v>
      </c>
      <c r="AE381">
        <f t="shared" si="701"/>
        <v>0</v>
      </c>
      <c r="AF381">
        <f t="shared" si="702"/>
        <v>0</v>
      </c>
      <c r="AG381">
        <f t="shared" si="703"/>
        <v>0</v>
      </c>
      <c r="AH381">
        <f t="shared" si="704"/>
        <v>0</v>
      </c>
      <c r="AI381">
        <f t="shared" si="705"/>
        <v>0</v>
      </c>
      <c r="AJ381">
        <f t="shared" si="706"/>
        <v>0</v>
      </c>
      <c r="AK381">
        <v>0.44</v>
      </c>
      <c r="AL381">
        <v>0.44</v>
      </c>
      <c r="AM381">
        <v>0</v>
      </c>
      <c r="AN381">
        <v>0</v>
      </c>
      <c r="AO381">
        <v>0</v>
      </c>
      <c r="AP381">
        <v>0</v>
      </c>
      <c r="AQ381">
        <v>0</v>
      </c>
      <c r="AR381">
        <v>0</v>
      </c>
      <c r="AS381">
        <v>0</v>
      </c>
      <c r="AT381">
        <v>0</v>
      </c>
      <c r="AU381">
        <v>0</v>
      </c>
      <c r="AV381">
        <v>1</v>
      </c>
      <c r="AW381">
        <v>1</v>
      </c>
      <c r="AZ381">
        <v>1</v>
      </c>
      <c r="BA381">
        <v>1</v>
      </c>
      <c r="BB381">
        <v>1</v>
      </c>
      <c r="BC381">
        <v>4.8</v>
      </c>
      <c r="BD381" t="s">
        <v>3</v>
      </c>
      <c r="BE381" t="s">
        <v>3</v>
      </c>
      <c r="BF381" t="s">
        <v>3</v>
      </c>
      <c r="BG381" t="s">
        <v>3</v>
      </c>
      <c r="BH381">
        <v>3</v>
      </c>
      <c r="BI381">
        <v>1</v>
      </c>
      <c r="BJ381" t="s">
        <v>856</v>
      </c>
      <c r="BM381">
        <v>500001</v>
      </c>
      <c r="BN381">
        <v>0</v>
      </c>
      <c r="BO381" t="s">
        <v>854</v>
      </c>
      <c r="BP381">
        <v>1</v>
      </c>
      <c r="BQ381">
        <v>8</v>
      </c>
      <c r="BR381">
        <v>0</v>
      </c>
      <c r="BS381">
        <v>1</v>
      </c>
      <c r="BT381">
        <v>1</v>
      </c>
      <c r="BU381">
        <v>1</v>
      </c>
      <c r="BV381">
        <v>1</v>
      </c>
      <c r="BW381">
        <v>1</v>
      </c>
      <c r="BX381">
        <v>1</v>
      </c>
      <c r="BY381" t="s">
        <v>3</v>
      </c>
      <c r="BZ381">
        <v>0</v>
      </c>
      <c r="CA381">
        <v>0</v>
      </c>
      <c r="CE381">
        <v>0</v>
      </c>
      <c r="CF381">
        <v>0</v>
      </c>
      <c r="CG381">
        <v>0</v>
      </c>
      <c r="CM381">
        <v>0</v>
      </c>
      <c r="CN381" t="s">
        <v>3</v>
      </c>
      <c r="CO381">
        <v>0</v>
      </c>
      <c r="CP381">
        <f t="shared" si="707"/>
        <v>21</v>
      </c>
      <c r="CQ381">
        <f t="shared" si="708"/>
        <v>2.1120000000000001</v>
      </c>
      <c r="CR381">
        <f t="shared" si="709"/>
        <v>0</v>
      </c>
      <c r="CS381">
        <f t="shared" si="710"/>
        <v>0</v>
      </c>
      <c r="CT381">
        <f t="shared" si="711"/>
        <v>0</v>
      </c>
      <c r="CU381">
        <f t="shared" si="712"/>
        <v>0</v>
      </c>
      <c r="CV381">
        <f t="shared" si="713"/>
        <v>0</v>
      </c>
      <c r="CW381">
        <f t="shared" si="714"/>
        <v>0</v>
      </c>
      <c r="CX381">
        <f t="shared" si="715"/>
        <v>0</v>
      </c>
      <c r="CY381">
        <f t="shared" si="716"/>
        <v>0</v>
      </c>
      <c r="CZ381">
        <f t="shared" si="717"/>
        <v>0</v>
      </c>
      <c r="DC381" t="s">
        <v>3</v>
      </c>
      <c r="DD381" t="s">
        <v>3</v>
      </c>
      <c r="DE381" t="s">
        <v>3</v>
      </c>
      <c r="DF381" t="s">
        <v>3</v>
      </c>
      <c r="DG381" t="s">
        <v>3</v>
      </c>
      <c r="DH381" t="s">
        <v>3</v>
      </c>
      <c r="DI381" t="s">
        <v>3</v>
      </c>
      <c r="DJ381" t="s">
        <v>3</v>
      </c>
      <c r="DK381" t="s">
        <v>3</v>
      </c>
      <c r="DL381" t="s">
        <v>3</v>
      </c>
      <c r="DM381" t="s">
        <v>3</v>
      </c>
      <c r="DN381">
        <v>0</v>
      </c>
      <c r="DO381">
        <v>0</v>
      </c>
      <c r="DP381">
        <v>1</v>
      </c>
      <c r="DQ381">
        <v>1</v>
      </c>
      <c r="DU381">
        <v>1010</v>
      </c>
      <c r="DV381" t="s">
        <v>170</v>
      </c>
      <c r="DW381" t="s">
        <v>170</v>
      </c>
      <c r="DX381">
        <v>1</v>
      </c>
      <c r="EE381">
        <v>48577656</v>
      </c>
      <c r="EF381">
        <v>8</v>
      </c>
      <c r="EG381" t="s">
        <v>106</v>
      </c>
      <c r="EH381">
        <v>0</v>
      </c>
      <c r="EI381" t="s">
        <v>3</v>
      </c>
      <c r="EJ381">
        <v>1</v>
      </c>
      <c r="EK381">
        <v>500001</v>
      </c>
      <c r="EL381" t="s">
        <v>107</v>
      </c>
      <c r="EM381" t="s">
        <v>108</v>
      </c>
      <c r="EO381" t="s">
        <v>3</v>
      </c>
      <c r="EQ381">
        <v>131072</v>
      </c>
      <c r="ER381">
        <v>0.44</v>
      </c>
      <c r="ES381">
        <v>0.44</v>
      </c>
      <c r="ET381">
        <v>0</v>
      </c>
      <c r="EU381">
        <v>0</v>
      </c>
      <c r="EV381">
        <v>0</v>
      </c>
      <c r="EW381">
        <v>0</v>
      </c>
      <c r="EX381">
        <v>0</v>
      </c>
      <c r="EY381">
        <v>0</v>
      </c>
      <c r="FQ381">
        <v>0</v>
      </c>
      <c r="FR381">
        <f t="shared" si="718"/>
        <v>0</v>
      </c>
      <c r="FS381">
        <v>0</v>
      </c>
      <c r="FX381">
        <v>0</v>
      </c>
      <c r="FY381">
        <v>0</v>
      </c>
      <c r="GA381" t="s">
        <v>3</v>
      </c>
      <c r="GD381">
        <v>1</v>
      </c>
      <c r="GF381">
        <v>-853389390</v>
      </c>
      <c r="GG381">
        <v>2</v>
      </c>
      <c r="GH381">
        <v>0</v>
      </c>
      <c r="GI381">
        <v>2</v>
      </c>
      <c r="GJ381">
        <v>0</v>
      </c>
      <c r="GK381">
        <v>0</v>
      </c>
      <c r="GL381">
        <f t="shared" si="719"/>
        <v>0</v>
      </c>
      <c r="GM381">
        <f t="shared" si="720"/>
        <v>21</v>
      </c>
      <c r="GN381">
        <f t="shared" si="721"/>
        <v>21</v>
      </c>
      <c r="GO381">
        <f t="shared" si="722"/>
        <v>0</v>
      </c>
      <c r="GP381">
        <f t="shared" si="723"/>
        <v>0</v>
      </c>
      <c r="GR381">
        <v>0</v>
      </c>
      <c r="GS381">
        <v>0</v>
      </c>
      <c r="GT381">
        <v>0</v>
      </c>
      <c r="GU381" t="s">
        <v>3</v>
      </c>
      <c r="GV381">
        <f t="shared" si="724"/>
        <v>0</v>
      </c>
      <c r="GW381">
        <v>1</v>
      </c>
      <c r="GX381">
        <f t="shared" si="725"/>
        <v>0</v>
      </c>
      <c r="HA381">
        <v>0</v>
      </c>
      <c r="HB381">
        <v>0</v>
      </c>
      <c r="HC381">
        <f t="shared" si="726"/>
        <v>0</v>
      </c>
      <c r="IK381">
        <v>0</v>
      </c>
    </row>
    <row r="382" spans="1:245">
      <c r="A382">
        <v>17</v>
      </c>
      <c r="B382">
        <v>1</v>
      </c>
      <c r="E382" t="s">
        <v>417</v>
      </c>
      <c r="F382" t="s">
        <v>857</v>
      </c>
      <c r="G382" t="s">
        <v>858</v>
      </c>
      <c r="H382" t="s">
        <v>170</v>
      </c>
      <c r="I382">
        <v>70</v>
      </c>
      <c r="J382">
        <v>0</v>
      </c>
      <c r="O382">
        <f t="shared" si="687"/>
        <v>104</v>
      </c>
      <c r="P382">
        <f t="shared" si="688"/>
        <v>104</v>
      </c>
      <c r="Q382">
        <f t="shared" si="689"/>
        <v>0</v>
      </c>
      <c r="R382">
        <f t="shared" si="690"/>
        <v>0</v>
      </c>
      <c r="S382">
        <f t="shared" si="691"/>
        <v>0</v>
      </c>
      <c r="T382">
        <f t="shared" si="692"/>
        <v>0</v>
      </c>
      <c r="U382">
        <f t="shared" si="693"/>
        <v>0</v>
      </c>
      <c r="V382">
        <f t="shared" si="694"/>
        <v>0</v>
      </c>
      <c r="W382">
        <f t="shared" si="695"/>
        <v>0</v>
      </c>
      <c r="X382">
        <f t="shared" si="696"/>
        <v>0</v>
      </c>
      <c r="Y382">
        <f t="shared" si="697"/>
        <v>0</v>
      </c>
      <c r="AA382">
        <v>48583957</v>
      </c>
      <c r="AB382">
        <f t="shared" si="698"/>
        <v>0.28999999999999998</v>
      </c>
      <c r="AC382">
        <f t="shared" si="699"/>
        <v>0.28999999999999998</v>
      </c>
      <c r="AD382">
        <f t="shared" si="700"/>
        <v>0</v>
      </c>
      <c r="AE382">
        <f t="shared" si="701"/>
        <v>0</v>
      </c>
      <c r="AF382">
        <f t="shared" si="702"/>
        <v>0</v>
      </c>
      <c r="AG382">
        <f t="shared" si="703"/>
        <v>0</v>
      </c>
      <c r="AH382">
        <f t="shared" si="704"/>
        <v>0</v>
      </c>
      <c r="AI382">
        <f t="shared" si="705"/>
        <v>0</v>
      </c>
      <c r="AJ382">
        <f t="shared" si="706"/>
        <v>0</v>
      </c>
      <c r="AK382">
        <v>0.28999999999999998</v>
      </c>
      <c r="AL382">
        <v>0.28999999999999998</v>
      </c>
      <c r="AM382">
        <v>0</v>
      </c>
      <c r="AN382">
        <v>0</v>
      </c>
      <c r="AO382">
        <v>0</v>
      </c>
      <c r="AP382">
        <v>0</v>
      </c>
      <c r="AQ382">
        <v>0</v>
      </c>
      <c r="AR382">
        <v>0</v>
      </c>
      <c r="AS382">
        <v>0</v>
      </c>
      <c r="AT382">
        <v>0</v>
      </c>
      <c r="AU382">
        <v>0</v>
      </c>
      <c r="AV382">
        <v>1</v>
      </c>
      <c r="AW382">
        <v>1</v>
      </c>
      <c r="AZ382">
        <v>1</v>
      </c>
      <c r="BA382">
        <v>1</v>
      </c>
      <c r="BB382">
        <v>1</v>
      </c>
      <c r="BC382">
        <v>5.0999999999999996</v>
      </c>
      <c r="BD382" t="s">
        <v>3</v>
      </c>
      <c r="BE382" t="s">
        <v>3</v>
      </c>
      <c r="BF382" t="s">
        <v>3</v>
      </c>
      <c r="BG382" t="s">
        <v>3</v>
      </c>
      <c r="BH382">
        <v>3</v>
      </c>
      <c r="BI382">
        <v>1</v>
      </c>
      <c r="BJ382" t="s">
        <v>859</v>
      </c>
      <c r="BM382">
        <v>500001</v>
      </c>
      <c r="BN382">
        <v>0</v>
      </c>
      <c r="BO382" t="s">
        <v>857</v>
      </c>
      <c r="BP382">
        <v>1</v>
      </c>
      <c r="BQ382">
        <v>8</v>
      </c>
      <c r="BR382">
        <v>0</v>
      </c>
      <c r="BS382">
        <v>1</v>
      </c>
      <c r="BT382">
        <v>1</v>
      </c>
      <c r="BU382">
        <v>1</v>
      </c>
      <c r="BV382">
        <v>1</v>
      </c>
      <c r="BW382">
        <v>1</v>
      </c>
      <c r="BX382">
        <v>1</v>
      </c>
      <c r="BY382" t="s">
        <v>3</v>
      </c>
      <c r="BZ382">
        <v>0</v>
      </c>
      <c r="CA382">
        <v>0</v>
      </c>
      <c r="CE382">
        <v>0</v>
      </c>
      <c r="CF382">
        <v>0</v>
      </c>
      <c r="CG382">
        <v>0</v>
      </c>
      <c r="CM382">
        <v>0</v>
      </c>
      <c r="CN382" t="s">
        <v>3</v>
      </c>
      <c r="CO382">
        <v>0</v>
      </c>
      <c r="CP382">
        <f t="shared" si="707"/>
        <v>104</v>
      </c>
      <c r="CQ382">
        <f t="shared" si="708"/>
        <v>1.4789999999999999</v>
      </c>
      <c r="CR382">
        <f t="shared" si="709"/>
        <v>0</v>
      </c>
      <c r="CS382">
        <f t="shared" si="710"/>
        <v>0</v>
      </c>
      <c r="CT382">
        <f t="shared" si="711"/>
        <v>0</v>
      </c>
      <c r="CU382">
        <f t="shared" si="712"/>
        <v>0</v>
      </c>
      <c r="CV382">
        <f t="shared" si="713"/>
        <v>0</v>
      </c>
      <c r="CW382">
        <f t="shared" si="714"/>
        <v>0</v>
      </c>
      <c r="CX382">
        <f t="shared" si="715"/>
        <v>0</v>
      </c>
      <c r="CY382">
        <f t="shared" si="716"/>
        <v>0</v>
      </c>
      <c r="CZ382">
        <f t="shared" si="717"/>
        <v>0</v>
      </c>
      <c r="DC382" t="s">
        <v>3</v>
      </c>
      <c r="DD382" t="s">
        <v>3</v>
      </c>
      <c r="DE382" t="s">
        <v>3</v>
      </c>
      <c r="DF382" t="s">
        <v>3</v>
      </c>
      <c r="DG382" t="s">
        <v>3</v>
      </c>
      <c r="DH382" t="s">
        <v>3</v>
      </c>
      <c r="DI382" t="s">
        <v>3</v>
      </c>
      <c r="DJ382" t="s">
        <v>3</v>
      </c>
      <c r="DK382" t="s">
        <v>3</v>
      </c>
      <c r="DL382" t="s">
        <v>3</v>
      </c>
      <c r="DM382" t="s">
        <v>3</v>
      </c>
      <c r="DN382">
        <v>0</v>
      </c>
      <c r="DO382">
        <v>0</v>
      </c>
      <c r="DP382">
        <v>1</v>
      </c>
      <c r="DQ382">
        <v>1</v>
      </c>
      <c r="DU382">
        <v>1010</v>
      </c>
      <c r="DV382" t="s">
        <v>170</v>
      </c>
      <c r="DW382" t="s">
        <v>170</v>
      </c>
      <c r="DX382">
        <v>1</v>
      </c>
      <c r="EE382">
        <v>48577656</v>
      </c>
      <c r="EF382">
        <v>8</v>
      </c>
      <c r="EG382" t="s">
        <v>106</v>
      </c>
      <c r="EH382">
        <v>0</v>
      </c>
      <c r="EI382" t="s">
        <v>3</v>
      </c>
      <c r="EJ382">
        <v>1</v>
      </c>
      <c r="EK382">
        <v>500001</v>
      </c>
      <c r="EL382" t="s">
        <v>107</v>
      </c>
      <c r="EM382" t="s">
        <v>108</v>
      </c>
      <c r="EO382" t="s">
        <v>3</v>
      </c>
      <c r="EQ382">
        <v>131072</v>
      </c>
      <c r="ER382">
        <v>0.28999999999999998</v>
      </c>
      <c r="ES382">
        <v>0.28999999999999998</v>
      </c>
      <c r="ET382">
        <v>0</v>
      </c>
      <c r="EU382">
        <v>0</v>
      </c>
      <c r="EV382">
        <v>0</v>
      </c>
      <c r="EW382">
        <v>0</v>
      </c>
      <c r="EX382">
        <v>0</v>
      </c>
      <c r="EY382">
        <v>0</v>
      </c>
      <c r="FQ382">
        <v>0</v>
      </c>
      <c r="FR382">
        <f t="shared" si="718"/>
        <v>0</v>
      </c>
      <c r="FS382">
        <v>0</v>
      </c>
      <c r="FX382">
        <v>0</v>
      </c>
      <c r="FY382">
        <v>0</v>
      </c>
      <c r="GA382" t="s">
        <v>3</v>
      </c>
      <c r="GD382">
        <v>1</v>
      </c>
      <c r="GF382">
        <v>-59906194</v>
      </c>
      <c r="GG382">
        <v>2</v>
      </c>
      <c r="GH382">
        <v>0</v>
      </c>
      <c r="GI382">
        <v>2</v>
      </c>
      <c r="GJ382">
        <v>0</v>
      </c>
      <c r="GK382">
        <v>0</v>
      </c>
      <c r="GL382">
        <f t="shared" si="719"/>
        <v>0</v>
      </c>
      <c r="GM382">
        <f t="shared" si="720"/>
        <v>104</v>
      </c>
      <c r="GN382">
        <f t="shared" si="721"/>
        <v>104</v>
      </c>
      <c r="GO382">
        <f t="shared" si="722"/>
        <v>0</v>
      </c>
      <c r="GP382">
        <f t="shared" si="723"/>
        <v>0</v>
      </c>
      <c r="GR382">
        <v>0</v>
      </c>
      <c r="GS382">
        <v>0</v>
      </c>
      <c r="GT382">
        <v>0</v>
      </c>
      <c r="GU382" t="s">
        <v>3</v>
      </c>
      <c r="GV382">
        <f t="shared" si="724"/>
        <v>0</v>
      </c>
      <c r="GW382">
        <v>1</v>
      </c>
      <c r="GX382">
        <f t="shared" si="725"/>
        <v>0</v>
      </c>
      <c r="HA382">
        <v>0</v>
      </c>
      <c r="HB382">
        <v>0</v>
      </c>
      <c r="HC382">
        <f t="shared" si="726"/>
        <v>0</v>
      </c>
      <c r="IK382">
        <v>0</v>
      </c>
    </row>
    <row r="383" spans="1:245">
      <c r="A383">
        <v>17</v>
      </c>
      <c r="B383">
        <v>1</v>
      </c>
      <c r="E383" t="s">
        <v>91</v>
      </c>
      <c r="F383" t="s">
        <v>860</v>
      </c>
      <c r="G383" t="s">
        <v>861</v>
      </c>
      <c r="H383" t="s">
        <v>170</v>
      </c>
      <c r="I383">
        <v>148</v>
      </c>
      <c r="J383">
        <v>0</v>
      </c>
      <c r="O383">
        <f t="shared" si="687"/>
        <v>130</v>
      </c>
      <c r="P383">
        <f t="shared" si="688"/>
        <v>130</v>
      </c>
      <c r="Q383">
        <f t="shared" si="689"/>
        <v>0</v>
      </c>
      <c r="R383">
        <f t="shared" si="690"/>
        <v>0</v>
      </c>
      <c r="S383">
        <f t="shared" si="691"/>
        <v>0</v>
      </c>
      <c r="T383">
        <f t="shared" si="692"/>
        <v>0</v>
      </c>
      <c r="U383">
        <f t="shared" si="693"/>
        <v>0</v>
      </c>
      <c r="V383">
        <f t="shared" si="694"/>
        <v>0</v>
      </c>
      <c r="W383">
        <f t="shared" si="695"/>
        <v>0</v>
      </c>
      <c r="X383">
        <f t="shared" si="696"/>
        <v>0</v>
      </c>
      <c r="Y383">
        <f t="shared" si="697"/>
        <v>0</v>
      </c>
      <c r="AA383">
        <v>48583957</v>
      </c>
      <c r="AB383">
        <f t="shared" si="698"/>
        <v>0.18</v>
      </c>
      <c r="AC383">
        <f t="shared" si="699"/>
        <v>0.18</v>
      </c>
      <c r="AD383">
        <f t="shared" si="700"/>
        <v>0</v>
      </c>
      <c r="AE383">
        <f t="shared" si="701"/>
        <v>0</v>
      </c>
      <c r="AF383">
        <f t="shared" si="702"/>
        <v>0</v>
      </c>
      <c r="AG383">
        <f t="shared" si="703"/>
        <v>0</v>
      </c>
      <c r="AH383">
        <f t="shared" si="704"/>
        <v>0</v>
      </c>
      <c r="AI383">
        <f t="shared" si="705"/>
        <v>0</v>
      </c>
      <c r="AJ383">
        <f t="shared" si="706"/>
        <v>0</v>
      </c>
      <c r="AK383">
        <v>0.18</v>
      </c>
      <c r="AL383">
        <v>0.18</v>
      </c>
      <c r="AM383">
        <v>0</v>
      </c>
      <c r="AN383">
        <v>0</v>
      </c>
      <c r="AO383">
        <v>0</v>
      </c>
      <c r="AP383">
        <v>0</v>
      </c>
      <c r="AQ383">
        <v>0</v>
      </c>
      <c r="AR383">
        <v>0</v>
      </c>
      <c r="AS383">
        <v>0</v>
      </c>
      <c r="AT383">
        <v>0</v>
      </c>
      <c r="AU383">
        <v>0</v>
      </c>
      <c r="AV383">
        <v>1</v>
      </c>
      <c r="AW383">
        <v>1</v>
      </c>
      <c r="AZ383">
        <v>1</v>
      </c>
      <c r="BA383">
        <v>1</v>
      </c>
      <c r="BB383">
        <v>1</v>
      </c>
      <c r="BC383">
        <v>4.8899999999999997</v>
      </c>
      <c r="BD383" t="s">
        <v>3</v>
      </c>
      <c r="BE383" t="s">
        <v>3</v>
      </c>
      <c r="BF383" t="s">
        <v>3</v>
      </c>
      <c r="BG383" t="s">
        <v>3</v>
      </c>
      <c r="BH383">
        <v>3</v>
      </c>
      <c r="BI383">
        <v>1</v>
      </c>
      <c r="BJ383" t="s">
        <v>862</v>
      </c>
      <c r="BM383">
        <v>500001</v>
      </c>
      <c r="BN383">
        <v>0</v>
      </c>
      <c r="BO383" t="s">
        <v>860</v>
      </c>
      <c r="BP383">
        <v>1</v>
      </c>
      <c r="BQ383">
        <v>8</v>
      </c>
      <c r="BR383">
        <v>0</v>
      </c>
      <c r="BS383">
        <v>1</v>
      </c>
      <c r="BT383">
        <v>1</v>
      </c>
      <c r="BU383">
        <v>1</v>
      </c>
      <c r="BV383">
        <v>1</v>
      </c>
      <c r="BW383">
        <v>1</v>
      </c>
      <c r="BX383">
        <v>1</v>
      </c>
      <c r="BY383" t="s">
        <v>3</v>
      </c>
      <c r="BZ383">
        <v>0</v>
      </c>
      <c r="CA383">
        <v>0</v>
      </c>
      <c r="CE383">
        <v>0</v>
      </c>
      <c r="CF383">
        <v>0</v>
      </c>
      <c r="CG383">
        <v>0</v>
      </c>
      <c r="CM383">
        <v>0</v>
      </c>
      <c r="CN383" t="s">
        <v>3</v>
      </c>
      <c r="CO383">
        <v>0</v>
      </c>
      <c r="CP383">
        <f t="shared" si="707"/>
        <v>130</v>
      </c>
      <c r="CQ383">
        <f t="shared" si="708"/>
        <v>0.88019999999999987</v>
      </c>
      <c r="CR383">
        <f t="shared" si="709"/>
        <v>0</v>
      </c>
      <c r="CS383">
        <f t="shared" si="710"/>
        <v>0</v>
      </c>
      <c r="CT383">
        <f t="shared" si="711"/>
        <v>0</v>
      </c>
      <c r="CU383">
        <f t="shared" si="712"/>
        <v>0</v>
      </c>
      <c r="CV383">
        <f t="shared" si="713"/>
        <v>0</v>
      </c>
      <c r="CW383">
        <f t="shared" si="714"/>
        <v>0</v>
      </c>
      <c r="CX383">
        <f t="shared" si="715"/>
        <v>0</v>
      </c>
      <c r="CY383">
        <f t="shared" si="716"/>
        <v>0</v>
      </c>
      <c r="CZ383">
        <f t="shared" si="717"/>
        <v>0</v>
      </c>
      <c r="DC383" t="s">
        <v>3</v>
      </c>
      <c r="DD383" t="s">
        <v>3</v>
      </c>
      <c r="DE383" t="s">
        <v>3</v>
      </c>
      <c r="DF383" t="s">
        <v>3</v>
      </c>
      <c r="DG383" t="s">
        <v>3</v>
      </c>
      <c r="DH383" t="s">
        <v>3</v>
      </c>
      <c r="DI383" t="s">
        <v>3</v>
      </c>
      <c r="DJ383" t="s">
        <v>3</v>
      </c>
      <c r="DK383" t="s">
        <v>3</v>
      </c>
      <c r="DL383" t="s">
        <v>3</v>
      </c>
      <c r="DM383" t="s">
        <v>3</v>
      </c>
      <c r="DN383">
        <v>0</v>
      </c>
      <c r="DO383">
        <v>0</v>
      </c>
      <c r="DP383">
        <v>1</v>
      </c>
      <c r="DQ383">
        <v>1</v>
      </c>
      <c r="DU383">
        <v>1010</v>
      </c>
      <c r="DV383" t="s">
        <v>170</v>
      </c>
      <c r="DW383" t="s">
        <v>170</v>
      </c>
      <c r="DX383">
        <v>1</v>
      </c>
      <c r="EE383">
        <v>48577656</v>
      </c>
      <c r="EF383">
        <v>8</v>
      </c>
      <c r="EG383" t="s">
        <v>106</v>
      </c>
      <c r="EH383">
        <v>0</v>
      </c>
      <c r="EI383" t="s">
        <v>3</v>
      </c>
      <c r="EJ383">
        <v>1</v>
      </c>
      <c r="EK383">
        <v>500001</v>
      </c>
      <c r="EL383" t="s">
        <v>107</v>
      </c>
      <c r="EM383" t="s">
        <v>108</v>
      </c>
      <c r="EO383" t="s">
        <v>3</v>
      </c>
      <c r="EQ383">
        <v>131072</v>
      </c>
      <c r="ER383">
        <v>0.18</v>
      </c>
      <c r="ES383">
        <v>0.18</v>
      </c>
      <c r="ET383">
        <v>0</v>
      </c>
      <c r="EU383">
        <v>0</v>
      </c>
      <c r="EV383">
        <v>0</v>
      </c>
      <c r="EW383">
        <v>0</v>
      </c>
      <c r="EX383">
        <v>0</v>
      </c>
      <c r="EY383">
        <v>0</v>
      </c>
      <c r="FQ383">
        <v>0</v>
      </c>
      <c r="FR383">
        <f t="shared" si="718"/>
        <v>0</v>
      </c>
      <c r="FS383">
        <v>0</v>
      </c>
      <c r="FX383">
        <v>0</v>
      </c>
      <c r="FY383">
        <v>0</v>
      </c>
      <c r="GA383" t="s">
        <v>3</v>
      </c>
      <c r="GD383">
        <v>1</v>
      </c>
      <c r="GF383">
        <v>-605984684</v>
      </c>
      <c r="GG383">
        <v>2</v>
      </c>
      <c r="GH383">
        <v>0</v>
      </c>
      <c r="GI383">
        <v>2</v>
      </c>
      <c r="GJ383">
        <v>0</v>
      </c>
      <c r="GK383">
        <v>0</v>
      </c>
      <c r="GL383">
        <f t="shared" si="719"/>
        <v>0</v>
      </c>
      <c r="GM383">
        <f t="shared" si="720"/>
        <v>130</v>
      </c>
      <c r="GN383">
        <f t="shared" si="721"/>
        <v>130</v>
      </c>
      <c r="GO383">
        <f t="shared" si="722"/>
        <v>0</v>
      </c>
      <c r="GP383">
        <f t="shared" si="723"/>
        <v>0</v>
      </c>
      <c r="GR383">
        <v>0</v>
      </c>
      <c r="GS383">
        <v>0</v>
      </c>
      <c r="GT383">
        <v>0</v>
      </c>
      <c r="GU383" t="s">
        <v>3</v>
      </c>
      <c r="GV383">
        <f t="shared" si="724"/>
        <v>0</v>
      </c>
      <c r="GW383">
        <v>1</v>
      </c>
      <c r="GX383">
        <f t="shared" si="725"/>
        <v>0</v>
      </c>
      <c r="HA383">
        <v>0</v>
      </c>
      <c r="HB383">
        <v>0</v>
      </c>
      <c r="HC383">
        <f t="shared" si="726"/>
        <v>0</v>
      </c>
      <c r="IK383">
        <v>0</v>
      </c>
    </row>
    <row r="384" spans="1:245">
      <c r="A384">
        <v>17</v>
      </c>
      <c r="B384">
        <v>1</v>
      </c>
      <c r="C384">
        <f>ROW(SmtRes!A848)</f>
        <v>848</v>
      </c>
      <c r="D384">
        <f>ROW(EtalonRes!A948)</f>
        <v>948</v>
      </c>
      <c r="E384" t="s">
        <v>95</v>
      </c>
      <c r="F384" t="s">
        <v>863</v>
      </c>
      <c r="G384" t="s">
        <v>864</v>
      </c>
      <c r="H384" t="s">
        <v>842</v>
      </c>
      <c r="I384">
        <f>ROUND(25/100,9)</f>
        <v>0.25</v>
      </c>
      <c r="J384">
        <v>0</v>
      </c>
      <c r="O384">
        <f t="shared" si="687"/>
        <v>720</v>
      </c>
      <c r="P384">
        <f t="shared" si="688"/>
        <v>42</v>
      </c>
      <c r="Q384">
        <f t="shared" si="689"/>
        <v>28</v>
      </c>
      <c r="R384">
        <f t="shared" si="690"/>
        <v>1</v>
      </c>
      <c r="S384">
        <f t="shared" si="691"/>
        <v>650</v>
      </c>
      <c r="T384">
        <f t="shared" si="692"/>
        <v>0</v>
      </c>
      <c r="U384">
        <f t="shared" si="693"/>
        <v>4.0724999999999998</v>
      </c>
      <c r="V384">
        <f t="shared" si="694"/>
        <v>2.5000000000000001E-3</v>
      </c>
      <c r="W384">
        <f t="shared" si="695"/>
        <v>0</v>
      </c>
      <c r="X384">
        <f t="shared" si="696"/>
        <v>618</v>
      </c>
      <c r="Y384">
        <f t="shared" si="697"/>
        <v>423</v>
      </c>
      <c r="AA384">
        <v>48583957</v>
      </c>
      <c r="AB384">
        <f t="shared" si="698"/>
        <v>222.31</v>
      </c>
      <c r="AC384">
        <f t="shared" si="699"/>
        <v>51.33</v>
      </c>
      <c r="AD384">
        <f t="shared" si="700"/>
        <v>26.16</v>
      </c>
      <c r="AE384">
        <f t="shared" si="701"/>
        <v>0.12</v>
      </c>
      <c r="AF384">
        <f t="shared" si="702"/>
        <v>144.82</v>
      </c>
      <c r="AG384">
        <f t="shared" si="703"/>
        <v>0</v>
      </c>
      <c r="AH384">
        <f t="shared" si="704"/>
        <v>16.29</v>
      </c>
      <c r="AI384">
        <f t="shared" si="705"/>
        <v>0.01</v>
      </c>
      <c r="AJ384">
        <f t="shared" si="706"/>
        <v>0</v>
      </c>
      <c r="AK384">
        <v>222.31</v>
      </c>
      <c r="AL384">
        <v>51.33</v>
      </c>
      <c r="AM384">
        <v>26.16</v>
      </c>
      <c r="AN384">
        <v>0.12</v>
      </c>
      <c r="AO384">
        <v>144.82</v>
      </c>
      <c r="AP384">
        <v>0</v>
      </c>
      <c r="AQ384">
        <v>16.29</v>
      </c>
      <c r="AR384">
        <v>0.01</v>
      </c>
      <c r="AS384">
        <v>0</v>
      </c>
      <c r="AT384">
        <v>95</v>
      </c>
      <c r="AU384">
        <v>65</v>
      </c>
      <c r="AV384">
        <v>1</v>
      </c>
      <c r="AW384">
        <v>1</v>
      </c>
      <c r="AZ384">
        <v>1</v>
      </c>
      <c r="BA384">
        <v>17.95</v>
      </c>
      <c r="BB384">
        <v>4.3499999999999996</v>
      </c>
      <c r="BC384">
        <v>3.25</v>
      </c>
      <c r="BD384" t="s">
        <v>3</v>
      </c>
      <c r="BE384" t="s">
        <v>3</v>
      </c>
      <c r="BF384" t="s">
        <v>3</v>
      </c>
      <c r="BG384" t="s">
        <v>3</v>
      </c>
      <c r="BH384">
        <v>0</v>
      </c>
      <c r="BI384">
        <v>2</v>
      </c>
      <c r="BJ384" t="s">
        <v>865</v>
      </c>
      <c r="BM384">
        <v>108001</v>
      </c>
      <c r="BN384">
        <v>0</v>
      </c>
      <c r="BO384" t="s">
        <v>863</v>
      </c>
      <c r="BP384">
        <v>1</v>
      </c>
      <c r="BQ384">
        <v>3</v>
      </c>
      <c r="BR384">
        <v>0</v>
      </c>
      <c r="BS384">
        <v>17.95</v>
      </c>
      <c r="BT384">
        <v>1</v>
      </c>
      <c r="BU384">
        <v>1</v>
      </c>
      <c r="BV384">
        <v>1</v>
      </c>
      <c r="BW384">
        <v>1</v>
      </c>
      <c r="BX384">
        <v>1</v>
      </c>
      <c r="BY384" t="s">
        <v>3</v>
      </c>
      <c r="BZ384">
        <v>95</v>
      </c>
      <c r="CA384">
        <v>65</v>
      </c>
      <c r="CE384">
        <v>0</v>
      </c>
      <c r="CF384">
        <v>0</v>
      </c>
      <c r="CG384">
        <v>0</v>
      </c>
      <c r="CM384">
        <v>0</v>
      </c>
      <c r="CN384" t="s">
        <v>3</v>
      </c>
      <c r="CO384">
        <v>0</v>
      </c>
      <c r="CP384">
        <f t="shared" si="707"/>
        <v>720</v>
      </c>
      <c r="CQ384">
        <f t="shared" si="708"/>
        <v>166.82249999999999</v>
      </c>
      <c r="CR384">
        <f t="shared" si="709"/>
        <v>113.79599999999999</v>
      </c>
      <c r="CS384">
        <f t="shared" si="710"/>
        <v>2.1539999999999999</v>
      </c>
      <c r="CT384">
        <f t="shared" si="711"/>
        <v>2599.5189999999998</v>
      </c>
      <c r="CU384">
        <f t="shared" si="712"/>
        <v>0</v>
      </c>
      <c r="CV384">
        <f t="shared" si="713"/>
        <v>16.29</v>
      </c>
      <c r="CW384">
        <f t="shared" si="714"/>
        <v>0.01</v>
      </c>
      <c r="CX384">
        <f t="shared" si="715"/>
        <v>0</v>
      </c>
      <c r="CY384">
        <f t="shared" si="716"/>
        <v>618.45000000000005</v>
      </c>
      <c r="CZ384">
        <f t="shared" si="717"/>
        <v>423.15</v>
      </c>
      <c r="DC384" t="s">
        <v>3</v>
      </c>
      <c r="DD384" t="s">
        <v>3</v>
      </c>
      <c r="DE384" t="s">
        <v>3</v>
      </c>
      <c r="DF384" t="s">
        <v>3</v>
      </c>
      <c r="DG384" t="s">
        <v>3</v>
      </c>
      <c r="DH384" t="s">
        <v>3</v>
      </c>
      <c r="DI384" t="s">
        <v>3</v>
      </c>
      <c r="DJ384" t="s">
        <v>3</v>
      </c>
      <c r="DK384" t="s">
        <v>3</v>
      </c>
      <c r="DL384" t="s">
        <v>3</v>
      </c>
      <c r="DM384" t="s">
        <v>3</v>
      </c>
      <c r="DN384">
        <v>0</v>
      </c>
      <c r="DO384">
        <v>0</v>
      </c>
      <c r="DP384">
        <v>1</v>
      </c>
      <c r="DQ384">
        <v>1</v>
      </c>
      <c r="DU384">
        <v>1003</v>
      </c>
      <c r="DV384" t="s">
        <v>842</v>
      </c>
      <c r="DW384" t="s">
        <v>842</v>
      </c>
      <c r="DX384">
        <v>100</v>
      </c>
      <c r="EE384">
        <v>48577606</v>
      </c>
      <c r="EF384">
        <v>3</v>
      </c>
      <c r="EG384" t="s">
        <v>593</v>
      </c>
      <c r="EH384">
        <v>0</v>
      </c>
      <c r="EI384" t="s">
        <v>3</v>
      </c>
      <c r="EJ384">
        <v>2</v>
      </c>
      <c r="EK384">
        <v>108001</v>
      </c>
      <c r="EL384" t="s">
        <v>594</v>
      </c>
      <c r="EM384" t="s">
        <v>595</v>
      </c>
      <c r="EO384" t="s">
        <v>3</v>
      </c>
      <c r="EQ384">
        <v>131072</v>
      </c>
      <c r="ER384">
        <v>222.31</v>
      </c>
      <c r="ES384">
        <v>51.33</v>
      </c>
      <c r="ET384">
        <v>26.16</v>
      </c>
      <c r="EU384">
        <v>0.12</v>
      </c>
      <c r="EV384">
        <v>144.82</v>
      </c>
      <c r="EW384">
        <v>16.29</v>
      </c>
      <c r="EX384">
        <v>0.01</v>
      </c>
      <c r="EY384">
        <v>0</v>
      </c>
      <c r="FQ384">
        <v>0</v>
      </c>
      <c r="FR384">
        <f t="shared" si="718"/>
        <v>0</v>
      </c>
      <c r="FS384">
        <v>0</v>
      </c>
      <c r="FX384">
        <v>95</v>
      </c>
      <c r="FY384">
        <v>65</v>
      </c>
      <c r="GA384" t="s">
        <v>3</v>
      </c>
      <c r="GD384">
        <v>1</v>
      </c>
      <c r="GF384">
        <v>-79098465</v>
      </c>
      <c r="GG384">
        <v>2</v>
      </c>
      <c r="GH384">
        <v>0</v>
      </c>
      <c r="GI384">
        <v>2</v>
      </c>
      <c r="GJ384">
        <v>0</v>
      </c>
      <c r="GK384">
        <v>0</v>
      </c>
      <c r="GL384">
        <f t="shared" si="719"/>
        <v>0</v>
      </c>
      <c r="GM384">
        <f t="shared" si="720"/>
        <v>1761</v>
      </c>
      <c r="GN384">
        <f t="shared" si="721"/>
        <v>0</v>
      </c>
      <c r="GO384">
        <f t="shared" si="722"/>
        <v>1761</v>
      </c>
      <c r="GP384">
        <f t="shared" si="723"/>
        <v>0</v>
      </c>
      <c r="GR384">
        <v>0</v>
      </c>
      <c r="GS384">
        <v>0</v>
      </c>
      <c r="GT384">
        <v>0</v>
      </c>
      <c r="GU384" t="s">
        <v>3</v>
      </c>
      <c r="GV384">
        <f t="shared" si="724"/>
        <v>0</v>
      </c>
      <c r="GW384">
        <v>1</v>
      </c>
      <c r="GX384">
        <f t="shared" si="725"/>
        <v>0</v>
      </c>
      <c r="HA384">
        <v>0</v>
      </c>
      <c r="HB384">
        <v>0</v>
      </c>
      <c r="HC384">
        <f t="shared" si="726"/>
        <v>0</v>
      </c>
      <c r="IK384">
        <v>0</v>
      </c>
    </row>
    <row r="385" spans="1:245">
      <c r="A385">
        <v>17</v>
      </c>
      <c r="B385">
        <v>1</v>
      </c>
      <c r="E385" t="s">
        <v>102</v>
      </c>
      <c r="F385" t="s">
        <v>866</v>
      </c>
      <c r="G385" t="s">
        <v>867</v>
      </c>
      <c r="H385" t="s">
        <v>116</v>
      </c>
      <c r="I385">
        <v>25</v>
      </c>
      <c r="J385">
        <v>0</v>
      </c>
      <c r="O385">
        <f t="shared" si="687"/>
        <v>476</v>
      </c>
      <c r="P385">
        <f t="shared" si="688"/>
        <v>476</v>
      </c>
      <c r="Q385">
        <f t="shared" si="689"/>
        <v>0</v>
      </c>
      <c r="R385">
        <f t="shared" si="690"/>
        <v>0</v>
      </c>
      <c r="S385">
        <f t="shared" si="691"/>
        <v>0</v>
      </c>
      <c r="T385">
        <f t="shared" si="692"/>
        <v>0</v>
      </c>
      <c r="U385">
        <f t="shared" si="693"/>
        <v>0</v>
      </c>
      <c r="V385">
        <f t="shared" si="694"/>
        <v>0</v>
      </c>
      <c r="W385">
        <f t="shared" si="695"/>
        <v>0</v>
      </c>
      <c r="X385">
        <f t="shared" si="696"/>
        <v>0</v>
      </c>
      <c r="Y385">
        <f t="shared" si="697"/>
        <v>0</v>
      </c>
      <c r="AA385">
        <v>48583957</v>
      </c>
      <c r="AB385">
        <f t="shared" si="698"/>
        <v>2.74</v>
      </c>
      <c r="AC385">
        <f t="shared" si="699"/>
        <v>2.74</v>
      </c>
      <c r="AD385">
        <f t="shared" si="700"/>
        <v>0</v>
      </c>
      <c r="AE385">
        <f t="shared" si="701"/>
        <v>0</v>
      </c>
      <c r="AF385">
        <f t="shared" si="702"/>
        <v>0</v>
      </c>
      <c r="AG385">
        <f t="shared" si="703"/>
        <v>0</v>
      </c>
      <c r="AH385">
        <f t="shared" si="704"/>
        <v>0</v>
      </c>
      <c r="AI385">
        <f t="shared" si="705"/>
        <v>0</v>
      </c>
      <c r="AJ385">
        <f t="shared" si="706"/>
        <v>0</v>
      </c>
      <c r="AK385">
        <v>2.74</v>
      </c>
      <c r="AL385">
        <v>2.74</v>
      </c>
      <c r="AM385">
        <v>0</v>
      </c>
      <c r="AN385">
        <v>0</v>
      </c>
      <c r="AO385">
        <v>0</v>
      </c>
      <c r="AP385">
        <v>0</v>
      </c>
      <c r="AQ385">
        <v>0</v>
      </c>
      <c r="AR385">
        <v>0</v>
      </c>
      <c r="AS385">
        <v>0</v>
      </c>
      <c r="AT385">
        <v>0</v>
      </c>
      <c r="AU385">
        <v>0</v>
      </c>
      <c r="AV385">
        <v>1</v>
      </c>
      <c r="AW385">
        <v>1</v>
      </c>
      <c r="AZ385">
        <v>1</v>
      </c>
      <c r="BA385">
        <v>1</v>
      </c>
      <c r="BB385">
        <v>1</v>
      </c>
      <c r="BC385">
        <v>6.95</v>
      </c>
      <c r="BD385" t="s">
        <v>3</v>
      </c>
      <c r="BE385" t="s">
        <v>3</v>
      </c>
      <c r="BF385" t="s">
        <v>3</v>
      </c>
      <c r="BG385" t="s">
        <v>3</v>
      </c>
      <c r="BH385">
        <v>3</v>
      </c>
      <c r="BI385">
        <v>2</v>
      </c>
      <c r="BJ385" t="s">
        <v>868</v>
      </c>
      <c r="BM385">
        <v>500002</v>
      </c>
      <c r="BN385">
        <v>0</v>
      </c>
      <c r="BO385" t="s">
        <v>866</v>
      </c>
      <c r="BP385">
        <v>1</v>
      </c>
      <c r="BQ385">
        <v>12</v>
      </c>
      <c r="BR385">
        <v>0</v>
      </c>
      <c r="BS385">
        <v>1</v>
      </c>
      <c r="BT385">
        <v>1</v>
      </c>
      <c r="BU385">
        <v>1</v>
      </c>
      <c r="BV385">
        <v>1</v>
      </c>
      <c r="BW385">
        <v>1</v>
      </c>
      <c r="BX385">
        <v>1</v>
      </c>
      <c r="BY385" t="s">
        <v>3</v>
      </c>
      <c r="BZ385">
        <v>0</v>
      </c>
      <c r="CA385">
        <v>0</v>
      </c>
      <c r="CE385">
        <v>0</v>
      </c>
      <c r="CF385">
        <v>0</v>
      </c>
      <c r="CG385">
        <v>0</v>
      </c>
      <c r="CM385">
        <v>0</v>
      </c>
      <c r="CN385" t="s">
        <v>3</v>
      </c>
      <c r="CO385">
        <v>0</v>
      </c>
      <c r="CP385">
        <f t="shared" si="707"/>
        <v>476</v>
      </c>
      <c r="CQ385">
        <f t="shared" si="708"/>
        <v>19.043000000000003</v>
      </c>
      <c r="CR385">
        <f t="shared" si="709"/>
        <v>0</v>
      </c>
      <c r="CS385">
        <f t="shared" si="710"/>
        <v>0</v>
      </c>
      <c r="CT385">
        <f t="shared" si="711"/>
        <v>0</v>
      </c>
      <c r="CU385">
        <f t="shared" si="712"/>
        <v>0</v>
      </c>
      <c r="CV385">
        <f t="shared" si="713"/>
        <v>0</v>
      </c>
      <c r="CW385">
        <f t="shared" si="714"/>
        <v>0</v>
      </c>
      <c r="CX385">
        <f t="shared" si="715"/>
        <v>0</v>
      </c>
      <c r="CY385">
        <f t="shared" si="716"/>
        <v>0</v>
      </c>
      <c r="CZ385">
        <f t="shared" si="717"/>
        <v>0</v>
      </c>
      <c r="DC385" t="s">
        <v>3</v>
      </c>
      <c r="DD385" t="s">
        <v>3</v>
      </c>
      <c r="DE385" t="s">
        <v>3</v>
      </c>
      <c r="DF385" t="s">
        <v>3</v>
      </c>
      <c r="DG385" t="s">
        <v>3</v>
      </c>
      <c r="DH385" t="s">
        <v>3</v>
      </c>
      <c r="DI385" t="s">
        <v>3</v>
      </c>
      <c r="DJ385" t="s">
        <v>3</v>
      </c>
      <c r="DK385" t="s">
        <v>3</v>
      </c>
      <c r="DL385" t="s">
        <v>3</v>
      </c>
      <c r="DM385" t="s">
        <v>3</v>
      </c>
      <c r="DN385">
        <v>0</v>
      </c>
      <c r="DO385">
        <v>0</v>
      </c>
      <c r="DP385">
        <v>1</v>
      </c>
      <c r="DQ385">
        <v>1</v>
      </c>
      <c r="DU385">
        <v>1003</v>
      </c>
      <c r="DV385" t="s">
        <v>116</v>
      </c>
      <c r="DW385" t="s">
        <v>116</v>
      </c>
      <c r="DX385">
        <v>1</v>
      </c>
      <c r="EE385">
        <v>48577657</v>
      </c>
      <c r="EF385">
        <v>12</v>
      </c>
      <c r="EG385" t="s">
        <v>367</v>
      </c>
      <c r="EH385">
        <v>0</v>
      </c>
      <c r="EI385" t="s">
        <v>3</v>
      </c>
      <c r="EJ385">
        <v>2</v>
      </c>
      <c r="EK385">
        <v>500002</v>
      </c>
      <c r="EL385" t="s">
        <v>368</v>
      </c>
      <c r="EM385" t="s">
        <v>369</v>
      </c>
      <c r="EO385" t="s">
        <v>3</v>
      </c>
      <c r="EQ385">
        <v>131072</v>
      </c>
      <c r="ER385">
        <v>2.74</v>
      </c>
      <c r="ES385">
        <v>2.74</v>
      </c>
      <c r="ET385">
        <v>0</v>
      </c>
      <c r="EU385">
        <v>0</v>
      </c>
      <c r="EV385">
        <v>0</v>
      </c>
      <c r="EW385">
        <v>0</v>
      </c>
      <c r="EX385">
        <v>0</v>
      </c>
      <c r="EY385">
        <v>0</v>
      </c>
      <c r="FQ385">
        <v>0</v>
      </c>
      <c r="FR385">
        <f t="shared" si="718"/>
        <v>0</v>
      </c>
      <c r="FS385">
        <v>0</v>
      </c>
      <c r="FX385">
        <v>0</v>
      </c>
      <c r="FY385">
        <v>0</v>
      </c>
      <c r="GA385" t="s">
        <v>3</v>
      </c>
      <c r="GD385">
        <v>1</v>
      </c>
      <c r="GF385">
        <v>1230296125</v>
      </c>
      <c r="GG385">
        <v>2</v>
      </c>
      <c r="GH385">
        <v>0</v>
      </c>
      <c r="GI385">
        <v>2</v>
      </c>
      <c r="GJ385">
        <v>0</v>
      </c>
      <c r="GK385">
        <v>0</v>
      </c>
      <c r="GL385">
        <f t="shared" si="719"/>
        <v>0</v>
      </c>
      <c r="GM385">
        <f t="shared" si="720"/>
        <v>476</v>
      </c>
      <c r="GN385">
        <f t="shared" si="721"/>
        <v>0</v>
      </c>
      <c r="GO385">
        <f t="shared" si="722"/>
        <v>476</v>
      </c>
      <c r="GP385">
        <f t="shared" si="723"/>
        <v>0</v>
      </c>
      <c r="GR385">
        <v>0</v>
      </c>
      <c r="GS385">
        <v>0</v>
      </c>
      <c r="GT385">
        <v>0</v>
      </c>
      <c r="GU385" t="s">
        <v>3</v>
      </c>
      <c r="GV385">
        <f t="shared" si="724"/>
        <v>0</v>
      </c>
      <c r="GW385">
        <v>1</v>
      </c>
      <c r="GX385">
        <f t="shared" si="725"/>
        <v>0</v>
      </c>
      <c r="HA385">
        <v>0</v>
      </c>
      <c r="HB385">
        <v>0</v>
      </c>
      <c r="HC385">
        <f t="shared" si="726"/>
        <v>0</v>
      </c>
      <c r="IK385">
        <v>0</v>
      </c>
    </row>
    <row r="386" spans="1:245">
      <c r="A386">
        <v>17</v>
      </c>
      <c r="B386">
        <v>1</v>
      </c>
      <c r="C386">
        <f>ROW(SmtRes!A858)</f>
        <v>858</v>
      </c>
      <c r="D386">
        <f>ROW(EtalonRes!A958)</f>
        <v>958</v>
      </c>
      <c r="E386" t="s">
        <v>109</v>
      </c>
      <c r="F386" t="s">
        <v>869</v>
      </c>
      <c r="G386" t="s">
        <v>870</v>
      </c>
      <c r="H386" t="s">
        <v>842</v>
      </c>
      <c r="I386">
        <f>ROUND(75/100,9)</f>
        <v>0.75</v>
      </c>
      <c r="J386">
        <v>0</v>
      </c>
      <c r="O386">
        <f t="shared" si="687"/>
        <v>719</v>
      </c>
      <c r="P386">
        <f t="shared" si="688"/>
        <v>58</v>
      </c>
      <c r="Q386">
        <f t="shared" si="689"/>
        <v>23</v>
      </c>
      <c r="R386">
        <f t="shared" si="690"/>
        <v>3</v>
      </c>
      <c r="S386">
        <f t="shared" si="691"/>
        <v>638</v>
      </c>
      <c r="T386">
        <f t="shared" si="692"/>
        <v>0</v>
      </c>
      <c r="U386">
        <f t="shared" si="693"/>
        <v>4.0424999999999995</v>
      </c>
      <c r="V386">
        <f t="shared" si="694"/>
        <v>1.4999999999999999E-2</v>
      </c>
      <c r="W386">
        <f t="shared" si="695"/>
        <v>0</v>
      </c>
      <c r="X386">
        <f t="shared" si="696"/>
        <v>609</v>
      </c>
      <c r="Y386">
        <f t="shared" si="697"/>
        <v>417</v>
      </c>
      <c r="AA386">
        <v>48583957</v>
      </c>
      <c r="AB386">
        <f t="shared" si="698"/>
        <v>66.650000000000006</v>
      </c>
      <c r="AC386">
        <f t="shared" si="699"/>
        <v>14.66</v>
      </c>
      <c r="AD386">
        <f t="shared" si="700"/>
        <v>4.6100000000000003</v>
      </c>
      <c r="AE386">
        <f t="shared" si="701"/>
        <v>0.24</v>
      </c>
      <c r="AF386">
        <f t="shared" si="702"/>
        <v>47.38</v>
      </c>
      <c r="AG386">
        <f t="shared" si="703"/>
        <v>0</v>
      </c>
      <c r="AH386">
        <f t="shared" si="704"/>
        <v>5.39</v>
      </c>
      <c r="AI386">
        <f t="shared" si="705"/>
        <v>0.02</v>
      </c>
      <c r="AJ386">
        <f t="shared" si="706"/>
        <v>0</v>
      </c>
      <c r="AK386">
        <v>66.650000000000006</v>
      </c>
      <c r="AL386">
        <v>14.66</v>
      </c>
      <c r="AM386">
        <v>4.6100000000000003</v>
      </c>
      <c r="AN386">
        <v>0.24</v>
      </c>
      <c r="AO386">
        <v>47.38</v>
      </c>
      <c r="AP386">
        <v>0</v>
      </c>
      <c r="AQ386">
        <v>5.39</v>
      </c>
      <c r="AR386">
        <v>0.02</v>
      </c>
      <c r="AS386">
        <v>0</v>
      </c>
      <c r="AT386">
        <v>95</v>
      </c>
      <c r="AU386">
        <v>65</v>
      </c>
      <c r="AV386">
        <v>1</v>
      </c>
      <c r="AW386">
        <v>1</v>
      </c>
      <c r="AZ386">
        <v>1</v>
      </c>
      <c r="BA386">
        <v>17.95</v>
      </c>
      <c r="BB386">
        <v>6.62</v>
      </c>
      <c r="BC386">
        <v>5.31</v>
      </c>
      <c r="BD386" t="s">
        <v>3</v>
      </c>
      <c r="BE386" t="s">
        <v>3</v>
      </c>
      <c r="BF386" t="s">
        <v>3</v>
      </c>
      <c r="BG386" t="s">
        <v>3</v>
      </c>
      <c r="BH386">
        <v>0</v>
      </c>
      <c r="BI386">
        <v>2</v>
      </c>
      <c r="BJ386" t="s">
        <v>871</v>
      </c>
      <c r="BM386">
        <v>108001</v>
      </c>
      <c r="BN386">
        <v>0</v>
      </c>
      <c r="BO386" t="s">
        <v>869</v>
      </c>
      <c r="BP386">
        <v>1</v>
      </c>
      <c r="BQ386">
        <v>3</v>
      </c>
      <c r="BR386">
        <v>0</v>
      </c>
      <c r="BS386">
        <v>17.95</v>
      </c>
      <c r="BT386">
        <v>1</v>
      </c>
      <c r="BU386">
        <v>1</v>
      </c>
      <c r="BV386">
        <v>1</v>
      </c>
      <c r="BW386">
        <v>1</v>
      </c>
      <c r="BX386">
        <v>1</v>
      </c>
      <c r="BY386" t="s">
        <v>3</v>
      </c>
      <c r="BZ386">
        <v>95</v>
      </c>
      <c r="CA386">
        <v>65</v>
      </c>
      <c r="CE386">
        <v>0</v>
      </c>
      <c r="CF386">
        <v>0</v>
      </c>
      <c r="CG386">
        <v>0</v>
      </c>
      <c r="CM386">
        <v>0</v>
      </c>
      <c r="CN386" t="s">
        <v>3</v>
      </c>
      <c r="CO386">
        <v>0</v>
      </c>
      <c r="CP386">
        <f t="shared" si="707"/>
        <v>719</v>
      </c>
      <c r="CQ386">
        <f t="shared" si="708"/>
        <v>77.8446</v>
      </c>
      <c r="CR386">
        <f t="shared" si="709"/>
        <v>30.518200000000004</v>
      </c>
      <c r="CS386">
        <f t="shared" si="710"/>
        <v>4.3079999999999998</v>
      </c>
      <c r="CT386">
        <f t="shared" si="711"/>
        <v>850.471</v>
      </c>
      <c r="CU386">
        <f t="shared" si="712"/>
        <v>0</v>
      </c>
      <c r="CV386">
        <f t="shared" si="713"/>
        <v>5.39</v>
      </c>
      <c r="CW386">
        <f t="shared" si="714"/>
        <v>0.02</v>
      </c>
      <c r="CX386">
        <f t="shared" si="715"/>
        <v>0</v>
      </c>
      <c r="CY386">
        <f t="shared" si="716"/>
        <v>608.95000000000005</v>
      </c>
      <c r="CZ386">
        <f t="shared" si="717"/>
        <v>416.65</v>
      </c>
      <c r="DC386" t="s">
        <v>3</v>
      </c>
      <c r="DD386" t="s">
        <v>3</v>
      </c>
      <c r="DE386" t="s">
        <v>3</v>
      </c>
      <c r="DF386" t="s">
        <v>3</v>
      </c>
      <c r="DG386" t="s">
        <v>3</v>
      </c>
      <c r="DH386" t="s">
        <v>3</v>
      </c>
      <c r="DI386" t="s">
        <v>3</v>
      </c>
      <c r="DJ386" t="s">
        <v>3</v>
      </c>
      <c r="DK386" t="s">
        <v>3</v>
      </c>
      <c r="DL386" t="s">
        <v>3</v>
      </c>
      <c r="DM386" t="s">
        <v>3</v>
      </c>
      <c r="DN386">
        <v>0</v>
      </c>
      <c r="DO386">
        <v>0</v>
      </c>
      <c r="DP386">
        <v>1</v>
      </c>
      <c r="DQ386">
        <v>1</v>
      </c>
      <c r="DU386">
        <v>1003</v>
      </c>
      <c r="DV386" t="s">
        <v>842</v>
      </c>
      <c r="DW386" t="s">
        <v>842</v>
      </c>
      <c r="DX386">
        <v>100</v>
      </c>
      <c r="EE386">
        <v>48577606</v>
      </c>
      <c r="EF386">
        <v>3</v>
      </c>
      <c r="EG386" t="s">
        <v>593</v>
      </c>
      <c r="EH386">
        <v>0</v>
      </c>
      <c r="EI386" t="s">
        <v>3</v>
      </c>
      <c r="EJ386">
        <v>2</v>
      </c>
      <c r="EK386">
        <v>108001</v>
      </c>
      <c r="EL386" t="s">
        <v>594</v>
      </c>
      <c r="EM386" t="s">
        <v>595</v>
      </c>
      <c r="EO386" t="s">
        <v>3</v>
      </c>
      <c r="EQ386">
        <v>131072</v>
      </c>
      <c r="ER386">
        <v>66.650000000000006</v>
      </c>
      <c r="ES386">
        <v>14.66</v>
      </c>
      <c r="ET386">
        <v>4.6100000000000003</v>
      </c>
      <c r="EU386">
        <v>0.24</v>
      </c>
      <c r="EV386">
        <v>47.38</v>
      </c>
      <c r="EW386">
        <v>5.39</v>
      </c>
      <c r="EX386">
        <v>0.02</v>
      </c>
      <c r="EY386">
        <v>0</v>
      </c>
      <c r="FQ386">
        <v>0</v>
      </c>
      <c r="FR386">
        <f t="shared" si="718"/>
        <v>0</v>
      </c>
      <c r="FS386">
        <v>0</v>
      </c>
      <c r="FX386">
        <v>95</v>
      </c>
      <c r="FY386">
        <v>65</v>
      </c>
      <c r="GA386" t="s">
        <v>3</v>
      </c>
      <c r="GD386">
        <v>1</v>
      </c>
      <c r="GF386">
        <v>230885465</v>
      </c>
      <c r="GG386">
        <v>2</v>
      </c>
      <c r="GH386">
        <v>0</v>
      </c>
      <c r="GI386">
        <v>2</v>
      </c>
      <c r="GJ386">
        <v>0</v>
      </c>
      <c r="GK386">
        <v>0</v>
      </c>
      <c r="GL386">
        <f t="shared" si="719"/>
        <v>0</v>
      </c>
      <c r="GM386">
        <f t="shared" si="720"/>
        <v>1745</v>
      </c>
      <c r="GN386">
        <f t="shared" si="721"/>
        <v>0</v>
      </c>
      <c r="GO386">
        <f t="shared" si="722"/>
        <v>1745</v>
      </c>
      <c r="GP386">
        <f t="shared" si="723"/>
        <v>0</v>
      </c>
      <c r="GR386">
        <v>0</v>
      </c>
      <c r="GS386">
        <v>0</v>
      </c>
      <c r="GT386">
        <v>0</v>
      </c>
      <c r="GU386" t="s">
        <v>3</v>
      </c>
      <c r="GV386">
        <f t="shared" si="724"/>
        <v>0</v>
      </c>
      <c r="GW386">
        <v>1</v>
      </c>
      <c r="GX386">
        <f t="shared" si="725"/>
        <v>0</v>
      </c>
      <c r="HA386">
        <v>0</v>
      </c>
      <c r="HB386">
        <v>0</v>
      </c>
      <c r="HC386">
        <f t="shared" si="726"/>
        <v>0</v>
      </c>
      <c r="IK386">
        <v>0</v>
      </c>
    </row>
    <row r="387" spans="1:245">
      <c r="A387">
        <v>17</v>
      </c>
      <c r="B387">
        <v>1</v>
      </c>
      <c r="C387">
        <f>ROW(SmtRes!A868)</f>
        <v>868</v>
      </c>
      <c r="D387">
        <f>ROW(EtalonRes!A968)</f>
        <v>968</v>
      </c>
      <c r="E387" t="s">
        <v>114</v>
      </c>
      <c r="F387" t="s">
        <v>872</v>
      </c>
      <c r="G387" t="s">
        <v>873</v>
      </c>
      <c r="H387" t="s">
        <v>842</v>
      </c>
      <c r="I387">
        <f>ROUND((61-25+15+6+15)/100,9)</f>
        <v>0.72</v>
      </c>
      <c r="J387">
        <v>0</v>
      </c>
      <c r="O387">
        <f t="shared" si="687"/>
        <v>832</v>
      </c>
      <c r="P387">
        <f t="shared" si="688"/>
        <v>84</v>
      </c>
      <c r="Q387">
        <f t="shared" si="689"/>
        <v>33</v>
      </c>
      <c r="R387">
        <f t="shared" si="690"/>
        <v>5</v>
      </c>
      <c r="S387">
        <f t="shared" si="691"/>
        <v>715</v>
      </c>
      <c r="T387">
        <f t="shared" si="692"/>
        <v>0</v>
      </c>
      <c r="U387">
        <f t="shared" si="693"/>
        <v>4.5287999999999995</v>
      </c>
      <c r="V387">
        <f t="shared" si="694"/>
        <v>2.1599999999999998E-2</v>
      </c>
      <c r="W387">
        <f t="shared" si="695"/>
        <v>0</v>
      </c>
      <c r="X387">
        <f t="shared" si="696"/>
        <v>684</v>
      </c>
      <c r="Y387">
        <f t="shared" si="697"/>
        <v>468</v>
      </c>
      <c r="AA387">
        <v>48583957</v>
      </c>
      <c r="AB387">
        <f t="shared" si="698"/>
        <v>85.15</v>
      </c>
      <c r="AC387">
        <f t="shared" si="699"/>
        <v>22.95</v>
      </c>
      <c r="AD387">
        <f t="shared" si="700"/>
        <v>6.91</v>
      </c>
      <c r="AE387">
        <f t="shared" si="701"/>
        <v>0.36</v>
      </c>
      <c r="AF387">
        <f t="shared" si="702"/>
        <v>55.29</v>
      </c>
      <c r="AG387">
        <f t="shared" si="703"/>
        <v>0</v>
      </c>
      <c r="AH387">
        <f t="shared" si="704"/>
        <v>6.29</v>
      </c>
      <c r="AI387">
        <f t="shared" si="705"/>
        <v>0.03</v>
      </c>
      <c r="AJ387">
        <f t="shared" si="706"/>
        <v>0</v>
      </c>
      <c r="AK387">
        <v>85.15</v>
      </c>
      <c r="AL387">
        <v>22.95</v>
      </c>
      <c r="AM387">
        <v>6.91</v>
      </c>
      <c r="AN387">
        <v>0.36</v>
      </c>
      <c r="AO387">
        <v>55.29</v>
      </c>
      <c r="AP387">
        <v>0</v>
      </c>
      <c r="AQ387">
        <v>6.29</v>
      </c>
      <c r="AR387">
        <v>0.03</v>
      </c>
      <c r="AS387">
        <v>0</v>
      </c>
      <c r="AT387">
        <v>95</v>
      </c>
      <c r="AU387">
        <v>65</v>
      </c>
      <c r="AV387">
        <v>1</v>
      </c>
      <c r="AW387">
        <v>1</v>
      </c>
      <c r="AZ387">
        <v>1</v>
      </c>
      <c r="BA387">
        <v>17.95</v>
      </c>
      <c r="BB387">
        <v>6.63</v>
      </c>
      <c r="BC387">
        <v>5.1100000000000003</v>
      </c>
      <c r="BD387" t="s">
        <v>3</v>
      </c>
      <c r="BE387" t="s">
        <v>3</v>
      </c>
      <c r="BF387" t="s">
        <v>3</v>
      </c>
      <c r="BG387" t="s">
        <v>3</v>
      </c>
      <c r="BH387">
        <v>0</v>
      </c>
      <c r="BI387">
        <v>2</v>
      </c>
      <c r="BJ387" t="s">
        <v>874</v>
      </c>
      <c r="BM387">
        <v>108001</v>
      </c>
      <c r="BN387">
        <v>0</v>
      </c>
      <c r="BO387" t="s">
        <v>872</v>
      </c>
      <c r="BP387">
        <v>1</v>
      </c>
      <c r="BQ387">
        <v>3</v>
      </c>
      <c r="BR387">
        <v>0</v>
      </c>
      <c r="BS387">
        <v>17.95</v>
      </c>
      <c r="BT387">
        <v>1</v>
      </c>
      <c r="BU387">
        <v>1</v>
      </c>
      <c r="BV387">
        <v>1</v>
      </c>
      <c r="BW387">
        <v>1</v>
      </c>
      <c r="BX387">
        <v>1</v>
      </c>
      <c r="BY387" t="s">
        <v>3</v>
      </c>
      <c r="BZ387">
        <v>95</v>
      </c>
      <c r="CA387">
        <v>65</v>
      </c>
      <c r="CE387">
        <v>0</v>
      </c>
      <c r="CF387">
        <v>0</v>
      </c>
      <c r="CG387">
        <v>0</v>
      </c>
      <c r="CM387">
        <v>0</v>
      </c>
      <c r="CN387" t="s">
        <v>3</v>
      </c>
      <c r="CO387">
        <v>0</v>
      </c>
      <c r="CP387">
        <f t="shared" si="707"/>
        <v>832</v>
      </c>
      <c r="CQ387">
        <f t="shared" si="708"/>
        <v>117.2745</v>
      </c>
      <c r="CR387">
        <f t="shared" si="709"/>
        <v>45.813299999999998</v>
      </c>
      <c r="CS387">
        <f t="shared" si="710"/>
        <v>6.4619999999999997</v>
      </c>
      <c r="CT387">
        <f t="shared" si="711"/>
        <v>992.45549999999992</v>
      </c>
      <c r="CU387">
        <f t="shared" si="712"/>
        <v>0</v>
      </c>
      <c r="CV387">
        <f t="shared" si="713"/>
        <v>6.29</v>
      </c>
      <c r="CW387">
        <f t="shared" si="714"/>
        <v>0.03</v>
      </c>
      <c r="CX387">
        <f t="shared" si="715"/>
        <v>0</v>
      </c>
      <c r="CY387">
        <f t="shared" si="716"/>
        <v>684</v>
      </c>
      <c r="CZ387">
        <f t="shared" si="717"/>
        <v>468</v>
      </c>
      <c r="DC387" t="s">
        <v>3</v>
      </c>
      <c r="DD387" t="s">
        <v>3</v>
      </c>
      <c r="DE387" t="s">
        <v>3</v>
      </c>
      <c r="DF387" t="s">
        <v>3</v>
      </c>
      <c r="DG387" t="s">
        <v>3</v>
      </c>
      <c r="DH387" t="s">
        <v>3</v>
      </c>
      <c r="DI387" t="s">
        <v>3</v>
      </c>
      <c r="DJ387" t="s">
        <v>3</v>
      </c>
      <c r="DK387" t="s">
        <v>3</v>
      </c>
      <c r="DL387" t="s">
        <v>3</v>
      </c>
      <c r="DM387" t="s">
        <v>3</v>
      </c>
      <c r="DN387">
        <v>0</v>
      </c>
      <c r="DO387">
        <v>0</v>
      </c>
      <c r="DP387">
        <v>1</v>
      </c>
      <c r="DQ387">
        <v>1</v>
      </c>
      <c r="DU387">
        <v>1003</v>
      </c>
      <c r="DV387" t="s">
        <v>842</v>
      </c>
      <c r="DW387" t="s">
        <v>842</v>
      </c>
      <c r="DX387">
        <v>100</v>
      </c>
      <c r="EE387">
        <v>48577606</v>
      </c>
      <c r="EF387">
        <v>3</v>
      </c>
      <c r="EG387" t="s">
        <v>593</v>
      </c>
      <c r="EH387">
        <v>0</v>
      </c>
      <c r="EI387" t="s">
        <v>3</v>
      </c>
      <c r="EJ387">
        <v>2</v>
      </c>
      <c r="EK387">
        <v>108001</v>
      </c>
      <c r="EL387" t="s">
        <v>594</v>
      </c>
      <c r="EM387" t="s">
        <v>595</v>
      </c>
      <c r="EO387" t="s">
        <v>3</v>
      </c>
      <c r="EQ387">
        <v>131072</v>
      </c>
      <c r="ER387">
        <v>85.15</v>
      </c>
      <c r="ES387">
        <v>22.95</v>
      </c>
      <c r="ET387">
        <v>6.91</v>
      </c>
      <c r="EU387">
        <v>0.36</v>
      </c>
      <c r="EV387">
        <v>55.29</v>
      </c>
      <c r="EW387">
        <v>6.29</v>
      </c>
      <c r="EX387">
        <v>0.03</v>
      </c>
      <c r="EY387">
        <v>0</v>
      </c>
      <c r="FQ387">
        <v>0</v>
      </c>
      <c r="FR387">
        <f t="shared" si="718"/>
        <v>0</v>
      </c>
      <c r="FS387">
        <v>0</v>
      </c>
      <c r="FX387">
        <v>95</v>
      </c>
      <c r="FY387">
        <v>65</v>
      </c>
      <c r="GA387" t="s">
        <v>3</v>
      </c>
      <c r="GD387">
        <v>1</v>
      </c>
      <c r="GF387">
        <v>153074062</v>
      </c>
      <c r="GG387">
        <v>2</v>
      </c>
      <c r="GH387">
        <v>0</v>
      </c>
      <c r="GI387">
        <v>2</v>
      </c>
      <c r="GJ387">
        <v>0</v>
      </c>
      <c r="GK387">
        <v>0</v>
      </c>
      <c r="GL387">
        <f t="shared" si="719"/>
        <v>0</v>
      </c>
      <c r="GM387">
        <f t="shared" si="720"/>
        <v>1984</v>
      </c>
      <c r="GN387">
        <f t="shared" si="721"/>
        <v>0</v>
      </c>
      <c r="GO387">
        <f t="shared" si="722"/>
        <v>1984</v>
      </c>
      <c r="GP387">
        <f t="shared" si="723"/>
        <v>0</v>
      </c>
      <c r="GR387">
        <v>0</v>
      </c>
      <c r="GS387">
        <v>0</v>
      </c>
      <c r="GT387">
        <v>0</v>
      </c>
      <c r="GU387" t="s">
        <v>3</v>
      </c>
      <c r="GV387">
        <f t="shared" si="724"/>
        <v>0</v>
      </c>
      <c r="GW387">
        <v>1</v>
      </c>
      <c r="GX387">
        <f t="shared" si="725"/>
        <v>0</v>
      </c>
      <c r="HA387">
        <v>0</v>
      </c>
      <c r="HB387">
        <v>0</v>
      </c>
      <c r="HC387">
        <f t="shared" si="726"/>
        <v>0</v>
      </c>
      <c r="IK387">
        <v>0</v>
      </c>
    </row>
    <row r="388" spans="1:245">
      <c r="A388">
        <v>17</v>
      </c>
      <c r="B388">
        <v>1</v>
      </c>
      <c r="C388">
        <f>ROW(SmtRes!A876)</f>
        <v>876</v>
      </c>
      <c r="D388">
        <f>ROW(EtalonRes!A976)</f>
        <v>976</v>
      </c>
      <c r="E388" t="s">
        <v>117</v>
      </c>
      <c r="F388" t="s">
        <v>875</v>
      </c>
      <c r="G388" t="s">
        <v>876</v>
      </c>
      <c r="H388" t="s">
        <v>842</v>
      </c>
      <c r="I388">
        <f>ROUND(25/100,9)</f>
        <v>0.25</v>
      </c>
      <c r="J388">
        <v>0</v>
      </c>
      <c r="O388">
        <f t="shared" si="687"/>
        <v>129</v>
      </c>
      <c r="P388">
        <f t="shared" si="688"/>
        <v>14</v>
      </c>
      <c r="Q388">
        <f t="shared" si="689"/>
        <v>4</v>
      </c>
      <c r="R388">
        <f t="shared" si="690"/>
        <v>1</v>
      </c>
      <c r="S388">
        <f t="shared" si="691"/>
        <v>111</v>
      </c>
      <c r="T388">
        <f t="shared" si="692"/>
        <v>0</v>
      </c>
      <c r="U388">
        <f t="shared" si="693"/>
        <v>0.70499999999999996</v>
      </c>
      <c r="V388">
        <f t="shared" si="694"/>
        <v>2.5000000000000001E-3</v>
      </c>
      <c r="W388">
        <f t="shared" si="695"/>
        <v>0</v>
      </c>
      <c r="X388">
        <f t="shared" si="696"/>
        <v>106</v>
      </c>
      <c r="Y388">
        <f t="shared" si="697"/>
        <v>73</v>
      </c>
      <c r="AA388">
        <v>48583957</v>
      </c>
      <c r="AB388">
        <f t="shared" si="698"/>
        <v>40.090000000000003</v>
      </c>
      <c r="AC388">
        <f t="shared" si="699"/>
        <v>13</v>
      </c>
      <c r="AD388">
        <f t="shared" si="700"/>
        <v>2.2999999999999998</v>
      </c>
      <c r="AE388">
        <f t="shared" si="701"/>
        <v>0.12</v>
      </c>
      <c r="AF388">
        <f t="shared" si="702"/>
        <v>24.79</v>
      </c>
      <c r="AG388">
        <f t="shared" si="703"/>
        <v>0</v>
      </c>
      <c r="AH388">
        <f t="shared" si="704"/>
        <v>2.82</v>
      </c>
      <c r="AI388">
        <f t="shared" si="705"/>
        <v>0.01</v>
      </c>
      <c r="AJ388">
        <f t="shared" si="706"/>
        <v>0</v>
      </c>
      <c r="AK388">
        <v>40.090000000000003</v>
      </c>
      <c r="AL388">
        <v>13</v>
      </c>
      <c r="AM388">
        <v>2.2999999999999998</v>
      </c>
      <c r="AN388">
        <v>0.12</v>
      </c>
      <c r="AO388">
        <v>24.79</v>
      </c>
      <c r="AP388">
        <v>0</v>
      </c>
      <c r="AQ388">
        <v>2.82</v>
      </c>
      <c r="AR388">
        <v>0.01</v>
      </c>
      <c r="AS388">
        <v>0</v>
      </c>
      <c r="AT388">
        <v>95</v>
      </c>
      <c r="AU388">
        <v>65</v>
      </c>
      <c r="AV388">
        <v>1</v>
      </c>
      <c r="AW388">
        <v>1</v>
      </c>
      <c r="AZ388">
        <v>1</v>
      </c>
      <c r="BA388">
        <v>17.95</v>
      </c>
      <c r="BB388">
        <v>6.63</v>
      </c>
      <c r="BC388">
        <v>4.25</v>
      </c>
      <c r="BD388" t="s">
        <v>3</v>
      </c>
      <c r="BE388" t="s">
        <v>3</v>
      </c>
      <c r="BF388" t="s">
        <v>3</v>
      </c>
      <c r="BG388" t="s">
        <v>3</v>
      </c>
      <c r="BH388">
        <v>0</v>
      </c>
      <c r="BI388">
        <v>2</v>
      </c>
      <c r="BJ388" t="s">
        <v>877</v>
      </c>
      <c r="BM388">
        <v>108001</v>
      </c>
      <c r="BN388">
        <v>0</v>
      </c>
      <c r="BO388" t="s">
        <v>875</v>
      </c>
      <c r="BP388">
        <v>1</v>
      </c>
      <c r="BQ388">
        <v>3</v>
      </c>
      <c r="BR388">
        <v>0</v>
      </c>
      <c r="BS388">
        <v>17.95</v>
      </c>
      <c r="BT388">
        <v>1</v>
      </c>
      <c r="BU388">
        <v>1</v>
      </c>
      <c r="BV388">
        <v>1</v>
      </c>
      <c r="BW388">
        <v>1</v>
      </c>
      <c r="BX388">
        <v>1</v>
      </c>
      <c r="BY388" t="s">
        <v>3</v>
      </c>
      <c r="BZ388">
        <v>95</v>
      </c>
      <c r="CA388">
        <v>65</v>
      </c>
      <c r="CE388">
        <v>0</v>
      </c>
      <c r="CF388">
        <v>0</v>
      </c>
      <c r="CG388">
        <v>0</v>
      </c>
      <c r="CM388">
        <v>0</v>
      </c>
      <c r="CN388" t="s">
        <v>3</v>
      </c>
      <c r="CO388">
        <v>0</v>
      </c>
      <c r="CP388">
        <f t="shared" si="707"/>
        <v>129</v>
      </c>
      <c r="CQ388">
        <f t="shared" si="708"/>
        <v>55.25</v>
      </c>
      <c r="CR388">
        <f t="shared" si="709"/>
        <v>15.248999999999999</v>
      </c>
      <c r="CS388">
        <f t="shared" si="710"/>
        <v>2.1539999999999999</v>
      </c>
      <c r="CT388">
        <f t="shared" si="711"/>
        <v>444.98049999999995</v>
      </c>
      <c r="CU388">
        <f t="shared" si="712"/>
        <v>0</v>
      </c>
      <c r="CV388">
        <f t="shared" si="713"/>
        <v>2.82</v>
      </c>
      <c r="CW388">
        <f t="shared" si="714"/>
        <v>0.01</v>
      </c>
      <c r="CX388">
        <f t="shared" si="715"/>
        <v>0</v>
      </c>
      <c r="CY388">
        <f t="shared" si="716"/>
        <v>106.4</v>
      </c>
      <c r="CZ388">
        <f t="shared" si="717"/>
        <v>72.8</v>
      </c>
      <c r="DC388" t="s">
        <v>3</v>
      </c>
      <c r="DD388" t="s">
        <v>3</v>
      </c>
      <c r="DE388" t="s">
        <v>3</v>
      </c>
      <c r="DF388" t="s">
        <v>3</v>
      </c>
      <c r="DG388" t="s">
        <v>3</v>
      </c>
      <c r="DH388" t="s">
        <v>3</v>
      </c>
      <c r="DI388" t="s">
        <v>3</v>
      </c>
      <c r="DJ388" t="s">
        <v>3</v>
      </c>
      <c r="DK388" t="s">
        <v>3</v>
      </c>
      <c r="DL388" t="s">
        <v>3</v>
      </c>
      <c r="DM388" t="s">
        <v>3</v>
      </c>
      <c r="DN388">
        <v>0</v>
      </c>
      <c r="DO388">
        <v>0</v>
      </c>
      <c r="DP388">
        <v>1</v>
      </c>
      <c r="DQ388">
        <v>1</v>
      </c>
      <c r="DU388">
        <v>1003</v>
      </c>
      <c r="DV388" t="s">
        <v>842</v>
      </c>
      <c r="DW388" t="s">
        <v>842</v>
      </c>
      <c r="DX388">
        <v>100</v>
      </c>
      <c r="EE388">
        <v>48577606</v>
      </c>
      <c r="EF388">
        <v>3</v>
      </c>
      <c r="EG388" t="s">
        <v>593</v>
      </c>
      <c r="EH388">
        <v>0</v>
      </c>
      <c r="EI388" t="s">
        <v>3</v>
      </c>
      <c r="EJ388">
        <v>2</v>
      </c>
      <c r="EK388">
        <v>108001</v>
      </c>
      <c r="EL388" t="s">
        <v>594</v>
      </c>
      <c r="EM388" t="s">
        <v>595</v>
      </c>
      <c r="EO388" t="s">
        <v>3</v>
      </c>
      <c r="EQ388">
        <v>131072</v>
      </c>
      <c r="ER388">
        <v>40.090000000000003</v>
      </c>
      <c r="ES388">
        <v>13</v>
      </c>
      <c r="ET388">
        <v>2.2999999999999998</v>
      </c>
      <c r="EU388">
        <v>0.12</v>
      </c>
      <c r="EV388">
        <v>24.79</v>
      </c>
      <c r="EW388">
        <v>2.82</v>
      </c>
      <c r="EX388">
        <v>0.01</v>
      </c>
      <c r="EY388">
        <v>0</v>
      </c>
      <c r="FQ388">
        <v>0</v>
      </c>
      <c r="FR388">
        <f t="shared" si="718"/>
        <v>0</v>
      </c>
      <c r="FS388">
        <v>0</v>
      </c>
      <c r="FX388">
        <v>95</v>
      </c>
      <c r="FY388">
        <v>65</v>
      </c>
      <c r="GA388" t="s">
        <v>3</v>
      </c>
      <c r="GD388">
        <v>1</v>
      </c>
      <c r="GF388">
        <v>-1320813223</v>
      </c>
      <c r="GG388">
        <v>2</v>
      </c>
      <c r="GH388">
        <v>0</v>
      </c>
      <c r="GI388">
        <v>2</v>
      </c>
      <c r="GJ388">
        <v>0</v>
      </c>
      <c r="GK388">
        <v>0</v>
      </c>
      <c r="GL388">
        <f t="shared" si="719"/>
        <v>0</v>
      </c>
      <c r="GM388">
        <f t="shared" si="720"/>
        <v>308</v>
      </c>
      <c r="GN388">
        <f t="shared" si="721"/>
        <v>0</v>
      </c>
      <c r="GO388">
        <f t="shared" si="722"/>
        <v>308</v>
      </c>
      <c r="GP388">
        <f t="shared" si="723"/>
        <v>0</v>
      </c>
      <c r="GR388">
        <v>0</v>
      </c>
      <c r="GS388">
        <v>0</v>
      </c>
      <c r="GT388">
        <v>0</v>
      </c>
      <c r="GU388" t="s">
        <v>3</v>
      </c>
      <c r="GV388">
        <f t="shared" si="724"/>
        <v>0</v>
      </c>
      <c r="GW388">
        <v>1</v>
      </c>
      <c r="GX388">
        <f t="shared" si="725"/>
        <v>0</v>
      </c>
      <c r="HA388">
        <v>0</v>
      </c>
      <c r="HB388">
        <v>0</v>
      </c>
      <c r="HC388">
        <f t="shared" si="726"/>
        <v>0</v>
      </c>
      <c r="IK388">
        <v>0</v>
      </c>
    </row>
    <row r="389" spans="1:245">
      <c r="A389">
        <v>17</v>
      </c>
      <c r="B389">
        <v>1</v>
      </c>
      <c r="E389" t="s">
        <v>424</v>
      </c>
      <c r="F389" t="s">
        <v>878</v>
      </c>
      <c r="G389" t="s">
        <v>879</v>
      </c>
      <c r="H389" t="s">
        <v>880</v>
      </c>
      <c r="I389">
        <f>ROUND(75*1.02/1000,9)</f>
        <v>7.6499999999999999E-2</v>
      </c>
      <c r="J389">
        <v>0</v>
      </c>
      <c r="O389">
        <f t="shared" si="687"/>
        <v>3421</v>
      </c>
      <c r="P389">
        <f t="shared" si="688"/>
        <v>3421</v>
      </c>
      <c r="Q389">
        <f t="shared" si="689"/>
        <v>0</v>
      </c>
      <c r="R389">
        <f t="shared" si="690"/>
        <v>0</v>
      </c>
      <c r="S389">
        <f t="shared" si="691"/>
        <v>0</v>
      </c>
      <c r="T389">
        <f t="shared" si="692"/>
        <v>0</v>
      </c>
      <c r="U389">
        <f t="shared" si="693"/>
        <v>0</v>
      </c>
      <c r="V389">
        <f t="shared" si="694"/>
        <v>0</v>
      </c>
      <c r="W389">
        <f t="shared" si="695"/>
        <v>0</v>
      </c>
      <c r="X389">
        <f t="shared" si="696"/>
        <v>0</v>
      </c>
      <c r="Y389">
        <f t="shared" si="697"/>
        <v>0</v>
      </c>
      <c r="AA389">
        <v>48583957</v>
      </c>
      <c r="AB389">
        <f t="shared" si="698"/>
        <v>11125.28</v>
      </c>
      <c r="AC389">
        <f t="shared" si="699"/>
        <v>11125.28</v>
      </c>
      <c r="AD389">
        <f t="shared" si="700"/>
        <v>0</v>
      </c>
      <c r="AE389">
        <f t="shared" si="701"/>
        <v>0</v>
      </c>
      <c r="AF389">
        <f t="shared" si="702"/>
        <v>0</v>
      </c>
      <c r="AG389">
        <f t="shared" si="703"/>
        <v>0</v>
      </c>
      <c r="AH389">
        <f t="shared" si="704"/>
        <v>0</v>
      </c>
      <c r="AI389">
        <f t="shared" si="705"/>
        <v>0</v>
      </c>
      <c r="AJ389">
        <f t="shared" si="706"/>
        <v>0</v>
      </c>
      <c r="AK389">
        <v>11125.28</v>
      </c>
      <c r="AL389">
        <v>11125.28</v>
      </c>
      <c r="AM389">
        <v>0</v>
      </c>
      <c r="AN389">
        <v>0</v>
      </c>
      <c r="AO389">
        <v>0</v>
      </c>
      <c r="AP389">
        <v>0</v>
      </c>
      <c r="AQ389">
        <v>0</v>
      </c>
      <c r="AR389">
        <v>0</v>
      </c>
      <c r="AS389">
        <v>0</v>
      </c>
      <c r="AT389">
        <v>0</v>
      </c>
      <c r="AU389">
        <v>0</v>
      </c>
      <c r="AV389">
        <v>1</v>
      </c>
      <c r="AW389">
        <v>1</v>
      </c>
      <c r="AZ389">
        <v>1</v>
      </c>
      <c r="BA389">
        <v>1</v>
      </c>
      <c r="BB389">
        <v>1</v>
      </c>
      <c r="BC389">
        <v>4.0199999999999996</v>
      </c>
      <c r="BD389" t="s">
        <v>3</v>
      </c>
      <c r="BE389" t="s">
        <v>3</v>
      </c>
      <c r="BF389" t="s">
        <v>3</v>
      </c>
      <c r="BG389" t="s">
        <v>3</v>
      </c>
      <c r="BH389">
        <v>3</v>
      </c>
      <c r="BI389">
        <v>2</v>
      </c>
      <c r="BJ389" t="s">
        <v>881</v>
      </c>
      <c r="BM389">
        <v>500002</v>
      </c>
      <c r="BN389">
        <v>0</v>
      </c>
      <c r="BO389" t="s">
        <v>878</v>
      </c>
      <c r="BP389">
        <v>1</v>
      </c>
      <c r="BQ389">
        <v>12</v>
      </c>
      <c r="BR389">
        <v>0</v>
      </c>
      <c r="BS389">
        <v>1</v>
      </c>
      <c r="BT389">
        <v>1</v>
      </c>
      <c r="BU389">
        <v>1</v>
      </c>
      <c r="BV389">
        <v>1</v>
      </c>
      <c r="BW389">
        <v>1</v>
      </c>
      <c r="BX389">
        <v>1</v>
      </c>
      <c r="BY389" t="s">
        <v>3</v>
      </c>
      <c r="BZ389">
        <v>0</v>
      </c>
      <c r="CA389">
        <v>0</v>
      </c>
      <c r="CE389">
        <v>0</v>
      </c>
      <c r="CF389">
        <v>0</v>
      </c>
      <c r="CG389">
        <v>0</v>
      </c>
      <c r="CM389">
        <v>0</v>
      </c>
      <c r="CN389" t="s">
        <v>3</v>
      </c>
      <c r="CO389">
        <v>0</v>
      </c>
      <c r="CP389">
        <f t="shared" si="707"/>
        <v>3421</v>
      </c>
      <c r="CQ389">
        <f t="shared" si="708"/>
        <v>44723.625599999999</v>
      </c>
      <c r="CR389">
        <f t="shared" si="709"/>
        <v>0</v>
      </c>
      <c r="CS389">
        <f t="shared" si="710"/>
        <v>0</v>
      </c>
      <c r="CT389">
        <f t="shared" si="711"/>
        <v>0</v>
      </c>
      <c r="CU389">
        <f t="shared" si="712"/>
        <v>0</v>
      </c>
      <c r="CV389">
        <f t="shared" si="713"/>
        <v>0</v>
      </c>
      <c r="CW389">
        <f t="shared" si="714"/>
        <v>0</v>
      </c>
      <c r="CX389">
        <f t="shared" si="715"/>
        <v>0</v>
      </c>
      <c r="CY389">
        <f t="shared" si="716"/>
        <v>0</v>
      </c>
      <c r="CZ389">
        <f t="shared" si="717"/>
        <v>0</v>
      </c>
      <c r="DC389" t="s">
        <v>3</v>
      </c>
      <c r="DD389" t="s">
        <v>3</v>
      </c>
      <c r="DE389" t="s">
        <v>3</v>
      </c>
      <c r="DF389" t="s">
        <v>3</v>
      </c>
      <c r="DG389" t="s">
        <v>3</v>
      </c>
      <c r="DH389" t="s">
        <v>3</v>
      </c>
      <c r="DI389" t="s">
        <v>3</v>
      </c>
      <c r="DJ389" t="s">
        <v>3</v>
      </c>
      <c r="DK389" t="s">
        <v>3</v>
      </c>
      <c r="DL389" t="s">
        <v>3</v>
      </c>
      <c r="DM389" t="s">
        <v>3</v>
      </c>
      <c r="DN389">
        <v>0</v>
      </c>
      <c r="DO389">
        <v>0</v>
      </c>
      <c r="DP389">
        <v>1</v>
      </c>
      <c r="DQ389">
        <v>1</v>
      </c>
      <c r="DU389">
        <v>1013</v>
      </c>
      <c r="DV389" t="s">
        <v>880</v>
      </c>
      <c r="DW389" t="s">
        <v>882</v>
      </c>
      <c r="DX389">
        <v>1</v>
      </c>
      <c r="EE389">
        <v>48577657</v>
      </c>
      <c r="EF389">
        <v>12</v>
      </c>
      <c r="EG389" t="s">
        <v>367</v>
      </c>
      <c r="EH389">
        <v>0</v>
      </c>
      <c r="EI389" t="s">
        <v>3</v>
      </c>
      <c r="EJ389">
        <v>2</v>
      </c>
      <c r="EK389">
        <v>500002</v>
      </c>
      <c r="EL389" t="s">
        <v>368</v>
      </c>
      <c r="EM389" t="s">
        <v>369</v>
      </c>
      <c r="EO389" t="s">
        <v>3</v>
      </c>
      <c r="EQ389">
        <v>131072</v>
      </c>
      <c r="ER389">
        <v>11125.28</v>
      </c>
      <c r="ES389">
        <v>11125.28</v>
      </c>
      <c r="ET389">
        <v>0</v>
      </c>
      <c r="EU389">
        <v>0</v>
      </c>
      <c r="EV389">
        <v>0</v>
      </c>
      <c r="EW389">
        <v>0</v>
      </c>
      <c r="EX389">
        <v>0</v>
      </c>
      <c r="EY389">
        <v>0</v>
      </c>
      <c r="FQ389">
        <v>0</v>
      </c>
      <c r="FR389">
        <f t="shared" si="718"/>
        <v>0</v>
      </c>
      <c r="FS389">
        <v>0</v>
      </c>
      <c r="FX389">
        <v>0</v>
      </c>
      <c r="FY389">
        <v>0</v>
      </c>
      <c r="GA389" t="s">
        <v>3</v>
      </c>
      <c r="GD389">
        <v>1</v>
      </c>
      <c r="GF389">
        <v>-1023802654</v>
      </c>
      <c r="GG389">
        <v>2</v>
      </c>
      <c r="GH389">
        <v>0</v>
      </c>
      <c r="GI389">
        <v>2</v>
      </c>
      <c r="GJ389">
        <v>0</v>
      </c>
      <c r="GK389">
        <v>0</v>
      </c>
      <c r="GL389">
        <f t="shared" si="719"/>
        <v>0</v>
      </c>
      <c r="GM389">
        <f t="shared" si="720"/>
        <v>3421</v>
      </c>
      <c r="GN389">
        <f t="shared" si="721"/>
        <v>0</v>
      </c>
      <c r="GO389">
        <f t="shared" si="722"/>
        <v>3421</v>
      </c>
      <c r="GP389">
        <f t="shared" si="723"/>
        <v>0</v>
      </c>
      <c r="GR389">
        <v>0</v>
      </c>
      <c r="GS389">
        <v>0</v>
      </c>
      <c r="GT389">
        <v>0</v>
      </c>
      <c r="GU389" t="s">
        <v>3</v>
      </c>
      <c r="GV389">
        <f t="shared" si="724"/>
        <v>0</v>
      </c>
      <c r="GW389">
        <v>1</v>
      </c>
      <c r="GX389">
        <f t="shared" si="725"/>
        <v>0</v>
      </c>
      <c r="HA389">
        <v>0</v>
      </c>
      <c r="HB389">
        <v>0</v>
      </c>
      <c r="HC389">
        <f t="shared" si="726"/>
        <v>0</v>
      </c>
      <c r="IK389">
        <v>0</v>
      </c>
    </row>
    <row r="390" spans="1:245">
      <c r="A390">
        <v>17</v>
      </c>
      <c r="B390">
        <v>1</v>
      </c>
      <c r="E390" t="s">
        <v>122</v>
      </c>
      <c r="F390" t="s">
        <v>883</v>
      </c>
      <c r="G390" t="s">
        <v>884</v>
      </c>
      <c r="H390" t="s">
        <v>880</v>
      </c>
      <c r="I390">
        <f>ROUND((61*1.02)/1000,9)</f>
        <v>6.2219999999999998E-2</v>
      </c>
      <c r="J390">
        <v>0</v>
      </c>
      <c r="O390">
        <f t="shared" si="687"/>
        <v>3864</v>
      </c>
      <c r="P390">
        <f t="shared" si="688"/>
        <v>3864</v>
      </c>
      <c r="Q390">
        <f t="shared" si="689"/>
        <v>0</v>
      </c>
      <c r="R390">
        <f t="shared" si="690"/>
        <v>0</v>
      </c>
      <c r="S390">
        <f t="shared" si="691"/>
        <v>0</v>
      </c>
      <c r="T390">
        <f t="shared" si="692"/>
        <v>0</v>
      </c>
      <c r="U390">
        <f t="shared" si="693"/>
        <v>0</v>
      </c>
      <c r="V390">
        <f t="shared" si="694"/>
        <v>0</v>
      </c>
      <c r="W390">
        <f t="shared" si="695"/>
        <v>0</v>
      </c>
      <c r="X390">
        <f t="shared" si="696"/>
        <v>0</v>
      </c>
      <c r="Y390">
        <f t="shared" si="697"/>
        <v>0</v>
      </c>
      <c r="AA390">
        <v>48583957</v>
      </c>
      <c r="AB390">
        <f t="shared" si="698"/>
        <v>14715.71</v>
      </c>
      <c r="AC390">
        <f t="shared" si="699"/>
        <v>14715.71</v>
      </c>
      <c r="AD390">
        <f t="shared" si="700"/>
        <v>0</v>
      </c>
      <c r="AE390">
        <f t="shared" si="701"/>
        <v>0</v>
      </c>
      <c r="AF390">
        <f t="shared" si="702"/>
        <v>0</v>
      </c>
      <c r="AG390">
        <f t="shared" si="703"/>
        <v>0</v>
      </c>
      <c r="AH390">
        <f t="shared" si="704"/>
        <v>0</v>
      </c>
      <c r="AI390">
        <f t="shared" si="705"/>
        <v>0</v>
      </c>
      <c r="AJ390">
        <f t="shared" si="706"/>
        <v>0</v>
      </c>
      <c r="AK390">
        <v>14715.71</v>
      </c>
      <c r="AL390">
        <v>14715.71</v>
      </c>
      <c r="AM390">
        <v>0</v>
      </c>
      <c r="AN390">
        <v>0</v>
      </c>
      <c r="AO390">
        <v>0</v>
      </c>
      <c r="AP390">
        <v>0</v>
      </c>
      <c r="AQ390">
        <v>0</v>
      </c>
      <c r="AR390">
        <v>0</v>
      </c>
      <c r="AS390">
        <v>0</v>
      </c>
      <c r="AT390">
        <v>0</v>
      </c>
      <c r="AU390">
        <v>0</v>
      </c>
      <c r="AV390">
        <v>1</v>
      </c>
      <c r="AW390">
        <v>1</v>
      </c>
      <c r="AZ390">
        <v>1</v>
      </c>
      <c r="BA390">
        <v>1</v>
      </c>
      <c r="BB390">
        <v>1</v>
      </c>
      <c r="BC390">
        <v>4.22</v>
      </c>
      <c r="BD390" t="s">
        <v>3</v>
      </c>
      <c r="BE390" t="s">
        <v>3</v>
      </c>
      <c r="BF390" t="s">
        <v>3</v>
      </c>
      <c r="BG390" t="s">
        <v>3</v>
      </c>
      <c r="BH390">
        <v>3</v>
      </c>
      <c r="BI390">
        <v>2</v>
      </c>
      <c r="BJ390" t="s">
        <v>885</v>
      </c>
      <c r="BM390">
        <v>500002</v>
      </c>
      <c r="BN390">
        <v>0</v>
      </c>
      <c r="BO390" t="s">
        <v>883</v>
      </c>
      <c r="BP390">
        <v>1</v>
      </c>
      <c r="BQ390">
        <v>12</v>
      </c>
      <c r="BR390">
        <v>0</v>
      </c>
      <c r="BS390">
        <v>1</v>
      </c>
      <c r="BT390">
        <v>1</v>
      </c>
      <c r="BU390">
        <v>1</v>
      </c>
      <c r="BV390">
        <v>1</v>
      </c>
      <c r="BW390">
        <v>1</v>
      </c>
      <c r="BX390">
        <v>1</v>
      </c>
      <c r="BY390" t="s">
        <v>3</v>
      </c>
      <c r="BZ390">
        <v>0</v>
      </c>
      <c r="CA390">
        <v>0</v>
      </c>
      <c r="CE390">
        <v>0</v>
      </c>
      <c r="CF390">
        <v>0</v>
      </c>
      <c r="CG390">
        <v>0</v>
      </c>
      <c r="CM390">
        <v>0</v>
      </c>
      <c r="CN390" t="s">
        <v>3</v>
      </c>
      <c r="CO390">
        <v>0</v>
      </c>
      <c r="CP390">
        <f t="shared" si="707"/>
        <v>3864</v>
      </c>
      <c r="CQ390">
        <f t="shared" si="708"/>
        <v>62100.29619999999</v>
      </c>
      <c r="CR390">
        <f t="shared" si="709"/>
        <v>0</v>
      </c>
      <c r="CS390">
        <f t="shared" si="710"/>
        <v>0</v>
      </c>
      <c r="CT390">
        <f t="shared" si="711"/>
        <v>0</v>
      </c>
      <c r="CU390">
        <f t="shared" si="712"/>
        <v>0</v>
      </c>
      <c r="CV390">
        <f t="shared" si="713"/>
        <v>0</v>
      </c>
      <c r="CW390">
        <f t="shared" si="714"/>
        <v>0</v>
      </c>
      <c r="CX390">
        <f t="shared" si="715"/>
        <v>0</v>
      </c>
      <c r="CY390">
        <f t="shared" si="716"/>
        <v>0</v>
      </c>
      <c r="CZ390">
        <f t="shared" si="717"/>
        <v>0</v>
      </c>
      <c r="DC390" t="s">
        <v>3</v>
      </c>
      <c r="DD390" t="s">
        <v>3</v>
      </c>
      <c r="DE390" t="s">
        <v>3</v>
      </c>
      <c r="DF390" t="s">
        <v>3</v>
      </c>
      <c r="DG390" t="s">
        <v>3</v>
      </c>
      <c r="DH390" t="s">
        <v>3</v>
      </c>
      <c r="DI390" t="s">
        <v>3</v>
      </c>
      <c r="DJ390" t="s">
        <v>3</v>
      </c>
      <c r="DK390" t="s">
        <v>3</v>
      </c>
      <c r="DL390" t="s">
        <v>3</v>
      </c>
      <c r="DM390" t="s">
        <v>3</v>
      </c>
      <c r="DN390">
        <v>0</v>
      </c>
      <c r="DO390">
        <v>0</v>
      </c>
      <c r="DP390">
        <v>1</v>
      </c>
      <c r="DQ390">
        <v>1</v>
      </c>
      <c r="DU390">
        <v>1013</v>
      </c>
      <c r="DV390" t="s">
        <v>880</v>
      </c>
      <c r="DW390" t="s">
        <v>882</v>
      </c>
      <c r="DX390">
        <v>1</v>
      </c>
      <c r="EE390">
        <v>48577657</v>
      </c>
      <c r="EF390">
        <v>12</v>
      </c>
      <c r="EG390" t="s">
        <v>367</v>
      </c>
      <c r="EH390">
        <v>0</v>
      </c>
      <c r="EI390" t="s">
        <v>3</v>
      </c>
      <c r="EJ390">
        <v>2</v>
      </c>
      <c r="EK390">
        <v>500002</v>
      </c>
      <c r="EL390" t="s">
        <v>368</v>
      </c>
      <c r="EM390" t="s">
        <v>369</v>
      </c>
      <c r="EO390" t="s">
        <v>3</v>
      </c>
      <c r="EQ390">
        <v>131072</v>
      </c>
      <c r="ER390">
        <v>14715.71</v>
      </c>
      <c r="ES390">
        <v>14715.71</v>
      </c>
      <c r="ET390">
        <v>0</v>
      </c>
      <c r="EU390">
        <v>0</v>
      </c>
      <c r="EV390">
        <v>0</v>
      </c>
      <c r="EW390">
        <v>0</v>
      </c>
      <c r="EX390">
        <v>0</v>
      </c>
      <c r="EY390">
        <v>0</v>
      </c>
      <c r="FQ390">
        <v>0</v>
      </c>
      <c r="FR390">
        <f t="shared" si="718"/>
        <v>0</v>
      </c>
      <c r="FS390">
        <v>0</v>
      </c>
      <c r="FX390">
        <v>0</v>
      </c>
      <c r="FY390">
        <v>0</v>
      </c>
      <c r="GA390" t="s">
        <v>3</v>
      </c>
      <c r="GD390">
        <v>1</v>
      </c>
      <c r="GF390">
        <v>688462308</v>
      </c>
      <c r="GG390">
        <v>2</v>
      </c>
      <c r="GH390">
        <v>0</v>
      </c>
      <c r="GI390">
        <v>2</v>
      </c>
      <c r="GJ390">
        <v>0</v>
      </c>
      <c r="GK390">
        <v>0</v>
      </c>
      <c r="GL390">
        <f t="shared" si="719"/>
        <v>0</v>
      </c>
      <c r="GM390">
        <f t="shared" si="720"/>
        <v>3864</v>
      </c>
      <c r="GN390">
        <f t="shared" si="721"/>
        <v>0</v>
      </c>
      <c r="GO390">
        <f t="shared" si="722"/>
        <v>3864</v>
      </c>
      <c r="GP390">
        <f t="shared" si="723"/>
        <v>0</v>
      </c>
      <c r="GR390">
        <v>0</v>
      </c>
      <c r="GS390">
        <v>0</v>
      </c>
      <c r="GT390">
        <v>0</v>
      </c>
      <c r="GU390" t="s">
        <v>3</v>
      </c>
      <c r="GV390">
        <f t="shared" si="724"/>
        <v>0</v>
      </c>
      <c r="GW390">
        <v>1</v>
      </c>
      <c r="GX390">
        <f t="shared" si="725"/>
        <v>0</v>
      </c>
      <c r="HA390">
        <v>0</v>
      </c>
      <c r="HB390">
        <v>0</v>
      </c>
      <c r="HC390">
        <f t="shared" si="726"/>
        <v>0</v>
      </c>
      <c r="IK390">
        <v>0</v>
      </c>
    </row>
    <row r="391" spans="1:245">
      <c r="A391">
        <v>17</v>
      </c>
      <c r="B391">
        <v>1</v>
      </c>
      <c r="E391" t="s">
        <v>428</v>
      </c>
      <c r="F391" t="s">
        <v>886</v>
      </c>
      <c r="G391" t="s">
        <v>887</v>
      </c>
      <c r="H391" t="s">
        <v>880</v>
      </c>
      <c r="I391">
        <f>ROUND((15*1.02)/1000,9)</f>
        <v>1.5299999999999999E-2</v>
      </c>
      <c r="J391">
        <v>0</v>
      </c>
      <c r="O391">
        <f t="shared" si="687"/>
        <v>972</v>
      </c>
      <c r="P391">
        <f t="shared" si="688"/>
        <v>972</v>
      </c>
      <c r="Q391">
        <f t="shared" si="689"/>
        <v>0</v>
      </c>
      <c r="R391">
        <f t="shared" si="690"/>
        <v>0</v>
      </c>
      <c r="S391">
        <f t="shared" si="691"/>
        <v>0</v>
      </c>
      <c r="T391">
        <f t="shared" si="692"/>
        <v>0</v>
      </c>
      <c r="U391">
        <f t="shared" si="693"/>
        <v>0</v>
      </c>
      <c r="V391">
        <f t="shared" si="694"/>
        <v>0</v>
      </c>
      <c r="W391">
        <f t="shared" si="695"/>
        <v>0</v>
      </c>
      <c r="X391">
        <f t="shared" si="696"/>
        <v>0</v>
      </c>
      <c r="Y391">
        <f t="shared" si="697"/>
        <v>0</v>
      </c>
      <c r="AA391">
        <v>48583957</v>
      </c>
      <c r="AB391">
        <f t="shared" si="698"/>
        <v>15810.5</v>
      </c>
      <c r="AC391">
        <f t="shared" si="699"/>
        <v>15810.5</v>
      </c>
      <c r="AD391">
        <f t="shared" si="700"/>
        <v>0</v>
      </c>
      <c r="AE391">
        <f t="shared" si="701"/>
        <v>0</v>
      </c>
      <c r="AF391">
        <f t="shared" si="702"/>
        <v>0</v>
      </c>
      <c r="AG391">
        <f t="shared" si="703"/>
        <v>0</v>
      </c>
      <c r="AH391">
        <f t="shared" si="704"/>
        <v>0</v>
      </c>
      <c r="AI391">
        <f t="shared" si="705"/>
        <v>0</v>
      </c>
      <c r="AJ391">
        <f t="shared" si="706"/>
        <v>0</v>
      </c>
      <c r="AK391">
        <v>15810.5</v>
      </c>
      <c r="AL391">
        <v>15810.5</v>
      </c>
      <c r="AM391">
        <v>0</v>
      </c>
      <c r="AN391">
        <v>0</v>
      </c>
      <c r="AO391">
        <v>0</v>
      </c>
      <c r="AP391">
        <v>0</v>
      </c>
      <c r="AQ391">
        <v>0</v>
      </c>
      <c r="AR391">
        <v>0</v>
      </c>
      <c r="AS391">
        <v>0</v>
      </c>
      <c r="AT391">
        <v>0</v>
      </c>
      <c r="AU391">
        <v>0</v>
      </c>
      <c r="AV391">
        <v>1</v>
      </c>
      <c r="AW391">
        <v>1</v>
      </c>
      <c r="AZ391">
        <v>1</v>
      </c>
      <c r="BA391">
        <v>1</v>
      </c>
      <c r="BB391">
        <v>1</v>
      </c>
      <c r="BC391">
        <v>4.0199999999999996</v>
      </c>
      <c r="BD391" t="s">
        <v>3</v>
      </c>
      <c r="BE391" t="s">
        <v>3</v>
      </c>
      <c r="BF391" t="s">
        <v>3</v>
      </c>
      <c r="BG391" t="s">
        <v>3</v>
      </c>
      <c r="BH391">
        <v>3</v>
      </c>
      <c r="BI391">
        <v>2</v>
      </c>
      <c r="BJ391" t="s">
        <v>888</v>
      </c>
      <c r="BM391">
        <v>500002</v>
      </c>
      <c r="BN391">
        <v>0</v>
      </c>
      <c r="BO391" t="s">
        <v>886</v>
      </c>
      <c r="BP391">
        <v>1</v>
      </c>
      <c r="BQ391">
        <v>12</v>
      </c>
      <c r="BR391">
        <v>0</v>
      </c>
      <c r="BS391">
        <v>1</v>
      </c>
      <c r="BT391">
        <v>1</v>
      </c>
      <c r="BU391">
        <v>1</v>
      </c>
      <c r="BV391">
        <v>1</v>
      </c>
      <c r="BW391">
        <v>1</v>
      </c>
      <c r="BX391">
        <v>1</v>
      </c>
      <c r="BY391" t="s">
        <v>3</v>
      </c>
      <c r="BZ391">
        <v>0</v>
      </c>
      <c r="CA391">
        <v>0</v>
      </c>
      <c r="CE391">
        <v>0</v>
      </c>
      <c r="CF391">
        <v>0</v>
      </c>
      <c r="CG391">
        <v>0</v>
      </c>
      <c r="CM391">
        <v>0</v>
      </c>
      <c r="CN391" t="s">
        <v>3</v>
      </c>
      <c r="CO391">
        <v>0</v>
      </c>
      <c r="CP391">
        <f t="shared" si="707"/>
        <v>972</v>
      </c>
      <c r="CQ391">
        <f t="shared" si="708"/>
        <v>63558.209999999992</v>
      </c>
      <c r="CR391">
        <f t="shared" si="709"/>
        <v>0</v>
      </c>
      <c r="CS391">
        <f t="shared" si="710"/>
        <v>0</v>
      </c>
      <c r="CT391">
        <f t="shared" si="711"/>
        <v>0</v>
      </c>
      <c r="CU391">
        <f t="shared" si="712"/>
        <v>0</v>
      </c>
      <c r="CV391">
        <f t="shared" si="713"/>
        <v>0</v>
      </c>
      <c r="CW391">
        <f t="shared" si="714"/>
        <v>0</v>
      </c>
      <c r="CX391">
        <f t="shared" si="715"/>
        <v>0</v>
      </c>
      <c r="CY391">
        <f t="shared" si="716"/>
        <v>0</v>
      </c>
      <c r="CZ391">
        <f t="shared" si="717"/>
        <v>0</v>
      </c>
      <c r="DC391" t="s">
        <v>3</v>
      </c>
      <c r="DD391" t="s">
        <v>3</v>
      </c>
      <c r="DE391" t="s">
        <v>3</v>
      </c>
      <c r="DF391" t="s">
        <v>3</v>
      </c>
      <c r="DG391" t="s">
        <v>3</v>
      </c>
      <c r="DH391" t="s">
        <v>3</v>
      </c>
      <c r="DI391" t="s">
        <v>3</v>
      </c>
      <c r="DJ391" t="s">
        <v>3</v>
      </c>
      <c r="DK391" t="s">
        <v>3</v>
      </c>
      <c r="DL391" t="s">
        <v>3</v>
      </c>
      <c r="DM391" t="s">
        <v>3</v>
      </c>
      <c r="DN391">
        <v>0</v>
      </c>
      <c r="DO391">
        <v>0</v>
      </c>
      <c r="DP391">
        <v>1</v>
      </c>
      <c r="DQ391">
        <v>1</v>
      </c>
      <c r="DU391">
        <v>1013</v>
      </c>
      <c r="DV391" t="s">
        <v>880</v>
      </c>
      <c r="DW391" t="s">
        <v>882</v>
      </c>
      <c r="DX391">
        <v>1</v>
      </c>
      <c r="EE391">
        <v>48577657</v>
      </c>
      <c r="EF391">
        <v>12</v>
      </c>
      <c r="EG391" t="s">
        <v>367</v>
      </c>
      <c r="EH391">
        <v>0</v>
      </c>
      <c r="EI391" t="s">
        <v>3</v>
      </c>
      <c r="EJ391">
        <v>2</v>
      </c>
      <c r="EK391">
        <v>500002</v>
      </c>
      <c r="EL391" t="s">
        <v>368</v>
      </c>
      <c r="EM391" t="s">
        <v>369</v>
      </c>
      <c r="EO391" t="s">
        <v>3</v>
      </c>
      <c r="EQ391">
        <v>131072</v>
      </c>
      <c r="ER391">
        <v>15810.5</v>
      </c>
      <c r="ES391">
        <v>15810.5</v>
      </c>
      <c r="ET391">
        <v>0</v>
      </c>
      <c r="EU391">
        <v>0</v>
      </c>
      <c r="EV391">
        <v>0</v>
      </c>
      <c r="EW391">
        <v>0</v>
      </c>
      <c r="EX391">
        <v>0</v>
      </c>
      <c r="EY391">
        <v>0</v>
      </c>
      <c r="FQ391">
        <v>0</v>
      </c>
      <c r="FR391">
        <f t="shared" si="718"/>
        <v>0</v>
      </c>
      <c r="FS391">
        <v>0</v>
      </c>
      <c r="FX391">
        <v>0</v>
      </c>
      <c r="FY391">
        <v>0</v>
      </c>
      <c r="GA391" t="s">
        <v>3</v>
      </c>
      <c r="GD391">
        <v>1</v>
      </c>
      <c r="GF391">
        <v>-1653788162</v>
      </c>
      <c r="GG391">
        <v>2</v>
      </c>
      <c r="GH391">
        <v>0</v>
      </c>
      <c r="GI391">
        <v>2</v>
      </c>
      <c r="GJ391">
        <v>0</v>
      </c>
      <c r="GK391">
        <v>0</v>
      </c>
      <c r="GL391">
        <f t="shared" si="719"/>
        <v>0</v>
      </c>
      <c r="GM391">
        <f t="shared" si="720"/>
        <v>972</v>
      </c>
      <c r="GN391">
        <f t="shared" si="721"/>
        <v>0</v>
      </c>
      <c r="GO391">
        <f t="shared" si="722"/>
        <v>972</v>
      </c>
      <c r="GP391">
        <f t="shared" si="723"/>
        <v>0</v>
      </c>
      <c r="GR391">
        <v>0</v>
      </c>
      <c r="GS391">
        <v>0</v>
      </c>
      <c r="GT391">
        <v>0</v>
      </c>
      <c r="GU391" t="s">
        <v>3</v>
      </c>
      <c r="GV391">
        <f t="shared" si="724"/>
        <v>0</v>
      </c>
      <c r="GW391">
        <v>1</v>
      </c>
      <c r="GX391">
        <f t="shared" si="725"/>
        <v>0</v>
      </c>
      <c r="HA391">
        <v>0</v>
      </c>
      <c r="HB391">
        <v>0</v>
      </c>
      <c r="HC391">
        <f t="shared" si="726"/>
        <v>0</v>
      </c>
      <c r="IK391">
        <v>0</v>
      </c>
    </row>
    <row r="392" spans="1:245">
      <c r="A392">
        <v>17</v>
      </c>
      <c r="B392">
        <v>1</v>
      </c>
      <c r="E392" t="s">
        <v>126</v>
      </c>
      <c r="F392" t="s">
        <v>889</v>
      </c>
      <c r="G392" t="s">
        <v>890</v>
      </c>
      <c r="H392" t="s">
        <v>880</v>
      </c>
      <c r="I392">
        <f>ROUND((6*1.02)/1000,9)</f>
        <v>6.1199999999999996E-3</v>
      </c>
      <c r="J392">
        <v>0</v>
      </c>
      <c r="O392">
        <f t="shared" si="687"/>
        <v>568</v>
      </c>
      <c r="P392">
        <f t="shared" si="688"/>
        <v>568</v>
      </c>
      <c r="Q392">
        <f t="shared" si="689"/>
        <v>0</v>
      </c>
      <c r="R392">
        <f t="shared" si="690"/>
        <v>0</v>
      </c>
      <c r="S392">
        <f t="shared" si="691"/>
        <v>0</v>
      </c>
      <c r="T392">
        <f t="shared" si="692"/>
        <v>0</v>
      </c>
      <c r="U392">
        <f t="shared" si="693"/>
        <v>0</v>
      </c>
      <c r="V392">
        <f t="shared" si="694"/>
        <v>0</v>
      </c>
      <c r="W392">
        <f t="shared" si="695"/>
        <v>0</v>
      </c>
      <c r="X392">
        <f t="shared" si="696"/>
        <v>0</v>
      </c>
      <c r="Y392">
        <f t="shared" si="697"/>
        <v>0</v>
      </c>
      <c r="AA392">
        <v>48583957</v>
      </c>
      <c r="AB392">
        <f t="shared" si="698"/>
        <v>21575.64</v>
      </c>
      <c r="AC392">
        <f t="shared" si="699"/>
        <v>21575.64</v>
      </c>
      <c r="AD392">
        <f t="shared" si="700"/>
        <v>0</v>
      </c>
      <c r="AE392">
        <f t="shared" si="701"/>
        <v>0</v>
      </c>
      <c r="AF392">
        <f t="shared" si="702"/>
        <v>0</v>
      </c>
      <c r="AG392">
        <f t="shared" si="703"/>
        <v>0</v>
      </c>
      <c r="AH392">
        <f t="shared" si="704"/>
        <v>0</v>
      </c>
      <c r="AI392">
        <f t="shared" si="705"/>
        <v>0</v>
      </c>
      <c r="AJ392">
        <f t="shared" si="706"/>
        <v>0</v>
      </c>
      <c r="AK392">
        <v>21575.64</v>
      </c>
      <c r="AL392">
        <v>21575.64</v>
      </c>
      <c r="AM392">
        <v>0</v>
      </c>
      <c r="AN392">
        <v>0</v>
      </c>
      <c r="AO392">
        <v>0</v>
      </c>
      <c r="AP392">
        <v>0</v>
      </c>
      <c r="AQ392">
        <v>0</v>
      </c>
      <c r="AR392">
        <v>0</v>
      </c>
      <c r="AS392">
        <v>0</v>
      </c>
      <c r="AT392">
        <v>0</v>
      </c>
      <c r="AU392">
        <v>0</v>
      </c>
      <c r="AV392">
        <v>1</v>
      </c>
      <c r="AW392">
        <v>1</v>
      </c>
      <c r="AZ392">
        <v>1</v>
      </c>
      <c r="BA392">
        <v>1</v>
      </c>
      <c r="BB392">
        <v>1</v>
      </c>
      <c r="BC392">
        <v>4.3</v>
      </c>
      <c r="BD392" t="s">
        <v>3</v>
      </c>
      <c r="BE392" t="s">
        <v>3</v>
      </c>
      <c r="BF392" t="s">
        <v>3</v>
      </c>
      <c r="BG392" t="s">
        <v>3</v>
      </c>
      <c r="BH392">
        <v>3</v>
      </c>
      <c r="BI392">
        <v>2</v>
      </c>
      <c r="BJ392" t="s">
        <v>891</v>
      </c>
      <c r="BM392">
        <v>500002</v>
      </c>
      <c r="BN392">
        <v>0</v>
      </c>
      <c r="BO392" t="s">
        <v>889</v>
      </c>
      <c r="BP392">
        <v>1</v>
      </c>
      <c r="BQ392">
        <v>12</v>
      </c>
      <c r="BR392">
        <v>0</v>
      </c>
      <c r="BS392">
        <v>1</v>
      </c>
      <c r="BT392">
        <v>1</v>
      </c>
      <c r="BU392">
        <v>1</v>
      </c>
      <c r="BV392">
        <v>1</v>
      </c>
      <c r="BW392">
        <v>1</v>
      </c>
      <c r="BX392">
        <v>1</v>
      </c>
      <c r="BY392" t="s">
        <v>3</v>
      </c>
      <c r="BZ392">
        <v>0</v>
      </c>
      <c r="CA392">
        <v>0</v>
      </c>
      <c r="CE392">
        <v>0</v>
      </c>
      <c r="CF392">
        <v>0</v>
      </c>
      <c r="CG392">
        <v>0</v>
      </c>
      <c r="CM392">
        <v>0</v>
      </c>
      <c r="CN392" t="s">
        <v>3</v>
      </c>
      <c r="CO392">
        <v>0</v>
      </c>
      <c r="CP392">
        <f t="shared" si="707"/>
        <v>568</v>
      </c>
      <c r="CQ392">
        <f t="shared" si="708"/>
        <v>92775.251999999993</v>
      </c>
      <c r="CR392">
        <f t="shared" si="709"/>
        <v>0</v>
      </c>
      <c r="CS392">
        <f t="shared" si="710"/>
        <v>0</v>
      </c>
      <c r="CT392">
        <f t="shared" si="711"/>
        <v>0</v>
      </c>
      <c r="CU392">
        <f t="shared" si="712"/>
        <v>0</v>
      </c>
      <c r="CV392">
        <f t="shared" si="713"/>
        <v>0</v>
      </c>
      <c r="CW392">
        <f t="shared" si="714"/>
        <v>0</v>
      </c>
      <c r="CX392">
        <f t="shared" si="715"/>
        <v>0</v>
      </c>
      <c r="CY392">
        <f t="shared" si="716"/>
        <v>0</v>
      </c>
      <c r="CZ392">
        <f t="shared" si="717"/>
        <v>0</v>
      </c>
      <c r="DC392" t="s">
        <v>3</v>
      </c>
      <c r="DD392" t="s">
        <v>3</v>
      </c>
      <c r="DE392" t="s">
        <v>3</v>
      </c>
      <c r="DF392" t="s">
        <v>3</v>
      </c>
      <c r="DG392" t="s">
        <v>3</v>
      </c>
      <c r="DH392" t="s">
        <v>3</v>
      </c>
      <c r="DI392" t="s">
        <v>3</v>
      </c>
      <c r="DJ392" t="s">
        <v>3</v>
      </c>
      <c r="DK392" t="s">
        <v>3</v>
      </c>
      <c r="DL392" t="s">
        <v>3</v>
      </c>
      <c r="DM392" t="s">
        <v>3</v>
      </c>
      <c r="DN392">
        <v>0</v>
      </c>
      <c r="DO392">
        <v>0</v>
      </c>
      <c r="DP392">
        <v>1</v>
      </c>
      <c r="DQ392">
        <v>1</v>
      </c>
      <c r="DU392">
        <v>1013</v>
      </c>
      <c r="DV392" t="s">
        <v>880</v>
      </c>
      <c r="DW392" t="s">
        <v>882</v>
      </c>
      <c r="DX392">
        <v>1</v>
      </c>
      <c r="EE392">
        <v>48577657</v>
      </c>
      <c r="EF392">
        <v>12</v>
      </c>
      <c r="EG392" t="s">
        <v>367</v>
      </c>
      <c r="EH392">
        <v>0</v>
      </c>
      <c r="EI392" t="s">
        <v>3</v>
      </c>
      <c r="EJ392">
        <v>2</v>
      </c>
      <c r="EK392">
        <v>500002</v>
      </c>
      <c r="EL392" t="s">
        <v>368</v>
      </c>
      <c r="EM392" t="s">
        <v>369</v>
      </c>
      <c r="EO392" t="s">
        <v>3</v>
      </c>
      <c r="EQ392">
        <v>131072</v>
      </c>
      <c r="ER392">
        <v>21575.64</v>
      </c>
      <c r="ES392">
        <v>21575.64</v>
      </c>
      <c r="ET392">
        <v>0</v>
      </c>
      <c r="EU392">
        <v>0</v>
      </c>
      <c r="EV392">
        <v>0</v>
      </c>
      <c r="EW392">
        <v>0</v>
      </c>
      <c r="EX392">
        <v>0</v>
      </c>
      <c r="EY392">
        <v>0</v>
      </c>
      <c r="FQ392">
        <v>0</v>
      </c>
      <c r="FR392">
        <f t="shared" si="718"/>
        <v>0</v>
      </c>
      <c r="FS392">
        <v>0</v>
      </c>
      <c r="FX392">
        <v>0</v>
      </c>
      <c r="FY392">
        <v>0</v>
      </c>
      <c r="GA392" t="s">
        <v>3</v>
      </c>
      <c r="GD392">
        <v>1</v>
      </c>
      <c r="GF392">
        <v>118493032</v>
      </c>
      <c r="GG392">
        <v>2</v>
      </c>
      <c r="GH392">
        <v>0</v>
      </c>
      <c r="GI392">
        <v>2</v>
      </c>
      <c r="GJ392">
        <v>0</v>
      </c>
      <c r="GK392">
        <v>0</v>
      </c>
      <c r="GL392">
        <f t="shared" si="719"/>
        <v>0</v>
      </c>
      <c r="GM392">
        <f t="shared" si="720"/>
        <v>568</v>
      </c>
      <c r="GN392">
        <f t="shared" si="721"/>
        <v>0</v>
      </c>
      <c r="GO392">
        <f t="shared" si="722"/>
        <v>568</v>
      </c>
      <c r="GP392">
        <f t="shared" si="723"/>
        <v>0</v>
      </c>
      <c r="GR392">
        <v>0</v>
      </c>
      <c r="GS392">
        <v>0</v>
      </c>
      <c r="GT392">
        <v>0</v>
      </c>
      <c r="GU392" t="s">
        <v>3</v>
      </c>
      <c r="GV392">
        <f t="shared" si="724"/>
        <v>0</v>
      </c>
      <c r="GW392">
        <v>1</v>
      </c>
      <c r="GX392">
        <f t="shared" si="725"/>
        <v>0</v>
      </c>
      <c r="HA392">
        <v>0</v>
      </c>
      <c r="HB392">
        <v>0</v>
      </c>
      <c r="HC392">
        <f t="shared" si="726"/>
        <v>0</v>
      </c>
      <c r="IK392">
        <v>0</v>
      </c>
    </row>
    <row r="393" spans="1:245">
      <c r="A393">
        <v>17</v>
      </c>
      <c r="B393">
        <v>1</v>
      </c>
      <c r="E393" t="s">
        <v>131</v>
      </c>
      <c r="F393" t="s">
        <v>886</v>
      </c>
      <c r="G393" t="s">
        <v>892</v>
      </c>
      <c r="H393" t="s">
        <v>880</v>
      </c>
      <c r="I393">
        <f>ROUND((15*1.02)/1000,9)</f>
        <v>1.5299999999999999E-2</v>
      </c>
      <c r="J393">
        <v>0</v>
      </c>
      <c r="O393">
        <f t="shared" si="687"/>
        <v>972</v>
      </c>
      <c r="P393">
        <f t="shared" si="688"/>
        <v>972</v>
      </c>
      <c r="Q393">
        <f t="shared" si="689"/>
        <v>0</v>
      </c>
      <c r="R393">
        <f t="shared" si="690"/>
        <v>0</v>
      </c>
      <c r="S393">
        <f t="shared" si="691"/>
        <v>0</v>
      </c>
      <c r="T393">
        <f t="shared" si="692"/>
        <v>0</v>
      </c>
      <c r="U393">
        <f t="shared" si="693"/>
        <v>0</v>
      </c>
      <c r="V393">
        <f t="shared" si="694"/>
        <v>0</v>
      </c>
      <c r="W393">
        <f t="shared" si="695"/>
        <v>0</v>
      </c>
      <c r="X393">
        <f t="shared" si="696"/>
        <v>0</v>
      </c>
      <c r="Y393">
        <f t="shared" si="697"/>
        <v>0</v>
      </c>
      <c r="AA393">
        <v>48583957</v>
      </c>
      <c r="AB393">
        <f t="shared" si="698"/>
        <v>15810.5</v>
      </c>
      <c r="AC393">
        <f t="shared" si="699"/>
        <v>15810.5</v>
      </c>
      <c r="AD393">
        <f t="shared" si="700"/>
        <v>0</v>
      </c>
      <c r="AE393">
        <f t="shared" si="701"/>
        <v>0</v>
      </c>
      <c r="AF393">
        <f t="shared" si="702"/>
        <v>0</v>
      </c>
      <c r="AG393">
        <f t="shared" si="703"/>
        <v>0</v>
      </c>
      <c r="AH393">
        <f t="shared" si="704"/>
        <v>0</v>
      </c>
      <c r="AI393">
        <f t="shared" si="705"/>
        <v>0</v>
      </c>
      <c r="AJ393">
        <f t="shared" si="706"/>
        <v>0</v>
      </c>
      <c r="AK393">
        <v>15810.5</v>
      </c>
      <c r="AL393">
        <v>15810.5</v>
      </c>
      <c r="AM393">
        <v>0</v>
      </c>
      <c r="AN393">
        <v>0</v>
      </c>
      <c r="AO393">
        <v>0</v>
      </c>
      <c r="AP393">
        <v>0</v>
      </c>
      <c r="AQ393">
        <v>0</v>
      </c>
      <c r="AR393">
        <v>0</v>
      </c>
      <c r="AS393">
        <v>0</v>
      </c>
      <c r="AT393">
        <v>0</v>
      </c>
      <c r="AU393">
        <v>0</v>
      </c>
      <c r="AV393">
        <v>1</v>
      </c>
      <c r="AW393">
        <v>1</v>
      </c>
      <c r="AZ393">
        <v>1</v>
      </c>
      <c r="BA393">
        <v>1</v>
      </c>
      <c r="BB393">
        <v>1</v>
      </c>
      <c r="BC393">
        <v>4.0199999999999996</v>
      </c>
      <c r="BD393" t="s">
        <v>3</v>
      </c>
      <c r="BE393" t="s">
        <v>3</v>
      </c>
      <c r="BF393" t="s">
        <v>3</v>
      </c>
      <c r="BG393" t="s">
        <v>3</v>
      </c>
      <c r="BH393">
        <v>3</v>
      </c>
      <c r="BI393">
        <v>2</v>
      </c>
      <c r="BJ393" t="s">
        <v>888</v>
      </c>
      <c r="BM393">
        <v>500002</v>
      </c>
      <c r="BN393">
        <v>0</v>
      </c>
      <c r="BO393" t="s">
        <v>886</v>
      </c>
      <c r="BP393">
        <v>1</v>
      </c>
      <c r="BQ393">
        <v>12</v>
      </c>
      <c r="BR393">
        <v>0</v>
      </c>
      <c r="BS393">
        <v>1</v>
      </c>
      <c r="BT393">
        <v>1</v>
      </c>
      <c r="BU393">
        <v>1</v>
      </c>
      <c r="BV393">
        <v>1</v>
      </c>
      <c r="BW393">
        <v>1</v>
      </c>
      <c r="BX393">
        <v>1</v>
      </c>
      <c r="BY393" t="s">
        <v>3</v>
      </c>
      <c r="BZ393">
        <v>0</v>
      </c>
      <c r="CA393">
        <v>0</v>
      </c>
      <c r="CE393">
        <v>0</v>
      </c>
      <c r="CF393">
        <v>0</v>
      </c>
      <c r="CG393">
        <v>0</v>
      </c>
      <c r="CM393">
        <v>0</v>
      </c>
      <c r="CN393" t="s">
        <v>3</v>
      </c>
      <c r="CO393">
        <v>0</v>
      </c>
      <c r="CP393">
        <f t="shared" si="707"/>
        <v>972</v>
      </c>
      <c r="CQ393">
        <f t="shared" si="708"/>
        <v>63558.209999999992</v>
      </c>
      <c r="CR393">
        <f t="shared" si="709"/>
        <v>0</v>
      </c>
      <c r="CS393">
        <f t="shared" si="710"/>
        <v>0</v>
      </c>
      <c r="CT393">
        <f t="shared" si="711"/>
        <v>0</v>
      </c>
      <c r="CU393">
        <f t="shared" si="712"/>
        <v>0</v>
      </c>
      <c r="CV393">
        <f t="shared" si="713"/>
        <v>0</v>
      </c>
      <c r="CW393">
        <f t="shared" si="714"/>
        <v>0</v>
      </c>
      <c r="CX393">
        <f t="shared" si="715"/>
        <v>0</v>
      </c>
      <c r="CY393">
        <f t="shared" si="716"/>
        <v>0</v>
      </c>
      <c r="CZ393">
        <f t="shared" si="717"/>
        <v>0</v>
      </c>
      <c r="DC393" t="s">
        <v>3</v>
      </c>
      <c r="DD393" t="s">
        <v>3</v>
      </c>
      <c r="DE393" t="s">
        <v>3</v>
      </c>
      <c r="DF393" t="s">
        <v>3</v>
      </c>
      <c r="DG393" t="s">
        <v>3</v>
      </c>
      <c r="DH393" t="s">
        <v>3</v>
      </c>
      <c r="DI393" t="s">
        <v>3</v>
      </c>
      <c r="DJ393" t="s">
        <v>3</v>
      </c>
      <c r="DK393" t="s">
        <v>3</v>
      </c>
      <c r="DL393" t="s">
        <v>3</v>
      </c>
      <c r="DM393" t="s">
        <v>3</v>
      </c>
      <c r="DN393">
        <v>0</v>
      </c>
      <c r="DO393">
        <v>0</v>
      </c>
      <c r="DP393">
        <v>1</v>
      </c>
      <c r="DQ393">
        <v>1</v>
      </c>
      <c r="DU393">
        <v>1013</v>
      </c>
      <c r="DV393" t="s">
        <v>880</v>
      </c>
      <c r="DW393" t="s">
        <v>882</v>
      </c>
      <c r="DX393">
        <v>1</v>
      </c>
      <c r="EE393">
        <v>48577657</v>
      </c>
      <c r="EF393">
        <v>12</v>
      </c>
      <c r="EG393" t="s">
        <v>367</v>
      </c>
      <c r="EH393">
        <v>0</v>
      </c>
      <c r="EI393" t="s">
        <v>3</v>
      </c>
      <c r="EJ393">
        <v>2</v>
      </c>
      <c r="EK393">
        <v>500002</v>
      </c>
      <c r="EL393" t="s">
        <v>368</v>
      </c>
      <c r="EM393" t="s">
        <v>369</v>
      </c>
      <c r="EO393" t="s">
        <v>3</v>
      </c>
      <c r="EQ393">
        <v>131072</v>
      </c>
      <c r="ER393">
        <v>15810.5</v>
      </c>
      <c r="ES393">
        <v>15810.5</v>
      </c>
      <c r="ET393">
        <v>0</v>
      </c>
      <c r="EU393">
        <v>0</v>
      </c>
      <c r="EV393">
        <v>0</v>
      </c>
      <c r="EW393">
        <v>0</v>
      </c>
      <c r="EX393">
        <v>0</v>
      </c>
      <c r="EY393">
        <v>0</v>
      </c>
      <c r="FQ393">
        <v>0</v>
      </c>
      <c r="FR393">
        <f t="shared" si="718"/>
        <v>0</v>
      </c>
      <c r="FS393">
        <v>0</v>
      </c>
      <c r="FX393">
        <v>0</v>
      </c>
      <c r="FY393">
        <v>0</v>
      </c>
      <c r="GA393" t="s">
        <v>3</v>
      </c>
      <c r="GD393">
        <v>1</v>
      </c>
      <c r="GF393">
        <v>-1035019744</v>
      </c>
      <c r="GG393">
        <v>2</v>
      </c>
      <c r="GH393">
        <v>0</v>
      </c>
      <c r="GI393">
        <v>2</v>
      </c>
      <c r="GJ393">
        <v>0</v>
      </c>
      <c r="GK393">
        <v>0</v>
      </c>
      <c r="GL393">
        <f t="shared" si="719"/>
        <v>0</v>
      </c>
      <c r="GM393">
        <f t="shared" si="720"/>
        <v>972</v>
      </c>
      <c r="GN393">
        <f t="shared" si="721"/>
        <v>0</v>
      </c>
      <c r="GO393">
        <f t="shared" si="722"/>
        <v>972</v>
      </c>
      <c r="GP393">
        <f t="shared" si="723"/>
        <v>0</v>
      </c>
      <c r="GR393">
        <v>0</v>
      </c>
      <c r="GS393">
        <v>0</v>
      </c>
      <c r="GT393">
        <v>0</v>
      </c>
      <c r="GU393" t="s">
        <v>3</v>
      </c>
      <c r="GV393">
        <f t="shared" si="724"/>
        <v>0</v>
      </c>
      <c r="GW393">
        <v>1</v>
      </c>
      <c r="GX393">
        <f t="shared" si="725"/>
        <v>0</v>
      </c>
      <c r="HA393">
        <v>0</v>
      </c>
      <c r="HB393">
        <v>0</v>
      </c>
      <c r="HC393">
        <f t="shared" si="726"/>
        <v>0</v>
      </c>
      <c r="IK393">
        <v>0</v>
      </c>
    </row>
    <row r="394" spans="1:245">
      <c r="A394">
        <v>17</v>
      </c>
      <c r="B394">
        <v>1</v>
      </c>
      <c r="E394" t="s">
        <v>151</v>
      </c>
      <c r="F394" t="s">
        <v>893</v>
      </c>
      <c r="G394" t="s">
        <v>894</v>
      </c>
      <c r="H394" t="s">
        <v>170</v>
      </c>
      <c r="I394">
        <v>1</v>
      </c>
      <c r="J394">
        <v>0</v>
      </c>
      <c r="O394">
        <f t="shared" si="687"/>
        <v>19</v>
      </c>
      <c r="P394">
        <f t="shared" si="688"/>
        <v>19</v>
      </c>
      <c r="Q394">
        <f t="shared" si="689"/>
        <v>0</v>
      </c>
      <c r="R394">
        <f t="shared" si="690"/>
        <v>0</v>
      </c>
      <c r="S394">
        <f t="shared" si="691"/>
        <v>0</v>
      </c>
      <c r="T394">
        <f t="shared" si="692"/>
        <v>0</v>
      </c>
      <c r="U394">
        <f t="shared" si="693"/>
        <v>0</v>
      </c>
      <c r="V394">
        <f t="shared" si="694"/>
        <v>0</v>
      </c>
      <c r="W394">
        <f t="shared" si="695"/>
        <v>0</v>
      </c>
      <c r="X394">
        <f t="shared" si="696"/>
        <v>0</v>
      </c>
      <c r="Y394">
        <f t="shared" si="697"/>
        <v>0</v>
      </c>
      <c r="AA394">
        <v>48583957</v>
      </c>
      <c r="AB394">
        <f t="shared" si="698"/>
        <v>6.33</v>
      </c>
      <c r="AC394">
        <f t="shared" si="699"/>
        <v>6.33</v>
      </c>
      <c r="AD394">
        <f t="shared" si="700"/>
        <v>0</v>
      </c>
      <c r="AE394">
        <f t="shared" si="701"/>
        <v>0</v>
      </c>
      <c r="AF394">
        <f t="shared" si="702"/>
        <v>0</v>
      </c>
      <c r="AG394">
        <f t="shared" si="703"/>
        <v>0</v>
      </c>
      <c r="AH394">
        <f t="shared" si="704"/>
        <v>0</v>
      </c>
      <c r="AI394">
        <f t="shared" si="705"/>
        <v>0</v>
      </c>
      <c r="AJ394">
        <f t="shared" si="706"/>
        <v>0</v>
      </c>
      <c r="AK394">
        <v>6.33</v>
      </c>
      <c r="AL394">
        <v>6.33</v>
      </c>
      <c r="AM394">
        <v>0</v>
      </c>
      <c r="AN394">
        <v>0</v>
      </c>
      <c r="AO394">
        <v>0</v>
      </c>
      <c r="AP394">
        <v>0</v>
      </c>
      <c r="AQ394">
        <v>0</v>
      </c>
      <c r="AR394">
        <v>0</v>
      </c>
      <c r="AS394">
        <v>0</v>
      </c>
      <c r="AT394">
        <v>0</v>
      </c>
      <c r="AU394">
        <v>0</v>
      </c>
      <c r="AV394">
        <v>1</v>
      </c>
      <c r="AW394">
        <v>1</v>
      </c>
      <c r="AZ394">
        <v>1</v>
      </c>
      <c r="BA394">
        <v>1</v>
      </c>
      <c r="BB394">
        <v>1</v>
      </c>
      <c r="BC394">
        <v>3</v>
      </c>
      <c r="BD394" t="s">
        <v>3</v>
      </c>
      <c r="BE394" t="s">
        <v>3</v>
      </c>
      <c r="BF394" t="s">
        <v>3</v>
      </c>
      <c r="BG394" t="s">
        <v>3</v>
      </c>
      <c r="BH394">
        <v>3</v>
      </c>
      <c r="BI394">
        <v>2</v>
      </c>
      <c r="BJ394" t="s">
        <v>895</v>
      </c>
      <c r="BM394">
        <v>500002</v>
      </c>
      <c r="BN394">
        <v>0</v>
      </c>
      <c r="BO394" t="s">
        <v>893</v>
      </c>
      <c r="BP394">
        <v>1</v>
      </c>
      <c r="BQ394">
        <v>12</v>
      </c>
      <c r="BR394">
        <v>0</v>
      </c>
      <c r="BS394">
        <v>1</v>
      </c>
      <c r="BT394">
        <v>1</v>
      </c>
      <c r="BU394">
        <v>1</v>
      </c>
      <c r="BV394">
        <v>1</v>
      </c>
      <c r="BW394">
        <v>1</v>
      </c>
      <c r="BX394">
        <v>1</v>
      </c>
      <c r="BY394" t="s">
        <v>3</v>
      </c>
      <c r="BZ394">
        <v>0</v>
      </c>
      <c r="CA394">
        <v>0</v>
      </c>
      <c r="CE394">
        <v>0</v>
      </c>
      <c r="CF394">
        <v>0</v>
      </c>
      <c r="CG394">
        <v>0</v>
      </c>
      <c r="CM394">
        <v>0</v>
      </c>
      <c r="CN394" t="s">
        <v>3</v>
      </c>
      <c r="CO394">
        <v>0</v>
      </c>
      <c r="CP394">
        <f t="shared" si="707"/>
        <v>19</v>
      </c>
      <c r="CQ394">
        <f t="shared" si="708"/>
        <v>18.990000000000002</v>
      </c>
      <c r="CR394">
        <f t="shared" si="709"/>
        <v>0</v>
      </c>
      <c r="CS394">
        <f t="shared" si="710"/>
        <v>0</v>
      </c>
      <c r="CT394">
        <f t="shared" si="711"/>
        <v>0</v>
      </c>
      <c r="CU394">
        <f t="shared" si="712"/>
        <v>0</v>
      </c>
      <c r="CV394">
        <f t="shared" si="713"/>
        <v>0</v>
      </c>
      <c r="CW394">
        <f t="shared" si="714"/>
        <v>0</v>
      </c>
      <c r="CX394">
        <f t="shared" si="715"/>
        <v>0</v>
      </c>
      <c r="CY394">
        <f t="shared" si="716"/>
        <v>0</v>
      </c>
      <c r="CZ394">
        <f t="shared" si="717"/>
        <v>0</v>
      </c>
      <c r="DC394" t="s">
        <v>3</v>
      </c>
      <c r="DD394" t="s">
        <v>3</v>
      </c>
      <c r="DE394" t="s">
        <v>3</v>
      </c>
      <c r="DF394" t="s">
        <v>3</v>
      </c>
      <c r="DG394" t="s">
        <v>3</v>
      </c>
      <c r="DH394" t="s">
        <v>3</v>
      </c>
      <c r="DI394" t="s">
        <v>3</v>
      </c>
      <c r="DJ394" t="s">
        <v>3</v>
      </c>
      <c r="DK394" t="s">
        <v>3</v>
      </c>
      <c r="DL394" t="s">
        <v>3</v>
      </c>
      <c r="DM394" t="s">
        <v>3</v>
      </c>
      <c r="DN394">
        <v>0</v>
      </c>
      <c r="DO394">
        <v>0</v>
      </c>
      <c r="DP394">
        <v>1</v>
      </c>
      <c r="DQ394">
        <v>1</v>
      </c>
      <c r="DU394">
        <v>1010</v>
      </c>
      <c r="DV394" t="s">
        <v>170</v>
      </c>
      <c r="DW394" t="s">
        <v>170</v>
      </c>
      <c r="DX394">
        <v>1</v>
      </c>
      <c r="EE394">
        <v>48577657</v>
      </c>
      <c r="EF394">
        <v>12</v>
      </c>
      <c r="EG394" t="s">
        <v>367</v>
      </c>
      <c r="EH394">
        <v>0</v>
      </c>
      <c r="EI394" t="s">
        <v>3</v>
      </c>
      <c r="EJ394">
        <v>2</v>
      </c>
      <c r="EK394">
        <v>500002</v>
      </c>
      <c r="EL394" t="s">
        <v>368</v>
      </c>
      <c r="EM394" t="s">
        <v>369</v>
      </c>
      <c r="EO394" t="s">
        <v>3</v>
      </c>
      <c r="EQ394">
        <v>131072</v>
      </c>
      <c r="ER394">
        <v>6.33</v>
      </c>
      <c r="ES394">
        <v>6.33</v>
      </c>
      <c r="ET394">
        <v>0</v>
      </c>
      <c r="EU394">
        <v>0</v>
      </c>
      <c r="EV394">
        <v>0</v>
      </c>
      <c r="EW394">
        <v>0</v>
      </c>
      <c r="EX394">
        <v>0</v>
      </c>
      <c r="EY394">
        <v>0</v>
      </c>
      <c r="FQ394">
        <v>0</v>
      </c>
      <c r="FR394">
        <f t="shared" si="718"/>
        <v>0</v>
      </c>
      <c r="FS394">
        <v>0</v>
      </c>
      <c r="FX394">
        <v>0</v>
      </c>
      <c r="FY394">
        <v>0</v>
      </c>
      <c r="GA394" t="s">
        <v>3</v>
      </c>
      <c r="GD394">
        <v>1</v>
      </c>
      <c r="GF394">
        <v>-1714487631</v>
      </c>
      <c r="GG394">
        <v>2</v>
      </c>
      <c r="GH394">
        <v>0</v>
      </c>
      <c r="GI394">
        <v>2</v>
      </c>
      <c r="GJ394">
        <v>0</v>
      </c>
      <c r="GK394">
        <v>0</v>
      </c>
      <c r="GL394">
        <f t="shared" si="719"/>
        <v>0</v>
      </c>
      <c r="GM394">
        <f t="shared" si="720"/>
        <v>19</v>
      </c>
      <c r="GN394">
        <f t="shared" si="721"/>
        <v>0</v>
      </c>
      <c r="GO394">
        <f t="shared" si="722"/>
        <v>19</v>
      </c>
      <c r="GP394">
        <f t="shared" si="723"/>
        <v>0</v>
      </c>
      <c r="GR394">
        <v>0</v>
      </c>
      <c r="GS394">
        <v>0</v>
      </c>
      <c r="GT394">
        <v>0</v>
      </c>
      <c r="GU394" t="s">
        <v>3</v>
      </c>
      <c r="GV394">
        <f t="shared" si="724"/>
        <v>0</v>
      </c>
      <c r="GW394">
        <v>1</v>
      </c>
      <c r="GX394">
        <f t="shared" si="725"/>
        <v>0</v>
      </c>
      <c r="HA394">
        <v>0</v>
      </c>
      <c r="HB394">
        <v>0</v>
      </c>
      <c r="HC394">
        <f t="shared" si="726"/>
        <v>0</v>
      </c>
      <c r="IK394">
        <v>0</v>
      </c>
    </row>
    <row r="395" spans="1:245">
      <c r="A395">
        <v>17</v>
      </c>
      <c r="B395">
        <v>1</v>
      </c>
      <c r="E395" t="s">
        <v>152</v>
      </c>
      <c r="F395" t="s">
        <v>896</v>
      </c>
      <c r="G395" t="s">
        <v>897</v>
      </c>
      <c r="H395" t="s">
        <v>898</v>
      </c>
      <c r="I395">
        <f>ROUND(5/1000,9)</f>
        <v>5.0000000000000001E-3</v>
      </c>
      <c r="J395">
        <v>0</v>
      </c>
      <c r="O395">
        <f t="shared" si="687"/>
        <v>33</v>
      </c>
      <c r="P395">
        <f t="shared" si="688"/>
        <v>33</v>
      </c>
      <c r="Q395">
        <f t="shared" si="689"/>
        <v>0</v>
      </c>
      <c r="R395">
        <f t="shared" si="690"/>
        <v>0</v>
      </c>
      <c r="S395">
        <f t="shared" si="691"/>
        <v>0</v>
      </c>
      <c r="T395">
        <f t="shared" si="692"/>
        <v>0</v>
      </c>
      <c r="U395">
        <f t="shared" si="693"/>
        <v>0</v>
      </c>
      <c r="V395">
        <f t="shared" si="694"/>
        <v>0</v>
      </c>
      <c r="W395">
        <f t="shared" si="695"/>
        <v>0</v>
      </c>
      <c r="X395">
        <f t="shared" si="696"/>
        <v>0</v>
      </c>
      <c r="Y395">
        <f t="shared" si="697"/>
        <v>0</v>
      </c>
      <c r="AA395">
        <v>48583957</v>
      </c>
      <c r="AB395">
        <f t="shared" si="698"/>
        <v>2009.32</v>
      </c>
      <c r="AC395">
        <f t="shared" si="699"/>
        <v>2009.32</v>
      </c>
      <c r="AD395">
        <f t="shared" si="700"/>
        <v>0</v>
      </c>
      <c r="AE395">
        <f t="shared" si="701"/>
        <v>0</v>
      </c>
      <c r="AF395">
        <f t="shared" si="702"/>
        <v>0</v>
      </c>
      <c r="AG395">
        <f t="shared" si="703"/>
        <v>0</v>
      </c>
      <c r="AH395">
        <f t="shared" si="704"/>
        <v>0</v>
      </c>
      <c r="AI395">
        <f t="shared" si="705"/>
        <v>0</v>
      </c>
      <c r="AJ395">
        <f t="shared" si="706"/>
        <v>0</v>
      </c>
      <c r="AK395">
        <v>2009.32</v>
      </c>
      <c r="AL395">
        <v>2009.32</v>
      </c>
      <c r="AM395">
        <v>0</v>
      </c>
      <c r="AN395">
        <v>0</v>
      </c>
      <c r="AO395">
        <v>0</v>
      </c>
      <c r="AP395">
        <v>0</v>
      </c>
      <c r="AQ395">
        <v>0</v>
      </c>
      <c r="AR395">
        <v>0</v>
      </c>
      <c r="AS395">
        <v>0</v>
      </c>
      <c r="AT395">
        <v>0</v>
      </c>
      <c r="AU395">
        <v>0</v>
      </c>
      <c r="AV395">
        <v>1</v>
      </c>
      <c r="AW395">
        <v>1</v>
      </c>
      <c r="AZ395">
        <v>1</v>
      </c>
      <c r="BA395">
        <v>1</v>
      </c>
      <c r="BB395">
        <v>1</v>
      </c>
      <c r="BC395">
        <v>3.3</v>
      </c>
      <c r="BD395" t="s">
        <v>3</v>
      </c>
      <c r="BE395" t="s">
        <v>3</v>
      </c>
      <c r="BF395" t="s">
        <v>3</v>
      </c>
      <c r="BG395" t="s">
        <v>3</v>
      </c>
      <c r="BH395">
        <v>3</v>
      </c>
      <c r="BI395">
        <v>2</v>
      </c>
      <c r="BJ395" t="s">
        <v>899</v>
      </c>
      <c r="BM395">
        <v>500002</v>
      </c>
      <c r="BN395">
        <v>0</v>
      </c>
      <c r="BO395" t="s">
        <v>896</v>
      </c>
      <c r="BP395">
        <v>1</v>
      </c>
      <c r="BQ395">
        <v>12</v>
      </c>
      <c r="BR395">
        <v>0</v>
      </c>
      <c r="BS395">
        <v>1</v>
      </c>
      <c r="BT395">
        <v>1</v>
      </c>
      <c r="BU395">
        <v>1</v>
      </c>
      <c r="BV395">
        <v>1</v>
      </c>
      <c r="BW395">
        <v>1</v>
      </c>
      <c r="BX395">
        <v>1</v>
      </c>
      <c r="BY395" t="s">
        <v>3</v>
      </c>
      <c r="BZ395">
        <v>0</v>
      </c>
      <c r="CA395">
        <v>0</v>
      </c>
      <c r="CE395">
        <v>0</v>
      </c>
      <c r="CF395">
        <v>0</v>
      </c>
      <c r="CG395">
        <v>0</v>
      </c>
      <c r="CM395">
        <v>0</v>
      </c>
      <c r="CN395" t="s">
        <v>3</v>
      </c>
      <c r="CO395">
        <v>0</v>
      </c>
      <c r="CP395">
        <f t="shared" si="707"/>
        <v>33</v>
      </c>
      <c r="CQ395">
        <f t="shared" si="708"/>
        <v>6630.7559999999994</v>
      </c>
      <c r="CR395">
        <f t="shared" si="709"/>
        <v>0</v>
      </c>
      <c r="CS395">
        <f t="shared" si="710"/>
        <v>0</v>
      </c>
      <c r="CT395">
        <f t="shared" si="711"/>
        <v>0</v>
      </c>
      <c r="CU395">
        <f t="shared" si="712"/>
        <v>0</v>
      </c>
      <c r="CV395">
        <f t="shared" si="713"/>
        <v>0</v>
      </c>
      <c r="CW395">
        <f t="shared" si="714"/>
        <v>0</v>
      </c>
      <c r="CX395">
        <f t="shared" si="715"/>
        <v>0</v>
      </c>
      <c r="CY395">
        <f t="shared" si="716"/>
        <v>0</v>
      </c>
      <c r="CZ395">
        <f t="shared" si="717"/>
        <v>0</v>
      </c>
      <c r="DC395" t="s">
        <v>3</v>
      </c>
      <c r="DD395" t="s">
        <v>3</v>
      </c>
      <c r="DE395" t="s">
        <v>3</v>
      </c>
      <c r="DF395" t="s">
        <v>3</v>
      </c>
      <c r="DG395" t="s">
        <v>3</v>
      </c>
      <c r="DH395" t="s">
        <v>3</v>
      </c>
      <c r="DI395" t="s">
        <v>3</v>
      </c>
      <c r="DJ395" t="s">
        <v>3</v>
      </c>
      <c r="DK395" t="s">
        <v>3</v>
      </c>
      <c r="DL395" t="s">
        <v>3</v>
      </c>
      <c r="DM395" t="s">
        <v>3</v>
      </c>
      <c r="DN395">
        <v>0</v>
      </c>
      <c r="DO395">
        <v>0</v>
      </c>
      <c r="DP395">
        <v>1</v>
      </c>
      <c r="DQ395">
        <v>1</v>
      </c>
      <c r="DU395">
        <v>1010</v>
      </c>
      <c r="DV395" t="s">
        <v>898</v>
      </c>
      <c r="DW395" t="s">
        <v>898</v>
      </c>
      <c r="DX395">
        <v>1000</v>
      </c>
      <c r="EE395">
        <v>48577657</v>
      </c>
      <c r="EF395">
        <v>12</v>
      </c>
      <c r="EG395" t="s">
        <v>367</v>
      </c>
      <c r="EH395">
        <v>0</v>
      </c>
      <c r="EI395" t="s">
        <v>3</v>
      </c>
      <c r="EJ395">
        <v>2</v>
      </c>
      <c r="EK395">
        <v>500002</v>
      </c>
      <c r="EL395" t="s">
        <v>368</v>
      </c>
      <c r="EM395" t="s">
        <v>369</v>
      </c>
      <c r="EO395" t="s">
        <v>3</v>
      </c>
      <c r="EQ395">
        <v>131072</v>
      </c>
      <c r="ER395">
        <v>2009.32</v>
      </c>
      <c r="ES395">
        <v>2009.32</v>
      </c>
      <c r="ET395">
        <v>0</v>
      </c>
      <c r="EU395">
        <v>0</v>
      </c>
      <c r="EV395">
        <v>0</v>
      </c>
      <c r="EW395">
        <v>0</v>
      </c>
      <c r="EX395">
        <v>0</v>
      </c>
      <c r="EY395">
        <v>0</v>
      </c>
      <c r="FQ395">
        <v>0</v>
      </c>
      <c r="FR395">
        <f t="shared" si="718"/>
        <v>0</v>
      </c>
      <c r="FS395">
        <v>0</v>
      </c>
      <c r="FX395">
        <v>0</v>
      </c>
      <c r="FY395">
        <v>0</v>
      </c>
      <c r="GA395" t="s">
        <v>3</v>
      </c>
      <c r="GD395">
        <v>1</v>
      </c>
      <c r="GF395">
        <v>-1124007689</v>
      </c>
      <c r="GG395">
        <v>2</v>
      </c>
      <c r="GH395">
        <v>0</v>
      </c>
      <c r="GI395">
        <v>2</v>
      </c>
      <c r="GJ395">
        <v>0</v>
      </c>
      <c r="GK395">
        <v>0</v>
      </c>
      <c r="GL395">
        <f t="shared" si="719"/>
        <v>0</v>
      </c>
      <c r="GM395">
        <f t="shared" si="720"/>
        <v>33</v>
      </c>
      <c r="GN395">
        <f t="shared" si="721"/>
        <v>0</v>
      </c>
      <c r="GO395">
        <f t="shared" si="722"/>
        <v>33</v>
      </c>
      <c r="GP395">
        <f t="shared" si="723"/>
        <v>0</v>
      </c>
      <c r="GR395">
        <v>0</v>
      </c>
      <c r="GS395">
        <v>0</v>
      </c>
      <c r="GT395">
        <v>0</v>
      </c>
      <c r="GU395" t="s">
        <v>3</v>
      </c>
      <c r="GV395">
        <f t="shared" si="724"/>
        <v>0</v>
      </c>
      <c r="GW395">
        <v>1</v>
      </c>
      <c r="GX395">
        <f t="shared" si="725"/>
        <v>0</v>
      </c>
      <c r="HA395">
        <v>0</v>
      </c>
      <c r="HB395">
        <v>0</v>
      </c>
      <c r="HC395">
        <f t="shared" si="726"/>
        <v>0</v>
      </c>
      <c r="IK395">
        <v>0</v>
      </c>
    </row>
    <row r="396" spans="1:245">
      <c r="A396">
        <v>17</v>
      </c>
      <c r="B396">
        <v>1</v>
      </c>
      <c r="C396">
        <f>ROW(SmtRes!A883)</f>
        <v>883</v>
      </c>
      <c r="D396">
        <f>ROW(EtalonRes!A983)</f>
        <v>983</v>
      </c>
      <c r="E396" t="s">
        <v>153</v>
      </c>
      <c r="F396" t="s">
        <v>900</v>
      </c>
      <c r="G396" t="s">
        <v>901</v>
      </c>
      <c r="H396" t="s">
        <v>163</v>
      </c>
      <c r="I396">
        <v>2</v>
      </c>
      <c r="J396">
        <v>0</v>
      </c>
      <c r="O396">
        <f t="shared" si="687"/>
        <v>367</v>
      </c>
      <c r="P396">
        <f t="shared" si="688"/>
        <v>14</v>
      </c>
      <c r="Q396">
        <f t="shared" si="689"/>
        <v>33</v>
      </c>
      <c r="R396">
        <f t="shared" si="690"/>
        <v>4</v>
      </c>
      <c r="S396">
        <f t="shared" si="691"/>
        <v>320</v>
      </c>
      <c r="T396">
        <f t="shared" si="692"/>
        <v>0</v>
      </c>
      <c r="U396">
        <f t="shared" si="693"/>
        <v>1.92</v>
      </c>
      <c r="V396">
        <f t="shared" si="694"/>
        <v>0.02</v>
      </c>
      <c r="W396">
        <f t="shared" si="695"/>
        <v>0</v>
      </c>
      <c r="X396">
        <f t="shared" si="696"/>
        <v>308</v>
      </c>
      <c r="Y396">
        <f t="shared" si="697"/>
        <v>211</v>
      </c>
      <c r="AA396">
        <v>48583957</v>
      </c>
      <c r="AB396">
        <f t="shared" si="698"/>
        <v>14.11</v>
      </c>
      <c r="AC396">
        <f t="shared" si="699"/>
        <v>2.54</v>
      </c>
      <c r="AD396">
        <f t="shared" si="700"/>
        <v>2.67</v>
      </c>
      <c r="AE396">
        <f t="shared" si="701"/>
        <v>0.12</v>
      </c>
      <c r="AF396">
        <f t="shared" si="702"/>
        <v>8.9</v>
      </c>
      <c r="AG396">
        <f t="shared" si="703"/>
        <v>0</v>
      </c>
      <c r="AH396">
        <f t="shared" si="704"/>
        <v>0.96</v>
      </c>
      <c r="AI396">
        <f t="shared" si="705"/>
        <v>0.01</v>
      </c>
      <c r="AJ396">
        <f t="shared" si="706"/>
        <v>0</v>
      </c>
      <c r="AK396">
        <v>14.11</v>
      </c>
      <c r="AL396">
        <v>2.54</v>
      </c>
      <c r="AM396">
        <v>2.67</v>
      </c>
      <c r="AN396">
        <v>0.12</v>
      </c>
      <c r="AO396">
        <v>8.9</v>
      </c>
      <c r="AP396">
        <v>0</v>
      </c>
      <c r="AQ396">
        <v>0.96</v>
      </c>
      <c r="AR396">
        <v>0.01</v>
      </c>
      <c r="AS396">
        <v>0</v>
      </c>
      <c r="AT396">
        <v>95</v>
      </c>
      <c r="AU396">
        <v>65</v>
      </c>
      <c r="AV396">
        <v>1</v>
      </c>
      <c r="AW396">
        <v>1</v>
      </c>
      <c r="AZ396">
        <v>1</v>
      </c>
      <c r="BA396">
        <v>17.95</v>
      </c>
      <c r="BB396">
        <v>6.21</v>
      </c>
      <c r="BC396">
        <v>2.69</v>
      </c>
      <c r="BD396" t="s">
        <v>3</v>
      </c>
      <c r="BE396" t="s">
        <v>3</v>
      </c>
      <c r="BF396" t="s">
        <v>3</v>
      </c>
      <c r="BG396" t="s">
        <v>3</v>
      </c>
      <c r="BH396">
        <v>0</v>
      </c>
      <c r="BI396">
        <v>2</v>
      </c>
      <c r="BJ396" t="s">
        <v>902</v>
      </c>
      <c r="BM396">
        <v>108001</v>
      </c>
      <c r="BN396">
        <v>0</v>
      </c>
      <c r="BO396" t="s">
        <v>900</v>
      </c>
      <c r="BP396">
        <v>1</v>
      </c>
      <c r="BQ396">
        <v>3</v>
      </c>
      <c r="BR396">
        <v>0</v>
      </c>
      <c r="BS396">
        <v>17.95</v>
      </c>
      <c r="BT396">
        <v>1</v>
      </c>
      <c r="BU396">
        <v>1</v>
      </c>
      <c r="BV396">
        <v>1</v>
      </c>
      <c r="BW396">
        <v>1</v>
      </c>
      <c r="BX396">
        <v>1</v>
      </c>
      <c r="BY396" t="s">
        <v>3</v>
      </c>
      <c r="BZ396">
        <v>95</v>
      </c>
      <c r="CA396">
        <v>65</v>
      </c>
      <c r="CE396">
        <v>0</v>
      </c>
      <c r="CF396">
        <v>0</v>
      </c>
      <c r="CG396">
        <v>0</v>
      </c>
      <c r="CM396">
        <v>0</v>
      </c>
      <c r="CN396" t="s">
        <v>3</v>
      </c>
      <c r="CO396">
        <v>0</v>
      </c>
      <c r="CP396">
        <f t="shared" si="707"/>
        <v>367</v>
      </c>
      <c r="CQ396">
        <f t="shared" si="708"/>
        <v>6.8326000000000002</v>
      </c>
      <c r="CR396">
        <f t="shared" si="709"/>
        <v>16.5807</v>
      </c>
      <c r="CS396">
        <f t="shared" si="710"/>
        <v>2.1539999999999999</v>
      </c>
      <c r="CT396">
        <f t="shared" si="711"/>
        <v>159.755</v>
      </c>
      <c r="CU396">
        <f t="shared" si="712"/>
        <v>0</v>
      </c>
      <c r="CV396">
        <f t="shared" si="713"/>
        <v>0.96</v>
      </c>
      <c r="CW396">
        <f t="shared" si="714"/>
        <v>0.01</v>
      </c>
      <c r="CX396">
        <f t="shared" si="715"/>
        <v>0</v>
      </c>
      <c r="CY396">
        <f t="shared" si="716"/>
        <v>307.8</v>
      </c>
      <c r="CZ396">
        <f t="shared" si="717"/>
        <v>210.6</v>
      </c>
      <c r="DC396" t="s">
        <v>3</v>
      </c>
      <c r="DD396" t="s">
        <v>3</v>
      </c>
      <c r="DE396" t="s">
        <v>3</v>
      </c>
      <c r="DF396" t="s">
        <v>3</v>
      </c>
      <c r="DG396" t="s">
        <v>3</v>
      </c>
      <c r="DH396" t="s">
        <v>3</v>
      </c>
      <c r="DI396" t="s">
        <v>3</v>
      </c>
      <c r="DJ396" t="s">
        <v>3</v>
      </c>
      <c r="DK396" t="s">
        <v>3</v>
      </c>
      <c r="DL396" t="s">
        <v>3</v>
      </c>
      <c r="DM396" t="s">
        <v>3</v>
      </c>
      <c r="DN396">
        <v>0</v>
      </c>
      <c r="DO396">
        <v>0</v>
      </c>
      <c r="DP396">
        <v>1</v>
      </c>
      <c r="DQ396">
        <v>1</v>
      </c>
      <c r="DU396">
        <v>1013</v>
      </c>
      <c r="DV396" t="s">
        <v>163</v>
      </c>
      <c r="DW396" t="s">
        <v>163</v>
      </c>
      <c r="DX396">
        <v>1</v>
      </c>
      <c r="EE396">
        <v>48577606</v>
      </c>
      <c r="EF396">
        <v>3</v>
      </c>
      <c r="EG396" t="s">
        <v>593</v>
      </c>
      <c r="EH396">
        <v>0</v>
      </c>
      <c r="EI396" t="s">
        <v>3</v>
      </c>
      <c r="EJ396">
        <v>2</v>
      </c>
      <c r="EK396">
        <v>108001</v>
      </c>
      <c r="EL396" t="s">
        <v>594</v>
      </c>
      <c r="EM396" t="s">
        <v>595</v>
      </c>
      <c r="EO396" t="s">
        <v>3</v>
      </c>
      <c r="EQ396">
        <v>131072</v>
      </c>
      <c r="ER396">
        <v>14.11</v>
      </c>
      <c r="ES396">
        <v>2.54</v>
      </c>
      <c r="ET396">
        <v>2.67</v>
      </c>
      <c r="EU396">
        <v>0.12</v>
      </c>
      <c r="EV396">
        <v>8.9</v>
      </c>
      <c r="EW396">
        <v>0.96</v>
      </c>
      <c r="EX396">
        <v>0.01</v>
      </c>
      <c r="EY396">
        <v>0</v>
      </c>
      <c r="FQ396">
        <v>0</v>
      </c>
      <c r="FR396">
        <f t="shared" si="718"/>
        <v>0</v>
      </c>
      <c r="FS396">
        <v>0</v>
      </c>
      <c r="FX396">
        <v>95</v>
      </c>
      <c r="FY396">
        <v>65</v>
      </c>
      <c r="GA396" t="s">
        <v>3</v>
      </c>
      <c r="GD396">
        <v>1</v>
      </c>
      <c r="GF396">
        <v>1762871907</v>
      </c>
      <c r="GG396">
        <v>2</v>
      </c>
      <c r="GH396">
        <v>0</v>
      </c>
      <c r="GI396">
        <v>2</v>
      </c>
      <c r="GJ396">
        <v>0</v>
      </c>
      <c r="GK396">
        <v>0</v>
      </c>
      <c r="GL396">
        <f t="shared" si="719"/>
        <v>0</v>
      </c>
      <c r="GM396">
        <f t="shared" si="720"/>
        <v>886</v>
      </c>
      <c r="GN396">
        <f t="shared" si="721"/>
        <v>0</v>
      </c>
      <c r="GO396">
        <f t="shared" si="722"/>
        <v>886</v>
      </c>
      <c r="GP396">
        <f t="shared" si="723"/>
        <v>0</v>
      </c>
      <c r="GR396">
        <v>0</v>
      </c>
      <c r="GS396">
        <v>0</v>
      </c>
      <c r="GT396">
        <v>0</v>
      </c>
      <c r="GU396" t="s">
        <v>3</v>
      </c>
      <c r="GV396">
        <f t="shared" si="724"/>
        <v>0</v>
      </c>
      <c r="GW396">
        <v>1</v>
      </c>
      <c r="GX396">
        <f t="shared" si="725"/>
        <v>0</v>
      </c>
      <c r="HA396">
        <v>0</v>
      </c>
      <c r="HB396">
        <v>0</v>
      </c>
      <c r="HC396">
        <f t="shared" si="726"/>
        <v>0</v>
      </c>
      <c r="IK396">
        <v>0</v>
      </c>
    </row>
    <row r="397" spans="1:245">
      <c r="A397">
        <v>17</v>
      </c>
      <c r="B397">
        <v>1</v>
      </c>
      <c r="E397" t="s">
        <v>154</v>
      </c>
      <c r="F397" t="s">
        <v>903</v>
      </c>
      <c r="G397" t="s">
        <v>904</v>
      </c>
      <c r="H397" t="s">
        <v>170</v>
      </c>
      <c r="I397">
        <v>2</v>
      </c>
      <c r="J397">
        <v>0</v>
      </c>
      <c r="O397">
        <f t="shared" si="687"/>
        <v>5051</v>
      </c>
      <c r="P397">
        <f t="shared" si="688"/>
        <v>5051</v>
      </c>
      <c r="Q397">
        <f t="shared" si="689"/>
        <v>0</v>
      </c>
      <c r="R397">
        <f t="shared" si="690"/>
        <v>0</v>
      </c>
      <c r="S397">
        <f t="shared" si="691"/>
        <v>0</v>
      </c>
      <c r="T397">
        <f t="shared" si="692"/>
        <v>0</v>
      </c>
      <c r="U397">
        <f t="shared" si="693"/>
        <v>0</v>
      </c>
      <c r="V397">
        <f t="shared" si="694"/>
        <v>0</v>
      </c>
      <c r="W397">
        <f t="shared" si="695"/>
        <v>0</v>
      </c>
      <c r="X397">
        <f t="shared" si="696"/>
        <v>0</v>
      </c>
      <c r="Y397">
        <f t="shared" si="697"/>
        <v>0</v>
      </c>
      <c r="AA397">
        <v>48583957</v>
      </c>
      <c r="AB397">
        <f t="shared" si="698"/>
        <v>512.32000000000005</v>
      </c>
      <c r="AC397">
        <f t="shared" si="699"/>
        <v>512.32000000000005</v>
      </c>
      <c r="AD397">
        <f t="shared" si="700"/>
        <v>0</v>
      </c>
      <c r="AE397">
        <f t="shared" si="701"/>
        <v>0</v>
      </c>
      <c r="AF397">
        <f t="shared" si="702"/>
        <v>0</v>
      </c>
      <c r="AG397">
        <f t="shared" si="703"/>
        <v>0</v>
      </c>
      <c r="AH397">
        <f t="shared" si="704"/>
        <v>0</v>
      </c>
      <c r="AI397">
        <f t="shared" si="705"/>
        <v>0</v>
      </c>
      <c r="AJ397">
        <f t="shared" si="706"/>
        <v>0</v>
      </c>
      <c r="AK397">
        <v>512.32000000000005</v>
      </c>
      <c r="AL397">
        <v>512.32000000000005</v>
      </c>
      <c r="AM397">
        <v>0</v>
      </c>
      <c r="AN397">
        <v>0</v>
      </c>
      <c r="AO397">
        <v>0</v>
      </c>
      <c r="AP397">
        <v>0</v>
      </c>
      <c r="AQ397">
        <v>0</v>
      </c>
      <c r="AR397">
        <v>0</v>
      </c>
      <c r="AS397">
        <v>0</v>
      </c>
      <c r="AT397">
        <v>0</v>
      </c>
      <c r="AU397">
        <v>0</v>
      </c>
      <c r="AV397">
        <v>1</v>
      </c>
      <c r="AW397">
        <v>1</v>
      </c>
      <c r="AZ397">
        <v>1</v>
      </c>
      <c r="BA397">
        <v>1</v>
      </c>
      <c r="BB397">
        <v>1</v>
      </c>
      <c r="BC397">
        <v>4.93</v>
      </c>
      <c r="BD397" t="s">
        <v>3</v>
      </c>
      <c r="BE397" t="s">
        <v>3</v>
      </c>
      <c r="BF397" t="s">
        <v>3</v>
      </c>
      <c r="BG397" t="s">
        <v>3</v>
      </c>
      <c r="BH397">
        <v>3</v>
      </c>
      <c r="BI397">
        <v>1</v>
      </c>
      <c r="BJ397" t="s">
        <v>905</v>
      </c>
      <c r="BM397">
        <v>500001</v>
      </c>
      <c r="BN397">
        <v>0</v>
      </c>
      <c r="BO397" t="s">
        <v>903</v>
      </c>
      <c r="BP397">
        <v>1</v>
      </c>
      <c r="BQ397">
        <v>8</v>
      </c>
      <c r="BR397">
        <v>0</v>
      </c>
      <c r="BS397">
        <v>1</v>
      </c>
      <c r="BT397">
        <v>1</v>
      </c>
      <c r="BU397">
        <v>1</v>
      </c>
      <c r="BV397">
        <v>1</v>
      </c>
      <c r="BW397">
        <v>1</v>
      </c>
      <c r="BX397">
        <v>1</v>
      </c>
      <c r="BY397" t="s">
        <v>3</v>
      </c>
      <c r="BZ397">
        <v>0</v>
      </c>
      <c r="CA397">
        <v>0</v>
      </c>
      <c r="CE397">
        <v>0</v>
      </c>
      <c r="CF397">
        <v>0</v>
      </c>
      <c r="CG397">
        <v>0</v>
      </c>
      <c r="CM397">
        <v>0</v>
      </c>
      <c r="CN397" t="s">
        <v>3</v>
      </c>
      <c r="CO397">
        <v>0</v>
      </c>
      <c r="CP397">
        <f t="shared" si="707"/>
        <v>5051</v>
      </c>
      <c r="CQ397">
        <f t="shared" si="708"/>
        <v>2525.7375999999999</v>
      </c>
      <c r="CR397">
        <f t="shared" si="709"/>
        <v>0</v>
      </c>
      <c r="CS397">
        <f t="shared" si="710"/>
        <v>0</v>
      </c>
      <c r="CT397">
        <f t="shared" si="711"/>
        <v>0</v>
      </c>
      <c r="CU397">
        <f t="shared" si="712"/>
        <v>0</v>
      </c>
      <c r="CV397">
        <f t="shared" si="713"/>
        <v>0</v>
      </c>
      <c r="CW397">
        <f t="shared" si="714"/>
        <v>0</v>
      </c>
      <c r="CX397">
        <f t="shared" si="715"/>
        <v>0</v>
      </c>
      <c r="CY397">
        <f t="shared" si="716"/>
        <v>0</v>
      </c>
      <c r="CZ397">
        <f t="shared" si="717"/>
        <v>0</v>
      </c>
      <c r="DC397" t="s">
        <v>3</v>
      </c>
      <c r="DD397" t="s">
        <v>3</v>
      </c>
      <c r="DE397" t="s">
        <v>3</v>
      </c>
      <c r="DF397" t="s">
        <v>3</v>
      </c>
      <c r="DG397" t="s">
        <v>3</v>
      </c>
      <c r="DH397" t="s">
        <v>3</v>
      </c>
      <c r="DI397" t="s">
        <v>3</v>
      </c>
      <c r="DJ397" t="s">
        <v>3</v>
      </c>
      <c r="DK397" t="s">
        <v>3</v>
      </c>
      <c r="DL397" t="s">
        <v>3</v>
      </c>
      <c r="DM397" t="s">
        <v>3</v>
      </c>
      <c r="DN397">
        <v>0</v>
      </c>
      <c r="DO397">
        <v>0</v>
      </c>
      <c r="DP397">
        <v>1</v>
      </c>
      <c r="DQ397">
        <v>1</v>
      </c>
      <c r="DU397">
        <v>1010</v>
      </c>
      <c r="DV397" t="s">
        <v>170</v>
      </c>
      <c r="DW397" t="s">
        <v>170</v>
      </c>
      <c r="DX397">
        <v>1</v>
      </c>
      <c r="EE397">
        <v>48577656</v>
      </c>
      <c r="EF397">
        <v>8</v>
      </c>
      <c r="EG397" t="s">
        <v>106</v>
      </c>
      <c r="EH397">
        <v>0</v>
      </c>
      <c r="EI397" t="s">
        <v>3</v>
      </c>
      <c r="EJ397">
        <v>1</v>
      </c>
      <c r="EK397">
        <v>500001</v>
      </c>
      <c r="EL397" t="s">
        <v>107</v>
      </c>
      <c r="EM397" t="s">
        <v>108</v>
      </c>
      <c r="EO397" t="s">
        <v>3</v>
      </c>
      <c r="EQ397">
        <v>131072</v>
      </c>
      <c r="ER397">
        <v>512.32000000000005</v>
      </c>
      <c r="ES397">
        <v>512.32000000000005</v>
      </c>
      <c r="ET397">
        <v>0</v>
      </c>
      <c r="EU397">
        <v>0</v>
      </c>
      <c r="EV397">
        <v>0</v>
      </c>
      <c r="EW397">
        <v>0</v>
      </c>
      <c r="EX397">
        <v>0</v>
      </c>
      <c r="EY397">
        <v>0</v>
      </c>
      <c r="FQ397">
        <v>0</v>
      </c>
      <c r="FR397">
        <f t="shared" si="718"/>
        <v>0</v>
      </c>
      <c r="FS397">
        <v>0</v>
      </c>
      <c r="FX397">
        <v>0</v>
      </c>
      <c r="FY397">
        <v>0</v>
      </c>
      <c r="GA397" t="s">
        <v>3</v>
      </c>
      <c r="GD397">
        <v>1</v>
      </c>
      <c r="GF397">
        <v>835597658</v>
      </c>
      <c r="GG397">
        <v>2</v>
      </c>
      <c r="GH397">
        <v>0</v>
      </c>
      <c r="GI397">
        <v>2</v>
      </c>
      <c r="GJ397">
        <v>0</v>
      </c>
      <c r="GK397">
        <v>0</v>
      </c>
      <c r="GL397">
        <f t="shared" si="719"/>
        <v>0</v>
      </c>
      <c r="GM397">
        <f t="shared" si="720"/>
        <v>5051</v>
      </c>
      <c r="GN397">
        <f t="shared" si="721"/>
        <v>5051</v>
      </c>
      <c r="GO397">
        <f t="shared" si="722"/>
        <v>0</v>
      </c>
      <c r="GP397">
        <f t="shared" si="723"/>
        <v>0</v>
      </c>
      <c r="GR397">
        <v>0</v>
      </c>
      <c r="GS397">
        <v>0</v>
      </c>
      <c r="GT397">
        <v>0</v>
      </c>
      <c r="GU397" t="s">
        <v>3</v>
      </c>
      <c r="GV397">
        <f t="shared" si="724"/>
        <v>0</v>
      </c>
      <c r="GW397">
        <v>1</v>
      </c>
      <c r="GX397">
        <f t="shared" si="725"/>
        <v>0</v>
      </c>
      <c r="HA397">
        <v>0</v>
      </c>
      <c r="HB397">
        <v>0</v>
      </c>
      <c r="HC397">
        <f t="shared" si="726"/>
        <v>0</v>
      </c>
      <c r="IK397">
        <v>0</v>
      </c>
    </row>
    <row r="398" spans="1:245">
      <c r="A398">
        <v>17</v>
      </c>
      <c r="B398">
        <v>1</v>
      </c>
      <c r="E398" t="s">
        <v>167</v>
      </c>
      <c r="F398" t="s">
        <v>906</v>
      </c>
      <c r="G398" t="s">
        <v>907</v>
      </c>
      <c r="H398" t="s">
        <v>170</v>
      </c>
      <c r="I398">
        <v>1</v>
      </c>
      <c r="J398">
        <v>0</v>
      </c>
      <c r="O398">
        <f t="shared" si="687"/>
        <v>40</v>
      </c>
      <c r="P398">
        <f t="shared" si="688"/>
        <v>40</v>
      </c>
      <c r="Q398">
        <f t="shared" si="689"/>
        <v>0</v>
      </c>
      <c r="R398">
        <f t="shared" si="690"/>
        <v>0</v>
      </c>
      <c r="S398">
        <f t="shared" si="691"/>
        <v>0</v>
      </c>
      <c r="T398">
        <f t="shared" si="692"/>
        <v>0</v>
      </c>
      <c r="U398">
        <f t="shared" si="693"/>
        <v>0</v>
      </c>
      <c r="V398">
        <f t="shared" si="694"/>
        <v>0</v>
      </c>
      <c r="W398">
        <f t="shared" si="695"/>
        <v>0</v>
      </c>
      <c r="X398">
        <f t="shared" si="696"/>
        <v>0</v>
      </c>
      <c r="Y398">
        <f t="shared" si="697"/>
        <v>0</v>
      </c>
      <c r="AA398">
        <v>48583957</v>
      </c>
      <c r="AB398">
        <f t="shared" si="698"/>
        <v>5.01</v>
      </c>
      <c r="AC398">
        <f t="shared" si="699"/>
        <v>5.01</v>
      </c>
      <c r="AD398">
        <f t="shared" si="700"/>
        <v>0</v>
      </c>
      <c r="AE398">
        <f t="shared" si="701"/>
        <v>0</v>
      </c>
      <c r="AF398">
        <f t="shared" si="702"/>
        <v>0</v>
      </c>
      <c r="AG398">
        <f t="shared" si="703"/>
        <v>0</v>
      </c>
      <c r="AH398">
        <f t="shared" si="704"/>
        <v>0</v>
      </c>
      <c r="AI398">
        <f t="shared" si="705"/>
        <v>0</v>
      </c>
      <c r="AJ398">
        <f t="shared" si="706"/>
        <v>0</v>
      </c>
      <c r="AK398">
        <v>5.01</v>
      </c>
      <c r="AL398">
        <v>5.01</v>
      </c>
      <c r="AM398">
        <v>0</v>
      </c>
      <c r="AN398">
        <v>0</v>
      </c>
      <c r="AO398">
        <v>0</v>
      </c>
      <c r="AP398">
        <v>0</v>
      </c>
      <c r="AQ398">
        <v>0</v>
      </c>
      <c r="AR398">
        <v>0</v>
      </c>
      <c r="AS398">
        <v>0</v>
      </c>
      <c r="AT398">
        <v>0</v>
      </c>
      <c r="AU398">
        <v>0</v>
      </c>
      <c r="AV398">
        <v>1</v>
      </c>
      <c r="AW398">
        <v>1</v>
      </c>
      <c r="AZ398">
        <v>1</v>
      </c>
      <c r="BA398">
        <v>1</v>
      </c>
      <c r="BB398">
        <v>1</v>
      </c>
      <c r="BC398">
        <v>8.06</v>
      </c>
      <c r="BD398" t="s">
        <v>3</v>
      </c>
      <c r="BE398" t="s">
        <v>3</v>
      </c>
      <c r="BF398" t="s">
        <v>3</v>
      </c>
      <c r="BG398" t="s">
        <v>3</v>
      </c>
      <c r="BH398">
        <v>3</v>
      </c>
      <c r="BI398">
        <v>2</v>
      </c>
      <c r="BJ398" t="s">
        <v>908</v>
      </c>
      <c r="BM398">
        <v>500002</v>
      </c>
      <c r="BN398">
        <v>0</v>
      </c>
      <c r="BO398" t="s">
        <v>906</v>
      </c>
      <c r="BP398">
        <v>1</v>
      </c>
      <c r="BQ398">
        <v>12</v>
      </c>
      <c r="BR398">
        <v>0</v>
      </c>
      <c r="BS398">
        <v>1</v>
      </c>
      <c r="BT398">
        <v>1</v>
      </c>
      <c r="BU398">
        <v>1</v>
      </c>
      <c r="BV398">
        <v>1</v>
      </c>
      <c r="BW398">
        <v>1</v>
      </c>
      <c r="BX398">
        <v>1</v>
      </c>
      <c r="BY398" t="s">
        <v>3</v>
      </c>
      <c r="BZ398">
        <v>0</v>
      </c>
      <c r="CA398">
        <v>0</v>
      </c>
      <c r="CE398">
        <v>0</v>
      </c>
      <c r="CF398">
        <v>0</v>
      </c>
      <c r="CG398">
        <v>0</v>
      </c>
      <c r="CM398">
        <v>0</v>
      </c>
      <c r="CN398" t="s">
        <v>3</v>
      </c>
      <c r="CO398">
        <v>0</v>
      </c>
      <c r="CP398">
        <f t="shared" si="707"/>
        <v>40</v>
      </c>
      <c r="CQ398">
        <f t="shared" si="708"/>
        <v>40.380600000000001</v>
      </c>
      <c r="CR398">
        <f t="shared" si="709"/>
        <v>0</v>
      </c>
      <c r="CS398">
        <f t="shared" si="710"/>
        <v>0</v>
      </c>
      <c r="CT398">
        <f t="shared" si="711"/>
        <v>0</v>
      </c>
      <c r="CU398">
        <f t="shared" si="712"/>
        <v>0</v>
      </c>
      <c r="CV398">
        <f t="shared" si="713"/>
        <v>0</v>
      </c>
      <c r="CW398">
        <f t="shared" si="714"/>
        <v>0</v>
      </c>
      <c r="CX398">
        <f t="shared" si="715"/>
        <v>0</v>
      </c>
      <c r="CY398">
        <f t="shared" si="716"/>
        <v>0</v>
      </c>
      <c r="CZ398">
        <f t="shared" si="717"/>
        <v>0</v>
      </c>
      <c r="DC398" t="s">
        <v>3</v>
      </c>
      <c r="DD398" t="s">
        <v>3</v>
      </c>
      <c r="DE398" t="s">
        <v>3</v>
      </c>
      <c r="DF398" t="s">
        <v>3</v>
      </c>
      <c r="DG398" t="s">
        <v>3</v>
      </c>
      <c r="DH398" t="s">
        <v>3</v>
      </c>
      <c r="DI398" t="s">
        <v>3</v>
      </c>
      <c r="DJ398" t="s">
        <v>3</v>
      </c>
      <c r="DK398" t="s">
        <v>3</v>
      </c>
      <c r="DL398" t="s">
        <v>3</v>
      </c>
      <c r="DM398" t="s">
        <v>3</v>
      </c>
      <c r="DN398">
        <v>0</v>
      </c>
      <c r="DO398">
        <v>0</v>
      </c>
      <c r="DP398">
        <v>1</v>
      </c>
      <c r="DQ398">
        <v>1</v>
      </c>
      <c r="DU398">
        <v>1010</v>
      </c>
      <c r="DV398" t="s">
        <v>170</v>
      </c>
      <c r="DW398" t="s">
        <v>170</v>
      </c>
      <c r="DX398">
        <v>1</v>
      </c>
      <c r="EE398">
        <v>48577657</v>
      </c>
      <c r="EF398">
        <v>12</v>
      </c>
      <c r="EG398" t="s">
        <v>367</v>
      </c>
      <c r="EH398">
        <v>0</v>
      </c>
      <c r="EI398" t="s">
        <v>3</v>
      </c>
      <c r="EJ398">
        <v>2</v>
      </c>
      <c r="EK398">
        <v>500002</v>
      </c>
      <c r="EL398" t="s">
        <v>368</v>
      </c>
      <c r="EM398" t="s">
        <v>369</v>
      </c>
      <c r="EO398" t="s">
        <v>3</v>
      </c>
      <c r="EQ398">
        <v>131072</v>
      </c>
      <c r="ER398">
        <v>5.01</v>
      </c>
      <c r="ES398">
        <v>5.01</v>
      </c>
      <c r="ET398">
        <v>0</v>
      </c>
      <c r="EU398">
        <v>0</v>
      </c>
      <c r="EV398">
        <v>0</v>
      </c>
      <c r="EW398">
        <v>0</v>
      </c>
      <c r="EX398">
        <v>0</v>
      </c>
      <c r="EY398">
        <v>0</v>
      </c>
      <c r="FQ398">
        <v>0</v>
      </c>
      <c r="FR398">
        <f t="shared" si="718"/>
        <v>0</v>
      </c>
      <c r="FS398">
        <v>0</v>
      </c>
      <c r="FX398">
        <v>0</v>
      </c>
      <c r="FY398">
        <v>0</v>
      </c>
      <c r="GA398" t="s">
        <v>3</v>
      </c>
      <c r="GD398">
        <v>1</v>
      </c>
      <c r="GF398">
        <v>-1111306882</v>
      </c>
      <c r="GG398">
        <v>2</v>
      </c>
      <c r="GH398">
        <v>0</v>
      </c>
      <c r="GI398">
        <v>2</v>
      </c>
      <c r="GJ398">
        <v>0</v>
      </c>
      <c r="GK398">
        <v>0</v>
      </c>
      <c r="GL398">
        <f t="shared" si="719"/>
        <v>0</v>
      </c>
      <c r="GM398">
        <f t="shared" si="720"/>
        <v>40</v>
      </c>
      <c r="GN398">
        <f t="shared" si="721"/>
        <v>0</v>
      </c>
      <c r="GO398">
        <f t="shared" si="722"/>
        <v>40</v>
      </c>
      <c r="GP398">
        <f t="shared" si="723"/>
        <v>0</v>
      </c>
      <c r="GR398">
        <v>0</v>
      </c>
      <c r="GS398">
        <v>0</v>
      </c>
      <c r="GT398">
        <v>0</v>
      </c>
      <c r="GU398" t="s">
        <v>3</v>
      </c>
      <c r="GV398">
        <f t="shared" si="724"/>
        <v>0</v>
      </c>
      <c r="GW398">
        <v>1</v>
      </c>
      <c r="GX398">
        <f t="shared" si="725"/>
        <v>0</v>
      </c>
      <c r="HA398">
        <v>0</v>
      </c>
      <c r="HB398">
        <v>0</v>
      </c>
      <c r="HC398">
        <f t="shared" si="726"/>
        <v>0</v>
      </c>
      <c r="IK398">
        <v>0</v>
      </c>
    </row>
    <row r="399" spans="1:245">
      <c r="A399">
        <v>19</v>
      </c>
      <c r="B399">
        <v>1</v>
      </c>
      <c r="F399" t="s">
        <v>3</v>
      </c>
      <c r="G399" t="s">
        <v>14</v>
      </c>
      <c r="H399" t="s">
        <v>3</v>
      </c>
      <c r="AA399">
        <v>1</v>
      </c>
      <c r="IK399">
        <v>0</v>
      </c>
    </row>
    <row r="400" spans="1:245">
      <c r="A400">
        <v>17</v>
      </c>
      <c r="B400">
        <v>1</v>
      </c>
      <c r="C400">
        <f>ROW(SmtRes!A893)</f>
        <v>893</v>
      </c>
      <c r="D400">
        <f>ROW(EtalonRes!A993)</f>
        <v>993</v>
      </c>
      <c r="E400" t="s">
        <v>173</v>
      </c>
      <c r="F400" t="s">
        <v>815</v>
      </c>
      <c r="G400" t="s">
        <v>816</v>
      </c>
      <c r="H400" t="s">
        <v>817</v>
      </c>
      <c r="I400">
        <f>ROUND(1/100,9)</f>
        <v>0.01</v>
      </c>
      <c r="J400">
        <v>0</v>
      </c>
      <c r="O400">
        <f>ROUND(CP400,0)</f>
        <v>148</v>
      </c>
      <c r="P400">
        <f>ROUND(CQ400*I400,0)</f>
        <v>15</v>
      </c>
      <c r="Q400">
        <f>ROUND(CR400*I400,0)</f>
        <v>15</v>
      </c>
      <c r="R400">
        <f>ROUND(CS400*I400,0)</f>
        <v>2</v>
      </c>
      <c r="S400">
        <f>ROUND(CT400*I400,0)</f>
        <v>118</v>
      </c>
      <c r="T400">
        <f>ROUND(CU400*I400,0)</f>
        <v>0</v>
      </c>
      <c r="U400">
        <f>CV400*I400</f>
        <v>0.70640000000000003</v>
      </c>
      <c r="V400">
        <f>CW400*I400</f>
        <v>8.8000000000000005E-3</v>
      </c>
      <c r="W400">
        <f>ROUND(CX400*I400,0)</f>
        <v>0</v>
      </c>
      <c r="X400">
        <f t="shared" ref="X400:Y404" si="727">ROUND(CY400,0)</f>
        <v>114</v>
      </c>
      <c r="Y400">
        <f t="shared" si="727"/>
        <v>78</v>
      </c>
      <c r="AA400">
        <v>48583957</v>
      </c>
      <c r="AB400">
        <f>ROUND((AC400+AD400+AF400),2)</f>
        <v>1415.25</v>
      </c>
      <c r="AC400">
        <f>ROUND((ES400),2)</f>
        <v>523.46</v>
      </c>
      <c r="AD400">
        <f>ROUND((((ET400)-(EU400))+AE400),2)</f>
        <v>236.96</v>
      </c>
      <c r="AE400">
        <f t="shared" ref="AE400:AF404" si="728">ROUND((EU400),2)</f>
        <v>10.65</v>
      </c>
      <c r="AF400">
        <f t="shared" si="728"/>
        <v>654.83000000000004</v>
      </c>
      <c r="AG400">
        <f>ROUND((AP400),2)</f>
        <v>0</v>
      </c>
      <c r="AH400">
        <f t="shared" ref="AH400:AI404" si="729">(EW400)</f>
        <v>70.64</v>
      </c>
      <c r="AI400">
        <f t="shared" si="729"/>
        <v>0.88</v>
      </c>
      <c r="AJ400">
        <f>(AS400)</f>
        <v>0</v>
      </c>
      <c r="AK400">
        <v>1415.25</v>
      </c>
      <c r="AL400">
        <v>523.46</v>
      </c>
      <c r="AM400">
        <v>236.96</v>
      </c>
      <c r="AN400">
        <v>10.65</v>
      </c>
      <c r="AO400">
        <v>654.83000000000004</v>
      </c>
      <c r="AP400">
        <v>0</v>
      </c>
      <c r="AQ400">
        <v>70.64</v>
      </c>
      <c r="AR400">
        <v>0.88</v>
      </c>
      <c r="AS400">
        <v>0</v>
      </c>
      <c r="AT400">
        <v>95</v>
      </c>
      <c r="AU400">
        <v>65</v>
      </c>
      <c r="AV400">
        <v>1</v>
      </c>
      <c r="AW400">
        <v>1</v>
      </c>
      <c r="AZ400">
        <v>1</v>
      </c>
      <c r="BA400">
        <v>17.95</v>
      </c>
      <c r="BB400">
        <v>6.18</v>
      </c>
      <c r="BC400">
        <v>2.84</v>
      </c>
      <c r="BD400" t="s">
        <v>3</v>
      </c>
      <c r="BE400" t="s">
        <v>3</v>
      </c>
      <c r="BF400" t="s">
        <v>3</v>
      </c>
      <c r="BG400" t="s">
        <v>3</v>
      </c>
      <c r="BH400">
        <v>0</v>
      </c>
      <c r="BI400">
        <v>2</v>
      </c>
      <c r="BJ400" t="s">
        <v>818</v>
      </c>
      <c r="BM400">
        <v>108001</v>
      </c>
      <c r="BN400">
        <v>0</v>
      </c>
      <c r="BO400" t="s">
        <v>815</v>
      </c>
      <c r="BP400">
        <v>1</v>
      </c>
      <c r="BQ400">
        <v>3</v>
      </c>
      <c r="BR400">
        <v>0</v>
      </c>
      <c r="BS400">
        <v>17.95</v>
      </c>
      <c r="BT400">
        <v>1</v>
      </c>
      <c r="BU400">
        <v>1</v>
      </c>
      <c r="BV400">
        <v>1</v>
      </c>
      <c r="BW400">
        <v>1</v>
      </c>
      <c r="BX400">
        <v>1</v>
      </c>
      <c r="BY400" t="s">
        <v>3</v>
      </c>
      <c r="BZ400">
        <v>95</v>
      </c>
      <c r="CA400">
        <v>65</v>
      </c>
      <c r="CE400">
        <v>0</v>
      </c>
      <c r="CF400">
        <v>0</v>
      </c>
      <c r="CG400">
        <v>0</v>
      </c>
      <c r="CM400">
        <v>0</v>
      </c>
      <c r="CN400" t="s">
        <v>3</v>
      </c>
      <c r="CO400">
        <v>0</v>
      </c>
      <c r="CP400">
        <f>(P400+Q400+S400)</f>
        <v>148</v>
      </c>
      <c r="CQ400">
        <f>AC400*BC400</f>
        <v>1486.6264000000001</v>
      </c>
      <c r="CR400">
        <f>AD400*BB400</f>
        <v>1464.4128000000001</v>
      </c>
      <c r="CS400">
        <f>AE400*BS400</f>
        <v>191.16749999999999</v>
      </c>
      <c r="CT400">
        <f>AF400*BA400</f>
        <v>11754.1985</v>
      </c>
      <c r="CU400">
        <f t="shared" ref="CU400:CX404" si="730">AG400</f>
        <v>0</v>
      </c>
      <c r="CV400">
        <f t="shared" si="730"/>
        <v>70.64</v>
      </c>
      <c r="CW400">
        <f t="shared" si="730"/>
        <v>0.88</v>
      </c>
      <c r="CX400">
        <f t="shared" si="730"/>
        <v>0</v>
      </c>
      <c r="CY400">
        <f>(((S400+R400)*AT400)/100)</f>
        <v>114</v>
      </c>
      <c r="CZ400">
        <f>(((S400+R400)*AU400)/100)</f>
        <v>78</v>
      </c>
      <c r="DC400" t="s">
        <v>3</v>
      </c>
      <c r="DD400" t="s">
        <v>3</v>
      </c>
      <c r="DE400" t="s">
        <v>3</v>
      </c>
      <c r="DF400" t="s">
        <v>3</v>
      </c>
      <c r="DG400" t="s">
        <v>3</v>
      </c>
      <c r="DH400" t="s">
        <v>3</v>
      </c>
      <c r="DI400" t="s">
        <v>3</v>
      </c>
      <c r="DJ400" t="s">
        <v>3</v>
      </c>
      <c r="DK400" t="s">
        <v>3</v>
      </c>
      <c r="DL400" t="s">
        <v>3</v>
      </c>
      <c r="DM400" t="s">
        <v>3</v>
      </c>
      <c r="DN400">
        <v>0</v>
      </c>
      <c r="DO400">
        <v>0</v>
      </c>
      <c r="DP400">
        <v>1</v>
      </c>
      <c r="DQ400">
        <v>1</v>
      </c>
      <c r="DU400">
        <v>1010</v>
      </c>
      <c r="DV400" t="s">
        <v>817</v>
      </c>
      <c r="DW400" t="s">
        <v>817</v>
      </c>
      <c r="DX400">
        <v>100</v>
      </c>
      <c r="EE400">
        <v>48577606</v>
      </c>
      <c r="EF400">
        <v>3</v>
      </c>
      <c r="EG400" t="s">
        <v>593</v>
      </c>
      <c r="EH400">
        <v>0</v>
      </c>
      <c r="EI400" t="s">
        <v>3</v>
      </c>
      <c r="EJ400">
        <v>2</v>
      </c>
      <c r="EK400">
        <v>108001</v>
      </c>
      <c r="EL400" t="s">
        <v>594</v>
      </c>
      <c r="EM400" t="s">
        <v>595</v>
      </c>
      <c r="EO400" t="s">
        <v>3</v>
      </c>
      <c r="EQ400">
        <v>131072</v>
      </c>
      <c r="ER400">
        <v>1415.25</v>
      </c>
      <c r="ES400">
        <v>523.46</v>
      </c>
      <c r="ET400">
        <v>236.96</v>
      </c>
      <c r="EU400">
        <v>10.65</v>
      </c>
      <c r="EV400">
        <v>654.83000000000004</v>
      </c>
      <c r="EW400">
        <v>70.64</v>
      </c>
      <c r="EX400">
        <v>0.88</v>
      </c>
      <c r="EY400">
        <v>0</v>
      </c>
      <c r="FQ400">
        <v>0</v>
      </c>
      <c r="FR400">
        <f>ROUND(IF(AND(BH400=3,BI400=3),P400,0),0)</f>
        <v>0</v>
      </c>
      <c r="FS400">
        <v>0</v>
      </c>
      <c r="FX400">
        <v>95</v>
      </c>
      <c r="FY400">
        <v>65</v>
      </c>
      <c r="GA400" t="s">
        <v>3</v>
      </c>
      <c r="GD400">
        <v>1</v>
      </c>
      <c r="GF400">
        <v>436703060</v>
      </c>
      <c r="GG400">
        <v>2</v>
      </c>
      <c r="GH400">
        <v>0</v>
      </c>
      <c r="GI400">
        <v>2</v>
      </c>
      <c r="GJ400">
        <v>0</v>
      </c>
      <c r="GK400">
        <v>0</v>
      </c>
      <c r="GL400">
        <f>ROUND(IF(AND(BH400=3,BI400=3,FS400&lt;&gt;0),P400,0),0)</f>
        <v>0</v>
      </c>
      <c r="GM400">
        <f>ROUND(O400+X400+Y400,0)+GX400</f>
        <v>340</v>
      </c>
      <c r="GN400">
        <f>IF(OR(BI400=0,BI400=1),ROUND(O400+X400+Y400,0),0)</f>
        <v>0</v>
      </c>
      <c r="GO400">
        <f>IF(BI400=2,ROUND(O400+X400+Y400,0),0)</f>
        <v>340</v>
      </c>
      <c r="GP400">
        <f>IF(BI400=4,ROUND(O400+X400+Y400,0)+GX400,0)</f>
        <v>0</v>
      </c>
      <c r="GR400">
        <v>0</v>
      </c>
      <c r="GS400">
        <v>0</v>
      </c>
      <c r="GT400">
        <v>0</v>
      </c>
      <c r="GU400" t="s">
        <v>3</v>
      </c>
      <c r="GV400">
        <f>ROUND((GT400),2)</f>
        <v>0</v>
      </c>
      <c r="GW400">
        <v>1</v>
      </c>
      <c r="GX400">
        <f>ROUND(HC400*I400,0)</f>
        <v>0</v>
      </c>
      <c r="HA400">
        <v>0</v>
      </c>
      <c r="HB400">
        <v>0</v>
      </c>
      <c r="HC400">
        <f>GV400*GW400</f>
        <v>0</v>
      </c>
      <c r="IK400">
        <v>0</v>
      </c>
    </row>
    <row r="401" spans="1:245">
      <c r="A401">
        <v>17</v>
      </c>
      <c r="B401">
        <v>1</v>
      </c>
      <c r="E401" t="s">
        <v>175</v>
      </c>
      <c r="F401" t="s">
        <v>103</v>
      </c>
      <c r="G401" t="s">
        <v>819</v>
      </c>
      <c r="H401" t="s">
        <v>170</v>
      </c>
      <c r="I401">
        <v>1</v>
      </c>
      <c r="J401">
        <v>0</v>
      </c>
      <c r="O401">
        <f>ROUND(CP401,0)</f>
        <v>1058</v>
      </c>
      <c r="P401">
        <f>ROUND(CQ401*I401,0)</f>
        <v>1058</v>
      </c>
      <c r="Q401">
        <f>ROUND(CR401*I401,0)</f>
        <v>0</v>
      </c>
      <c r="R401">
        <f>ROUND(CS401*I401,0)</f>
        <v>0</v>
      </c>
      <c r="S401">
        <f>ROUND(CT401*I401,0)</f>
        <v>0</v>
      </c>
      <c r="T401">
        <f>ROUND(CU401*I401,0)</f>
        <v>0</v>
      </c>
      <c r="U401">
        <f>CV401*I401</f>
        <v>0</v>
      </c>
      <c r="V401">
        <f>CW401*I401</f>
        <v>0</v>
      </c>
      <c r="W401">
        <f>ROUND(CX401*I401,0)</f>
        <v>0</v>
      </c>
      <c r="X401">
        <f t="shared" si="727"/>
        <v>0</v>
      </c>
      <c r="Y401">
        <f t="shared" si="727"/>
        <v>0</v>
      </c>
      <c r="AA401">
        <v>48583957</v>
      </c>
      <c r="AB401">
        <f>ROUND((AC401+AD401+AF401),2)</f>
        <v>226.62</v>
      </c>
      <c r="AC401">
        <f>ROUND((ES401),2)</f>
        <v>226.62</v>
      </c>
      <c r="AD401">
        <f>ROUND((((ET401)-(EU401))+AE401),2)</f>
        <v>0</v>
      </c>
      <c r="AE401">
        <f t="shared" si="728"/>
        <v>0</v>
      </c>
      <c r="AF401">
        <f t="shared" si="728"/>
        <v>0</v>
      </c>
      <c r="AG401">
        <f>ROUND((AP401),2)</f>
        <v>0</v>
      </c>
      <c r="AH401">
        <f t="shared" si="729"/>
        <v>0</v>
      </c>
      <c r="AI401">
        <f t="shared" si="729"/>
        <v>0</v>
      </c>
      <c r="AJ401">
        <f>(AS401)</f>
        <v>0</v>
      </c>
      <c r="AK401">
        <v>226.62</v>
      </c>
      <c r="AL401">
        <v>226.62</v>
      </c>
      <c r="AM401">
        <v>0</v>
      </c>
      <c r="AN401">
        <v>0</v>
      </c>
      <c r="AO401">
        <v>0</v>
      </c>
      <c r="AP401">
        <v>0</v>
      </c>
      <c r="AQ401">
        <v>0</v>
      </c>
      <c r="AR401">
        <v>0</v>
      </c>
      <c r="AS401">
        <v>0</v>
      </c>
      <c r="AT401">
        <v>0</v>
      </c>
      <c r="AU401">
        <v>0</v>
      </c>
      <c r="AV401">
        <v>1</v>
      </c>
      <c r="AW401">
        <v>1</v>
      </c>
      <c r="AZ401">
        <v>1</v>
      </c>
      <c r="BA401">
        <v>1</v>
      </c>
      <c r="BB401">
        <v>1</v>
      </c>
      <c r="BC401">
        <v>4.67</v>
      </c>
      <c r="BD401" t="s">
        <v>3</v>
      </c>
      <c r="BE401" t="s">
        <v>3</v>
      </c>
      <c r="BF401" t="s">
        <v>3</v>
      </c>
      <c r="BG401" t="s">
        <v>3</v>
      </c>
      <c r="BH401">
        <v>3</v>
      </c>
      <c r="BI401">
        <v>2</v>
      </c>
      <c r="BJ401" t="s">
        <v>820</v>
      </c>
      <c r="BM401">
        <v>500002</v>
      </c>
      <c r="BN401">
        <v>0</v>
      </c>
      <c r="BO401" t="s">
        <v>821</v>
      </c>
      <c r="BP401">
        <v>1</v>
      </c>
      <c r="BQ401">
        <v>12</v>
      </c>
      <c r="BR401">
        <v>0</v>
      </c>
      <c r="BS401">
        <v>1</v>
      </c>
      <c r="BT401">
        <v>1</v>
      </c>
      <c r="BU401">
        <v>1</v>
      </c>
      <c r="BV401">
        <v>1</v>
      </c>
      <c r="BW401">
        <v>1</v>
      </c>
      <c r="BX401">
        <v>1</v>
      </c>
      <c r="BY401" t="s">
        <v>3</v>
      </c>
      <c r="BZ401">
        <v>0</v>
      </c>
      <c r="CA401">
        <v>0</v>
      </c>
      <c r="CE401">
        <v>0</v>
      </c>
      <c r="CF401">
        <v>0</v>
      </c>
      <c r="CG401">
        <v>0</v>
      </c>
      <c r="CM401">
        <v>0</v>
      </c>
      <c r="CN401" t="s">
        <v>3</v>
      </c>
      <c r="CO401">
        <v>0</v>
      </c>
      <c r="CP401">
        <f>(P401+Q401+S401)</f>
        <v>1058</v>
      </c>
      <c r="CQ401">
        <f>AC401*BC401</f>
        <v>1058.3154</v>
      </c>
      <c r="CR401">
        <f>AD401*BB401</f>
        <v>0</v>
      </c>
      <c r="CS401">
        <f>AE401*BS401</f>
        <v>0</v>
      </c>
      <c r="CT401">
        <f>AF401*BA401</f>
        <v>0</v>
      </c>
      <c r="CU401">
        <f t="shared" si="730"/>
        <v>0</v>
      </c>
      <c r="CV401">
        <f t="shared" si="730"/>
        <v>0</v>
      </c>
      <c r="CW401">
        <f t="shared" si="730"/>
        <v>0</v>
      </c>
      <c r="CX401">
        <f t="shared" si="730"/>
        <v>0</v>
      </c>
      <c r="CY401">
        <f>(((S401+R401)*AT401)/100)</f>
        <v>0</v>
      </c>
      <c r="CZ401">
        <f>(((S401+R401)*AU401)/100)</f>
        <v>0</v>
      </c>
      <c r="DC401" t="s">
        <v>3</v>
      </c>
      <c r="DD401" t="s">
        <v>3</v>
      </c>
      <c r="DE401" t="s">
        <v>3</v>
      </c>
      <c r="DF401" t="s">
        <v>3</v>
      </c>
      <c r="DG401" t="s">
        <v>3</v>
      </c>
      <c r="DH401" t="s">
        <v>3</v>
      </c>
      <c r="DI401" t="s">
        <v>3</v>
      </c>
      <c r="DJ401" t="s">
        <v>3</v>
      </c>
      <c r="DK401" t="s">
        <v>3</v>
      </c>
      <c r="DL401" t="s">
        <v>3</v>
      </c>
      <c r="DM401" t="s">
        <v>3</v>
      </c>
      <c r="DN401">
        <v>0</v>
      </c>
      <c r="DO401">
        <v>0</v>
      </c>
      <c r="DP401">
        <v>1</v>
      </c>
      <c r="DQ401">
        <v>1</v>
      </c>
      <c r="DU401">
        <v>1010</v>
      </c>
      <c r="DV401" t="s">
        <v>170</v>
      </c>
      <c r="DW401" t="s">
        <v>170</v>
      </c>
      <c r="DX401">
        <v>1</v>
      </c>
      <c r="EE401">
        <v>48577657</v>
      </c>
      <c r="EF401">
        <v>12</v>
      </c>
      <c r="EG401" t="s">
        <v>367</v>
      </c>
      <c r="EH401">
        <v>0</v>
      </c>
      <c r="EI401" t="s">
        <v>3</v>
      </c>
      <c r="EJ401">
        <v>2</v>
      </c>
      <c r="EK401">
        <v>500002</v>
      </c>
      <c r="EL401" t="s">
        <v>368</v>
      </c>
      <c r="EM401" t="s">
        <v>369</v>
      </c>
      <c r="EO401" t="s">
        <v>3</v>
      </c>
      <c r="EQ401">
        <v>131072</v>
      </c>
      <c r="ER401">
        <v>226.62</v>
      </c>
      <c r="ES401">
        <v>226.62</v>
      </c>
      <c r="ET401">
        <v>0</v>
      </c>
      <c r="EU401">
        <v>0</v>
      </c>
      <c r="EV401">
        <v>0</v>
      </c>
      <c r="EW401">
        <v>0</v>
      </c>
      <c r="EX401">
        <v>0</v>
      </c>
      <c r="EY401">
        <v>0</v>
      </c>
      <c r="FQ401">
        <v>0</v>
      </c>
      <c r="FR401">
        <f>ROUND(IF(AND(BH401=3,BI401=3),P401,0),0)</f>
        <v>0</v>
      </c>
      <c r="FS401">
        <v>0</v>
      </c>
      <c r="FX401">
        <v>0</v>
      </c>
      <c r="FY401">
        <v>0</v>
      </c>
      <c r="GA401" t="s">
        <v>3</v>
      </c>
      <c r="GD401">
        <v>1</v>
      </c>
      <c r="GF401">
        <v>-903057883</v>
      </c>
      <c r="GG401">
        <v>2</v>
      </c>
      <c r="GH401">
        <v>0</v>
      </c>
      <c r="GI401">
        <v>2</v>
      </c>
      <c r="GJ401">
        <v>0</v>
      </c>
      <c r="GK401">
        <v>0</v>
      </c>
      <c r="GL401">
        <f>ROUND(IF(AND(BH401=3,BI401=3,FS401&lt;&gt;0),P401,0),0)</f>
        <v>0</v>
      </c>
      <c r="GM401">
        <f>ROUND(O401+X401+Y401,0)+GX401</f>
        <v>1058</v>
      </c>
      <c r="GN401">
        <f>IF(OR(BI401=0,BI401=1),ROUND(O401+X401+Y401,0),0)</f>
        <v>0</v>
      </c>
      <c r="GO401">
        <f>IF(BI401=2,ROUND(O401+X401+Y401,0),0)</f>
        <v>1058</v>
      </c>
      <c r="GP401">
        <f>IF(BI401=4,ROUND(O401+X401+Y401,0)+GX401,0)</f>
        <v>0</v>
      </c>
      <c r="GR401">
        <v>0</v>
      </c>
      <c r="GS401">
        <v>0</v>
      </c>
      <c r="GT401">
        <v>0</v>
      </c>
      <c r="GU401" t="s">
        <v>3</v>
      </c>
      <c r="GV401">
        <f>ROUND((GT401),2)</f>
        <v>0</v>
      </c>
      <c r="GW401">
        <v>1</v>
      </c>
      <c r="GX401">
        <f>ROUND(HC401*I401,0)</f>
        <v>0</v>
      </c>
      <c r="HA401">
        <v>0</v>
      </c>
      <c r="HB401">
        <v>0</v>
      </c>
      <c r="HC401">
        <f>GV401*GW401</f>
        <v>0</v>
      </c>
      <c r="IK401">
        <v>0</v>
      </c>
    </row>
    <row r="402" spans="1:245">
      <c r="A402">
        <v>17</v>
      </c>
      <c r="B402">
        <v>1</v>
      </c>
      <c r="C402">
        <f>ROW(SmtRes!A900)</f>
        <v>900</v>
      </c>
      <c r="D402">
        <f>ROW(EtalonRes!A1000)</f>
        <v>1000</v>
      </c>
      <c r="E402" t="s">
        <v>468</v>
      </c>
      <c r="F402" t="s">
        <v>828</v>
      </c>
      <c r="G402" t="s">
        <v>829</v>
      </c>
      <c r="H402" t="s">
        <v>817</v>
      </c>
      <c r="I402">
        <f>ROUND(1/100,9)</f>
        <v>0.01</v>
      </c>
      <c r="J402">
        <v>0</v>
      </c>
      <c r="O402">
        <f>ROUND(CP402,0)</f>
        <v>46</v>
      </c>
      <c r="P402">
        <f>ROUND(CQ402*I402,0)</f>
        <v>3</v>
      </c>
      <c r="Q402">
        <f>ROUND(CR402*I402,0)</f>
        <v>0</v>
      </c>
      <c r="R402">
        <f>ROUND(CS402*I402,0)</f>
        <v>0</v>
      </c>
      <c r="S402">
        <f>ROUND(CT402*I402,0)</f>
        <v>43</v>
      </c>
      <c r="T402">
        <f>ROUND(CU402*I402,0)</f>
        <v>0</v>
      </c>
      <c r="U402">
        <f>CV402*I402</f>
        <v>0.2576</v>
      </c>
      <c r="V402">
        <f>CW402*I402</f>
        <v>2.9999999999999997E-4</v>
      </c>
      <c r="W402">
        <f>ROUND(CX402*I402,0)</f>
        <v>0</v>
      </c>
      <c r="X402">
        <f t="shared" si="727"/>
        <v>41</v>
      </c>
      <c r="Y402">
        <f t="shared" si="727"/>
        <v>28</v>
      </c>
      <c r="AA402">
        <v>48583957</v>
      </c>
      <c r="AB402">
        <f>ROUND((AC402+AD402+AF402),2)</f>
        <v>279.41000000000003</v>
      </c>
      <c r="AC402">
        <f>ROUND((ES402),2)</f>
        <v>34.619999999999997</v>
      </c>
      <c r="AD402">
        <f>ROUND((((ET402)-(EU402))+AE402),2)</f>
        <v>5.99</v>
      </c>
      <c r="AE402">
        <f t="shared" si="728"/>
        <v>0.36</v>
      </c>
      <c r="AF402">
        <f t="shared" si="728"/>
        <v>238.8</v>
      </c>
      <c r="AG402">
        <f>ROUND((AP402),2)</f>
        <v>0</v>
      </c>
      <c r="AH402">
        <f t="shared" si="729"/>
        <v>25.76</v>
      </c>
      <c r="AI402">
        <f t="shared" si="729"/>
        <v>0.03</v>
      </c>
      <c r="AJ402">
        <f>(AS402)</f>
        <v>0</v>
      </c>
      <c r="AK402">
        <v>279.41000000000003</v>
      </c>
      <c r="AL402">
        <v>34.619999999999997</v>
      </c>
      <c r="AM402">
        <v>5.99</v>
      </c>
      <c r="AN402">
        <v>0.36</v>
      </c>
      <c r="AO402">
        <v>238.8</v>
      </c>
      <c r="AP402">
        <v>0</v>
      </c>
      <c r="AQ402">
        <v>25.76</v>
      </c>
      <c r="AR402">
        <v>0.03</v>
      </c>
      <c r="AS402">
        <v>0</v>
      </c>
      <c r="AT402">
        <v>95</v>
      </c>
      <c r="AU402">
        <v>65</v>
      </c>
      <c r="AV402">
        <v>1</v>
      </c>
      <c r="AW402">
        <v>1</v>
      </c>
      <c r="AZ402">
        <v>1</v>
      </c>
      <c r="BA402">
        <v>17.95</v>
      </c>
      <c r="BB402">
        <v>6.41</v>
      </c>
      <c r="BC402">
        <v>7.67</v>
      </c>
      <c r="BD402" t="s">
        <v>3</v>
      </c>
      <c r="BE402" t="s">
        <v>3</v>
      </c>
      <c r="BF402" t="s">
        <v>3</v>
      </c>
      <c r="BG402" t="s">
        <v>3</v>
      </c>
      <c r="BH402">
        <v>0</v>
      </c>
      <c r="BI402">
        <v>2</v>
      </c>
      <c r="BJ402" t="s">
        <v>830</v>
      </c>
      <c r="BM402">
        <v>108001</v>
      </c>
      <c r="BN402">
        <v>0</v>
      </c>
      <c r="BO402" t="s">
        <v>828</v>
      </c>
      <c r="BP402">
        <v>1</v>
      </c>
      <c r="BQ402">
        <v>3</v>
      </c>
      <c r="BR402">
        <v>0</v>
      </c>
      <c r="BS402">
        <v>17.95</v>
      </c>
      <c r="BT402">
        <v>1</v>
      </c>
      <c r="BU402">
        <v>1</v>
      </c>
      <c r="BV402">
        <v>1</v>
      </c>
      <c r="BW402">
        <v>1</v>
      </c>
      <c r="BX402">
        <v>1</v>
      </c>
      <c r="BY402" t="s">
        <v>3</v>
      </c>
      <c r="BZ402">
        <v>95</v>
      </c>
      <c r="CA402">
        <v>65</v>
      </c>
      <c r="CE402">
        <v>0</v>
      </c>
      <c r="CF402">
        <v>0</v>
      </c>
      <c r="CG402">
        <v>0</v>
      </c>
      <c r="CM402">
        <v>0</v>
      </c>
      <c r="CN402" t="s">
        <v>3</v>
      </c>
      <c r="CO402">
        <v>0</v>
      </c>
      <c r="CP402">
        <f>(P402+Q402+S402)</f>
        <v>46</v>
      </c>
      <c r="CQ402">
        <f>AC402*BC402</f>
        <v>265.53539999999998</v>
      </c>
      <c r="CR402">
        <f>AD402*BB402</f>
        <v>38.395900000000005</v>
      </c>
      <c r="CS402">
        <f>AE402*BS402</f>
        <v>6.4619999999999997</v>
      </c>
      <c r="CT402">
        <f>AF402*BA402</f>
        <v>4286.46</v>
      </c>
      <c r="CU402">
        <f t="shared" si="730"/>
        <v>0</v>
      </c>
      <c r="CV402">
        <f t="shared" si="730"/>
        <v>25.76</v>
      </c>
      <c r="CW402">
        <f t="shared" si="730"/>
        <v>0.03</v>
      </c>
      <c r="CX402">
        <f t="shared" si="730"/>
        <v>0</v>
      </c>
      <c r="CY402">
        <f>(((S402+R402)*AT402)/100)</f>
        <v>40.85</v>
      </c>
      <c r="CZ402">
        <f>(((S402+R402)*AU402)/100)</f>
        <v>27.95</v>
      </c>
      <c r="DC402" t="s">
        <v>3</v>
      </c>
      <c r="DD402" t="s">
        <v>3</v>
      </c>
      <c r="DE402" t="s">
        <v>3</v>
      </c>
      <c r="DF402" t="s">
        <v>3</v>
      </c>
      <c r="DG402" t="s">
        <v>3</v>
      </c>
      <c r="DH402" t="s">
        <v>3</v>
      </c>
      <c r="DI402" t="s">
        <v>3</v>
      </c>
      <c r="DJ402" t="s">
        <v>3</v>
      </c>
      <c r="DK402" t="s">
        <v>3</v>
      </c>
      <c r="DL402" t="s">
        <v>3</v>
      </c>
      <c r="DM402" t="s">
        <v>3</v>
      </c>
      <c r="DN402">
        <v>0</v>
      </c>
      <c r="DO402">
        <v>0</v>
      </c>
      <c r="DP402">
        <v>1</v>
      </c>
      <c r="DQ402">
        <v>1</v>
      </c>
      <c r="DU402">
        <v>1010</v>
      </c>
      <c r="DV402" t="s">
        <v>817</v>
      </c>
      <c r="DW402" t="s">
        <v>817</v>
      </c>
      <c r="DX402">
        <v>100</v>
      </c>
      <c r="EE402">
        <v>48577606</v>
      </c>
      <c r="EF402">
        <v>3</v>
      </c>
      <c r="EG402" t="s">
        <v>593</v>
      </c>
      <c r="EH402">
        <v>0</v>
      </c>
      <c r="EI402" t="s">
        <v>3</v>
      </c>
      <c r="EJ402">
        <v>2</v>
      </c>
      <c r="EK402">
        <v>108001</v>
      </c>
      <c r="EL402" t="s">
        <v>594</v>
      </c>
      <c r="EM402" t="s">
        <v>595</v>
      </c>
      <c r="EO402" t="s">
        <v>3</v>
      </c>
      <c r="EQ402">
        <v>131072</v>
      </c>
      <c r="ER402">
        <v>279.41000000000003</v>
      </c>
      <c r="ES402">
        <v>34.619999999999997</v>
      </c>
      <c r="ET402">
        <v>5.99</v>
      </c>
      <c r="EU402">
        <v>0.36</v>
      </c>
      <c r="EV402">
        <v>238.8</v>
      </c>
      <c r="EW402">
        <v>25.76</v>
      </c>
      <c r="EX402">
        <v>0.03</v>
      </c>
      <c r="EY402">
        <v>0</v>
      </c>
      <c r="FQ402">
        <v>0</v>
      </c>
      <c r="FR402">
        <f>ROUND(IF(AND(BH402=3,BI402=3),P402,0),0)</f>
        <v>0</v>
      </c>
      <c r="FS402">
        <v>0</v>
      </c>
      <c r="FX402">
        <v>95</v>
      </c>
      <c r="FY402">
        <v>65</v>
      </c>
      <c r="GA402" t="s">
        <v>3</v>
      </c>
      <c r="GD402">
        <v>1</v>
      </c>
      <c r="GF402">
        <v>1643242056</v>
      </c>
      <c r="GG402">
        <v>2</v>
      </c>
      <c r="GH402">
        <v>0</v>
      </c>
      <c r="GI402">
        <v>2</v>
      </c>
      <c r="GJ402">
        <v>0</v>
      </c>
      <c r="GK402">
        <v>0</v>
      </c>
      <c r="GL402">
        <f>ROUND(IF(AND(BH402=3,BI402=3,FS402&lt;&gt;0),P402,0),0)</f>
        <v>0</v>
      </c>
      <c r="GM402">
        <f>ROUND(O402+X402+Y402,0)+GX402</f>
        <v>115</v>
      </c>
      <c r="GN402">
        <f>IF(OR(BI402=0,BI402=1),ROUND(O402+X402+Y402,0),0)</f>
        <v>0</v>
      </c>
      <c r="GO402">
        <f>IF(BI402=2,ROUND(O402+X402+Y402,0),0)</f>
        <v>115</v>
      </c>
      <c r="GP402">
        <f>IF(BI402=4,ROUND(O402+X402+Y402,0)+GX402,0)</f>
        <v>0</v>
      </c>
      <c r="GR402">
        <v>0</v>
      </c>
      <c r="GS402">
        <v>0</v>
      </c>
      <c r="GT402">
        <v>0</v>
      </c>
      <c r="GU402" t="s">
        <v>3</v>
      </c>
      <c r="GV402">
        <f>ROUND((GT402),2)</f>
        <v>0</v>
      </c>
      <c r="GW402">
        <v>1</v>
      </c>
      <c r="GX402">
        <f>ROUND(HC402*I402,0)</f>
        <v>0</v>
      </c>
      <c r="HA402">
        <v>0</v>
      </c>
      <c r="HB402">
        <v>0</v>
      </c>
      <c r="HC402">
        <f>GV402*GW402</f>
        <v>0</v>
      </c>
      <c r="IK402">
        <v>0</v>
      </c>
    </row>
    <row r="403" spans="1:245">
      <c r="A403">
        <v>17</v>
      </c>
      <c r="B403">
        <v>1</v>
      </c>
      <c r="E403" t="s">
        <v>181</v>
      </c>
      <c r="F403" t="s">
        <v>831</v>
      </c>
      <c r="G403" t="s">
        <v>832</v>
      </c>
      <c r="H403" t="s">
        <v>170</v>
      </c>
      <c r="I403">
        <v>1</v>
      </c>
      <c r="J403">
        <v>0</v>
      </c>
      <c r="O403">
        <f>ROUND(CP403,0)</f>
        <v>37</v>
      </c>
      <c r="P403">
        <f>ROUND(CQ403*I403,0)</f>
        <v>37</v>
      </c>
      <c r="Q403">
        <f>ROUND(CR403*I403,0)</f>
        <v>0</v>
      </c>
      <c r="R403">
        <f>ROUND(CS403*I403,0)</f>
        <v>0</v>
      </c>
      <c r="S403">
        <f>ROUND(CT403*I403,0)</f>
        <v>0</v>
      </c>
      <c r="T403">
        <f>ROUND(CU403*I403,0)</f>
        <v>0</v>
      </c>
      <c r="U403">
        <f>CV403*I403</f>
        <v>0</v>
      </c>
      <c r="V403">
        <f>CW403*I403</f>
        <v>0</v>
      </c>
      <c r="W403">
        <f>ROUND(CX403*I403,0)</f>
        <v>0</v>
      </c>
      <c r="X403">
        <f t="shared" si="727"/>
        <v>0</v>
      </c>
      <c r="Y403">
        <f t="shared" si="727"/>
        <v>0</v>
      </c>
      <c r="AA403">
        <v>48583957</v>
      </c>
      <c r="AB403">
        <f>ROUND((AC403+AD403+AF403),2)</f>
        <v>9.9</v>
      </c>
      <c r="AC403">
        <f>ROUND((ES403),2)</f>
        <v>9.9</v>
      </c>
      <c r="AD403">
        <f>ROUND((((ET403)-(EU403))+AE403),2)</f>
        <v>0</v>
      </c>
      <c r="AE403">
        <f t="shared" si="728"/>
        <v>0</v>
      </c>
      <c r="AF403">
        <f t="shared" si="728"/>
        <v>0</v>
      </c>
      <c r="AG403">
        <f>ROUND((AP403),2)</f>
        <v>0</v>
      </c>
      <c r="AH403">
        <f t="shared" si="729"/>
        <v>0</v>
      </c>
      <c r="AI403">
        <f t="shared" si="729"/>
        <v>0</v>
      </c>
      <c r="AJ403">
        <f>(AS403)</f>
        <v>0</v>
      </c>
      <c r="AK403">
        <v>9.9</v>
      </c>
      <c r="AL403">
        <v>9.9</v>
      </c>
      <c r="AM403">
        <v>0</v>
      </c>
      <c r="AN403">
        <v>0</v>
      </c>
      <c r="AO403">
        <v>0</v>
      </c>
      <c r="AP403">
        <v>0</v>
      </c>
      <c r="AQ403">
        <v>0</v>
      </c>
      <c r="AR403">
        <v>0</v>
      </c>
      <c r="AS403">
        <v>0</v>
      </c>
      <c r="AT403">
        <v>0</v>
      </c>
      <c r="AU403">
        <v>0</v>
      </c>
      <c r="AV403">
        <v>1</v>
      </c>
      <c r="AW403">
        <v>1</v>
      </c>
      <c r="AZ403">
        <v>1</v>
      </c>
      <c r="BA403">
        <v>1</v>
      </c>
      <c r="BB403">
        <v>1</v>
      </c>
      <c r="BC403">
        <v>3.76</v>
      </c>
      <c r="BD403" t="s">
        <v>3</v>
      </c>
      <c r="BE403" t="s">
        <v>3</v>
      </c>
      <c r="BF403" t="s">
        <v>3</v>
      </c>
      <c r="BG403" t="s">
        <v>3</v>
      </c>
      <c r="BH403">
        <v>3</v>
      </c>
      <c r="BI403">
        <v>2</v>
      </c>
      <c r="BJ403" t="s">
        <v>833</v>
      </c>
      <c r="BM403">
        <v>500002</v>
      </c>
      <c r="BN403">
        <v>0</v>
      </c>
      <c r="BO403" t="s">
        <v>831</v>
      </c>
      <c r="BP403">
        <v>1</v>
      </c>
      <c r="BQ403">
        <v>12</v>
      </c>
      <c r="BR403">
        <v>0</v>
      </c>
      <c r="BS403">
        <v>1</v>
      </c>
      <c r="BT403">
        <v>1</v>
      </c>
      <c r="BU403">
        <v>1</v>
      </c>
      <c r="BV403">
        <v>1</v>
      </c>
      <c r="BW403">
        <v>1</v>
      </c>
      <c r="BX403">
        <v>1</v>
      </c>
      <c r="BY403" t="s">
        <v>3</v>
      </c>
      <c r="BZ403">
        <v>0</v>
      </c>
      <c r="CA403">
        <v>0</v>
      </c>
      <c r="CE403">
        <v>0</v>
      </c>
      <c r="CF403">
        <v>0</v>
      </c>
      <c r="CG403">
        <v>0</v>
      </c>
      <c r="CM403">
        <v>0</v>
      </c>
      <c r="CN403" t="s">
        <v>3</v>
      </c>
      <c r="CO403">
        <v>0</v>
      </c>
      <c r="CP403">
        <f>(P403+Q403+S403)</f>
        <v>37</v>
      </c>
      <c r="CQ403">
        <f>AC403*BC403</f>
        <v>37.223999999999997</v>
      </c>
      <c r="CR403">
        <f>AD403*BB403</f>
        <v>0</v>
      </c>
      <c r="CS403">
        <f>AE403*BS403</f>
        <v>0</v>
      </c>
      <c r="CT403">
        <f>AF403*BA403</f>
        <v>0</v>
      </c>
      <c r="CU403">
        <f t="shared" si="730"/>
        <v>0</v>
      </c>
      <c r="CV403">
        <f t="shared" si="730"/>
        <v>0</v>
      </c>
      <c r="CW403">
        <f t="shared" si="730"/>
        <v>0</v>
      </c>
      <c r="CX403">
        <f t="shared" si="730"/>
        <v>0</v>
      </c>
      <c r="CY403">
        <f>(((S403+R403)*AT403)/100)</f>
        <v>0</v>
      </c>
      <c r="CZ403">
        <f>(((S403+R403)*AU403)/100)</f>
        <v>0</v>
      </c>
      <c r="DC403" t="s">
        <v>3</v>
      </c>
      <c r="DD403" t="s">
        <v>3</v>
      </c>
      <c r="DE403" t="s">
        <v>3</v>
      </c>
      <c r="DF403" t="s">
        <v>3</v>
      </c>
      <c r="DG403" t="s">
        <v>3</v>
      </c>
      <c r="DH403" t="s">
        <v>3</v>
      </c>
      <c r="DI403" t="s">
        <v>3</v>
      </c>
      <c r="DJ403" t="s">
        <v>3</v>
      </c>
      <c r="DK403" t="s">
        <v>3</v>
      </c>
      <c r="DL403" t="s">
        <v>3</v>
      </c>
      <c r="DM403" t="s">
        <v>3</v>
      </c>
      <c r="DN403">
        <v>0</v>
      </c>
      <c r="DO403">
        <v>0</v>
      </c>
      <c r="DP403">
        <v>1</v>
      </c>
      <c r="DQ403">
        <v>1</v>
      </c>
      <c r="DU403">
        <v>1010</v>
      </c>
      <c r="DV403" t="s">
        <v>170</v>
      </c>
      <c r="DW403" t="s">
        <v>170</v>
      </c>
      <c r="DX403">
        <v>1</v>
      </c>
      <c r="EE403">
        <v>48577657</v>
      </c>
      <c r="EF403">
        <v>12</v>
      </c>
      <c r="EG403" t="s">
        <v>367</v>
      </c>
      <c r="EH403">
        <v>0</v>
      </c>
      <c r="EI403" t="s">
        <v>3</v>
      </c>
      <c r="EJ403">
        <v>2</v>
      </c>
      <c r="EK403">
        <v>500002</v>
      </c>
      <c r="EL403" t="s">
        <v>368</v>
      </c>
      <c r="EM403" t="s">
        <v>369</v>
      </c>
      <c r="EO403" t="s">
        <v>3</v>
      </c>
      <c r="EQ403">
        <v>131072</v>
      </c>
      <c r="ER403">
        <v>9.9</v>
      </c>
      <c r="ES403">
        <v>9.9</v>
      </c>
      <c r="ET403">
        <v>0</v>
      </c>
      <c r="EU403">
        <v>0</v>
      </c>
      <c r="EV403">
        <v>0</v>
      </c>
      <c r="EW403">
        <v>0</v>
      </c>
      <c r="EX403">
        <v>0</v>
      </c>
      <c r="EY403">
        <v>0</v>
      </c>
      <c r="FQ403">
        <v>0</v>
      </c>
      <c r="FR403">
        <f>ROUND(IF(AND(BH403=3,BI403=3),P403,0),0)</f>
        <v>0</v>
      </c>
      <c r="FS403">
        <v>0</v>
      </c>
      <c r="FX403">
        <v>0</v>
      </c>
      <c r="FY403">
        <v>0</v>
      </c>
      <c r="GA403" t="s">
        <v>3</v>
      </c>
      <c r="GD403">
        <v>1</v>
      </c>
      <c r="GF403">
        <v>1662794445</v>
      </c>
      <c r="GG403">
        <v>2</v>
      </c>
      <c r="GH403">
        <v>0</v>
      </c>
      <c r="GI403">
        <v>2</v>
      </c>
      <c r="GJ403">
        <v>0</v>
      </c>
      <c r="GK403">
        <v>0</v>
      </c>
      <c r="GL403">
        <f>ROUND(IF(AND(BH403=3,BI403=3,FS403&lt;&gt;0),P403,0),0)</f>
        <v>0</v>
      </c>
      <c r="GM403">
        <f>ROUND(O403+X403+Y403,0)+GX403</f>
        <v>37</v>
      </c>
      <c r="GN403">
        <f>IF(OR(BI403=0,BI403=1),ROUND(O403+X403+Y403,0),0)</f>
        <v>0</v>
      </c>
      <c r="GO403">
        <f>IF(BI403=2,ROUND(O403+X403+Y403,0),0)</f>
        <v>37</v>
      </c>
      <c r="GP403">
        <f>IF(BI403=4,ROUND(O403+X403+Y403,0)+GX403,0)</f>
        <v>0</v>
      </c>
      <c r="GR403">
        <v>0</v>
      </c>
      <c r="GS403">
        <v>0</v>
      </c>
      <c r="GT403">
        <v>0</v>
      </c>
      <c r="GU403" t="s">
        <v>3</v>
      </c>
      <c r="GV403">
        <f>ROUND((GT403),2)</f>
        <v>0</v>
      </c>
      <c r="GW403">
        <v>1</v>
      </c>
      <c r="GX403">
        <f>ROUND(HC403*I403,0)</f>
        <v>0</v>
      </c>
      <c r="HA403">
        <v>0</v>
      </c>
      <c r="HB403">
        <v>0</v>
      </c>
      <c r="HC403">
        <f>GV403*GW403</f>
        <v>0</v>
      </c>
      <c r="IK403">
        <v>0</v>
      </c>
    </row>
    <row r="404" spans="1:245">
      <c r="A404">
        <v>17</v>
      </c>
      <c r="B404">
        <v>1</v>
      </c>
      <c r="E404" t="s">
        <v>475</v>
      </c>
      <c r="F404" t="s">
        <v>896</v>
      </c>
      <c r="G404" t="s">
        <v>897</v>
      </c>
      <c r="H404" t="s">
        <v>898</v>
      </c>
      <c r="I404">
        <f>ROUND(1/1000,9)</f>
        <v>1E-3</v>
      </c>
      <c r="J404">
        <v>0</v>
      </c>
      <c r="O404">
        <f>ROUND(CP404,0)</f>
        <v>7</v>
      </c>
      <c r="P404">
        <f>ROUND(CQ404*I404,0)</f>
        <v>7</v>
      </c>
      <c r="Q404">
        <f>ROUND(CR404*I404,0)</f>
        <v>0</v>
      </c>
      <c r="R404">
        <f>ROUND(CS404*I404,0)</f>
        <v>0</v>
      </c>
      <c r="S404">
        <f>ROUND(CT404*I404,0)</f>
        <v>0</v>
      </c>
      <c r="T404">
        <f>ROUND(CU404*I404,0)</f>
        <v>0</v>
      </c>
      <c r="U404">
        <f>CV404*I404</f>
        <v>0</v>
      </c>
      <c r="V404">
        <f>CW404*I404</f>
        <v>0</v>
      </c>
      <c r="W404">
        <f>ROUND(CX404*I404,0)</f>
        <v>0</v>
      </c>
      <c r="X404">
        <f t="shared" si="727"/>
        <v>0</v>
      </c>
      <c r="Y404">
        <f t="shared" si="727"/>
        <v>0</v>
      </c>
      <c r="AA404">
        <v>48583957</v>
      </c>
      <c r="AB404">
        <f>ROUND((AC404+AD404+AF404),2)</f>
        <v>2009.32</v>
      </c>
      <c r="AC404">
        <f>ROUND((ES404),2)</f>
        <v>2009.32</v>
      </c>
      <c r="AD404">
        <f>ROUND((((ET404)-(EU404))+AE404),2)</f>
        <v>0</v>
      </c>
      <c r="AE404">
        <f t="shared" si="728"/>
        <v>0</v>
      </c>
      <c r="AF404">
        <f t="shared" si="728"/>
        <v>0</v>
      </c>
      <c r="AG404">
        <f>ROUND((AP404),2)</f>
        <v>0</v>
      </c>
      <c r="AH404">
        <f t="shared" si="729"/>
        <v>0</v>
      </c>
      <c r="AI404">
        <f t="shared" si="729"/>
        <v>0</v>
      </c>
      <c r="AJ404">
        <f>(AS404)</f>
        <v>0</v>
      </c>
      <c r="AK404">
        <v>2009.32</v>
      </c>
      <c r="AL404">
        <v>2009.32</v>
      </c>
      <c r="AM404">
        <v>0</v>
      </c>
      <c r="AN404">
        <v>0</v>
      </c>
      <c r="AO404">
        <v>0</v>
      </c>
      <c r="AP404">
        <v>0</v>
      </c>
      <c r="AQ404">
        <v>0</v>
      </c>
      <c r="AR404">
        <v>0</v>
      </c>
      <c r="AS404">
        <v>0</v>
      </c>
      <c r="AT404">
        <v>0</v>
      </c>
      <c r="AU404">
        <v>0</v>
      </c>
      <c r="AV404">
        <v>1</v>
      </c>
      <c r="AW404">
        <v>1</v>
      </c>
      <c r="AZ404">
        <v>1</v>
      </c>
      <c r="BA404">
        <v>1</v>
      </c>
      <c r="BB404">
        <v>1</v>
      </c>
      <c r="BC404">
        <v>3.3</v>
      </c>
      <c r="BD404" t="s">
        <v>3</v>
      </c>
      <c r="BE404" t="s">
        <v>3</v>
      </c>
      <c r="BF404" t="s">
        <v>3</v>
      </c>
      <c r="BG404" t="s">
        <v>3</v>
      </c>
      <c r="BH404">
        <v>3</v>
      </c>
      <c r="BI404">
        <v>2</v>
      </c>
      <c r="BJ404" t="s">
        <v>899</v>
      </c>
      <c r="BM404">
        <v>500002</v>
      </c>
      <c r="BN404">
        <v>0</v>
      </c>
      <c r="BO404" t="s">
        <v>896</v>
      </c>
      <c r="BP404">
        <v>1</v>
      </c>
      <c r="BQ404">
        <v>12</v>
      </c>
      <c r="BR404">
        <v>0</v>
      </c>
      <c r="BS404">
        <v>1</v>
      </c>
      <c r="BT404">
        <v>1</v>
      </c>
      <c r="BU404">
        <v>1</v>
      </c>
      <c r="BV404">
        <v>1</v>
      </c>
      <c r="BW404">
        <v>1</v>
      </c>
      <c r="BX404">
        <v>1</v>
      </c>
      <c r="BY404" t="s">
        <v>3</v>
      </c>
      <c r="BZ404">
        <v>0</v>
      </c>
      <c r="CA404">
        <v>0</v>
      </c>
      <c r="CE404">
        <v>0</v>
      </c>
      <c r="CF404">
        <v>0</v>
      </c>
      <c r="CG404">
        <v>0</v>
      </c>
      <c r="CM404">
        <v>0</v>
      </c>
      <c r="CN404" t="s">
        <v>3</v>
      </c>
      <c r="CO404">
        <v>0</v>
      </c>
      <c r="CP404">
        <f>(P404+Q404+S404)</f>
        <v>7</v>
      </c>
      <c r="CQ404">
        <f>AC404*BC404</f>
        <v>6630.7559999999994</v>
      </c>
      <c r="CR404">
        <f>AD404*BB404</f>
        <v>0</v>
      </c>
      <c r="CS404">
        <f>AE404*BS404</f>
        <v>0</v>
      </c>
      <c r="CT404">
        <f>AF404*BA404</f>
        <v>0</v>
      </c>
      <c r="CU404">
        <f t="shared" si="730"/>
        <v>0</v>
      </c>
      <c r="CV404">
        <f t="shared" si="730"/>
        <v>0</v>
      </c>
      <c r="CW404">
        <f t="shared" si="730"/>
        <v>0</v>
      </c>
      <c r="CX404">
        <f t="shared" si="730"/>
        <v>0</v>
      </c>
      <c r="CY404">
        <f>(((S404+R404)*AT404)/100)</f>
        <v>0</v>
      </c>
      <c r="CZ404">
        <f>(((S404+R404)*AU404)/100)</f>
        <v>0</v>
      </c>
      <c r="DC404" t="s">
        <v>3</v>
      </c>
      <c r="DD404" t="s">
        <v>3</v>
      </c>
      <c r="DE404" t="s">
        <v>3</v>
      </c>
      <c r="DF404" t="s">
        <v>3</v>
      </c>
      <c r="DG404" t="s">
        <v>3</v>
      </c>
      <c r="DH404" t="s">
        <v>3</v>
      </c>
      <c r="DI404" t="s">
        <v>3</v>
      </c>
      <c r="DJ404" t="s">
        <v>3</v>
      </c>
      <c r="DK404" t="s">
        <v>3</v>
      </c>
      <c r="DL404" t="s">
        <v>3</v>
      </c>
      <c r="DM404" t="s">
        <v>3</v>
      </c>
      <c r="DN404">
        <v>0</v>
      </c>
      <c r="DO404">
        <v>0</v>
      </c>
      <c r="DP404">
        <v>1</v>
      </c>
      <c r="DQ404">
        <v>1</v>
      </c>
      <c r="DU404">
        <v>1010</v>
      </c>
      <c r="DV404" t="s">
        <v>898</v>
      </c>
      <c r="DW404" t="s">
        <v>898</v>
      </c>
      <c r="DX404">
        <v>1000</v>
      </c>
      <c r="EE404">
        <v>48577657</v>
      </c>
      <c r="EF404">
        <v>12</v>
      </c>
      <c r="EG404" t="s">
        <v>367</v>
      </c>
      <c r="EH404">
        <v>0</v>
      </c>
      <c r="EI404" t="s">
        <v>3</v>
      </c>
      <c r="EJ404">
        <v>2</v>
      </c>
      <c r="EK404">
        <v>500002</v>
      </c>
      <c r="EL404" t="s">
        <v>368</v>
      </c>
      <c r="EM404" t="s">
        <v>369</v>
      </c>
      <c r="EO404" t="s">
        <v>3</v>
      </c>
      <c r="EQ404">
        <v>131072</v>
      </c>
      <c r="ER404">
        <v>2009.32</v>
      </c>
      <c r="ES404">
        <v>2009.32</v>
      </c>
      <c r="ET404">
        <v>0</v>
      </c>
      <c r="EU404">
        <v>0</v>
      </c>
      <c r="EV404">
        <v>0</v>
      </c>
      <c r="EW404">
        <v>0</v>
      </c>
      <c r="EX404">
        <v>0</v>
      </c>
      <c r="EY404">
        <v>0</v>
      </c>
      <c r="FQ404">
        <v>0</v>
      </c>
      <c r="FR404">
        <f>ROUND(IF(AND(BH404=3,BI404=3),P404,0),0)</f>
        <v>0</v>
      </c>
      <c r="FS404">
        <v>0</v>
      </c>
      <c r="FX404">
        <v>0</v>
      </c>
      <c r="FY404">
        <v>0</v>
      </c>
      <c r="GA404" t="s">
        <v>3</v>
      </c>
      <c r="GD404">
        <v>1</v>
      </c>
      <c r="GF404">
        <v>-1124007689</v>
      </c>
      <c r="GG404">
        <v>2</v>
      </c>
      <c r="GH404">
        <v>0</v>
      </c>
      <c r="GI404">
        <v>2</v>
      </c>
      <c r="GJ404">
        <v>0</v>
      </c>
      <c r="GK404">
        <v>0</v>
      </c>
      <c r="GL404">
        <f>ROUND(IF(AND(BH404=3,BI404=3,FS404&lt;&gt;0),P404,0),0)</f>
        <v>0</v>
      </c>
      <c r="GM404">
        <f>ROUND(O404+X404+Y404,0)+GX404</f>
        <v>7</v>
      </c>
      <c r="GN404">
        <f>IF(OR(BI404=0,BI404=1),ROUND(O404+X404+Y404,0),0)</f>
        <v>0</v>
      </c>
      <c r="GO404">
        <f>IF(BI404=2,ROUND(O404+X404+Y404,0),0)</f>
        <v>7</v>
      </c>
      <c r="GP404">
        <f>IF(BI404=4,ROUND(O404+X404+Y404,0)+GX404,0)</f>
        <v>0</v>
      </c>
      <c r="GR404">
        <v>0</v>
      </c>
      <c r="GS404">
        <v>0</v>
      </c>
      <c r="GT404">
        <v>0</v>
      </c>
      <c r="GU404" t="s">
        <v>3</v>
      </c>
      <c r="GV404">
        <f>ROUND((GT404),2)</f>
        <v>0</v>
      </c>
      <c r="GW404">
        <v>1</v>
      </c>
      <c r="GX404">
        <f>ROUND(HC404*I404,0)</f>
        <v>0</v>
      </c>
      <c r="HA404">
        <v>0</v>
      </c>
      <c r="HB404">
        <v>0</v>
      </c>
      <c r="HC404">
        <f>GV404*GW404</f>
        <v>0</v>
      </c>
      <c r="IK404">
        <v>0</v>
      </c>
    </row>
    <row r="405" spans="1:245">
      <c r="A405">
        <v>19</v>
      </c>
      <c r="B405">
        <v>1</v>
      </c>
      <c r="F405" t="s">
        <v>3</v>
      </c>
      <c r="G405" t="s">
        <v>13</v>
      </c>
      <c r="H405" t="s">
        <v>3</v>
      </c>
      <c r="AA405">
        <v>1</v>
      </c>
      <c r="IK405">
        <v>0</v>
      </c>
    </row>
    <row r="406" spans="1:245">
      <c r="A406">
        <v>17</v>
      </c>
      <c r="B406">
        <v>1</v>
      </c>
      <c r="C406">
        <f>ROW(SmtRes!A901)</f>
        <v>901</v>
      </c>
      <c r="D406">
        <f>ROW(EtalonRes!A1001)</f>
        <v>1001</v>
      </c>
      <c r="E406" t="s">
        <v>482</v>
      </c>
      <c r="F406" t="s">
        <v>909</v>
      </c>
      <c r="G406" t="s">
        <v>910</v>
      </c>
      <c r="H406" t="s">
        <v>817</v>
      </c>
      <c r="I406">
        <f>ROUND((2+3)/100,9)</f>
        <v>0.05</v>
      </c>
      <c r="J406">
        <v>0</v>
      </c>
      <c r="O406">
        <f>ROUND(CP406,0)</f>
        <v>38</v>
      </c>
      <c r="P406">
        <f>ROUND(CQ406*I406,0)</f>
        <v>0</v>
      </c>
      <c r="Q406">
        <f>ROUND(CR406*I406,0)</f>
        <v>0</v>
      </c>
      <c r="R406">
        <f>ROUND(CS406*I406,0)</f>
        <v>0</v>
      </c>
      <c r="S406">
        <f>ROUND(CT406*I406,0)</f>
        <v>38</v>
      </c>
      <c r="T406">
        <f>ROUND(CU406*I406,0)</f>
        <v>0</v>
      </c>
      <c r="U406">
        <f>CV406*I406</f>
        <v>0.29199999999999998</v>
      </c>
      <c r="V406">
        <f>CW406*I406</f>
        <v>0</v>
      </c>
      <c r="W406">
        <f>ROUND(CX406*I406,0)</f>
        <v>0</v>
      </c>
      <c r="X406">
        <f t="shared" ref="X406:Y409" si="731">ROUND(CY406,0)</f>
        <v>32</v>
      </c>
      <c r="Y406">
        <f t="shared" si="731"/>
        <v>25</v>
      </c>
      <c r="AA406">
        <v>48583957</v>
      </c>
      <c r="AB406">
        <f>ROUND((AC406+AD406+AF406),2)</f>
        <v>42.57</v>
      </c>
      <c r="AC406">
        <f>ROUND((ES406),2)</f>
        <v>0</v>
      </c>
      <c r="AD406">
        <f>ROUND((((ET406)-(EU406))+AE406),2)</f>
        <v>0</v>
      </c>
      <c r="AE406">
        <f>ROUND((EU406),2)</f>
        <v>0</v>
      </c>
      <c r="AF406">
        <f>ROUND((EV406),2)</f>
        <v>42.57</v>
      </c>
      <c r="AG406">
        <f>ROUND((AP406),2)</f>
        <v>0</v>
      </c>
      <c r="AH406">
        <f>(EW406)</f>
        <v>5.84</v>
      </c>
      <c r="AI406">
        <f>(EX406)</f>
        <v>0</v>
      </c>
      <c r="AJ406">
        <f>(AS406)</f>
        <v>0</v>
      </c>
      <c r="AK406">
        <v>42.57</v>
      </c>
      <c r="AL406">
        <v>0</v>
      </c>
      <c r="AM406">
        <v>0</v>
      </c>
      <c r="AN406">
        <v>0</v>
      </c>
      <c r="AO406">
        <v>42.57</v>
      </c>
      <c r="AP406">
        <v>0</v>
      </c>
      <c r="AQ406">
        <v>5.84</v>
      </c>
      <c r="AR406">
        <v>0</v>
      </c>
      <c r="AS406">
        <v>0</v>
      </c>
      <c r="AT406">
        <v>85</v>
      </c>
      <c r="AU406">
        <v>65</v>
      </c>
      <c r="AV406">
        <v>1</v>
      </c>
      <c r="AW406">
        <v>1</v>
      </c>
      <c r="AZ406">
        <v>1</v>
      </c>
      <c r="BA406">
        <v>17.95</v>
      </c>
      <c r="BB406">
        <v>1</v>
      </c>
      <c r="BC406">
        <v>1</v>
      </c>
      <c r="BD406" t="s">
        <v>3</v>
      </c>
      <c r="BE406" t="s">
        <v>3</v>
      </c>
      <c r="BF406" t="s">
        <v>3</v>
      </c>
      <c r="BG406" t="s">
        <v>3</v>
      </c>
      <c r="BH406">
        <v>0</v>
      </c>
      <c r="BI406">
        <v>1</v>
      </c>
      <c r="BJ406" t="s">
        <v>911</v>
      </c>
      <c r="BM406">
        <v>67001</v>
      </c>
      <c r="BN406">
        <v>0</v>
      </c>
      <c r="BO406" t="s">
        <v>909</v>
      </c>
      <c r="BP406">
        <v>1</v>
      </c>
      <c r="BQ406">
        <v>6</v>
      </c>
      <c r="BR406">
        <v>0</v>
      </c>
      <c r="BS406">
        <v>17.95</v>
      </c>
      <c r="BT406">
        <v>1</v>
      </c>
      <c r="BU406">
        <v>1</v>
      </c>
      <c r="BV406">
        <v>1</v>
      </c>
      <c r="BW406">
        <v>1</v>
      </c>
      <c r="BX406">
        <v>1</v>
      </c>
      <c r="BY406" t="s">
        <v>3</v>
      </c>
      <c r="BZ406">
        <v>85</v>
      </c>
      <c r="CA406">
        <v>65</v>
      </c>
      <c r="CE406">
        <v>0</v>
      </c>
      <c r="CF406">
        <v>0</v>
      </c>
      <c r="CG406">
        <v>0</v>
      </c>
      <c r="CM406">
        <v>0</v>
      </c>
      <c r="CN406" t="s">
        <v>3</v>
      </c>
      <c r="CO406">
        <v>0</v>
      </c>
      <c r="CP406">
        <f>(P406+Q406+S406)</f>
        <v>38</v>
      </c>
      <c r="CQ406">
        <f>AC406*BC406</f>
        <v>0</v>
      </c>
      <c r="CR406">
        <f>AD406*BB406</f>
        <v>0</v>
      </c>
      <c r="CS406">
        <f>AE406*BS406</f>
        <v>0</v>
      </c>
      <c r="CT406">
        <f>AF406*BA406</f>
        <v>764.13149999999996</v>
      </c>
      <c r="CU406">
        <f t="shared" ref="CU406:CX409" si="732">AG406</f>
        <v>0</v>
      </c>
      <c r="CV406">
        <f t="shared" si="732"/>
        <v>5.84</v>
      </c>
      <c r="CW406">
        <f t="shared" si="732"/>
        <v>0</v>
      </c>
      <c r="CX406">
        <f t="shared" si="732"/>
        <v>0</v>
      </c>
      <c r="CY406">
        <f>(((S406+R406)*AT406)/100)</f>
        <v>32.299999999999997</v>
      </c>
      <c r="CZ406">
        <f>(((S406+R406)*AU406)/100)</f>
        <v>24.7</v>
      </c>
      <c r="DC406" t="s">
        <v>3</v>
      </c>
      <c r="DD406" t="s">
        <v>3</v>
      </c>
      <c r="DE406" t="s">
        <v>3</v>
      </c>
      <c r="DF406" t="s">
        <v>3</v>
      </c>
      <c r="DG406" t="s">
        <v>3</v>
      </c>
      <c r="DH406" t="s">
        <v>3</v>
      </c>
      <c r="DI406" t="s">
        <v>3</v>
      </c>
      <c r="DJ406" t="s">
        <v>3</v>
      </c>
      <c r="DK406" t="s">
        <v>3</v>
      </c>
      <c r="DL406" t="s">
        <v>3</v>
      </c>
      <c r="DM406" t="s">
        <v>3</v>
      </c>
      <c r="DN406">
        <v>0</v>
      </c>
      <c r="DO406">
        <v>0</v>
      </c>
      <c r="DP406">
        <v>1</v>
      </c>
      <c r="DQ406">
        <v>1</v>
      </c>
      <c r="DU406">
        <v>1010</v>
      </c>
      <c r="DV406" t="s">
        <v>817</v>
      </c>
      <c r="DW406" t="s">
        <v>817</v>
      </c>
      <c r="DX406">
        <v>100</v>
      </c>
      <c r="EE406">
        <v>48577848</v>
      </c>
      <c r="EF406">
        <v>6</v>
      </c>
      <c r="EG406" t="s">
        <v>34</v>
      </c>
      <c r="EH406">
        <v>0</v>
      </c>
      <c r="EI406" t="s">
        <v>3</v>
      </c>
      <c r="EJ406">
        <v>1</v>
      </c>
      <c r="EK406">
        <v>67001</v>
      </c>
      <c r="EL406" t="s">
        <v>802</v>
      </c>
      <c r="EM406" t="s">
        <v>912</v>
      </c>
      <c r="EO406" t="s">
        <v>3</v>
      </c>
      <c r="EQ406">
        <v>131072</v>
      </c>
      <c r="ER406">
        <v>42.57</v>
      </c>
      <c r="ES406">
        <v>0</v>
      </c>
      <c r="ET406">
        <v>0</v>
      </c>
      <c r="EU406">
        <v>0</v>
      </c>
      <c r="EV406">
        <v>42.57</v>
      </c>
      <c r="EW406">
        <v>5.84</v>
      </c>
      <c r="EX406">
        <v>0</v>
      </c>
      <c r="EY406">
        <v>0</v>
      </c>
      <c r="FQ406">
        <v>0</v>
      </c>
      <c r="FR406">
        <f>ROUND(IF(AND(BH406=3,BI406=3),P406,0),0)</f>
        <v>0</v>
      </c>
      <c r="FS406">
        <v>0</v>
      </c>
      <c r="FX406">
        <v>85</v>
      </c>
      <c r="FY406">
        <v>65</v>
      </c>
      <c r="GA406" t="s">
        <v>3</v>
      </c>
      <c r="GD406">
        <v>1</v>
      </c>
      <c r="GF406">
        <v>1904799085</v>
      </c>
      <c r="GG406">
        <v>2</v>
      </c>
      <c r="GH406">
        <v>0</v>
      </c>
      <c r="GI406">
        <v>2</v>
      </c>
      <c r="GJ406">
        <v>0</v>
      </c>
      <c r="GK406">
        <v>0</v>
      </c>
      <c r="GL406">
        <f>ROUND(IF(AND(BH406=3,BI406=3,FS406&lt;&gt;0),P406,0),0)</f>
        <v>0</v>
      </c>
      <c r="GM406">
        <f>ROUND(O406+X406+Y406,0)+GX406</f>
        <v>95</v>
      </c>
      <c r="GN406">
        <f>IF(OR(BI406=0,BI406=1),ROUND(O406+X406+Y406,0),0)</f>
        <v>95</v>
      </c>
      <c r="GO406">
        <f>IF(BI406=2,ROUND(O406+X406+Y406,0),0)</f>
        <v>0</v>
      </c>
      <c r="GP406">
        <f>IF(BI406=4,ROUND(O406+X406+Y406,0)+GX406,0)</f>
        <v>0</v>
      </c>
      <c r="GR406">
        <v>0</v>
      </c>
      <c r="GS406">
        <v>0</v>
      </c>
      <c r="GT406">
        <v>0</v>
      </c>
      <c r="GU406" t="s">
        <v>3</v>
      </c>
      <c r="GV406">
        <f>ROUND((GT406),2)</f>
        <v>0</v>
      </c>
      <c r="GW406">
        <v>1</v>
      </c>
      <c r="GX406">
        <f>ROUND(HC406*I406,0)</f>
        <v>0</v>
      </c>
      <c r="HA406">
        <v>0</v>
      </c>
      <c r="HB406">
        <v>0</v>
      </c>
      <c r="HC406">
        <f>GV406*GW406</f>
        <v>0</v>
      </c>
      <c r="IK406">
        <v>0</v>
      </c>
    </row>
    <row r="407" spans="1:245">
      <c r="A407">
        <v>17</v>
      </c>
      <c r="B407">
        <v>1</v>
      </c>
      <c r="C407">
        <f>ROW(SmtRes!A904)</f>
        <v>904</v>
      </c>
      <c r="D407">
        <f>ROW(EtalonRes!A1004)</f>
        <v>1004</v>
      </c>
      <c r="E407" t="s">
        <v>486</v>
      </c>
      <c r="F407" t="s">
        <v>913</v>
      </c>
      <c r="G407" t="s">
        <v>914</v>
      </c>
      <c r="H407" t="s">
        <v>817</v>
      </c>
      <c r="I407">
        <f>ROUND(7/100,9)</f>
        <v>7.0000000000000007E-2</v>
      </c>
      <c r="J407">
        <v>0</v>
      </c>
      <c r="O407">
        <f>ROUND(CP407,0)</f>
        <v>170</v>
      </c>
      <c r="P407">
        <f>ROUND(CQ407*I407,0)</f>
        <v>0</v>
      </c>
      <c r="Q407">
        <f>ROUND(CR407*I407,0)</f>
        <v>2</v>
      </c>
      <c r="R407">
        <f>ROUND(CS407*I407,0)</f>
        <v>1</v>
      </c>
      <c r="S407">
        <f>ROUND(CT407*I407,0)</f>
        <v>168</v>
      </c>
      <c r="T407">
        <f>ROUND(CU407*I407,0)</f>
        <v>0</v>
      </c>
      <c r="U407">
        <f>CV407*I407</f>
        <v>1.2523000000000002</v>
      </c>
      <c r="V407">
        <f>CW407*I407</f>
        <v>5.6000000000000008E-3</v>
      </c>
      <c r="W407">
        <f>ROUND(CX407*I407,0)</f>
        <v>0</v>
      </c>
      <c r="X407">
        <f t="shared" si="731"/>
        <v>144</v>
      </c>
      <c r="Y407">
        <f t="shared" si="731"/>
        <v>110</v>
      </c>
      <c r="AA407">
        <v>48583957</v>
      </c>
      <c r="AB407">
        <f>ROUND((AC407+AD407+AF407),2)</f>
        <v>136.57</v>
      </c>
      <c r="AC407">
        <f>ROUND((ES407),2)</f>
        <v>0</v>
      </c>
      <c r="AD407">
        <f>ROUND((((ET407)-(EU407))+AE407),2)</f>
        <v>2.57</v>
      </c>
      <c r="AE407">
        <f>ROUND((EU407),2)</f>
        <v>0.97</v>
      </c>
      <c r="AF407">
        <f>ROUND((EV407),2)</f>
        <v>134</v>
      </c>
      <c r="AG407">
        <f>ROUND((AP407),2)</f>
        <v>0</v>
      </c>
      <c r="AH407">
        <f>(EW407)</f>
        <v>17.89</v>
      </c>
      <c r="AI407">
        <f>(EX407)</f>
        <v>0.08</v>
      </c>
      <c r="AJ407">
        <f>(AS407)</f>
        <v>0</v>
      </c>
      <c r="AK407">
        <v>136.57</v>
      </c>
      <c r="AL407">
        <v>0</v>
      </c>
      <c r="AM407">
        <v>2.57</v>
      </c>
      <c r="AN407">
        <v>0.97</v>
      </c>
      <c r="AO407">
        <v>134</v>
      </c>
      <c r="AP407">
        <v>0</v>
      </c>
      <c r="AQ407">
        <v>17.89</v>
      </c>
      <c r="AR407">
        <v>0.08</v>
      </c>
      <c r="AS407">
        <v>0</v>
      </c>
      <c r="AT407">
        <v>85</v>
      </c>
      <c r="AU407">
        <v>65</v>
      </c>
      <c r="AV407">
        <v>1</v>
      </c>
      <c r="AW407">
        <v>1</v>
      </c>
      <c r="AZ407">
        <v>1</v>
      </c>
      <c r="BA407">
        <v>17.95</v>
      </c>
      <c r="BB407">
        <v>8.91</v>
      </c>
      <c r="BC407">
        <v>1</v>
      </c>
      <c r="BD407" t="s">
        <v>3</v>
      </c>
      <c r="BE407" t="s">
        <v>3</v>
      </c>
      <c r="BF407" t="s">
        <v>3</v>
      </c>
      <c r="BG407" t="s">
        <v>3</v>
      </c>
      <c r="BH407">
        <v>0</v>
      </c>
      <c r="BI407">
        <v>1</v>
      </c>
      <c r="BJ407" t="s">
        <v>915</v>
      </c>
      <c r="BM407">
        <v>67001</v>
      </c>
      <c r="BN407">
        <v>0</v>
      </c>
      <c r="BO407" t="s">
        <v>913</v>
      </c>
      <c r="BP407">
        <v>1</v>
      </c>
      <c r="BQ407">
        <v>6</v>
      </c>
      <c r="BR407">
        <v>0</v>
      </c>
      <c r="BS407">
        <v>17.95</v>
      </c>
      <c r="BT407">
        <v>1</v>
      </c>
      <c r="BU407">
        <v>1</v>
      </c>
      <c r="BV407">
        <v>1</v>
      </c>
      <c r="BW407">
        <v>1</v>
      </c>
      <c r="BX407">
        <v>1</v>
      </c>
      <c r="BY407" t="s">
        <v>3</v>
      </c>
      <c r="BZ407">
        <v>85</v>
      </c>
      <c r="CA407">
        <v>65</v>
      </c>
      <c r="CE407">
        <v>0</v>
      </c>
      <c r="CF407">
        <v>0</v>
      </c>
      <c r="CG407">
        <v>0</v>
      </c>
      <c r="CM407">
        <v>0</v>
      </c>
      <c r="CN407" t="s">
        <v>3</v>
      </c>
      <c r="CO407">
        <v>0</v>
      </c>
      <c r="CP407">
        <f>(P407+Q407+S407)</f>
        <v>170</v>
      </c>
      <c r="CQ407">
        <f>AC407*BC407</f>
        <v>0</v>
      </c>
      <c r="CR407">
        <f>AD407*BB407</f>
        <v>22.898699999999998</v>
      </c>
      <c r="CS407">
        <f>AE407*BS407</f>
        <v>17.4115</v>
      </c>
      <c r="CT407">
        <f>AF407*BA407</f>
        <v>2405.2999999999997</v>
      </c>
      <c r="CU407">
        <f t="shared" si="732"/>
        <v>0</v>
      </c>
      <c r="CV407">
        <f t="shared" si="732"/>
        <v>17.89</v>
      </c>
      <c r="CW407">
        <f t="shared" si="732"/>
        <v>0.08</v>
      </c>
      <c r="CX407">
        <f t="shared" si="732"/>
        <v>0</v>
      </c>
      <c r="CY407">
        <f>(((S407+R407)*AT407)/100)</f>
        <v>143.65</v>
      </c>
      <c r="CZ407">
        <f>(((S407+R407)*AU407)/100)</f>
        <v>109.85</v>
      </c>
      <c r="DC407" t="s">
        <v>3</v>
      </c>
      <c r="DD407" t="s">
        <v>3</v>
      </c>
      <c r="DE407" t="s">
        <v>3</v>
      </c>
      <c r="DF407" t="s">
        <v>3</v>
      </c>
      <c r="DG407" t="s">
        <v>3</v>
      </c>
      <c r="DH407" t="s">
        <v>3</v>
      </c>
      <c r="DI407" t="s">
        <v>3</v>
      </c>
      <c r="DJ407" t="s">
        <v>3</v>
      </c>
      <c r="DK407" t="s">
        <v>3</v>
      </c>
      <c r="DL407" t="s">
        <v>3</v>
      </c>
      <c r="DM407" t="s">
        <v>3</v>
      </c>
      <c r="DN407">
        <v>0</v>
      </c>
      <c r="DO407">
        <v>0</v>
      </c>
      <c r="DP407">
        <v>1</v>
      </c>
      <c r="DQ407">
        <v>1</v>
      </c>
      <c r="DU407">
        <v>1010</v>
      </c>
      <c r="DV407" t="s">
        <v>817</v>
      </c>
      <c r="DW407" t="s">
        <v>817</v>
      </c>
      <c r="DX407">
        <v>100</v>
      </c>
      <c r="EE407">
        <v>48577848</v>
      </c>
      <c r="EF407">
        <v>6</v>
      </c>
      <c r="EG407" t="s">
        <v>34</v>
      </c>
      <c r="EH407">
        <v>0</v>
      </c>
      <c r="EI407" t="s">
        <v>3</v>
      </c>
      <c r="EJ407">
        <v>1</v>
      </c>
      <c r="EK407">
        <v>67001</v>
      </c>
      <c r="EL407" t="s">
        <v>802</v>
      </c>
      <c r="EM407" t="s">
        <v>912</v>
      </c>
      <c r="EO407" t="s">
        <v>3</v>
      </c>
      <c r="EQ407">
        <v>131072</v>
      </c>
      <c r="ER407">
        <v>136.57</v>
      </c>
      <c r="ES407">
        <v>0</v>
      </c>
      <c r="ET407">
        <v>2.57</v>
      </c>
      <c r="EU407">
        <v>0.97</v>
      </c>
      <c r="EV407">
        <v>134</v>
      </c>
      <c r="EW407">
        <v>17.89</v>
      </c>
      <c r="EX407">
        <v>0.08</v>
      </c>
      <c r="EY407">
        <v>0</v>
      </c>
      <c r="FQ407">
        <v>0</v>
      </c>
      <c r="FR407">
        <f>ROUND(IF(AND(BH407=3,BI407=3),P407,0),0)</f>
        <v>0</v>
      </c>
      <c r="FS407">
        <v>0</v>
      </c>
      <c r="FX407">
        <v>85</v>
      </c>
      <c r="FY407">
        <v>65</v>
      </c>
      <c r="GA407" t="s">
        <v>3</v>
      </c>
      <c r="GD407">
        <v>1</v>
      </c>
      <c r="GF407">
        <v>-442796815</v>
      </c>
      <c r="GG407">
        <v>2</v>
      </c>
      <c r="GH407">
        <v>0</v>
      </c>
      <c r="GI407">
        <v>2</v>
      </c>
      <c r="GJ407">
        <v>0</v>
      </c>
      <c r="GK407">
        <v>0</v>
      </c>
      <c r="GL407">
        <f>ROUND(IF(AND(BH407=3,BI407=3,FS407&lt;&gt;0),P407,0),0)</f>
        <v>0</v>
      </c>
      <c r="GM407">
        <f>ROUND(O407+X407+Y407,0)+GX407</f>
        <v>424</v>
      </c>
      <c r="GN407">
        <f>IF(OR(BI407=0,BI407=1),ROUND(O407+X407+Y407,0),0)</f>
        <v>424</v>
      </c>
      <c r="GO407">
        <f>IF(BI407=2,ROUND(O407+X407+Y407,0),0)</f>
        <v>0</v>
      </c>
      <c r="GP407">
        <f>IF(BI407=4,ROUND(O407+X407+Y407,0)+GX407,0)</f>
        <v>0</v>
      </c>
      <c r="GR407">
        <v>0</v>
      </c>
      <c r="GS407">
        <v>0</v>
      </c>
      <c r="GT407">
        <v>0</v>
      </c>
      <c r="GU407" t="s">
        <v>3</v>
      </c>
      <c r="GV407">
        <f>ROUND((GT407),2)</f>
        <v>0</v>
      </c>
      <c r="GW407">
        <v>1</v>
      </c>
      <c r="GX407">
        <f>ROUND(HC407*I407,0)</f>
        <v>0</v>
      </c>
      <c r="HA407">
        <v>0</v>
      </c>
      <c r="HB407">
        <v>0</v>
      </c>
      <c r="HC407">
        <f>GV407*GW407</f>
        <v>0</v>
      </c>
      <c r="IK407">
        <v>0</v>
      </c>
    </row>
    <row r="408" spans="1:245">
      <c r="A408">
        <v>17</v>
      </c>
      <c r="B408">
        <v>1</v>
      </c>
      <c r="C408">
        <f>ROW(SmtRes!A920)</f>
        <v>920</v>
      </c>
      <c r="D408">
        <f>ROW(EtalonRes!A1020)</f>
        <v>1020</v>
      </c>
      <c r="E408" t="s">
        <v>192</v>
      </c>
      <c r="F408" t="s">
        <v>916</v>
      </c>
      <c r="G408" t="s">
        <v>917</v>
      </c>
      <c r="H408" t="s">
        <v>163</v>
      </c>
      <c r="I408">
        <v>1</v>
      </c>
      <c r="J408">
        <v>0</v>
      </c>
      <c r="O408">
        <f>ROUND(CP408,0)</f>
        <v>90</v>
      </c>
      <c r="P408">
        <f>ROUND(CQ408*I408,0)</f>
        <v>0</v>
      </c>
      <c r="Q408">
        <f>ROUND(CR408*I408,0)</f>
        <v>0</v>
      </c>
      <c r="R408">
        <f>ROUND(CS408*I408,0)</f>
        <v>0</v>
      </c>
      <c r="S408">
        <f>ROUND(CT408*I408,0)</f>
        <v>90</v>
      </c>
      <c r="T408">
        <f>ROUND(CU408*I408,0)</f>
        <v>0</v>
      </c>
      <c r="U408">
        <f>CV408*I408</f>
        <v>0.56100000000000005</v>
      </c>
      <c r="V408">
        <f>CW408*I408</f>
        <v>0</v>
      </c>
      <c r="W408">
        <f>ROUND(CX408*I408,0)</f>
        <v>0</v>
      </c>
      <c r="X408">
        <f t="shared" si="731"/>
        <v>86</v>
      </c>
      <c r="Y408">
        <f t="shared" si="731"/>
        <v>59</v>
      </c>
      <c r="AA408">
        <v>48583957</v>
      </c>
      <c r="AB408">
        <f>ROUND((AC408+AD408+AF408),2)</f>
        <v>5.09</v>
      </c>
      <c r="AC408">
        <f>ROUND(((ES408*0)),2)</f>
        <v>0</v>
      </c>
      <c r="AD408">
        <f>ROUND(((((ET408*0.3))-((EU408*0.3)))+AE408),2)</f>
        <v>0.1</v>
      </c>
      <c r="AE408">
        <f>ROUND(((EU408*0.3)),2)</f>
        <v>0</v>
      </c>
      <c r="AF408">
        <f>ROUND(((EV408*0.3)),2)</f>
        <v>4.99</v>
      </c>
      <c r="AG408">
        <f>ROUND((AP408),2)</f>
        <v>0</v>
      </c>
      <c r="AH408">
        <f>((EW408*0.3))</f>
        <v>0.56100000000000005</v>
      </c>
      <c r="AI408">
        <f>((EX408*0.3))</f>
        <v>0</v>
      </c>
      <c r="AJ408">
        <f>(AS408)</f>
        <v>0</v>
      </c>
      <c r="AK408">
        <v>77.25</v>
      </c>
      <c r="AL408">
        <v>60.3</v>
      </c>
      <c r="AM408">
        <v>0.33</v>
      </c>
      <c r="AN408">
        <v>0</v>
      </c>
      <c r="AO408">
        <v>16.62</v>
      </c>
      <c r="AP408">
        <v>0</v>
      </c>
      <c r="AQ408">
        <v>1.87</v>
      </c>
      <c r="AR408">
        <v>0</v>
      </c>
      <c r="AS408">
        <v>0</v>
      </c>
      <c r="AT408">
        <v>95</v>
      </c>
      <c r="AU408">
        <v>65</v>
      </c>
      <c r="AV408">
        <v>1</v>
      </c>
      <c r="AW408">
        <v>1</v>
      </c>
      <c r="AZ408">
        <v>1</v>
      </c>
      <c r="BA408">
        <v>17.95</v>
      </c>
      <c r="BB408">
        <v>4.03</v>
      </c>
      <c r="BC408">
        <v>5.08</v>
      </c>
      <c r="BD408" t="s">
        <v>3</v>
      </c>
      <c r="BE408" t="s">
        <v>3</v>
      </c>
      <c r="BF408" t="s">
        <v>3</v>
      </c>
      <c r="BG408" t="s">
        <v>3</v>
      </c>
      <c r="BH408">
        <v>0</v>
      </c>
      <c r="BI408">
        <v>2</v>
      </c>
      <c r="BJ408" t="s">
        <v>918</v>
      </c>
      <c r="BM408">
        <v>108001</v>
      </c>
      <c r="BN408">
        <v>0</v>
      </c>
      <c r="BO408" t="s">
        <v>916</v>
      </c>
      <c r="BP408">
        <v>1</v>
      </c>
      <c r="BQ408">
        <v>3</v>
      </c>
      <c r="BR408">
        <v>0</v>
      </c>
      <c r="BS408">
        <v>17.95</v>
      </c>
      <c r="BT408">
        <v>1</v>
      </c>
      <c r="BU408">
        <v>1</v>
      </c>
      <c r="BV408">
        <v>1</v>
      </c>
      <c r="BW408">
        <v>1</v>
      </c>
      <c r="BX408">
        <v>1</v>
      </c>
      <c r="BY408" t="s">
        <v>3</v>
      </c>
      <c r="BZ408">
        <v>95</v>
      </c>
      <c r="CA408">
        <v>65</v>
      </c>
      <c r="CE408">
        <v>0</v>
      </c>
      <c r="CF408">
        <v>0</v>
      </c>
      <c r="CG408">
        <v>0</v>
      </c>
      <c r="CM408">
        <v>0</v>
      </c>
      <c r="CN408" t="s">
        <v>1652</v>
      </c>
      <c r="CO408">
        <v>0</v>
      </c>
      <c r="CP408">
        <f>(P408+Q408+S408)</f>
        <v>90</v>
      </c>
      <c r="CQ408">
        <f>AC408*BC408</f>
        <v>0</v>
      </c>
      <c r="CR408">
        <f>AD408*BB408</f>
        <v>0.40300000000000002</v>
      </c>
      <c r="CS408">
        <f>AE408*BS408</f>
        <v>0</v>
      </c>
      <c r="CT408">
        <f>AF408*BA408</f>
        <v>89.570499999999996</v>
      </c>
      <c r="CU408">
        <f t="shared" si="732"/>
        <v>0</v>
      </c>
      <c r="CV408">
        <f t="shared" si="732"/>
        <v>0.56100000000000005</v>
      </c>
      <c r="CW408">
        <f t="shared" si="732"/>
        <v>0</v>
      </c>
      <c r="CX408">
        <f t="shared" si="732"/>
        <v>0</v>
      </c>
      <c r="CY408">
        <f>(((S408+R408)*AT408)/100)</f>
        <v>85.5</v>
      </c>
      <c r="CZ408">
        <f>(((S408+R408)*AU408)/100)</f>
        <v>58.5</v>
      </c>
      <c r="DC408" t="s">
        <v>3</v>
      </c>
      <c r="DD408" t="s">
        <v>652</v>
      </c>
      <c r="DE408" t="s">
        <v>919</v>
      </c>
      <c r="DF408" t="s">
        <v>919</v>
      </c>
      <c r="DG408" t="s">
        <v>919</v>
      </c>
      <c r="DH408" t="s">
        <v>3</v>
      </c>
      <c r="DI408" t="s">
        <v>919</v>
      </c>
      <c r="DJ408" t="s">
        <v>919</v>
      </c>
      <c r="DK408" t="s">
        <v>3</v>
      </c>
      <c r="DL408" t="s">
        <v>3</v>
      </c>
      <c r="DM408" t="s">
        <v>3</v>
      </c>
      <c r="DN408">
        <v>0</v>
      </c>
      <c r="DO408">
        <v>0</v>
      </c>
      <c r="DP408">
        <v>1</v>
      </c>
      <c r="DQ408">
        <v>1</v>
      </c>
      <c r="DU408">
        <v>1013</v>
      </c>
      <c r="DV408" t="s">
        <v>163</v>
      </c>
      <c r="DW408" t="s">
        <v>163</v>
      </c>
      <c r="DX408">
        <v>1</v>
      </c>
      <c r="EE408">
        <v>48577606</v>
      </c>
      <c r="EF408">
        <v>3</v>
      </c>
      <c r="EG408" t="s">
        <v>593</v>
      </c>
      <c r="EH408">
        <v>0</v>
      </c>
      <c r="EI408" t="s">
        <v>3</v>
      </c>
      <c r="EJ408">
        <v>2</v>
      </c>
      <c r="EK408">
        <v>108001</v>
      </c>
      <c r="EL408" t="s">
        <v>594</v>
      </c>
      <c r="EM408" t="s">
        <v>595</v>
      </c>
      <c r="EO408" t="s">
        <v>920</v>
      </c>
      <c r="EQ408">
        <v>131072</v>
      </c>
      <c r="ER408">
        <v>77.25</v>
      </c>
      <c r="ES408">
        <v>60.3</v>
      </c>
      <c r="ET408">
        <v>0.33</v>
      </c>
      <c r="EU408">
        <v>0</v>
      </c>
      <c r="EV408">
        <v>16.62</v>
      </c>
      <c r="EW408">
        <v>1.87</v>
      </c>
      <c r="EX408">
        <v>0</v>
      </c>
      <c r="EY408">
        <v>0</v>
      </c>
      <c r="FQ408">
        <v>0</v>
      </c>
      <c r="FR408">
        <f>ROUND(IF(AND(BH408=3,BI408=3),P408,0),0)</f>
        <v>0</v>
      </c>
      <c r="FS408">
        <v>0</v>
      </c>
      <c r="FX408">
        <v>95</v>
      </c>
      <c r="FY408">
        <v>65</v>
      </c>
      <c r="GA408" t="s">
        <v>3</v>
      </c>
      <c r="GD408">
        <v>1</v>
      </c>
      <c r="GF408">
        <v>-704286440</v>
      </c>
      <c r="GG408">
        <v>2</v>
      </c>
      <c r="GH408">
        <v>0</v>
      </c>
      <c r="GI408">
        <v>2</v>
      </c>
      <c r="GJ408">
        <v>0</v>
      </c>
      <c r="GK408">
        <v>0</v>
      </c>
      <c r="GL408">
        <f>ROUND(IF(AND(BH408=3,BI408=3,FS408&lt;&gt;0),P408,0),0)</f>
        <v>0</v>
      </c>
      <c r="GM408">
        <f>ROUND(O408+X408+Y408,0)+GX408</f>
        <v>235</v>
      </c>
      <c r="GN408">
        <f>IF(OR(BI408=0,BI408=1),ROUND(O408+X408+Y408,0),0)</f>
        <v>0</v>
      </c>
      <c r="GO408">
        <f>IF(BI408=2,ROUND(O408+X408+Y408,0),0)</f>
        <v>235</v>
      </c>
      <c r="GP408">
        <f>IF(BI408=4,ROUND(O408+X408+Y408,0)+GX408,0)</f>
        <v>0</v>
      </c>
      <c r="GR408">
        <v>0</v>
      </c>
      <c r="GS408">
        <v>0</v>
      </c>
      <c r="GT408">
        <v>0</v>
      </c>
      <c r="GU408" t="s">
        <v>3</v>
      </c>
      <c r="GV408">
        <f>ROUND((GT408),2)</f>
        <v>0</v>
      </c>
      <c r="GW408">
        <v>1</v>
      </c>
      <c r="GX408">
        <f>ROUND(HC408*I408,0)</f>
        <v>0</v>
      </c>
      <c r="HA408">
        <v>0</v>
      </c>
      <c r="HB408">
        <v>0</v>
      </c>
      <c r="HC408">
        <f>GV408*GW408</f>
        <v>0</v>
      </c>
      <c r="IK408">
        <v>0</v>
      </c>
    </row>
    <row r="409" spans="1:245">
      <c r="A409">
        <v>17</v>
      </c>
      <c r="B409">
        <v>1</v>
      </c>
      <c r="C409">
        <f>ROW(SmtRes!A939)</f>
        <v>939</v>
      </c>
      <c r="D409">
        <f>ROW(EtalonRes!A1039)</f>
        <v>1039</v>
      </c>
      <c r="E409" t="s">
        <v>493</v>
      </c>
      <c r="F409" t="s">
        <v>921</v>
      </c>
      <c r="G409" t="s">
        <v>922</v>
      </c>
      <c r="H409" t="s">
        <v>163</v>
      </c>
      <c r="I409">
        <v>1</v>
      </c>
      <c r="J409">
        <v>0</v>
      </c>
      <c r="O409">
        <f>ROUND(CP409,0)</f>
        <v>134</v>
      </c>
      <c r="P409">
        <f>ROUND(CQ409*I409,0)</f>
        <v>0</v>
      </c>
      <c r="Q409">
        <f>ROUND(CR409*I409,0)</f>
        <v>6</v>
      </c>
      <c r="R409">
        <f>ROUND(CS409*I409,0)</f>
        <v>1</v>
      </c>
      <c r="S409">
        <f>ROUND(CT409*I409,0)</f>
        <v>128</v>
      </c>
      <c r="T409">
        <f>ROUND(CU409*I409,0)</f>
        <v>0</v>
      </c>
      <c r="U409">
        <f>CV409*I409</f>
        <v>0.82200000000000006</v>
      </c>
      <c r="V409">
        <f>CW409*I409</f>
        <v>3.0000000000000001E-3</v>
      </c>
      <c r="W409">
        <f>ROUND(CX409*I409,0)</f>
        <v>0</v>
      </c>
      <c r="X409">
        <f t="shared" si="731"/>
        <v>123</v>
      </c>
      <c r="Y409">
        <f t="shared" si="731"/>
        <v>84</v>
      </c>
      <c r="AA409">
        <v>48583957</v>
      </c>
      <c r="AB409">
        <f>ROUND((AC409+AD409+AF409),2)</f>
        <v>8.18</v>
      </c>
      <c r="AC409">
        <f>ROUND(((ES409*0)),2)</f>
        <v>0</v>
      </c>
      <c r="AD409">
        <f>ROUND(((((ET409*0.3))-((EU409*0.3)))+AE409),2)</f>
        <v>1.05</v>
      </c>
      <c r="AE409">
        <f>ROUND(((EU409*0.3)),2)</f>
        <v>0.04</v>
      </c>
      <c r="AF409">
        <f>ROUND(((EV409*0.3)),2)</f>
        <v>7.13</v>
      </c>
      <c r="AG409">
        <f>ROUND((AP409),2)</f>
        <v>0</v>
      </c>
      <c r="AH409">
        <f>((EW409*0.3))</f>
        <v>0.82200000000000006</v>
      </c>
      <c r="AI409">
        <f>((EX409*0.3))</f>
        <v>3.0000000000000001E-3</v>
      </c>
      <c r="AJ409">
        <f>(AS409)</f>
        <v>0</v>
      </c>
      <c r="AK409">
        <v>91.9</v>
      </c>
      <c r="AL409">
        <v>64.650000000000006</v>
      </c>
      <c r="AM409">
        <v>3.47</v>
      </c>
      <c r="AN409">
        <v>0.12</v>
      </c>
      <c r="AO409">
        <v>23.78</v>
      </c>
      <c r="AP409">
        <v>0</v>
      </c>
      <c r="AQ409">
        <v>2.74</v>
      </c>
      <c r="AR409">
        <v>0.01</v>
      </c>
      <c r="AS409">
        <v>0</v>
      </c>
      <c r="AT409">
        <v>95</v>
      </c>
      <c r="AU409">
        <v>65</v>
      </c>
      <c r="AV409">
        <v>1</v>
      </c>
      <c r="AW409">
        <v>1</v>
      </c>
      <c r="AZ409">
        <v>1</v>
      </c>
      <c r="BA409">
        <v>17.95</v>
      </c>
      <c r="BB409">
        <v>6.03</v>
      </c>
      <c r="BC409">
        <v>5.09</v>
      </c>
      <c r="BD409" t="s">
        <v>3</v>
      </c>
      <c r="BE409" t="s">
        <v>3</v>
      </c>
      <c r="BF409" t="s">
        <v>3</v>
      </c>
      <c r="BG409" t="s">
        <v>3</v>
      </c>
      <c r="BH409">
        <v>0</v>
      </c>
      <c r="BI409">
        <v>2</v>
      </c>
      <c r="BJ409" t="s">
        <v>923</v>
      </c>
      <c r="BM409">
        <v>108001</v>
      </c>
      <c r="BN409">
        <v>0</v>
      </c>
      <c r="BO409" t="s">
        <v>921</v>
      </c>
      <c r="BP409">
        <v>1</v>
      </c>
      <c r="BQ409">
        <v>3</v>
      </c>
      <c r="BR409">
        <v>0</v>
      </c>
      <c r="BS409">
        <v>17.95</v>
      </c>
      <c r="BT409">
        <v>1</v>
      </c>
      <c r="BU409">
        <v>1</v>
      </c>
      <c r="BV409">
        <v>1</v>
      </c>
      <c r="BW409">
        <v>1</v>
      </c>
      <c r="BX409">
        <v>1</v>
      </c>
      <c r="BY409" t="s">
        <v>3</v>
      </c>
      <c r="BZ409">
        <v>95</v>
      </c>
      <c r="CA409">
        <v>65</v>
      </c>
      <c r="CE409">
        <v>0</v>
      </c>
      <c r="CF409">
        <v>0</v>
      </c>
      <c r="CG409">
        <v>0</v>
      </c>
      <c r="CM409">
        <v>0</v>
      </c>
      <c r="CN409" t="s">
        <v>1652</v>
      </c>
      <c r="CO409">
        <v>0</v>
      </c>
      <c r="CP409">
        <f>(P409+Q409+S409)</f>
        <v>134</v>
      </c>
      <c r="CQ409">
        <f>AC409*BC409</f>
        <v>0</v>
      </c>
      <c r="CR409">
        <f>AD409*BB409</f>
        <v>6.3315000000000001</v>
      </c>
      <c r="CS409">
        <f>AE409*BS409</f>
        <v>0.71799999999999997</v>
      </c>
      <c r="CT409">
        <f>AF409*BA409</f>
        <v>127.98349999999999</v>
      </c>
      <c r="CU409">
        <f t="shared" si="732"/>
        <v>0</v>
      </c>
      <c r="CV409">
        <f t="shared" si="732"/>
        <v>0.82200000000000006</v>
      </c>
      <c r="CW409">
        <f t="shared" si="732"/>
        <v>3.0000000000000001E-3</v>
      </c>
      <c r="CX409">
        <f t="shared" si="732"/>
        <v>0</v>
      </c>
      <c r="CY409">
        <f>(((S409+R409)*AT409)/100)</f>
        <v>122.55</v>
      </c>
      <c r="CZ409">
        <f>(((S409+R409)*AU409)/100)</f>
        <v>83.85</v>
      </c>
      <c r="DC409" t="s">
        <v>3</v>
      </c>
      <c r="DD409" t="s">
        <v>652</v>
      </c>
      <c r="DE409" t="s">
        <v>919</v>
      </c>
      <c r="DF409" t="s">
        <v>919</v>
      </c>
      <c r="DG409" t="s">
        <v>919</v>
      </c>
      <c r="DH409" t="s">
        <v>3</v>
      </c>
      <c r="DI409" t="s">
        <v>919</v>
      </c>
      <c r="DJ409" t="s">
        <v>919</v>
      </c>
      <c r="DK409" t="s">
        <v>3</v>
      </c>
      <c r="DL409" t="s">
        <v>3</v>
      </c>
      <c r="DM409" t="s">
        <v>3</v>
      </c>
      <c r="DN409">
        <v>0</v>
      </c>
      <c r="DO409">
        <v>0</v>
      </c>
      <c r="DP409">
        <v>1</v>
      </c>
      <c r="DQ409">
        <v>1</v>
      </c>
      <c r="DU409">
        <v>1013</v>
      </c>
      <c r="DV409" t="s">
        <v>163</v>
      </c>
      <c r="DW409" t="s">
        <v>163</v>
      </c>
      <c r="DX409">
        <v>1</v>
      </c>
      <c r="EE409">
        <v>48577606</v>
      </c>
      <c r="EF409">
        <v>3</v>
      </c>
      <c r="EG409" t="s">
        <v>593</v>
      </c>
      <c r="EH409">
        <v>0</v>
      </c>
      <c r="EI409" t="s">
        <v>3</v>
      </c>
      <c r="EJ409">
        <v>2</v>
      </c>
      <c r="EK409">
        <v>108001</v>
      </c>
      <c r="EL409" t="s">
        <v>594</v>
      </c>
      <c r="EM409" t="s">
        <v>595</v>
      </c>
      <c r="EO409" t="s">
        <v>920</v>
      </c>
      <c r="EQ409">
        <v>131072</v>
      </c>
      <c r="ER409">
        <v>91.9</v>
      </c>
      <c r="ES409">
        <v>64.650000000000006</v>
      </c>
      <c r="ET409">
        <v>3.47</v>
      </c>
      <c r="EU409">
        <v>0.12</v>
      </c>
      <c r="EV409">
        <v>23.78</v>
      </c>
      <c r="EW409">
        <v>2.74</v>
      </c>
      <c r="EX409">
        <v>0.01</v>
      </c>
      <c r="EY409">
        <v>0</v>
      </c>
      <c r="FQ409">
        <v>0</v>
      </c>
      <c r="FR409">
        <f>ROUND(IF(AND(BH409=3,BI409=3),P409,0),0)</f>
        <v>0</v>
      </c>
      <c r="FS409">
        <v>0</v>
      </c>
      <c r="FX409">
        <v>95</v>
      </c>
      <c r="FY409">
        <v>65</v>
      </c>
      <c r="GA409" t="s">
        <v>3</v>
      </c>
      <c r="GD409">
        <v>1</v>
      </c>
      <c r="GF409">
        <v>-1528757692</v>
      </c>
      <c r="GG409">
        <v>2</v>
      </c>
      <c r="GH409">
        <v>0</v>
      </c>
      <c r="GI409">
        <v>2</v>
      </c>
      <c r="GJ409">
        <v>0</v>
      </c>
      <c r="GK409">
        <v>0</v>
      </c>
      <c r="GL409">
        <f>ROUND(IF(AND(BH409=3,BI409=3,FS409&lt;&gt;0),P409,0),0)</f>
        <v>0</v>
      </c>
      <c r="GM409">
        <f>ROUND(O409+X409+Y409,0)+GX409</f>
        <v>341</v>
      </c>
      <c r="GN409">
        <f>IF(OR(BI409=0,BI409=1),ROUND(O409+X409+Y409,0),0)</f>
        <v>0</v>
      </c>
      <c r="GO409">
        <f>IF(BI409=2,ROUND(O409+X409+Y409,0),0)</f>
        <v>341</v>
      </c>
      <c r="GP409">
        <f>IF(BI409=4,ROUND(O409+X409+Y409,0)+GX409,0)</f>
        <v>0</v>
      </c>
      <c r="GR409">
        <v>0</v>
      </c>
      <c r="GS409">
        <v>0</v>
      </c>
      <c r="GT409">
        <v>0</v>
      </c>
      <c r="GU409" t="s">
        <v>3</v>
      </c>
      <c r="GV409">
        <f>ROUND((GT409),2)</f>
        <v>0</v>
      </c>
      <c r="GW409">
        <v>1</v>
      </c>
      <c r="GX409">
        <f>ROUND(HC409*I409,0)</f>
        <v>0</v>
      </c>
      <c r="HA409">
        <v>0</v>
      </c>
      <c r="HB409">
        <v>0</v>
      </c>
      <c r="HC409">
        <f>GV409*GW409</f>
        <v>0</v>
      </c>
      <c r="IK409">
        <v>0</v>
      </c>
    </row>
    <row r="411" spans="1:245">
      <c r="A411" s="2">
        <v>51</v>
      </c>
      <c r="B411" s="2">
        <f>B360</f>
        <v>1</v>
      </c>
      <c r="C411" s="2">
        <f>A360</f>
        <v>3</v>
      </c>
      <c r="D411" s="2">
        <f>ROW(A360)</f>
        <v>360</v>
      </c>
      <c r="E411" s="2"/>
      <c r="F411" s="2" t="str">
        <f>IF(F360&lt;&gt;"",F360,"")</f>
        <v>02-01-03</v>
      </c>
      <c r="G411" s="2" t="str">
        <f>IF(G360&lt;&gt;"",G360,"")</f>
        <v>Электромонтажные работы</v>
      </c>
      <c r="H411" s="2">
        <v>0</v>
      </c>
      <c r="I411" s="2"/>
      <c r="J411" s="2"/>
      <c r="K411" s="2"/>
      <c r="L411" s="2"/>
      <c r="M411" s="2"/>
      <c r="N411" s="2"/>
      <c r="O411" s="2">
        <f t="shared" ref="O411:T411" si="733">ROUND(AB411,0)</f>
        <v>34065</v>
      </c>
      <c r="P411" s="2">
        <f t="shared" si="733"/>
        <v>25444</v>
      </c>
      <c r="Q411" s="2">
        <f t="shared" si="733"/>
        <v>509</v>
      </c>
      <c r="R411" s="2">
        <f t="shared" si="733"/>
        <v>29</v>
      </c>
      <c r="S411" s="2">
        <f t="shared" si="733"/>
        <v>8112</v>
      </c>
      <c r="T411" s="2">
        <f t="shared" si="733"/>
        <v>0</v>
      </c>
      <c r="U411" s="2">
        <f>AH411</f>
        <v>51.323299999999996</v>
      </c>
      <c r="V411" s="2">
        <f>AI411</f>
        <v>0.1343</v>
      </c>
      <c r="W411" s="2">
        <f>ROUND(AJ411,0)</f>
        <v>0</v>
      </c>
      <c r="X411" s="2">
        <f>ROUND(AK411,0)</f>
        <v>7715</v>
      </c>
      <c r="Y411" s="2">
        <f>ROUND(AL411,0)</f>
        <v>5294</v>
      </c>
      <c r="Z411" s="2"/>
      <c r="AA411" s="2"/>
      <c r="AB411" s="2">
        <f>ROUND(SUMIF(AA364:AA409,"=48583957",O364:O409),0)</f>
        <v>34065</v>
      </c>
      <c r="AC411" s="2">
        <f>ROUND(SUMIF(AA364:AA409,"=48583957",P364:P409),0)</f>
        <v>25444</v>
      </c>
      <c r="AD411" s="2">
        <f>ROUND(SUMIF(AA364:AA409,"=48583957",Q364:Q409),0)</f>
        <v>509</v>
      </c>
      <c r="AE411" s="2">
        <f>ROUND(SUMIF(AA364:AA409,"=48583957",R364:R409),0)</f>
        <v>29</v>
      </c>
      <c r="AF411" s="2">
        <f>ROUND(SUMIF(AA364:AA409,"=48583957",S364:S409),0)</f>
        <v>8112</v>
      </c>
      <c r="AG411" s="2">
        <f>ROUND(SUMIF(AA364:AA409,"=48583957",T364:T409),0)</f>
        <v>0</v>
      </c>
      <c r="AH411" s="2">
        <f>SUMIF(AA364:AA409,"=48583957",U364:U409)</f>
        <v>51.323299999999996</v>
      </c>
      <c r="AI411" s="2">
        <f>SUMIF(AA364:AA409,"=48583957",V364:V409)</f>
        <v>0.1343</v>
      </c>
      <c r="AJ411" s="2">
        <f>ROUND(SUMIF(AA364:AA409,"=48583957",W364:W409),0)</f>
        <v>0</v>
      </c>
      <c r="AK411" s="2">
        <f>ROUND(SUMIF(AA364:AA409,"=48583957",X364:X409),0)</f>
        <v>7715</v>
      </c>
      <c r="AL411" s="2">
        <f>ROUND(SUMIF(AA364:AA409,"=48583957",Y364:Y409),0)</f>
        <v>5294</v>
      </c>
      <c r="AM411" s="2"/>
      <c r="AN411" s="2"/>
      <c r="AO411" s="2">
        <f t="shared" ref="AO411:BC411" si="734">ROUND(BX411,0)</f>
        <v>0</v>
      </c>
      <c r="AP411" s="2">
        <f t="shared" si="734"/>
        <v>0</v>
      </c>
      <c r="AQ411" s="2">
        <f t="shared" si="734"/>
        <v>0</v>
      </c>
      <c r="AR411" s="2">
        <f t="shared" si="734"/>
        <v>47074</v>
      </c>
      <c r="AS411" s="2">
        <f t="shared" si="734"/>
        <v>6721</v>
      </c>
      <c r="AT411" s="2">
        <f t="shared" si="734"/>
        <v>40353</v>
      </c>
      <c r="AU411" s="2">
        <f t="shared" si="734"/>
        <v>0</v>
      </c>
      <c r="AV411" s="2">
        <f t="shared" si="734"/>
        <v>25444</v>
      </c>
      <c r="AW411" s="2">
        <f t="shared" si="734"/>
        <v>25444</v>
      </c>
      <c r="AX411" s="2">
        <f t="shared" si="734"/>
        <v>0</v>
      </c>
      <c r="AY411" s="2">
        <f t="shared" si="734"/>
        <v>25444</v>
      </c>
      <c r="AZ411" s="2">
        <f t="shared" si="734"/>
        <v>0</v>
      </c>
      <c r="BA411" s="2">
        <f t="shared" si="734"/>
        <v>0</v>
      </c>
      <c r="BB411" s="2">
        <f t="shared" si="734"/>
        <v>0</v>
      </c>
      <c r="BC411" s="2">
        <f t="shared" si="734"/>
        <v>0</v>
      </c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>
        <f>ROUND(SUMIF(AA364:AA409,"=48583957",FQ364:FQ409),0)</f>
        <v>0</v>
      </c>
      <c r="BY411" s="2">
        <f>ROUND(SUMIF(AA364:AA409,"=48583957",FR364:FR409),0)</f>
        <v>0</v>
      </c>
      <c r="BZ411" s="2">
        <f>ROUND(SUMIF(AA364:AA409,"=48583957",GL364:GL409),0)</f>
        <v>0</v>
      </c>
      <c r="CA411" s="2">
        <f>ROUND(SUMIF(AA364:AA409,"=48583957",GM364:GM409),0)</f>
        <v>47074</v>
      </c>
      <c r="CB411" s="2">
        <f>ROUND(SUMIF(AA364:AA409,"=48583957",GN364:GN409),0)</f>
        <v>6721</v>
      </c>
      <c r="CC411" s="2">
        <f>ROUND(SUMIF(AA364:AA409,"=48583957",GO364:GO409),0)</f>
        <v>40353</v>
      </c>
      <c r="CD411" s="2">
        <f>ROUND(SUMIF(AA364:AA409,"=48583957",GP364:GP409),0)</f>
        <v>0</v>
      </c>
      <c r="CE411" s="2">
        <f>AC411-BX411</f>
        <v>25444</v>
      </c>
      <c r="CF411" s="2">
        <f>AC411-BY411</f>
        <v>25444</v>
      </c>
      <c r="CG411" s="2">
        <f>BX411-BZ411</f>
        <v>0</v>
      </c>
      <c r="CH411" s="2">
        <f>AC411-BX411-BY411+BZ411</f>
        <v>25444</v>
      </c>
      <c r="CI411" s="2">
        <f>BY411-BZ411</f>
        <v>0</v>
      </c>
      <c r="CJ411" s="2">
        <f>ROUND(SUMIF(AA364:AA409,"=48583957",GX364:GX409),0)</f>
        <v>0</v>
      </c>
      <c r="CK411" s="2">
        <f>ROUND(SUMIF(AA364:AA409,"=48583957",GY364:GY409),0)</f>
        <v>0</v>
      </c>
      <c r="CL411" s="2">
        <f>ROUND(SUMIF(AA364:AA409,"=48583957",GZ364:GZ409),0)</f>
        <v>0</v>
      </c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3"/>
      <c r="DH411" s="3"/>
      <c r="DI411" s="3"/>
      <c r="DJ411" s="3"/>
      <c r="DK411" s="3"/>
      <c r="DL411" s="3"/>
      <c r="DM411" s="3"/>
      <c r="DN411" s="3"/>
      <c r="DO411" s="3"/>
      <c r="DP411" s="3"/>
      <c r="DQ411" s="3"/>
      <c r="DR411" s="3"/>
      <c r="DS411" s="3"/>
      <c r="DT411" s="3"/>
      <c r="DU411" s="3"/>
      <c r="DV411" s="3"/>
      <c r="DW411" s="3"/>
      <c r="DX411" s="3"/>
      <c r="DY411" s="3"/>
      <c r="DZ411" s="3"/>
      <c r="EA411" s="3"/>
      <c r="EB411" s="3"/>
      <c r="EC411" s="3"/>
      <c r="ED411" s="3"/>
      <c r="EE411" s="3"/>
      <c r="EF411" s="3"/>
      <c r="EG411" s="3"/>
      <c r="EH411" s="3"/>
      <c r="EI411" s="3"/>
      <c r="EJ411" s="3"/>
      <c r="EK411" s="3"/>
      <c r="EL411" s="3"/>
      <c r="EM411" s="3"/>
      <c r="EN411" s="3"/>
      <c r="EO411" s="3"/>
      <c r="EP411" s="3"/>
      <c r="EQ411" s="3"/>
      <c r="ER411" s="3"/>
      <c r="ES411" s="3"/>
      <c r="ET411" s="3"/>
      <c r="EU411" s="3"/>
      <c r="EV411" s="3"/>
      <c r="EW411" s="3"/>
      <c r="EX411" s="3"/>
      <c r="EY411" s="3"/>
      <c r="EZ411" s="3"/>
      <c r="FA411" s="3"/>
      <c r="FB411" s="3"/>
      <c r="FC411" s="3"/>
      <c r="FD411" s="3"/>
      <c r="FE411" s="3"/>
      <c r="FF411" s="3"/>
      <c r="FG411" s="3"/>
      <c r="FH411" s="3"/>
      <c r="FI411" s="3"/>
      <c r="FJ411" s="3"/>
      <c r="FK411" s="3"/>
      <c r="FL411" s="3"/>
      <c r="FM411" s="3"/>
      <c r="FN411" s="3"/>
      <c r="FO411" s="3"/>
      <c r="FP411" s="3"/>
      <c r="FQ411" s="3"/>
      <c r="FR411" s="3"/>
      <c r="FS411" s="3"/>
      <c r="FT411" s="3"/>
      <c r="FU411" s="3"/>
      <c r="FV411" s="3"/>
      <c r="FW411" s="3"/>
      <c r="FX411" s="3"/>
      <c r="FY411" s="3"/>
      <c r="FZ411" s="3"/>
      <c r="GA411" s="3"/>
      <c r="GB411" s="3"/>
      <c r="GC411" s="3"/>
      <c r="GD411" s="3"/>
      <c r="GE411" s="3"/>
      <c r="GF411" s="3"/>
      <c r="GG411" s="3"/>
      <c r="GH411" s="3"/>
      <c r="GI411" s="3"/>
      <c r="GJ411" s="3"/>
      <c r="GK411" s="3"/>
      <c r="GL411" s="3"/>
      <c r="GM411" s="3"/>
      <c r="GN411" s="3"/>
      <c r="GO411" s="3"/>
      <c r="GP411" s="3"/>
      <c r="GQ411" s="3"/>
      <c r="GR411" s="3"/>
      <c r="GS411" s="3"/>
      <c r="GT411" s="3"/>
      <c r="GU411" s="3"/>
      <c r="GV411" s="3"/>
      <c r="GW411" s="3"/>
      <c r="GX411" s="3">
        <v>0</v>
      </c>
    </row>
    <row r="413" spans="1:245">
      <c r="A413" s="4">
        <v>50</v>
      </c>
      <c r="B413" s="4">
        <v>0</v>
      </c>
      <c r="C413" s="4">
        <v>0</v>
      </c>
      <c r="D413" s="4">
        <v>1</v>
      </c>
      <c r="E413" s="4">
        <v>201</v>
      </c>
      <c r="F413" s="4">
        <f>ROUND(Source!O411,O413)</f>
        <v>34065</v>
      </c>
      <c r="G413" s="4" t="s">
        <v>296</v>
      </c>
      <c r="H413" s="4" t="s">
        <v>297</v>
      </c>
      <c r="I413" s="4"/>
      <c r="J413" s="4"/>
      <c r="K413" s="4">
        <v>201</v>
      </c>
      <c r="L413" s="4">
        <v>1</v>
      </c>
      <c r="M413" s="4">
        <v>3</v>
      </c>
      <c r="N413" s="4" t="s">
        <v>3</v>
      </c>
      <c r="O413" s="4">
        <v>0</v>
      </c>
      <c r="P413" s="4"/>
      <c r="Q413" s="4"/>
      <c r="R413" s="4"/>
      <c r="S413" s="4"/>
      <c r="T413" s="4"/>
      <c r="U413" s="4"/>
      <c r="V413" s="4"/>
      <c r="W413" s="4"/>
    </row>
    <row r="414" spans="1:245">
      <c r="A414" s="4">
        <v>50</v>
      </c>
      <c r="B414" s="4">
        <v>0</v>
      </c>
      <c r="C414" s="4">
        <v>0</v>
      </c>
      <c r="D414" s="4">
        <v>1</v>
      </c>
      <c r="E414" s="4">
        <v>0</v>
      </c>
      <c r="F414" s="4">
        <f>ROUND(Source!P411,O414)</f>
        <v>25444</v>
      </c>
      <c r="G414" s="4" t="s">
        <v>298</v>
      </c>
      <c r="H414" s="4" t="s">
        <v>299</v>
      </c>
      <c r="I414" s="4"/>
      <c r="J414" s="4"/>
      <c r="K414" s="4">
        <v>202</v>
      </c>
      <c r="L414" s="4">
        <v>2</v>
      </c>
      <c r="M414" s="4">
        <v>3</v>
      </c>
      <c r="N414" s="4" t="s">
        <v>3</v>
      </c>
      <c r="O414" s="4">
        <v>0</v>
      </c>
      <c r="P414" s="4"/>
      <c r="Q414" s="4"/>
      <c r="R414" s="4"/>
      <c r="S414" s="4"/>
      <c r="T414" s="4"/>
      <c r="U414" s="4"/>
      <c r="V414" s="4"/>
      <c r="W414" s="4"/>
    </row>
    <row r="415" spans="1:245">
      <c r="A415" s="4">
        <v>50</v>
      </c>
      <c r="B415" s="4">
        <v>0</v>
      </c>
      <c r="C415" s="4">
        <v>0</v>
      </c>
      <c r="D415" s="4">
        <v>1</v>
      </c>
      <c r="E415" s="4">
        <v>222</v>
      </c>
      <c r="F415" s="4">
        <f>ROUND(Source!AO411,O415)</f>
        <v>0</v>
      </c>
      <c r="G415" s="4" t="s">
        <v>300</v>
      </c>
      <c r="H415" s="4" t="s">
        <v>301</v>
      </c>
      <c r="I415" s="4"/>
      <c r="J415" s="4"/>
      <c r="K415" s="4">
        <v>222</v>
      </c>
      <c r="L415" s="4">
        <v>3</v>
      </c>
      <c r="M415" s="4">
        <v>3</v>
      </c>
      <c r="N415" s="4" t="s">
        <v>3</v>
      </c>
      <c r="O415" s="4">
        <v>0</v>
      </c>
      <c r="P415" s="4"/>
      <c r="Q415" s="4"/>
      <c r="R415" s="4"/>
      <c r="S415" s="4"/>
      <c r="T415" s="4"/>
      <c r="U415" s="4"/>
      <c r="V415" s="4"/>
      <c r="W415" s="4"/>
    </row>
    <row r="416" spans="1:245">
      <c r="A416" s="4">
        <v>50</v>
      </c>
      <c r="B416" s="4">
        <v>0</v>
      </c>
      <c r="C416" s="4">
        <v>0</v>
      </c>
      <c r="D416" s="4">
        <v>1</v>
      </c>
      <c r="E416" s="4">
        <v>225</v>
      </c>
      <c r="F416" s="4">
        <f>ROUND(Source!AV411,O416)</f>
        <v>25444</v>
      </c>
      <c r="G416" s="4" t="s">
        <v>302</v>
      </c>
      <c r="H416" s="4" t="s">
        <v>303</v>
      </c>
      <c r="I416" s="4"/>
      <c r="J416" s="4"/>
      <c r="K416" s="4">
        <v>225</v>
      </c>
      <c r="L416" s="4">
        <v>4</v>
      </c>
      <c r="M416" s="4">
        <v>3</v>
      </c>
      <c r="N416" s="4" t="s">
        <v>3</v>
      </c>
      <c r="O416" s="4">
        <v>0</v>
      </c>
      <c r="P416" s="4"/>
      <c r="Q416" s="4"/>
      <c r="R416" s="4"/>
      <c r="S416" s="4"/>
      <c r="T416" s="4"/>
      <c r="U416" s="4"/>
      <c r="V416" s="4"/>
      <c r="W416" s="4"/>
    </row>
    <row r="417" spans="1:23">
      <c r="A417" s="4">
        <v>50</v>
      </c>
      <c r="B417" s="4">
        <v>0</v>
      </c>
      <c r="C417" s="4">
        <v>0</v>
      </c>
      <c r="D417" s="4">
        <v>1</v>
      </c>
      <c r="E417" s="4">
        <v>226</v>
      </c>
      <c r="F417" s="4">
        <f>ROUND(Source!AW411,O417)</f>
        <v>25444</v>
      </c>
      <c r="G417" s="4" t="s">
        <v>304</v>
      </c>
      <c r="H417" s="4" t="s">
        <v>305</v>
      </c>
      <c r="I417" s="4"/>
      <c r="J417" s="4"/>
      <c r="K417" s="4">
        <v>226</v>
      </c>
      <c r="L417" s="4">
        <v>5</v>
      </c>
      <c r="M417" s="4">
        <v>3</v>
      </c>
      <c r="N417" s="4" t="s">
        <v>3</v>
      </c>
      <c r="O417" s="4">
        <v>0</v>
      </c>
      <c r="P417" s="4"/>
      <c r="Q417" s="4"/>
      <c r="R417" s="4"/>
      <c r="S417" s="4"/>
      <c r="T417" s="4"/>
      <c r="U417" s="4"/>
      <c r="V417" s="4"/>
      <c r="W417" s="4"/>
    </row>
    <row r="418" spans="1:23">
      <c r="A418" s="4">
        <v>50</v>
      </c>
      <c r="B418" s="4">
        <v>0</v>
      </c>
      <c r="C418" s="4">
        <v>0</v>
      </c>
      <c r="D418" s="4">
        <v>1</v>
      </c>
      <c r="E418" s="4">
        <v>227</v>
      </c>
      <c r="F418" s="4">
        <f>ROUND(Source!AX411,O418)</f>
        <v>0</v>
      </c>
      <c r="G418" s="4" t="s">
        <v>306</v>
      </c>
      <c r="H418" s="4" t="s">
        <v>307</v>
      </c>
      <c r="I418" s="4"/>
      <c r="J418" s="4"/>
      <c r="K418" s="4">
        <v>227</v>
      </c>
      <c r="L418" s="4">
        <v>6</v>
      </c>
      <c r="M418" s="4">
        <v>3</v>
      </c>
      <c r="N418" s="4" t="s">
        <v>3</v>
      </c>
      <c r="O418" s="4">
        <v>0</v>
      </c>
      <c r="P418" s="4"/>
      <c r="Q418" s="4"/>
      <c r="R418" s="4"/>
      <c r="S418" s="4"/>
      <c r="T418" s="4"/>
      <c r="U418" s="4"/>
      <c r="V418" s="4"/>
      <c r="W418" s="4"/>
    </row>
    <row r="419" spans="1:23">
      <c r="A419" s="4">
        <v>50</v>
      </c>
      <c r="B419" s="4">
        <v>0</v>
      </c>
      <c r="C419" s="4">
        <v>0</v>
      </c>
      <c r="D419" s="4">
        <v>1</v>
      </c>
      <c r="E419" s="4">
        <v>228</v>
      </c>
      <c r="F419" s="4">
        <f>ROUND(Source!AY411,O419)</f>
        <v>25444</v>
      </c>
      <c r="G419" s="4" t="s">
        <v>308</v>
      </c>
      <c r="H419" s="4" t="s">
        <v>309</v>
      </c>
      <c r="I419" s="4"/>
      <c r="J419" s="4"/>
      <c r="K419" s="4">
        <v>228</v>
      </c>
      <c r="L419" s="4">
        <v>7</v>
      </c>
      <c r="M419" s="4">
        <v>3</v>
      </c>
      <c r="N419" s="4" t="s">
        <v>3</v>
      </c>
      <c r="O419" s="4">
        <v>0</v>
      </c>
      <c r="P419" s="4"/>
      <c r="Q419" s="4"/>
      <c r="R419" s="4"/>
      <c r="S419" s="4"/>
      <c r="T419" s="4"/>
      <c r="U419" s="4"/>
      <c r="V419" s="4"/>
      <c r="W419" s="4"/>
    </row>
    <row r="420" spans="1:23">
      <c r="A420" s="4">
        <v>50</v>
      </c>
      <c r="B420" s="4">
        <v>0</v>
      </c>
      <c r="C420" s="4">
        <v>0</v>
      </c>
      <c r="D420" s="4">
        <v>1</v>
      </c>
      <c r="E420" s="4">
        <v>216</v>
      </c>
      <c r="F420" s="4">
        <f>ROUND(Source!AP411,O420)</f>
        <v>0</v>
      </c>
      <c r="G420" s="4" t="s">
        <v>310</v>
      </c>
      <c r="H420" s="4" t="s">
        <v>311</v>
      </c>
      <c r="I420" s="4"/>
      <c r="J420" s="4"/>
      <c r="K420" s="4">
        <v>216</v>
      </c>
      <c r="L420" s="4">
        <v>8</v>
      </c>
      <c r="M420" s="4">
        <v>3</v>
      </c>
      <c r="N420" s="4" t="s">
        <v>3</v>
      </c>
      <c r="O420" s="4">
        <v>0</v>
      </c>
      <c r="P420" s="4"/>
      <c r="Q420" s="4"/>
      <c r="R420" s="4"/>
      <c r="S420" s="4"/>
      <c r="T420" s="4"/>
      <c r="U420" s="4"/>
      <c r="V420" s="4"/>
      <c r="W420" s="4"/>
    </row>
    <row r="421" spans="1:23">
      <c r="A421" s="4">
        <v>50</v>
      </c>
      <c r="B421" s="4">
        <v>0</v>
      </c>
      <c r="C421" s="4">
        <v>0</v>
      </c>
      <c r="D421" s="4">
        <v>1</v>
      </c>
      <c r="E421" s="4">
        <v>223</v>
      </c>
      <c r="F421" s="4">
        <f>ROUND(Source!AQ411,O421)</f>
        <v>0</v>
      </c>
      <c r="G421" s="4" t="s">
        <v>312</v>
      </c>
      <c r="H421" s="4" t="s">
        <v>313</v>
      </c>
      <c r="I421" s="4"/>
      <c r="J421" s="4"/>
      <c r="K421" s="4">
        <v>223</v>
      </c>
      <c r="L421" s="4">
        <v>9</v>
      </c>
      <c r="M421" s="4">
        <v>3</v>
      </c>
      <c r="N421" s="4" t="s">
        <v>3</v>
      </c>
      <c r="O421" s="4">
        <v>0</v>
      </c>
      <c r="P421" s="4"/>
      <c r="Q421" s="4"/>
      <c r="R421" s="4"/>
      <c r="S421" s="4"/>
      <c r="T421" s="4"/>
      <c r="U421" s="4"/>
      <c r="V421" s="4"/>
      <c r="W421" s="4"/>
    </row>
    <row r="422" spans="1:23">
      <c r="A422" s="4">
        <v>50</v>
      </c>
      <c r="B422" s="4">
        <v>0</v>
      </c>
      <c r="C422" s="4">
        <v>0</v>
      </c>
      <c r="D422" s="4">
        <v>1</v>
      </c>
      <c r="E422" s="4">
        <v>229</v>
      </c>
      <c r="F422" s="4">
        <f>ROUND(Source!AZ411,O422)</f>
        <v>0</v>
      </c>
      <c r="G422" s="4" t="s">
        <v>314</v>
      </c>
      <c r="H422" s="4" t="s">
        <v>315</v>
      </c>
      <c r="I422" s="4"/>
      <c r="J422" s="4"/>
      <c r="K422" s="4">
        <v>229</v>
      </c>
      <c r="L422" s="4">
        <v>10</v>
      </c>
      <c r="M422" s="4">
        <v>3</v>
      </c>
      <c r="N422" s="4" t="s">
        <v>3</v>
      </c>
      <c r="O422" s="4">
        <v>0</v>
      </c>
      <c r="P422" s="4"/>
      <c r="Q422" s="4"/>
      <c r="R422" s="4"/>
      <c r="S422" s="4"/>
      <c r="T422" s="4"/>
      <c r="U422" s="4"/>
      <c r="V422" s="4"/>
      <c r="W422" s="4"/>
    </row>
    <row r="423" spans="1:23">
      <c r="A423" s="4">
        <v>50</v>
      </c>
      <c r="B423" s="4">
        <v>0</v>
      </c>
      <c r="C423" s="4">
        <v>0</v>
      </c>
      <c r="D423" s="4">
        <v>1</v>
      </c>
      <c r="E423" s="4">
        <v>0</v>
      </c>
      <c r="F423" s="4">
        <f>ROUND(Source!Q411,O423)</f>
        <v>509</v>
      </c>
      <c r="G423" s="4" t="s">
        <v>316</v>
      </c>
      <c r="H423" s="4" t="s">
        <v>317</v>
      </c>
      <c r="I423" s="4"/>
      <c r="J423" s="4"/>
      <c r="K423" s="4">
        <v>203</v>
      </c>
      <c r="L423" s="4">
        <v>11</v>
      </c>
      <c r="M423" s="4">
        <v>3</v>
      </c>
      <c r="N423" s="4" t="s">
        <v>3</v>
      </c>
      <c r="O423" s="4">
        <v>0</v>
      </c>
      <c r="P423" s="4"/>
      <c r="Q423" s="4"/>
      <c r="R423" s="4"/>
      <c r="S423" s="4"/>
      <c r="T423" s="4"/>
      <c r="U423" s="4"/>
      <c r="V423" s="4"/>
      <c r="W423" s="4"/>
    </row>
    <row r="424" spans="1:23">
      <c r="A424" s="4">
        <v>50</v>
      </c>
      <c r="B424" s="4">
        <v>0</v>
      </c>
      <c r="C424" s="4">
        <v>0</v>
      </c>
      <c r="D424" s="4">
        <v>1</v>
      </c>
      <c r="E424" s="4">
        <v>231</v>
      </c>
      <c r="F424" s="4">
        <f>ROUND(Source!BB411,O424)</f>
        <v>0</v>
      </c>
      <c r="G424" s="4" t="s">
        <v>318</v>
      </c>
      <c r="H424" s="4" t="s">
        <v>319</v>
      </c>
      <c r="I424" s="4"/>
      <c r="J424" s="4"/>
      <c r="K424" s="4">
        <v>231</v>
      </c>
      <c r="L424" s="4">
        <v>12</v>
      </c>
      <c r="M424" s="4">
        <v>3</v>
      </c>
      <c r="N424" s="4" t="s">
        <v>3</v>
      </c>
      <c r="O424" s="4">
        <v>0</v>
      </c>
      <c r="P424" s="4"/>
      <c r="Q424" s="4"/>
      <c r="R424" s="4"/>
      <c r="S424" s="4"/>
      <c r="T424" s="4"/>
      <c r="U424" s="4"/>
      <c r="V424" s="4"/>
      <c r="W424" s="4"/>
    </row>
    <row r="425" spans="1:23">
      <c r="A425" s="4">
        <v>50</v>
      </c>
      <c r="B425" s="4">
        <v>0</v>
      </c>
      <c r="C425" s="4">
        <v>0</v>
      </c>
      <c r="D425" s="4">
        <v>1</v>
      </c>
      <c r="E425" s="4">
        <v>204</v>
      </c>
      <c r="F425" s="4">
        <f>ROUND(Source!R411,O425)</f>
        <v>29</v>
      </c>
      <c r="G425" s="4" t="s">
        <v>320</v>
      </c>
      <c r="H425" s="4" t="s">
        <v>321</v>
      </c>
      <c r="I425" s="4"/>
      <c r="J425" s="4"/>
      <c r="K425" s="4">
        <v>204</v>
      </c>
      <c r="L425" s="4">
        <v>13</v>
      </c>
      <c r="M425" s="4">
        <v>3</v>
      </c>
      <c r="N425" s="4" t="s">
        <v>3</v>
      </c>
      <c r="O425" s="4">
        <v>0</v>
      </c>
      <c r="P425" s="4"/>
      <c r="Q425" s="4"/>
      <c r="R425" s="4"/>
      <c r="S425" s="4"/>
      <c r="T425" s="4"/>
      <c r="U425" s="4"/>
      <c r="V425" s="4"/>
      <c r="W425" s="4"/>
    </row>
    <row r="426" spans="1:23">
      <c r="A426" s="4">
        <v>50</v>
      </c>
      <c r="B426" s="4">
        <v>0</v>
      </c>
      <c r="C426" s="4">
        <v>0</v>
      </c>
      <c r="D426" s="4">
        <v>1</v>
      </c>
      <c r="E426" s="4">
        <v>0</v>
      </c>
      <c r="F426" s="4">
        <f>ROUND(Source!S411,O426)</f>
        <v>8112</v>
      </c>
      <c r="G426" s="4" t="s">
        <v>322</v>
      </c>
      <c r="H426" s="4" t="s">
        <v>323</v>
      </c>
      <c r="I426" s="4"/>
      <c r="J426" s="4"/>
      <c r="K426" s="4">
        <v>205</v>
      </c>
      <c r="L426" s="4">
        <v>14</v>
      </c>
      <c r="M426" s="4">
        <v>3</v>
      </c>
      <c r="N426" s="4" t="s">
        <v>3</v>
      </c>
      <c r="O426" s="4">
        <v>0</v>
      </c>
      <c r="P426" s="4"/>
      <c r="Q426" s="4"/>
      <c r="R426" s="4"/>
      <c r="S426" s="4"/>
      <c r="T426" s="4"/>
      <c r="U426" s="4"/>
      <c r="V426" s="4"/>
      <c r="W426" s="4"/>
    </row>
    <row r="427" spans="1:23">
      <c r="A427" s="4">
        <v>50</v>
      </c>
      <c r="B427" s="4">
        <v>0</v>
      </c>
      <c r="C427" s="4">
        <v>0</v>
      </c>
      <c r="D427" s="4">
        <v>1</v>
      </c>
      <c r="E427" s="4">
        <v>232</v>
      </c>
      <c r="F427" s="4">
        <f>ROUND(Source!BC411,O427)</f>
        <v>0</v>
      </c>
      <c r="G427" s="4" t="s">
        <v>324</v>
      </c>
      <c r="H427" s="4" t="s">
        <v>325</v>
      </c>
      <c r="I427" s="4"/>
      <c r="J427" s="4"/>
      <c r="K427" s="4">
        <v>232</v>
      </c>
      <c r="L427" s="4">
        <v>15</v>
      </c>
      <c r="M427" s="4">
        <v>3</v>
      </c>
      <c r="N427" s="4" t="s">
        <v>3</v>
      </c>
      <c r="O427" s="4">
        <v>0</v>
      </c>
      <c r="P427" s="4"/>
      <c r="Q427" s="4"/>
      <c r="R427" s="4"/>
      <c r="S427" s="4"/>
      <c r="T427" s="4"/>
      <c r="U427" s="4"/>
      <c r="V427" s="4"/>
      <c r="W427" s="4"/>
    </row>
    <row r="428" spans="1:23">
      <c r="A428" s="4">
        <v>50</v>
      </c>
      <c r="B428" s="4">
        <v>0</v>
      </c>
      <c r="C428" s="4">
        <v>0</v>
      </c>
      <c r="D428" s="4">
        <v>1</v>
      </c>
      <c r="E428" s="4">
        <v>214</v>
      </c>
      <c r="F428" s="4">
        <f>ROUND(Source!AS411,O428)</f>
        <v>6721</v>
      </c>
      <c r="G428" s="4" t="s">
        <v>326</v>
      </c>
      <c r="H428" s="4" t="s">
        <v>327</v>
      </c>
      <c r="I428" s="4"/>
      <c r="J428" s="4"/>
      <c r="K428" s="4">
        <v>214</v>
      </c>
      <c r="L428" s="4">
        <v>16</v>
      </c>
      <c r="M428" s="4">
        <v>3</v>
      </c>
      <c r="N428" s="4" t="s">
        <v>3</v>
      </c>
      <c r="O428" s="4">
        <v>0</v>
      </c>
      <c r="P428" s="4"/>
      <c r="Q428" s="4"/>
      <c r="R428" s="4"/>
      <c r="S428" s="4"/>
      <c r="T428" s="4"/>
      <c r="U428" s="4"/>
      <c r="V428" s="4"/>
      <c r="W428" s="4"/>
    </row>
    <row r="429" spans="1:23">
      <c r="A429" s="4">
        <v>50</v>
      </c>
      <c r="B429" s="4">
        <v>0</v>
      </c>
      <c r="C429" s="4">
        <v>0</v>
      </c>
      <c r="D429" s="4">
        <v>1</v>
      </c>
      <c r="E429" s="4">
        <v>215</v>
      </c>
      <c r="F429" s="4">
        <f>ROUND(Source!AT411,O429)</f>
        <v>40353</v>
      </c>
      <c r="G429" s="4" t="s">
        <v>328</v>
      </c>
      <c r="H429" s="4" t="s">
        <v>329</v>
      </c>
      <c r="I429" s="4"/>
      <c r="J429" s="4"/>
      <c r="K429" s="4">
        <v>215</v>
      </c>
      <c r="L429" s="4">
        <v>17</v>
      </c>
      <c r="M429" s="4">
        <v>3</v>
      </c>
      <c r="N429" s="4" t="s">
        <v>3</v>
      </c>
      <c r="O429" s="4">
        <v>0</v>
      </c>
      <c r="P429" s="4"/>
      <c r="Q429" s="4"/>
      <c r="R429" s="4"/>
      <c r="S429" s="4"/>
      <c r="T429" s="4"/>
      <c r="U429" s="4"/>
      <c r="V429" s="4"/>
      <c r="W429" s="4"/>
    </row>
    <row r="430" spans="1:23">
      <c r="A430" s="4">
        <v>50</v>
      </c>
      <c r="B430" s="4">
        <v>0</v>
      </c>
      <c r="C430" s="4">
        <v>0</v>
      </c>
      <c r="D430" s="4">
        <v>1</v>
      </c>
      <c r="E430" s="4">
        <v>217</v>
      </c>
      <c r="F430" s="4">
        <f>ROUND(Source!AU411,O430)</f>
        <v>0</v>
      </c>
      <c r="G430" s="4" t="s">
        <v>330</v>
      </c>
      <c r="H430" s="4" t="s">
        <v>331</v>
      </c>
      <c r="I430" s="4"/>
      <c r="J430" s="4"/>
      <c r="K430" s="4">
        <v>217</v>
      </c>
      <c r="L430" s="4">
        <v>18</v>
      </c>
      <c r="M430" s="4">
        <v>3</v>
      </c>
      <c r="N430" s="4" t="s">
        <v>3</v>
      </c>
      <c r="O430" s="4">
        <v>0</v>
      </c>
      <c r="P430" s="4"/>
      <c r="Q430" s="4"/>
      <c r="R430" s="4"/>
      <c r="S430" s="4"/>
      <c r="T430" s="4"/>
      <c r="U430" s="4"/>
      <c r="V430" s="4"/>
      <c r="W430" s="4"/>
    </row>
    <row r="431" spans="1:23">
      <c r="A431" s="4">
        <v>50</v>
      </c>
      <c r="B431" s="4">
        <v>0</v>
      </c>
      <c r="C431" s="4">
        <v>0</v>
      </c>
      <c r="D431" s="4">
        <v>1</v>
      </c>
      <c r="E431" s="4">
        <v>230</v>
      </c>
      <c r="F431" s="4">
        <f>ROUND(Source!BA411,O431)</f>
        <v>0</v>
      </c>
      <c r="G431" s="4" t="s">
        <v>332</v>
      </c>
      <c r="H431" s="4" t="s">
        <v>333</v>
      </c>
      <c r="I431" s="4"/>
      <c r="J431" s="4"/>
      <c r="K431" s="4">
        <v>230</v>
      </c>
      <c r="L431" s="4">
        <v>19</v>
      </c>
      <c r="M431" s="4">
        <v>3</v>
      </c>
      <c r="N431" s="4" t="s">
        <v>3</v>
      </c>
      <c r="O431" s="4">
        <v>0</v>
      </c>
      <c r="P431" s="4"/>
      <c r="Q431" s="4"/>
      <c r="R431" s="4"/>
      <c r="S431" s="4"/>
      <c r="T431" s="4"/>
      <c r="U431" s="4"/>
      <c r="V431" s="4"/>
      <c r="W431" s="4"/>
    </row>
    <row r="432" spans="1:23">
      <c r="A432" s="4">
        <v>50</v>
      </c>
      <c r="B432" s="4">
        <v>0</v>
      </c>
      <c r="C432" s="4">
        <v>0</v>
      </c>
      <c r="D432" s="4">
        <v>1</v>
      </c>
      <c r="E432" s="4">
        <v>206</v>
      </c>
      <c r="F432" s="4">
        <f>ROUND(Source!T411,O432)</f>
        <v>0</v>
      </c>
      <c r="G432" s="4" t="s">
        <v>334</v>
      </c>
      <c r="H432" s="4" t="s">
        <v>335</v>
      </c>
      <c r="I432" s="4"/>
      <c r="J432" s="4"/>
      <c r="K432" s="4">
        <v>206</v>
      </c>
      <c r="L432" s="4">
        <v>20</v>
      </c>
      <c r="M432" s="4">
        <v>3</v>
      </c>
      <c r="N432" s="4" t="s">
        <v>3</v>
      </c>
      <c r="O432" s="4">
        <v>0</v>
      </c>
      <c r="P432" s="4"/>
      <c r="Q432" s="4"/>
      <c r="R432" s="4"/>
      <c r="S432" s="4"/>
      <c r="T432" s="4"/>
      <c r="U432" s="4"/>
      <c r="V432" s="4"/>
      <c r="W432" s="4"/>
    </row>
    <row r="433" spans="1:206">
      <c r="A433" s="4">
        <v>50</v>
      </c>
      <c r="B433" s="4">
        <v>0</v>
      </c>
      <c r="C433" s="4">
        <v>0</v>
      </c>
      <c r="D433" s="4">
        <v>1</v>
      </c>
      <c r="E433" s="4">
        <v>207</v>
      </c>
      <c r="F433" s="4">
        <f>Source!U411</f>
        <v>51.323299999999996</v>
      </c>
      <c r="G433" s="4" t="s">
        <v>336</v>
      </c>
      <c r="H433" s="4" t="s">
        <v>337</v>
      </c>
      <c r="I433" s="4"/>
      <c r="J433" s="4"/>
      <c r="K433" s="4">
        <v>207</v>
      </c>
      <c r="L433" s="4">
        <v>21</v>
      </c>
      <c r="M433" s="4">
        <v>3</v>
      </c>
      <c r="N433" s="4" t="s">
        <v>3</v>
      </c>
      <c r="O433" s="4">
        <v>-1</v>
      </c>
      <c r="P433" s="4"/>
      <c r="Q433" s="4"/>
      <c r="R433" s="4"/>
      <c r="S433" s="4"/>
      <c r="T433" s="4"/>
      <c r="U433" s="4"/>
      <c r="V433" s="4"/>
      <c r="W433" s="4"/>
    </row>
    <row r="434" spans="1:206">
      <c r="A434" s="4">
        <v>50</v>
      </c>
      <c r="B434" s="4">
        <v>0</v>
      </c>
      <c r="C434" s="4">
        <v>0</v>
      </c>
      <c r="D434" s="4">
        <v>1</v>
      </c>
      <c r="E434" s="4">
        <v>208</v>
      </c>
      <c r="F434" s="4">
        <f>Source!V411</f>
        <v>0.1343</v>
      </c>
      <c r="G434" s="4" t="s">
        <v>338</v>
      </c>
      <c r="H434" s="4" t="s">
        <v>339</v>
      </c>
      <c r="I434" s="4"/>
      <c r="J434" s="4"/>
      <c r="K434" s="4">
        <v>208</v>
      </c>
      <c r="L434" s="4">
        <v>22</v>
      </c>
      <c r="M434" s="4">
        <v>3</v>
      </c>
      <c r="N434" s="4" t="s">
        <v>3</v>
      </c>
      <c r="O434" s="4">
        <v>-1</v>
      </c>
      <c r="P434" s="4"/>
      <c r="Q434" s="4"/>
      <c r="R434" s="4"/>
      <c r="S434" s="4"/>
      <c r="T434" s="4"/>
      <c r="U434" s="4"/>
      <c r="V434" s="4"/>
      <c r="W434" s="4"/>
    </row>
    <row r="435" spans="1:206">
      <c r="A435" s="4">
        <v>50</v>
      </c>
      <c r="B435" s="4">
        <v>0</v>
      </c>
      <c r="C435" s="4">
        <v>0</v>
      </c>
      <c r="D435" s="4">
        <v>1</v>
      </c>
      <c r="E435" s="4">
        <v>209</v>
      </c>
      <c r="F435" s="4">
        <f>ROUND(Source!W411,O435)</f>
        <v>0</v>
      </c>
      <c r="G435" s="4" t="s">
        <v>340</v>
      </c>
      <c r="H435" s="4" t="s">
        <v>341</v>
      </c>
      <c r="I435" s="4"/>
      <c r="J435" s="4"/>
      <c r="K435" s="4">
        <v>209</v>
      </c>
      <c r="L435" s="4">
        <v>23</v>
      </c>
      <c r="M435" s="4">
        <v>3</v>
      </c>
      <c r="N435" s="4" t="s">
        <v>3</v>
      </c>
      <c r="O435" s="4">
        <v>0</v>
      </c>
      <c r="P435" s="4"/>
      <c r="Q435" s="4"/>
      <c r="R435" s="4"/>
      <c r="S435" s="4"/>
      <c r="T435" s="4"/>
      <c r="U435" s="4"/>
      <c r="V435" s="4"/>
      <c r="W435" s="4"/>
    </row>
    <row r="436" spans="1:206">
      <c r="A436" s="4">
        <v>50</v>
      </c>
      <c r="B436" s="4">
        <v>0</v>
      </c>
      <c r="C436" s="4">
        <v>0</v>
      </c>
      <c r="D436" s="4">
        <v>1</v>
      </c>
      <c r="E436" s="4">
        <v>0</v>
      </c>
      <c r="F436" s="4">
        <f>ROUND(Source!X411,O436)</f>
        <v>7715</v>
      </c>
      <c r="G436" s="4" t="s">
        <v>342</v>
      </c>
      <c r="H436" s="4" t="s">
        <v>343</v>
      </c>
      <c r="I436" s="4"/>
      <c r="J436" s="4"/>
      <c r="K436" s="4">
        <v>210</v>
      </c>
      <c r="L436" s="4">
        <v>24</v>
      </c>
      <c r="M436" s="4">
        <v>3</v>
      </c>
      <c r="N436" s="4" t="s">
        <v>3</v>
      </c>
      <c r="O436" s="4">
        <v>0</v>
      </c>
      <c r="P436" s="4"/>
      <c r="Q436" s="4"/>
      <c r="R436" s="4"/>
      <c r="S436" s="4"/>
      <c r="T436" s="4"/>
      <c r="U436" s="4"/>
      <c r="V436" s="4"/>
      <c r="W436" s="4"/>
    </row>
    <row r="437" spans="1:206">
      <c r="A437" s="4">
        <v>50</v>
      </c>
      <c r="B437" s="4">
        <v>0</v>
      </c>
      <c r="C437" s="4">
        <v>0</v>
      </c>
      <c r="D437" s="4">
        <v>1</v>
      </c>
      <c r="E437" s="4">
        <v>0</v>
      </c>
      <c r="F437" s="4">
        <f>ROUND(Source!Y411,O437)</f>
        <v>5294</v>
      </c>
      <c r="G437" s="4" t="s">
        <v>344</v>
      </c>
      <c r="H437" s="4" t="s">
        <v>345</v>
      </c>
      <c r="I437" s="4"/>
      <c r="J437" s="4"/>
      <c r="K437" s="4">
        <v>211</v>
      </c>
      <c r="L437" s="4">
        <v>25</v>
      </c>
      <c r="M437" s="4">
        <v>3</v>
      </c>
      <c r="N437" s="4" t="s">
        <v>3</v>
      </c>
      <c r="O437" s="4">
        <v>0</v>
      </c>
      <c r="P437" s="4"/>
      <c r="Q437" s="4"/>
      <c r="R437" s="4"/>
      <c r="S437" s="4"/>
      <c r="T437" s="4"/>
      <c r="U437" s="4"/>
      <c r="V437" s="4"/>
      <c r="W437" s="4"/>
    </row>
    <row r="438" spans="1:206">
      <c r="A438" s="4">
        <v>50</v>
      </c>
      <c r="B438" s="4">
        <v>0</v>
      </c>
      <c r="C438" s="4">
        <v>0</v>
      </c>
      <c r="D438" s="4">
        <v>1</v>
      </c>
      <c r="E438" s="4">
        <v>224</v>
      </c>
      <c r="F438" s="4">
        <f>ROUND(Source!AR411,O438)</f>
        <v>47074</v>
      </c>
      <c r="G438" s="4" t="s">
        <v>346</v>
      </c>
      <c r="H438" s="4" t="s">
        <v>347</v>
      </c>
      <c r="I438" s="4"/>
      <c r="J438" s="4"/>
      <c r="K438" s="4">
        <v>224</v>
      </c>
      <c r="L438" s="4">
        <v>26</v>
      </c>
      <c r="M438" s="4">
        <v>3</v>
      </c>
      <c r="N438" s="4" t="s">
        <v>3</v>
      </c>
      <c r="O438" s="4">
        <v>0</v>
      </c>
      <c r="P438" s="4"/>
      <c r="Q438" s="4"/>
      <c r="R438" s="4"/>
      <c r="S438" s="4"/>
      <c r="T438" s="4"/>
      <c r="U438" s="4"/>
      <c r="V438" s="4"/>
      <c r="W438" s="4"/>
    </row>
    <row r="439" spans="1:206">
      <c r="A439" s="4">
        <v>50</v>
      </c>
      <c r="B439" s="4">
        <v>1</v>
      </c>
      <c r="C439" s="4">
        <v>0</v>
      </c>
      <c r="D439" s="4">
        <v>2</v>
      </c>
      <c r="E439" s="4">
        <v>205</v>
      </c>
      <c r="F439" s="4">
        <f>ROUND(F426,O439)</f>
        <v>8112</v>
      </c>
      <c r="G439" s="4" t="s">
        <v>15</v>
      </c>
      <c r="H439" s="4" t="s">
        <v>322</v>
      </c>
      <c r="I439" s="4"/>
      <c r="J439" s="4"/>
      <c r="K439" s="4">
        <v>212</v>
      </c>
      <c r="L439" s="4">
        <v>27</v>
      </c>
      <c r="M439" s="4">
        <v>0</v>
      </c>
      <c r="N439" s="4" t="s">
        <v>3</v>
      </c>
      <c r="O439" s="4">
        <v>2</v>
      </c>
      <c r="P439" s="4"/>
      <c r="Q439" s="4"/>
      <c r="R439" s="4"/>
      <c r="S439" s="4"/>
      <c r="T439" s="4"/>
      <c r="U439" s="4"/>
      <c r="V439" s="4"/>
      <c r="W439" s="4"/>
    </row>
    <row r="440" spans="1:206">
      <c r="A440" s="4">
        <v>50</v>
      </c>
      <c r="B440" s="4">
        <v>1</v>
      </c>
      <c r="C440" s="4">
        <v>0</v>
      </c>
      <c r="D440" s="4">
        <v>2</v>
      </c>
      <c r="E440" s="4">
        <v>203</v>
      </c>
      <c r="F440" s="4">
        <f>ROUND(F423,O440)</f>
        <v>509</v>
      </c>
      <c r="G440" s="4" t="s">
        <v>24</v>
      </c>
      <c r="H440" s="4" t="s">
        <v>348</v>
      </c>
      <c r="I440" s="4"/>
      <c r="J440" s="4"/>
      <c r="K440" s="4">
        <v>212</v>
      </c>
      <c r="L440" s="4">
        <v>28</v>
      </c>
      <c r="M440" s="4">
        <v>0</v>
      </c>
      <c r="N440" s="4" t="s">
        <v>3</v>
      </c>
      <c r="O440" s="4">
        <v>2</v>
      </c>
      <c r="P440" s="4"/>
      <c r="Q440" s="4"/>
      <c r="R440" s="4"/>
      <c r="S440" s="4"/>
      <c r="T440" s="4"/>
      <c r="U440" s="4"/>
      <c r="V440" s="4"/>
      <c r="W440" s="4"/>
    </row>
    <row r="441" spans="1:206">
      <c r="A441" s="4">
        <v>50</v>
      </c>
      <c r="B441" s="4">
        <v>1</v>
      </c>
      <c r="C441" s="4">
        <v>0</v>
      </c>
      <c r="D441" s="4">
        <v>2</v>
      </c>
      <c r="E441" s="4">
        <v>202</v>
      </c>
      <c r="F441" s="4">
        <f>ROUND(F414,O441)</f>
        <v>25444</v>
      </c>
      <c r="G441" s="4" t="s">
        <v>349</v>
      </c>
      <c r="H441" s="4" t="s">
        <v>350</v>
      </c>
      <c r="I441" s="4"/>
      <c r="J441" s="4"/>
      <c r="K441" s="4">
        <v>212</v>
      </c>
      <c r="L441" s="4">
        <v>29</v>
      </c>
      <c r="M441" s="4">
        <v>0</v>
      </c>
      <c r="N441" s="4" t="s">
        <v>3</v>
      </c>
      <c r="O441" s="4">
        <v>2</v>
      </c>
      <c r="P441" s="4"/>
      <c r="Q441" s="4"/>
      <c r="R441" s="4"/>
      <c r="S441" s="4"/>
      <c r="T441" s="4"/>
      <c r="U441" s="4"/>
      <c r="V441" s="4"/>
      <c r="W441" s="4"/>
    </row>
    <row r="442" spans="1:206">
      <c r="A442" s="4">
        <v>50</v>
      </c>
      <c r="B442" s="4">
        <v>1</v>
      </c>
      <c r="C442" s="4">
        <v>0</v>
      </c>
      <c r="D442" s="4">
        <v>2</v>
      </c>
      <c r="E442" s="4">
        <v>210</v>
      </c>
      <c r="F442" s="4">
        <f>ROUND(F436,O442)</f>
        <v>7715</v>
      </c>
      <c r="G442" s="4" t="s">
        <v>29</v>
      </c>
      <c r="H442" s="4" t="s">
        <v>342</v>
      </c>
      <c r="I442" s="4"/>
      <c r="J442" s="4"/>
      <c r="K442" s="4">
        <v>212</v>
      </c>
      <c r="L442" s="4">
        <v>30</v>
      </c>
      <c r="M442" s="4">
        <v>0</v>
      </c>
      <c r="N442" s="4" t="s">
        <v>3</v>
      </c>
      <c r="O442" s="4">
        <v>2</v>
      </c>
      <c r="P442" s="4"/>
      <c r="Q442" s="4"/>
      <c r="R442" s="4"/>
      <c r="S442" s="4"/>
      <c r="T442" s="4"/>
      <c r="U442" s="4"/>
      <c r="V442" s="4"/>
      <c r="W442" s="4"/>
    </row>
    <row r="443" spans="1:206">
      <c r="A443" s="4">
        <v>50</v>
      </c>
      <c r="B443" s="4">
        <v>1</v>
      </c>
      <c r="C443" s="4">
        <v>0</v>
      </c>
      <c r="D443" s="4">
        <v>2</v>
      </c>
      <c r="E443" s="4">
        <v>211</v>
      </c>
      <c r="F443" s="4">
        <f>ROUND(F437,O443)</f>
        <v>5294</v>
      </c>
      <c r="G443" s="4" t="s">
        <v>42</v>
      </c>
      <c r="H443" s="4" t="s">
        <v>351</v>
      </c>
      <c r="I443" s="4"/>
      <c r="J443" s="4"/>
      <c r="K443" s="4">
        <v>212</v>
      </c>
      <c r="L443" s="4">
        <v>31</v>
      </c>
      <c r="M443" s="4">
        <v>0</v>
      </c>
      <c r="N443" s="4" t="s">
        <v>3</v>
      </c>
      <c r="O443" s="4">
        <v>2</v>
      </c>
      <c r="P443" s="4"/>
      <c r="Q443" s="4"/>
      <c r="R443" s="4"/>
      <c r="S443" s="4"/>
      <c r="T443" s="4"/>
      <c r="U443" s="4"/>
      <c r="V443" s="4"/>
      <c r="W443" s="4"/>
    </row>
    <row r="444" spans="1:206">
      <c r="A444" s="4">
        <v>50</v>
      </c>
      <c r="B444" s="4">
        <v>1</v>
      </c>
      <c r="C444" s="4">
        <v>0</v>
      </c>
      <c r="D444" s="4">
        <v>2</v>
      </c>
      <c r="E444" s="4">
        <v>213</v>
      </c>
      <c r="F444" s="4">
        <f>ROUND(F439+F440+F441+F442+F443,O444)</f>
        <v>47074</v>
      </c>
      <c r="G444" s="4" t="s">
        <v>48</v>
      </c>
      <c r="H444" s="4" t="s">
        <v>352</v>
      </c>
      <c r="I444" s="4"/>
      <c r="J444" s="4"/>
      <c r="K444" s="4">
        <v>212</v>
      </c>
      <c r="L444" s="4">
        <v>32</v>
      </c>
      <c r="M444" s="4">
        <v>0</v>
      </c>
      <c r="N444" s="4" t="s">
        <v>3</v>
      </c>
      <c r="O444" s="4">
        <v>2</v>
      </c>
      <c r="P444" s="4"/>
      <c r="Q444" s="4"/>
      <c r="R444" s="4"/>
      <c r="S444" s="4"/>
      <c r="T444" s="4"/>
      <c r="U444" s="4"/>
      <c r="V444" s="4"/>
      <c r="W444" s="4"/>
    </row>
    <row r="446" spans="1:206">
      <c r="A446" s="2">
        <v>51</v>
      </c>
      <c r="B446" s="2">
        <f>B12</f>
        <v>510</v>
      </c>
      <c r="C446" s="2">
        <f>A12</f>
        <v>1</v>
      </c>
      <c r="D446" s="2">
        <f>ROW(A12)</f>
        <v>12</v>
      </c>
      <c r="E446" s="2"/>
      <c r="F446" s="2" t="str">
        <f>IF(F12&lt;&gt;"",F12,"")</f>
        <v>Новый объект</v>
      </c>
      <c r="G446" s="2" t="str">
        <f>IF(G12&lt;&gt;"",G12,"")</f>
        <v>Текущий ремонт части помещений "Дворца культуры тракторостроителей", расположенного по адресу: Чувашская Республика, г. Чебоксары, Эгерский бульвар, д. 36</v>
      </c>
      <c r="H446" s="2">
        <v>0</v>
      </c>
      <c r="I446" s="2"/>
      <c r="J446" s="2"/>
      <c r="K446" s="2"/>
      <c r="L446" s="2"/>
      <c r="M446" s="2"/>
      <c r="N446" s="2"/>
      <c r="O446" s="2">
        <f t="shared" ref="O446:T446" si="735">ROUND(O123+O325+O411,0)</f>
        <v>1964989</v>
      </c>
      <c r="P446" s="2">
        <f t="shared" si="735"/>
        <v>1565726</v>
      </c>
      <c r="Q446" s="2">
        <f t="shared" si="735"/>
        <v>36716</v>
      </c>
      <c r="R446" s="2">
        <f t="shared" si="735"/>
        <v>7901</v>
      </c>
      <c r="S446" s="2">
        <f t="shared" si="735"/>
        <v>362547</v>
      </c>
      <c r="T446" s="2">
        <f t="shared" si="735"/>
        <v>0</v>
      </c>
      <c r="U446" s="2">
        <f>U123+U325+U411</f>
        <v>2444.9275343999998</v>
      </c>
      <c r="V446" s="2">
        <f>V123+V325+V411</f>
        <v>38.829857199999992</v>
      </c>
      <c r="W446" s="2">
        <f>ROUND(W123+W325+W411,0)</f>
        <v>0</v>
      </c>
      <c r="X446" s="2">
        <f>ROUND(X123+X325+X411,0)</f>
        <v>366949</v>
      </c>
      <c r="Y446" s="2">
        <f>ROUND(Y123+Y325+Y411,0)</f>
        <v>222226</v>
      </c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>
        <f t="shared" ref="AO446:BC446" si="736">ROUND(AO123+AO325+AO411,0)</f>
        <v>0</v>
      </c>
      <c r="AP446" s="2">
        <f t="shared" si="736"/>
        <v>0</v>
      </c>
      <c r="AQ446" s="2">
        <f t="shared" si="736"/>
        <v>0</v>
      </c>
      <c r="AR446" s="2">
        <f t="shared" si="736"/>
        <v>2554164</v>
      </c>
      <c r="AS446" s="2">
        <f t="shared" si="736"/>
        <v>2470829</v>
      </c>
      <c r="AT446" s="2">
        <f t="shared" si="736"/>
        <v>83335</v>
      </c>
      <c r="AU446" s="2">
        <f t="shared" si="736"/>
        <v>0</v>
      </c>
      <c r="AV446" s="2">
        <f t="shared" si="736"/>
        <v>1565726</v>
      </c>
      <c r="AW446" s="2">
        <f t="shared" si="736"/>
        <v>1565726</v>
      </c>
      <c r="AX446" s="2">
        <f t="shared" si="736"/>
        <v>0</v>
      </c>
      <c r="AY446" s="2">
        <f t="shared" si="736"/>
        <v>1565726</v>
      </c>
      <c r="AZ446" s="2">
        <f t="shared" si="736"/>
        <v>0</v>
      </c>
      <c r="BA446" s="2">
        <f t="shared" si="736"/>
        <v>0</v>
      </c>
      <c r="BB446" s="2">
        <f t="shared" si="736"/>
        <v>0</v>
      </c>
      <c r="BC446" s="2">
        <f t="shared" si="736"/>
        <v>0</v>
      </c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3"/>
      <c r="DH446" s="3"/>
      <c r="DI446" s="3"/>
      <c r="DJ446" s="3"/>
      <c r="DK446" s="3"/>
      <c r="DL446" s="3"/>
      <c r="DM446" s="3"/>
      <c r="DN446" s="3"/>
      <c r="DO446" s="3"/>
      <c r="DP446" s="3"/>
      <c r="DQ446" s="3"/>
      <c r="DR446" s="3"/>
      <c r="DS446" s="3"/>
      <c r="DT446" s="3"/>
      <c r="DU446" s="3"/>
      <c r="DV446" s="3"/>
      <c r="DW446" s="3"/>
      <c r="DX446" s="3"/>
      <c r="DY446" s="3"/>
      <c r="DZ446" s="3"/>
      <c r="EA446" s="3"/>
      <c r="EB446" s="3"/>
      <c r="EC446" s="3"/>
      <c r="ED446" s="3"/>
      <c r="EE446" s="3"/>
      <c r="EF446" s="3"/>
      <c r="EG446" s="3"/>
      <c r="EH446" s="3"/>
      <c r="EI446" s="3"/>
      <c r="EJ446" s="3"/>
      <c r="EK446" s="3"/>
      <c r="EL446" s="3"/>
      <c r="EM446" s="3"/>
      <c r="EN446" s="3"/>
      <c r="EO446" s="3"/>
      <c r="EP446" s="3"/>
      <c r="EQ446" s="3"/>
      <c r="ER446" s="3"/>
      <c r="ES446" s="3"/>
      <c r="ET446" s="3"/>
      <c r="EU446" s="3"/>
      <c r="EV446" s="3"/>
      <c r="EW446" s="3"/>
      <c r="EX446" s="3"/>
      <c r="EY446" s="3"/>
      <c r="EZ446" s="3"/>
      <c r="FA446" s="3"/>
      <c r="FB446" s="3"/>
      <c r="FC446" s="3"/>
      <c r="FD446" s="3"/>
      <c r="FE446" s="3"/>
      <c r="FF446" s="3"/>
      <c r="FG446" s="3"/>
      <c r="FH446" s="3"/>
      <c r="FI446" s="3"/>
      <c r="FJ446" s="3"/>
      <c r="FK446" s="3"/>
      <c r="FL446" s="3"/>
      <c r="FM446" s="3"/>
      <c r="FN446" s="3"/>
      <c r="FO446" s="3"/>
      <c r="FP446" s="3"/>
      <c r="FQ446" s="3"/>
      <c r="FR446" s="3"/>
      <c r="FS446" s="3"/>
      <c r="FT446" s="3"/>
      <c r="FU446" s="3"/>
      <c r="FV446" s="3"/>
      <c r="FW446" s="3"/>
      <c r="FX446" s="3"/>
      <c r="FY446" s="3"/>
      <c r="FZ446" s="3"/>
      <c r="GA446" s="3"/>
      <c r="GB446" s="3"/>
      <c r="GC446" s="3"/>
      <c r="GD446" s="3"/>
      <c r="GE446" s="3"/>
      <c r="GF446" s="3"/>
      <c r="GG446" s="3"/>
      <c r="GH446" s="3"/>
      <c r="GI446" s="3"/>
      <c r="GJ446" s="3"/>
      <c r="GK446" s="3"/>
      <c r="GL446" s="3"/>
      <c r="GM446" s="3"/>
      <c r="GN446" s="3"/>
      <c r="GO446" s="3"/>
      <c r="GP446" s="3"/>
      <c r="GQ446" s="3"/>
      <c r="GR446" s="3"/>
      <c r="GS446" s="3"/>
      <c r="GT446" s="3"/>
      <c r="GU446" s="3"/>
      <c r="GV446" s="3"/>
      <c r="GW446" s="3"/>
      <c r="GX446" s="3">
        <v>0</v>
      </c>
    </row>
    <row r="448" spans="1:206">
      <c r="A448" s="4">
        <v>50</v>
      </c>
      <c r="B448" s="4">
        <v>0</v>
      </c>
      <c r="C448" s="4">
        <v>0</v>
      </c>
      <c r="D448" s="4">
        <v>1</v>
      </c>
      <c r="E448" s="4">
        <v>201</v>
      </c>
      <c r="F448" s="4">
        <f>ROUND(Source!O446,O448)</f>
        <v>1964989</v>
      </c>
      <c r="G448" s="4" t="s">
        <v>296</v>
      </c>
      <c r="H448" s="4" t="s">
        <v>297</v>
      </c>
      <c r="I448" s="4"/>
      <c r="J448" s="4"/>
      <c r="K448" s="4">
        <v>201</v>
      </c>
      <c r="L448" s="4">
        <v>1</v>
      </c>
      <c r="M448" s="4">
        <v>3</v>
      </c>
      <c r="N448" s="4" t="s">
        <v>3</v>
      </c>
      <c r="O448" s="4">
        <v>0</v>
      </c>
      <c r="P448" s="4"/>
      <c r="Q448" s="4"/>
      <c r="R448" s="4"/>
      <c r="S448" s="4"/>
      <c r="T448" s="4"/>
      <c r="U448" s="4"/>
      <c r="V448" s="4"/>
      <c r="W448" s="4"/>
    </row>
    <row r="449" spans="1:23">
      <c r="A449" s="4">
        <v>50</v>
      </c>
      <c r="B449" s="4">
        <v>0</v>
      </c>
      <c r="C449" s="4">
        <v>0</v>
      </c>
      <c r="D449" s="4">
        <v>1</v>
      </c>
      <c r="E449" s="4">
        <v>0</v>
      </c>
      <c r="F449" s="4">
        <f>ROUND(Source!P446,O449)</f>
        <v>1565726</v>
      </c>
      <c r="G449" s="4" t="s">
        <v>298</v>
      </c>
      <c r="H449" s="4" t="s">
        <v>299</v>
      </c>
      <c r="I449" s="4"/>
      <c r="J449" s="4"/>
      <c r="K449" s="4">
        <v>202</v>
      </c>
      <c r="L449" s="4">
        <v>2</v>
      </c>
      <c r="M449" s="4">
        <v>3</v>
      </c>
      <c r="N449" s="4" t="s">
        <v>3</v>
      </c>
      <c r="O449" s="4">
        <v>0</v>
      </c>
      <c r="P449" s="4"/>
      <c r="Q449" s="4"/>
      <c r="R449" s="4"/>
      <c r="S449" s="4"/>
      <c r="T449" s="4"/>
      <c r="U449" s="4"/>
      <c r="V449" s="4"/>
      <c r="W449" s="4"/>
    </row>
    <row r="450" spans="1:23">
      <c r="A450" s="4">
        <v>50</v>
      </c>
      <c r="B450" s="4">
        <v>0</v>
      </c>
      <c r="C450" s="4">
        <v>0</v>
      </c>
      <c r="D450" s="4">
        <v>1</v>
      </c>
      <c r="E450" s="4">
        <v>222</v>
      </c>
      <c r="F450" s="4">
        <f>ROUND(Source!AO446,O450)</f>
        <v>0</v>
      </c>
      <c r="G450" s="4" t="s">
        <v>300</v>
      </c>
      <c r="H450" s="4" t="s">
        <v>301</v>
      </c>
      <c r="I450" s="4"/>
      <c r="J450" s="4"/>
      <c r="K450" s="4">
        <v>222</v>
      </c>
      <c r="L450" s="4">
        <v>3</v>
      </c>
      <c r="M450" s="4">
        <v>3</v>
      </c>
      <c r="N450" s="4" t="s">
        <v>3</v>
      </c>
      <c r="O450" s="4">
        <v>0</v>
      </c>
      <c r="P450" s="4"/>
      <c r="Q450" s="4"/>
      <c r="R450" s="4"/>
      <c r="S450" s="4"/>
      <c r="T450" s="4"/>
      <c r="U450" s="4"/>
      <c r="V450" s="4"/>
      <c r="W450" s="4"/>
    </row>
    <row r="451" spans="1:23">
      <c r="A451" s="4">
        <v>50</v>
      </c>
      <c r="B451" s="4">
        <v>0</v>
      </c>
      <c r="C451" s="4">
        <v>0</v>
      </c>
      <c r="D451" s="4">
        <v>1</v>
      </c>
      <c r="E451" s="4">
        <v>225</v>
      </c>
      <c r="F451" s="4">
        <f>ROUND(Source!AV446,O451)</f>
        <v>1565726</v>
      </c>
      <c r="G451" s="4" t="s">
        <v>302</v>
      </c>
      <c r="H451" s="4" t="s">
        <v>303</v>
      </c>
      <c r="I451" s="4"/>
      <c r="J451" s="4"/>
      <c r="K451" s="4">
        <v>225</v>
      </c>
      <c r="L451" s="4">
        <v>4</v>
      </c>
      <c r="M451" s="4">
        <v>3</v>
      </c>
      <c r="N451" s="4" t="s">
        <v>3</v>
      </c>
      <c r="O451" s="4">
        <v>0</v>
      </c>
      <c r="P451" s="4"/>
      <c r="Q451" s="4"/>
      <c r="R451" s="4"/>
      <c r="S451" s="4"/>
      <c r="T451" s="4"/>
      <c r="U451" s="4"/>
      <c r="V451" s="4"/>
      <c r="W451" s="4"/>
    </row>
    <row r="452" spans="1:23">
      <c r="A452" s="4">
        <v>50</v>
      </c>
      <c r="B452" s="4">
        <v>0</v>
      </c>
      <c r="C452" s="4">
        <v>0</v>
      </c>
      <c r="D452" s="4">
        <v>1</v>
      </c>
      <c r="E452" s="4">
        <v>226</v>
      </c>
      <c r="F452" s="4">
        <f>ROUND(Source!AW446,O452)</f>
        <v>1565726</v>
      </c>
      <c r="G452" s="4" t="s">
        <v>304</v>
      </c>
      <c r="H452" s="4" t="s">
        <v>305</v>
      </c>
      <c r="I452" s="4"/>
      <c r="J452" s="4"/>
      <c r="K452" s="4">
        <v>226</v>
      </c>
      <c r="L452" s="4">
        <v>5</v>
      </c>
      <c r="M452" s="4">
        <v>3</v>
      </c>
      <c r="N452" s="4" t="s">
        <v>3</v>
      </c>
      <c r="O452" s="4">
        <v>0</v>
      </c>
      <c r="P452" s="4"/>
      <c r="Q452" s="4"/>
      <c r="R452" s="4"/>
      <c r="S452" s="4"/>
      <c r="T452" s="4"/>
      <c r="U452" s="4"/>
      <c r="V452" s="4"/>
      <c r="W452" s="4"/>
    </row>
    <row r="453" spans="1:23">
      <c r="A453" s="4">
        <v>50</v>
      </c>
      <c r="B453" s="4">
        <v>0</v>
      </c>
      <c r="C453" s="4">
        <v>0</v>
      </c>
      <c r="D453" s="4">
        <v>1</v>
      </c>
      <c r="E453" s="4">
        <v>227</v>
      </c>
      <c r="F453" s="4">
        <f>ROUND(Source!AX446,O453)</f>
        <v>0</v>
      </c>
      <c r="G453" s="4" t="s">
        <v>306</v>
      </c>
      <c r="H453" s="4" t="s">
        <v>307</v>
      </c>
      <c r="I453" s="4"/>
      <c r="J453" s="4"/>
      <c r="K453" s="4">
        <v>227</v>
      </c>
      <c r="L453" s="4">
        <v>6</v>
      </c>
      <c r="M453" s="4">
        <v>3</v>
      </c>
      <c r="N453" s="4" t="s">
        <v>3</v>
      </c>
      <c r="O453" s="4">
        <v>0</v>
      </c>
      <c r="P453" s="4"/>
      <c r="Q453" s="4"/>
      <c r="R453" s="4"/>
      <c r="S453" s="4"/>
      <c r="T453" s="4"/>
      <c r="U453" s="4"/>
      <c r="V453" s="4"/>
      <c r="W453" s="4"/>
    </row>
    <row r="454" spans="1:23">
      <c r="A454" s="4">
        <v>50</v>
      </c>
      <c r="B454" s="4">
        <v>0</v>
      </c>
      <c r="C454" s="4">
        <v>0</v>
      </c>
      <c r="D454" s="4">
        <v>1</v>
      </c>
      <c r="E454" s="4">
        <v>228</v>
      </c>
      <c r="F454" s="4">
        <f>ROUND(Source!AY446,O454)</f>
        <v>1565726</v>
      </c>
      <c r="G454" s="4" t="s">
        <v>308</v>
      </c>
      <c r="H454" s="4" t="s">
        <v>309</v>
      </c>
      <c r="I454" s="4"/>
      <c r="J454" s="4"/>
      <c r="K454" s="4">
        <v>228</v>
      </c>
      <c r="L454" s="4">
        <v>7</v>
      </c>
      <c r="M454" s="4">
        <v>3</v>
      </c>
      <c r="N454" s="4" t="s">
        <v>3</v>
      </c>
      <c r="O454" s="4">
        <v>0</v>
      </c>
      <c r="P454" s="4"/>
      <c r="Q454" s="4"/>
      <c r="R454" s="4"/>
      <c r="S454" s="4"/>
      <c r="T454" s="4"/>
      <c r="U454" s="4"/>
      <c r="V454" s="4"/>
      <c r="W454" s="4"/>
    </row>
    <row r="455" spans="1:23">
      <c r="A455" s="4">
        <v>50</v>
      </c>
      <c r="B455" s="4">
        <v>0</v>
      </c>
      <c r="C455" s="4">
        <v>0</v>
      </c>
      <c r="D455" s="4">
        <v>1</v>
      </c>
      <c r="E455" s="4">
        <v>216</v>
      </c>
      <c r="F455" s="4">
        <f>ROUND(Source!AP446,O455)</f>
        <v>0</v>
      </c>
      <c r="G455" s="4" t="s">
        <v>310</v>
      </c>
      <c r="H455" s="4" t="s">
        <v>311</v>
      </c>
      <c r="I455" s="4"/>
      <c r="J455" s="4"/>
      <c r="K455" s="4">
        <v>216</v>
      </c>
      <c r="L455" s="4">
        <v>8</v>
      </c>
      <c r="M455" s="4">
        <v>3</v>
      </c>
      <c r="N455" s="4" t="s">
        <v>3</v>
      </c>
      <c r="O455" s="4">
        <v>0</v>
      </c>
      <c r="P455" s="4"/>
      <c r="Q455" s="4"/>
      <c r="R455" s="4"/>
      <c r="S455" s="4"/>
      <c r="T455" s="4"/>
      <c r="U455" s="4"/>
      <c r="V455" s="4"/>
      <c r="W455" s="4"/>
    </row>
    <row r="456" spans="1:23">
      <c r="A456" s="4">
        <v>50</v>
      </c>
      <c r="B456" s="4">
        <v>0</v>
      </c>
      <c r="C456" s="4">
        <v>0</v>
      </c>
      <c r="D456" s="4">
        <v>1</v>
      </c>
      <c r="E456" s="4">
        <v>223</v>
      </c>
      <c r="F456" s="4">
        <f>ROUND(Source!AQ446,O456)</f>
        <v>0</v>
      </c>
      <c r="G456" s="4" t="s">
        <v>312</v>
      </c>
      <c r="H456" s="4" t="s">
        <v>313</v>
      </c>
      <c r="I456" s="4"/>
      <c r="J456" s="4"/>
      <c r="K456" s="4">
        <v>223</v>
      </c>
      <c r="L456" s="4">
        <v>9</v>
      </c>
      <c r="M456" s="4">
        <v>3</v>
      </c>
      <c r="N456" s="4" t="s">
        <v>3</v>
      </c>
      <c r="O456" s="4">
        <v>0</v>
      </c>
      <c r="P456" s="4"/>
      <c r="Q456" s="4"/>
      <c r="R456" s="4"/>
      <c r="S456" s="4"/>
      <c r="T456" s="4"/>
      <c r="U456" s="4"/>
      <c r="V456" s="4"/>
      <c r="W456" s="4"/>
    </row>
    <row r="457" spans="1:23">
      <c r="A457" s="4">
        <v>50</v>
      </c>
      <c r="B457" s="4">
        <v>0</v>
      </c>
      <c r="C457" s="4">
        <v>0</v>
      </c>
      <c r="D457" s="4">
        <v>1</v>
      </c>
      <c r="E457" s="4">
        <v>229</v>
      </c>
      <c r="F457" s="4">
        <f>ROUND(Source!AZ446,O457)</f>
        <v>0</v>
      </c>
      <c r="G457" s="4" t="s">
        <v>314</v>
      </c>
      <c r="H457" s="4" t="s">
        <v>315</v>
      </c>
      <c r="I457" s="4"/>
      <c r="J457" s="4"/>
      <c r="K457" s="4">
        <v>229</v>
      </c>
      <c r="L457" s="4">
        <v>10</v>
      </c>
      <c r="M457" s="4">
        <v>3</v>
      </c>
      <c r="N457" s="4" t="s">
        <v>3</v>
      </c>
      <c r="O457" s="4">
        <v>0</v>
      </c>
      <c r="P457" s="4"/>
      <c r="Q457" s="4"/>
      <c r="R457" s="4"/>
      <c r="S457" s="4"/>
      <c r="T457" s="4"/>
      <c r="U457" s="4"/>
      <c r="V457" s="4"/>
      <c r="W457" s="4"/>
    </row>
    <row r="458" spans="1:23">
      <c r="A458" s="4">
        <v>50</v>
      </c>
      <c r="B458" s="4">
        <v>0</v>
      </c>
      <c r="C458" s="4">
        <v>0</v>
      </c>
      <c r="D458" s="4">
        <v>1</v>
      </c>
      <c r="E458" s="4">
        <v>0</v>
      </c>
      <c r="F458" s="4">
        <f>ROUND(Source!Q446,O458)</f>
        <v>36716</v>
      </c>
      <c r="G458" s="4" t="s">
        <v>316</v>
      </c>
      <c r="H458" s="4" t="s">
        <v>317</v>
      </c>
      <c r="I458" s="4"/>
      <c r="J458" s="4"/>
      <c r="K458" s="4">
        <v>203</v>
      </c>
      <c r="L458" s="4">
        <v>11</v>
      </c>
      <c r="M458" s="4">
        <v>3</v>
      </c>
      <c r="N458" s="4" t="s">
        <v>3</v>
      </c>
      <c r="O458" s="4">
        <v>0</v>
      </c>
      <c r="P458" s="4"/>
      <c r="Q458" s="4"/>
      <c r="R458" s="4"/>
      <c r="S458" s="4"/>
      <c r="T458" s="4"/>
      <c r="U458" s="4"/>
      <c r="V458" s="4"/>
      <c r="W458" s="4"/>
    </row>
    <row r="459" spans="1:23">
      <c r="A459" s="4">
        <v>50</v>
      </c>
      <c r="B459" s="4">
        <v>0</v>
      </c>
      <c r="C459" s="4">
        <v>0</v>
      </c>
      <c r="D459" s="4">
        <v>1</v>
      </c>
      <c r="E459" s="4">
        <v>231</v>
      </c>
      <c r="F459" s="4">
        <f>ROUND(Source!BB446,O459)</f>
        <v>0</v>
      </c>
      <c r="G459" s="4" t="s">
        <v>318</v>
      </c>
      <c r="H459" s="4" t="s">
        <v>319</v>
      </c>
      <c r="I459" s="4"/>
      <c r="J459" s="4"/>
      <c r="K459" s="4">
        <v>231</v>
      </c>
      <c r="L459" s="4">
        <v>12</v>
      </c>
      <c r="M459" s="4">
        <v>3</v>
      </c>
      <c r="N459" s="4" t="s">
        <v>3</v>
      </c>
      <c r="O459" s="4">
        <v>0</v>
      </c>
      <c r="P459" s="4"/>
      <c r="Q459" s="4"/>
      <c r="R459" s="4"/>
      <c r="S459" s="4"/>
      <c r="T459" s="4"/>
      <c r="U459" s="4"/>
      <c r="V459" s="4"/>
      <c r="W459" s="4"/>
    </row>
    <row r="460" spans="1:23">
      <c r="A460" s="4">
        <v>50</v>
      </c>
      <c r="B460" s="4">
        <v>0</v>
      </c>
      <c r="C460" s="4">
        <v>0</v>
      </c>
      <c r="D460" s="4">
        <v>1</v>
      </c>
      <c r="E460" s="4">
        <v>204</v>
      </c>
      <c r="F460" s="4">
        <f>ROUND(Source!R446,O460)</f>
        <v>7901</v>
      </c>
      <c r="G460" s="4" t="s">
        <v>320</v>
      </c>
      <c r="H460" s="4" t="s">
        <v>321</v>
      </c>
      <c r="I460" s="4"/>
      <c r="J460" s="4"/>
      <c r="K460" s="4">
        <v>204</v>
      </c>
      <c r="L460" s="4">
        <v>13</v>
      </c>
      <c r="M460" s="4">
        <v>3</v>
      </c>
      <c r="N460" s="4" t="s">
        <v>3</v>
      </c>
      <c r="O460" s="4">
        <v>0</v>
      </c>
      <c r="P460" s="4"/>
      <c r="Q460" s="4"/>
      <c r="R460" s="4"/>
      <c r="S460" s="4"/>
      <c r="T460" s="4"/>
      <c r="U460" s="4"/>
      <c r="V460" s="4"/>
      <c r="W460" s="4"/>
    </row>
    <row r="461" spans="1:23">
      <c r="A461" s="4">
        <v>50</v>
      </c>
      <c r="B461" s="4">
        <v>0</v>
      </c>
      <c r="C461" s="4">
        <v>0</v>
      </c>
      <c r="D461" s="4">
        <v>1</v>
      </c>
      <c r="E461" s="4">
        <v>0</v>
      </c>
      <c r="F461" s="4">
        <f>ROUND(Source!S446,O461)</f>
        <v>362547</v>
      </c>
      <c r="G461" s="4" t="s">
        <v>322</v>
      </c>
      <c r="H461" s="4" t="s">
        <v>323</v>
      </c>
      <c r="I461" s="4"/>
      <c r="J461" s="4"/>
      <c r="K461" s="4">
        <v>205</v>
      </c>
      <c r="L461" s="4">
        <v>14</v>
      </c>
      <c r="M461" s="4">
        <v>3</v>
      </c>
      <c r="N461" s="4" t="s">
        <v>3</v>
      </c>
      <c r="O461" s="4">
        <v>0</v>
      </c>
      <c r="P461" s="4"/>
      <c r="Q461" s="4"/>
      <c r="R461" s="4"/>
      <c r="S461" s="4"/>
      <c r="T461" s="4"/>
      <c r="U461" s="4"/>
      <c r="V461" s="4"/>
      <c r="W461" s="4"/>
    </row>
    <row r="462" spans="1:23">
      <c r="A462" s="4">
        <v>50</v>
      </c>
      <c r="B462" s="4">
        <v>0</v>
      </c>
      <c r="C462" s="4">
        <v>0</v>
      </c>
      <c r="D462" s="4">
        <v>1</v>
      </c>
      <c r="E462" s="4">
        <v>232</v>
      </c>
      <c r="F462" s="4">
        <f>ROUND(Source!BC446,O462)</f>
        <v>0</v>
      </c>
      <c r="G462" s="4" t="s">
        <v>324</v>
      </c>
      <c r="H462" s="4" t="s">
        <v>325</v>
      </c>
      <c r="I462" s="4"/>
      <c r="J462" s="4"/>
      <c r="K462" s="4">
        <v>232</v>
      </c>
      <c r="L462" s="4">
        <v>15</v>
      </c>
      <c r="M462" s="4">
        <v>3</v>
      </c>
      <c r="N462" s="4" t="s">
        <v>3</v>
      </c>
      <c r="O462" s="4">
        <v>0</v>
      </c>
      <c r="P462" s="4"/>
      <c r="Q462" s="4"/>
      <c r="R462" s="4"/>
      <c r="S462" s="4"/>
      <c r="T462" s="4"/>
      <c r="U462" s="4"/>
      <c r="V462" s="4"/>
      <c r="W462" s="4"/>
    </row>
    <row r="463" spans="1:23">
      <c r="A463" s="4">
        <v>50</v>
      </c>
      <c r="B463" s="4">
        <v>0</v>
      </c>
      <c r="C463" s="4">
        <v>0</v>
      </c>
      <c r="D463" s="4">
        <v>1</v>
      </c>
      <c r="E463" s="4">
        <v>214</v>
      </c>
      <c r="F463" s="4">
        <f>ROUND(Source!AS446,O463)</f>
        <v>2470829</v>
      </c>
      <c r="G463" s="4" t="s">
        <v>326</v>
      </c>
      <c r="H463" s="4" t="s">
        <v>327</v>
      </c>
      <c r="I463" s="4"/>
      <c r="J463" s="4"/>
      <c r="K463" s="4">
        <v>214</v>
      </c>
      <c r="L463" s="4">
        <v>16</v>
      </c>
      <c r="M463" s="4">
        <v>3</v>
      </c>
      <c r="N463" s="4" t="s">
        <v>3</v>
      </c>
      <c r="O463" s="4">
        <v>0</v>
      </c>
      <c r="P463" s="4"/>
      <c r="Q463" s="4"/>
      <c r="R463" s="4"/>
      <c r="S463" s="4"/>
      <c r="T463" s="4"/>
      <c r="U463" s="4"/>
      <c r="V463" s="4"/>
      <c r="W463" s="4"/>
    </row>
    <row r="464" spans="1:23">
      <c r="A464" s="4">
        <v>50</v>
      </c>
      <c r="B464" s="4">
        <v>0</v>
      </c>
      <c r="C464" s="4">
        <v>0</v>
      </c>
      <c r="D464" s="4">
        <v>1</v>
      </c>
      <c r="E464" s="4">
        <v>215</v>
      </c>
      <c r="F464" s="4">
        <f>ROUND(Source!AT446,O464)</f>
        <v>83335</v>
      </c>
      <c r="G464" s="4" t="s">
        <v>328</v>
      </c>
      <c r="H464" s="4" t="s">
        <v>329</v>
      </c>
      <c r="I464" s="4"/>
      <c r="J464" s="4"/>
      <c r="K464" s="4">
        <v>215</v>
      </c>
      <c r="L464" s="4">
        <v>17</v>
      </c>
      <c r="M464" s="4">
        <v>3</v>
      </c>
      <c r="N464" s="4" t="s">
        <v>3</v>
      </c>
      <c r="O464" s="4">
        <v>0</v>
      </c>
      <c r="P464" s="4"/>
      <c r="Q464" s="4"/>
      <c r="R464" s="4"/>
      <c r="S464" s="4"/>
      <c r="T464" s="4"/>
      <c r="U464" s="4"/>
      <c r="V464" s="4"/>
      <c r="W464" s="4"/>
    </row>
    <row r="465" spans="1:23">
      <c r="A465" s="4">
        <v>50</v>
      </c>
      <c r="B465" s="4">
        <v>0</v>
      </c>
      <c r="C465" s="4">
        <v>0</v>
      </c>
      <c r="D465" s="4">
        <v>1</v>
      </c>
      <c r="E465" s="4">
        <v>217</v>
      </c>
      <c r="F465" s="4">
        <f>ROUND(Source!AU446,O465)</f>
        <v>0</v>
      </c>
      <c r="G465" s="4" t="s">
        <v>330</v>
      </c>
      <c r="H465" s="4" t="s">
        <v>331</v>
      </c>
      <c r="I465" s="4"/>
      <c r="J465" s="4"/>
      <c r="K465" s="4">
        <v>217</v>
      </c>
      <c r="L465" s="4">
        <v>18</v>
      </c>
      <c r="M465" s="4">
        <v>3</v>
      </c>
      <c r="N465" s="4" t="s">
        <v>3</v>
      </c>
      <c r="O465" s="4">
        <v>0</v>
      </c>
      <c r="P465" s="4"/>
      <c r="Q465" s="4"/>
      <c r="R465" s="4"/>
      <c r="S465" s="4"/>
      <c r="T465" s="4"/>
      <c r="U465" s="4"/>
      <c r="V465" s="4"/>
      <c r="W465" s="4"/>
    </row>
    <row r="466" spans="1:23">
      <c r="A466" s="4">
        <v>50</v>
      </c>
      <c r="B466" s="4">
        <v>0</v>
      </c>
      <c r="C466" s="4">
        <v>0</v>
      </c>
      <c r="D466" s="4">
        <v>1</v>
      </c>
      <c r="E466" s="4">
        <v>230</v>
      </c>
      <c r="F466" s="4">
        <f>ROUND(Source!BA446,O466)</f>
        <v>0</v>
      </c>
      <c r="G466" s="4" t="s">
        <v>332</v>
      </c>
      <c r="H466" s="4" t="s">
        <v>333</v>
      </c>
      <c r="I466" s="4"/>
      <c r="J466" s="4"/>
      <c r="K466" s="4">
        <v>230</v>
      </c>
      <c r="L466" s="4">
        <v>19</v>
      </c>
      <c r="M466" s="4">
        <v>3</v>
      </c>
      <c r="N466" s="4" t="s">
        <v>3</v>
      </c>
      <c r="O466" s="4">
        <v>0</v>
      </c>
      <c r="P466" s="4"/>
      <c r="Q466" s="4"/>
      <c r="R466" s="4"/>
      <c r="S466" s="4"/>
      <c r="T466" s="4"/>
      <c r="U466" s="4"/>
      <c r="V466" s="4"/>
      <c r="W466" s="4"/>
    </row>
    <row r="467" spans="1:23">
      <c r="A467" s="4">
        <v>50</v>
      </c>
      <c r="B467" s="4">
        <v>0</v>
      </c>
      <c r="C467" s="4">
        <v>0</v>
      </c>
      <c r="D467" s="4">
        <v>1</v>
      </c>
      <c r="E467" s="4">
        <v>206</v>
      </c>
      <c r="F467" s="4">
        <f>ROUND(Source!T446,O467)</f>
        <v>0</v>
      </c>
      <c r="G467" s="4" t="s">
        <v>334</v>
      </c>
      <c r="H467" s="4" t="s">
        <v>335</v>
      </c>
      <c r="I467" s="4"/>
      <c r="J467" s="4"/>
      <c r="K467" s="4">
        <v>206</v>
      </c>
      <c r="L467" s="4">
        <v>20</v>
      </c>
      <c r="M467" s="4">
        <v>3</v>
      </c>
      <c r="N467" s="4" t="s">
        <v>3</v>
      </c>
      <c r="O467" s="4">
        <v>0</v>
      </c>
      <c r="P467" s="4"/>
      <c r="Q467" s="4"/>
      <c r="R467" s="4"/>
      <c r="S467" s="4"/>
      <c r="T467" s="4"/>
      <c r="U467" s="4"/>
      <c r="V467" s="4"/>
      <c r="W467" s="4"/>
    </row>
    <row r="468" spans="1:23">
      <c r="A468" s="4">
        <v>50</v>
      </c>
      <c r="B468" s="4">
        <v>0</v>
      </c>
      <c r="C468" s="4">
        <v>0</v>
      </c>
      <c r="D468" s="4">
        <v>1</v>
      </c>
      <c r="E468" s="4">
        <v>207</v>
      </c>
      <c r="F468" s="4">
        <f>Source!U446</f>
        <v>2444.9275343999998</v>
      </c>
      <c r="G468" s="4" t="s">
        <v>336</v>
      </c>
      <c r="H468" s="4" t="s">
        <v>337</v>
      </c>
      <c r="I468" s="4"/>
      <c r="J468" s="4"/>
      <c r="K468" s="4">
        <v>207</v>
      </c>
      <c r="L468" s="4">
        <v>21</v>
      </c>
      <c r="M468" s="4">
        <v>3</v>
      </c>
      <c r="N468" s="4" t="s">
        <v>3</v>
      </c>
      <c r="O468" s="4">
        <v>-1</v>
      </c>
      <c r="P468" s="4"/>
      <c r="Q468" s="4"/>
      <c r="R468" s="4"/>
      <c r="S468" s="4"/>
      <c r="T468" s="4"/>
      <c r="U468" s="4"/>
      <c r="V468" s="4"/>
      <c r="W468" s="4"/>
    </row>
    <row r="469" spans="1:23">
      <c r="A469" s="4">
        <v>50</v>
      </c>
      <c r="B469" s="4">
        <v>0</v>
      </c>
      <c r="C469" s="4">
        <v>0</v>
      </c>
      <c r="D469" s="4">
        <v>1</v>
      </c>
      <c r="E469" s="4">
        <v>208</v>
      </c>
      <c r="F469" s="4">
        <f>Source!V446</f>
        <v>38.829857199999992</v>
      </c>
      <c r="G469" s="4" t="s">
        <v>338</v>
      </c>
      <c r="H469" s="4" t="s">
        <v>339</v>
      </c>
      <c r="I469" s="4"/>
      <c r="J469" s="4"/>
      <c r="K469" s="4">
        <v>208</v>
      </c>
      <c r="L469" s="4">
        <v>22</v>
      </c>
      <c r="M469" s="4">
        <v>3</v>
      </c>
      <c r="N469" s="4" t="s">
        <v>3</v>
      </c>
      <c r="O469" s="4">
        <v>-1</v>
      </c>
      <c r="P469" s="4"/>
      <c r="Q469" s="4"/>
      <c r="R469" s="4"/>
      <c r="S469" s="4"/>
      <c r="T469" s="4"/>
      <c r="U469" s="4"/>
      <c r="V469" s="4"/>
      <c r="W469" s="4"/>
    </row>
    <row r="470" spans="1:23">
      <c r="A470" s="4">
        <v>50</v>
      </c>
      <c r="B470" s="4">
        <v>0</v>
      </c>
      <c r="C470" s="4">
        <v>0</v>
      </c>
      <c r="D470" s="4">
        <v>1</v>
      </c>
      <c r="E470" s="4">
        <v>209</v>
      </c>
      <c r="F470" s="4">
        <f>ROUND(Source!W446,O470)</f>
        <v>0</v>
      </c>
      <c r="G470" s="4" t="s">
        <v>340</v>
      </c>
      <c r="H470" s="4" t="s">
        <v>341</v>
      </c>
      <c r="I470" s="4"/>
      <c r="J470" s="4"/>
      <c r="K470" s="4">
        <v>209</v>
      </c>
      <c r="L470" s="4">
        <v>23</v>
      </c>
      <c r="M470" s="4">
        <v>3</v>
      </c>
      <c r="N470" s="4" t="s">
        <v>3</v>
      </c>
      <c r="O470" s="4">
        <v>0</v>
      </c>
      <c r="P470" s="4"/>
      <c r="Q470" s="4"/>
      <c r="R470" s="4"/>
      <c r="S470" s="4"/>
      <c r="T470" s="4"/>
      <c r="U470" s="4"/>
      <c r="V470" s="4"/>
      <c r="W470" s="4"/>
    </row>
    <row r="471" spans="1:23">
      <c r="A471" s="4">
        <v>50</v>
      </c>
      <c r="B471" s="4">
        <v>0</v>
      </c>
      <c r="C471" s="4">
        <v>0</v>
      </c>
      <c r="D471" s="4">
        <v>1</v>
      </c>
      <c r="E471" s="4">
        <v>0</v>
      </c>
      <c r="F471" s="4">
        <f>ROUND(Source!X446,O471)</f>
        <v>366949</v>
      </c>
      <c r="G471" s="4" t="s">
        <v>342</v>
      </c>
      <c r="H471" s="4" t="s">
        <v>343</v>
      </c>
      <c r="I471" s="4"/>
      <c r="J471" s="4"/>
      <c r="K471" s="4">
        <v>210</v>
      </c>
      <c r="L471" s="4">
        <v>24</v>
      </c>
      <c r="M471" s="4">
        <v>3</v>
      </c>
      <c r="N471" s="4" t="s">
        <v>3</v>
      </c>
      <c r="O471" s="4">
        <v>0</v>
      </c>
      <c r="P471" s="4"/>
      <c r="Q471" s="4"/>
      <c r="R471" s="4"/>
      <c r="S471" s="4"/>
      <c r="T471" s="4"/>
      <c r="U471" s="4"/>
      <c r="V471" s="4"/>
      <c r="W471" s="4"/>
    </row>
    <row r="472" spans="1:23">
      <c r="A472" s="4">
        <v>50</v>
      </c>
      <c r="B472" s="4">
        <v>0</v>
      </c>
      <c r="C472" s="4">
        <v>0</v>
      </c>
      <c r="D472" s="4">
        <v>1</v>
      </c>
      <c r="E472" s="4">
        <v>0</v>
      </c>
      <c r="F472" s="4">
        <f>ROUND(Source!Y446,O472)</f>
        <v>222226</v>
      </c>
      <c r="G472" s="4" t="s">
        <v>344</v>
      </c>
      <c r="H472" s="4" t="s">
        <v>345</v>
      </c>
      <c r="I472" s="4"/>
      <c r="J472" s="4"/>
      <c r="K472" s="4">
        <v>211</v>
      </c>
      <c r="L472" s="4">
        <v>25</v>
      </c>
      <c r="M472" s="4">
        <v>3</v>
      </c>
      <c r="N472" s="4" t="s">
        <v>3</v>
      </c>
      <c r="O472" s="4">
        <v>0</v>
      </c>
      <c r="P472" s="4"/>
      <c r="Q472" s="4"/>
      <c r="R472" s="4"/>
      <c r="S472" s="4"/>
      <c r="T472" s="4"/>
      <c r="U472" s="4"/>
      <c r="V472" s="4"/>
      <c r="W472" s="4"/>
    </row>
    <row r="473" spans="1:23">
      <c r="A473" s="4">
        <v>50</v>
      </c>
      <c r="B473" s="4">
        <v>0</v>
      </c>
      <c r="C473" s="4">
        <v>0</v>
      </c>
      <c r="D473" s="4">
        <v>1</v>
      </c>
      <c r="E473" s="4">
        <v>224</v>
      </c>
      <c r="F473" s="4">
        <f>ROUND(Source!AR446,O473)</f>
        <v>2554164</v>
      </c>
      <c r="G473" s="4" t="s">
        <v>346</v>
      </c>
      <c r="H473" s="4" t="s">
        <v>347</v>
      </c>
      <c r="I473" s="4"/>
      <c r="J473" s="4"/>
      <c r="K473" s="4">
        <v>224</v>
      </c>
      <c r="L473" s="4">
        <v>26</v>
      </c>
      <c r="M473" s="4">
        <v>3</v>
      </c>
      <c r="N473" s="4" t="s">
        <v>3</v>
      </c>
      <c r="O473" s="4">
        <v>0</v>
      </c>
      <c r="P473" s="4"/>
      <c r="Q473" s="4"/>
      <c r="R473" s="4"/>
      <c r="S473" s="4"/>
      <c r="T473" s="4"/>
      <c r="U473" s="4"/>
      <c r="V473" s="4"/>
      <c r="W473" s="4"/>
    </row>
    <row r="474" spans="1:23">
      <c r="A474" s="4">
        <v>50</v>
      </c>
      <c r="B474" s="4">
        <v>1</v>
      </c>
      <c r="C474" s="4">
        <v>0</v>
      </c>
      <c r="D474" s="4">
        <v>2</v>
      </c>
      <c r="E474" s="4">
        <v>205</v>
      </c>
      <c r="F474" s="4">
        <f>ROUND(F461,O474)</f>
        <v>362547</v>
      </c>
      <c r="G474" s="4" t="s">
        <v>15</v>
      </c>
      <c r="H474" s="4" t="s">
        <v>322</v>
      </c>
      <c r="I474" s="4"/>
      <c r="J474" s="4"/>
      <c r="K474" s="4">
        <v>212</v>
      </c>
      <c r="L474" s="4">
        <v>27</v>
      </c>
      <c r="M474" s="4">
        <v>0</v>
      </c>
      <c r="N474" s="4" t="s">
        <v>3</v>
      </c>
      <c r="O474" s="4">
        <v>2</v>
      </c>
      <c r="P474" s="4"/>
      <c r="Q474" s="4"/>
      <c r="R474" s="4"/>
      <c r="S474" s="4"/>
      <c r="T474" s="4"/>
      <c r="U474" s="4"/>
      <c r="V474" s="4"/>
      <c r="W474" s="4"/>
    </row>
    <row r="475" spans="1:23">
      <c r="A475" s="4">
        <v>50</v>
      </c>
      <c r="B475" s="4">
        <v>1</v>
      </c>
      <c r="C475" s="4">
        <v>0</v>
      </c>
      <c r="D475" s="4">
        <v>2</v>
      </c>
      <c r="E475" s="4">
        <v>203</v>
      </c>
      <c r="F475" s="4">
        <f>ROUND(F458,O475)</f>
        <v>36716</v>
      </c>
      <c r="G475" s="4" t="s">
        <v>24</v>
      </c>
      <c r="H475" s="4" t="s">
        <v>348</v>
      </c>
      <c r="I475" s="4"/>
      <c r="J475" s="4"/>
      <c r="K475" s="4">
        <v>212</v>
      </c>
      <c r="L475" s="4">
        <v>28</v>
      </c>
      <c r="M475" s="4">
        <v>0</v>
      </c>
      <c r="N475" s="4" t="s">
        <v>3</v>
      </c>
      <c r="O475" s="4">
        <v>2</v>
      </c>
      <c r="P475" s="4"/>
      <c r="Q475" s="4"/>
      <c r="R475" s="4"/>
      <c r="S475" s="4"/>
      <c r="T475" s="4"/>
      <c r="U475" s="4"/>
      <c r="V475" s="4"/>
      <c r="W475" s="4"/>
    </row>
    <row r="476" spans="1:23">
      <c r="A476" s="4">
        <v>50</v>
      </c>
      <c r="B476" s="4">
        <v>1</v>
      </c>
      <c r="C476" s="4">
        <v>0</v>
      </c>
      <c r="D476" s="4">
        <v>2</v>
      </c>
      <c r="E476" s="4">
        <v>202</v>
      </c>
      <c r="F476" s="4">
        <f>ROUND(F449,O476)</f>
        <v>1565726</v>
      </c>
      <c r="G476" s="4" t="s">
        <v>349</v>
      </c>
      <c r="H476" s="4" t="s">
        <v>350</v>
      </c>
      <c r="I476" s="4"/>
      <c r="J476" s="4"/>
      <c r="K476" s="4">
        <v>212</v>
      </c>
      <c r="L476" s="4">
        <v>29</v>
      </c>
      <c r="M476" s="4">
        <v>0</v>
      </c>
      <c r="N476" s="4" t="s">
        <v>3</v>
      </c>
      <c r="O476" s="4">
        <v>2</v>
      </c>
      <c r="P476" s="4"/>
      <c r="Q476" s="4"/>
      <c r="R476" s="4"/>
      <c r="S476" s="4"/>
      <c r="T476" s="4"/>
      <c r="U476" s="4"/>
      <c r="V476" s="4"/>
      <c r="W476" s="4"/>
    </row>
    <row r="477" spans="1:23">
      <c r="A477" s="4">
        <v>50</v>
      </c>
      <c r="B477" s="4">
        <v>1</v>
      </c>
      <c r="C477" s="4">
        <v>0</v>
      </c>
      <c r="D477" s="4">
        <v>2</v>
      </c>
      <c r="E477" s="4">
        <v>210</v>
      </c>
      <c r="F477" s="4">
        <f>ROUND(F471,O477)</f>
        <v>366949</v>
      </c>
      <c r="G477" s="4" t="s">
        <v>29</v>
      </c>
      <c r="H477" s="4" t="s">
        <v>342</v>
      </c>
      <c r="I477" s="4"/>
      <c r="J477" s="4"/>
      <c r="K477" s="4">
        <v>212</v>
      </c>
      <c r="L477" s="4">
        <v>30</v>
      </c>
      <c r="M477" s="4">
        <v>0</v>
      </c>
      <c r="N477" s="4" t="s">
        <v>3</v>
      </c>
      <c r="O477" s="4">
        <v>2</v>
      </c>
      <c r="P477" s="4"/>
      <c r="Q477" s="4"/>
      <c r="R477" s="4"/>
      <c r="S477" s="4"/>
      <c r="T477" s="4"/>
      <c r="U477" s="4"/>
      <c r="V477" s="4"/>
      <c r="W477" s="4"/>
    </row>
    <row r="478" spans="1:23">
      <c r="A478" s="4">
        <v>50</v>
      </c>
      <c r="B478" s="4">
        <v>1</v>
      </c>
      <c r="C478" s="4">
        <v>0</v>
      </c>
      <c r="D478" s="4">
        <v>2</v>
      </c>
      <c r="E478" s="4">
        <v>211</v>
      </c>
      <c r="F478" s="4">
        <f>ROUND(F472,O478)</f>
        <v>222226</v>
      </c>
      <c r="G478" s="4" t="s">
        <v>42</v>
      </c>
      <c r="H478" s="4" t="s">
        <v>351</v>
      </c>
      <c r="I478" s="4"/>
      <c r="J478" s="4"/>
      <c r="K478" s="4">
        <v>212</v>
      </c>
      <c r="L478" s="4">
        <v>31</v>
      </c>
      <c r="M478" s="4">
        <v>0</v>
      </c>
      <c r="N478" s="4" t="s">
        <v>3</v>
      </c>
      <c r="O478" s="4">
        <v>2</v>
      </c>
      <c r="P478" s="4"/>
      <c r="Q478" s="4"/>
      <c r="R478" s="4"/>
      <c r="S478" s="4"/>
      <c r="T478" s="4"/>
      <c r="U478" s="4"/>
      <c r="V478" s="4"/>
      <c r="W478" s="4"/>
    </row>
    <row r="479" spans="1:23">
      <c r="A479" s="4">
        <v>50</v>
      </c>
      <c r="B479" s="4">
        <v>1</v>
      </c>
      <c r="C479" s="4">
        <v>0</v>
      </c>
      <c r="D479" s="4">
        <v>2</v>
      </c>
      <c r="E479" s="4">
        <v>213</v>
      </c>
      <c r="F479" s="4">
        <f>ROUND(F474+F475+F476+F477+F478,O479)</f>
        <v>2554164</v>
      </c>
      <c r="G479" s="4" t="s">
        <v>48</v>
      </c>
      <c r="H479" s="4" t="s">
        <v>352</v>
      </c>
      <c r="I479" s="4"/>
      <c r="J479" s="4"/>
      <c r="K479" s="4">
        <v>212</v>
      </c>
      <c r="L479" s="4">
        <v>32</v>
      </c>
      <c r="M479" s="4">
        <v>0</v>
      </c>
      <c r="N479" s="4" t="s">
        <v>3</v>
      </c>
      <c r="O479" s="4">
        <v>2</v>
      </c>
      <c r="P479" s="4"/>
      <c r="Q479" s="4"/>
      <c r="R479" s="4"/>
      <c r="S479" s="4"/>
      <c r="T479" s="4"/>
      <c r="U479" s="4"/>
      <c r="V479" s="4"/>
      <c r="W479" s="4"/>
    </row>
    <row r="482" spans="1:14">
      <c r="A482">
        <v>70</v>
      </c>
      <c r="B482">
        <v>1</v>
      </c>
      <c r="D482">
        <v>1</v>
      </c>
      <c r="E482" t="s">
        <v>924</v>
      </c>
      <c r="F482" t="s">
        <v>925</v>
      </c>
      <c r="G482">
        <v>0</v>
      </c>
      <c r="H482">
        <v>0</v>
      </c>
      <c r="I482" t="s">
        <v>3</v>
      </c>
      <c r="J482">
        <v>1</v>
      </c>
      <c r="K482">
        <v>0</v>
      </c>
      <c r="L482" t="s">
        <v>3</v>
      </c>
      <c r="M482" t="s">
        <v>3</v>
      </c>
      <c r="N482">
        <v>0</v>
      </c>
    </row>
    <row r="483" spans="1:14">
      <c r="A483">
        <v>70</v>
      </c>
      <c r="B483">
        <v>1</v>
      </c>
      <c r="D483">
        <v>2</v>
      </c>
      <c r="E483" t="s">
        <v>926</v>
      </c>
      <c r="F483" t="s">
        <v>927</v>
      </c>
      <c r="G483">
        <v>1</v>
      </c>
      <c r="H483">
        <v>0</v>
      </c>
      <c r="I483" t="s">
        <v>3</v>
      </c>
      <c r="J483">
        <v>1</v>
      </c>
      <c r="K483">
        <v>0</v>
      </c>
      <c r="L483" t="s">
        <v>3</v>
      </c>
      <c r="M483" t="s">
        <v>3</v>
      </c>
      <c r="N483">
        <v>0</v>
      </c>
    </row>
    <row r="484" spans="1:14">
      <c r="A484">
        <v>70</v>
      </c>
      <c r="B484">
        <v>1</v>
      </c>
      <c r="D484">
        <v>3</v>
      </c>
      <c r="E484" t="s">
        <v>928</v>
      </c>
      <c r="F484" t="s">
        <v>929</v>
      </c>
      <c r="G484">
        <v>0</v>
      </c>
      <c r="H484">
        <v>0</v>
      </c>
      <c r="I484" t="s">
        <v>3</v>
      </c>
      <c r="J484">
        <v>1</v>
      </c>
      <c r="K484">
        <v>0</v>
      </c>
      <c r="L484" t="s">
        <v>3</v>
      </c>
      <c r="M484" t="s">
        <v>3</v>
      </c>
      <c r="N484">
        <v>0</v>
      </c>
    </row>
    <row r="485" spans="1:14">
      <c r="A485">
        <v>70</v>
      </c>
      <c r="B485">
        <v>1</v>
      </c>
      <c r="D485">
        <v>4</v>
      </c>
      <c r="E485" t="s">
        <v>930</v>
      </c>
      <c r="F485" t="s">
        <v>931</v>
      </c>
      <c r="G485">
        <v>0</v>
      </c>
      <c r="H485">
        <v>0</v>
      </c>
      <c r="I485" t="s">
        <v>932</v>
      </c>
      <c r="J485">
        <v>0</v>
      </c>
      <c r="K485">
        <v>0</v>
      </c>
      <c r="L485" t="s">
        <v>3</v>
      </c>
      <c r="M485" t="s">
        <v>3</v>
      </c>
      <c r="N485">
        <v>0</v>
      </c>
    </row>
    <row r="486" spans="1:14">
      <c r="A486">
        <v>70</v>
      </c>
      <c r="B486">
        <v>1</v>
      </c>
      <c r="D486">
        <v>5</v>
      </c>
      <c r="E486" t="s">
        <v>933</v>
      </c>
      <c r="F486" t="s">
        <v>934</v>
      </c>
      <c r="G486">
        <v>0</v>
      </c>
      <c r="H486">
        <v>0</v>
      </c>
      <c r="I486" t="s">
        <v>935</v>
      </c>
      <c r="J486">
        <v>0</v>
      </c>
      <c r="K486">
        <v>0</v>
      </c>
      <c r="L486" t="s">
        <v>3</v>
      </c>
      <c r="M486" t="s">
        <v>3</v>
      </c>
      <c r="N486">
        <v>0</v>
      </c>
    </row>
    <row r="487" spans="1:14">
      <c r="A487">
        <v>70</v>
      </c>
      <c r="B487">
        <v>1</v>
      </c>
      <c r="D487">
        <v>6</v>
      </c>
      <c r="E487" t="s">
        <v>936</v>
      </c>
      <c r="F487" t="s">
        <v>937</v>
      </c>
      <c r="G487">
        <v>0</v>
      </c>
      <c r="H487">
        <v>0</v>
      </c>
      <c r="I487" t="s">
        <v>938</v>
      </c>
      <c r="J487">
        <v>0</v>
      </c>
      <c r="K487">
        <v>0</v>
      </c>
      <c r="L487" t="s">
        <v>3</v>
      </c>
      <c r="M487" t="s">
        <v>3</v>
      </c>
      <c r="N487">
        <v>0</v>
      </c>
    </row>
    <row r="488" spans="1:14">
      <c r="A488">
        <v>70</v>
      </c>
      <c r="B488">
        <v>1</v>
      </c>
      <c r="D488">
        <v>7</v>
      </c>
      <c r="E488" t="s">
        <v>939</v>
      </c>
      <c r="F488" t="s">
        <v>940</v>
      </c>
      <c r="G488">
        <v>1</v>
      </c>
      <c r="H488">
        <v>0</v>
      </c>
      <c r="I488" t="s">
        <v>3</v>
      </c>
      <c r="J488">
        <v>0</v>
      </c>
      <c r="K488">
        <v>0</v>
      </c>
      <c r="L488" t="s">
        <v>3</v>
      </c>
      <c r="M488" t="s">
        <v>3</v>
      </c>
      <c r="N488">
        <v>0</v>
      </c>
    </row>
    <row r="489" spans="1:14">
      <c r="A489">
        <v>70</v>
      </c>
      <c r="B489">
        <v>1</v>
      </c>
      <c r="D489">
        <v>8</v>
      </c>
      <c r="E489" t="s">
        <v>941</v>
      </c>
      <c r="F489" t="s">
        <v>942</v>
      </c>
      <c r="G489">
        <v>0</v>
      </c>
      <c r="H489">
        <v>0</v>
      </c>
      <c r="I489" t="s">
        <v>943</v>
      </c>
      <c r="J489">
        <v>0</v>
      </c>
      <c r="K489">
        <v>0</v>
      </c>
      <c r="L489" t="s">
        <v>3</v>
      </c>
      <c r="M489" t="s">
        <v>3</v>
      </c>
      <c r="N489">
        <v>0</v>
      </c>
    </row>
    <row r="490" spans="1:14">
      <c r="A490">
        <v>70</v>
      </c>
      <c r="B490">
        <v>1</v>
      </c>
      <c r="D490">
        <v>9</v>
      </c>
      <c r="E490" t="s">
        <v>944</v>
      </c>
      <c r="F490" t="s">
        <v>945</v>
      </c>
      <c r="G490">
        <v>0</v>
      </c>
      <c r="H490">
        <v>0</v>
      </c>
      <c r="I490" t="s">
        <v>946</v>
      </c>
      <c r="J490">
        <v>0</v>
      </c>
      <c r="K490">
        <v>0</v>
      </c>
      <c r="L490" t="s">
        <v>3</v>
      </c>
      <c r="M490" t="s">
        <v>3</v>
      </c>
      <c r="N490">
        <v>0</v>
      </c>
    </row>
    <row r="491" spans="1:14">
      <c r="A491">
        <v>70</v>
      </c>
      <c r="B491">
        <v>1</v>
      </c>
      <c r="D491">
        <v>10</v>
      </c>
      <c r="E491" t="s">
        <v>947</v>
      </c>
      <c r="F491" t="s">
        <v>948</v>
      </c>
      <c r="G491">
        <v>0</v>
      </c>
      <c r="H491">
        <v>0</v>
      </c>
      <c r="I491" t="s">
        <v>949</v>
      </c>
      <c r="J491">
        <v>0</v>
      </c>
      <c r="K491">
        <v>0</v>
      </c>
      <c r="L491" t="s">
        <v>3</v>
      </c>
      <c r="M491" t="s">
        <v>3</v>
      </c>
      <c r="N491">
        <v>0</v>
      </c>
    </row>
    <row r="492" spans="1:14">
      <c r="A492">
        <v>70</v>
      </c>
      <c r="B492">
        <v>1</v>
      </c>
      <c r="D492">
        <v>11</v>
      </c>
      <c r="E492" t="s">
        <v>950</v>
      </c>
      <c r="F492" t="s">
        <v>951</v>
      </c>
      <c r="G492">
        <v>0</v>
      </c>
      <c r="H492">
        <v>0</v>
      </c>
      <c r="I492" t="s">
        <v>952</v>
      </c>
      <c r="J492">
        <v>0</v>
      </c>
      <c r="K492">
        <v>0</v>
      </c>
      <c r="L492" t="s">
        <v>3</v>
      </c>
      <c r="M492" t="s">
        <v>3</v>
      </c>
      <c r="N492">
        <v>0</v>
      </c>
    </row>
    <row r="493" spans="1:14">
      <c r="A493">
        <v>70</v>
      </c>
      <c r="B493">
        <v>1</v>
      </c>
      <c r="D493">
        <v>12</v>
      </c>
      <c r="E493" t="s">
        <v>953</v>
      </c>
      <c r="F493" t="s">
        <v>954</v>
      </c>
      <c r="G493">
        <v>0</v>
      </c>
      <c r="H493">
        <v>0</v>
      </c>
      <c r="I493" t="s">
        <v>3</v>
      </c>
      <c r="J493">
        <v>0</v>
      </c>
      <c r="K493">
        <v>0</v>
      </c>
      <c r="L493" t="s">
        <v>3</v>
      </c>
      <c r="M493" t="s">
        <v>3</v>
      </c>
      <c r="N493">
        <v>0</v>
      </c>
    </row>
    <row r="494" spans="1:14">
      <c r="A494">
        <v>70</v>
      </c>
      <c r="B494">
        <v>1</v>
      </c>
      <c r="D494">
        <v>1</v>
      </c>
      <c r="E494" t="s">
        <v>955</v>
      </c>
      <c r="F494" t="s">
        <v>956</v>
      </c>
      <c r="G494">
        <v>0.9</v>
      </c>
      <c r="H494">
        <v>1</v>
      </c>
      <c r="I494" t="s">
        <v>957</v>
      </c>
      <c r="J494">
        <v>0</v>
      </c>
      <c r="K494">
        <v>0</v>
      </c>
      <c r="L494" t="s">
        <v>3</v>
      </c>
      <c r="M494" t="s">
        <v>3</v>
      </c>
      <c r="N494">
        <v>0</v>
      </c>
    </row>
    <row r="495" spans="1:14">
      <c r="A495">
        <v>70</v>
      </c>
      <c r="B495">
        <v>1</v>
      </c>
      <c r="D495">
        <v>2</v>
      </c>
      <c r="E495" t="s">
        <v>958</v>
      </c>
      <c r="F495" t="s">
        <v>959</v>
      </c>
      <c r="G495">
        <v>0.85</v>
      </c>
      <c r="H495">
        <v>1</v>
      </c>
      <c r="I495" t="s">
        <v>960</v>
      </c>
      <c r="J495">
        <v>0</v>
      </c>
      <c r="K495">
        <v>0</v>
      </c>
      <c r="L495" t="s">
        <v>3</v>
      </c>
      <c r="M495" t="s">
        <v>3</v>
      </c>
      <c r="N495">
        <v>0</v>
      </c>
    </row>
    <row r="496" spans="1:14">
      <c r="A496">
        <v>70</v>
      </c>
      <c r="B496">
        <v>1</v>
      </c>
      <c r="D496">
        <v>3</v>
      </c>
      <c r="E496" t="s">
        <v>961</v>
      </c>
      <c r="F496" t="s">
        <v>962</v>
      </c>
      <c r="G496">
        <v>1</v>
      </c>
      <c r="H496">
        <v>0.85</v>
      </c>
      <c r="I496" t="s">
        <v>963</v>
      </c>
      <c r="J496">
        <v>0</v>
      </c>
      <c r="K496">
        <v>0</v>
      </c>
      <c r="L496" t="s">
        <v>3</v>
      </c>
      <c r="M496" t="s">
        <v>3</v>
      </c>
      <c r="N496">
        <v>0</v>
      </c>
    </row>
    <row r="497" spans="1:27">
      <c r="A497">
        <v>70</v>
      </c>
      <c r="B497">
        <v>1</v>
      </c>
      <c r="D497">
        <v>4</v>
      </c>
      <c r="E497" t="s">
        <v>964</v>
      </c>
      <c r="F497" t="s">
        <v>965</v>
      </c>
      <c r="G497">
        <v>1</v>
      </c>
      <c r="H497">
        <v>0</v>
      </c>
      <c r="I497" t="s">
        <v>3</v>
      </c>
      <c r="J497">
        <v>0</v>
      </c>
      <c r="K497">
        <v>0</v>
      </c>
      <c r="L497" t="s">
        <v>3</v>
      </c>
      <c r="M497" t="s">
        <v>3</v>
      </c>
      <c r="N497">
        <v>0</v>
      </c>
    </row>
    <row r="498" spans="1:27">
      <c r="A498">
        <v>70</v>
      </c>
      <c r="B498">
        <v>1</v>
      </c>
      <c r="D498">
        <v>5</v>
      </c>
      <c r="E498" t="s">
        <v>966</v>
      </c>
      <c r="F498" t="s">
        <v>967</v>
      </c>
      <c r="G498">
        <v>1</v>
      </c>
      <c r="H498">
        <v>0.8</v>
      </c>
      <c r="I498" t="s">
        <v>968</v>
      </c>
      <c r="J498">
        <v>0</v>
      </c>
      <c r="K498">
        <v>0</v>
      </c>
      <c r="L498" t="s">
        <v>3</v>
      </c>
      <c r="M498" t="s">
        <v>3</v>
      </c>
      <c r="N498">
        <v>0</v>
      </c>
    </row>
    <row r="499" spans="1:27">
      <c r="A499">
        <v>70</v>
      </c>
      <c r="B499">
        <v>1</v>
      </c>
      <c r="D499">
        <v>6</v>
      </c>
      <c r="E499" t="s">
        <v>969</v>
      </c>
      <c r="F499" t="s">
        <v>970</v>
      </c>
      <c r="G499">
        <v>0.85</v>
      </c>
      <c r="H499">
        <v>0</v>
      </c>
      <c r="I499" t="s">
        <v>3</v>
      </c>
      <c r="J499">
        <v>0</v>
      </c>
      <c r="K499">
        <v>0</v>
      </c>
      <c r="L499" t="s">
        <v>3</v>
      </c>
      <c r="M499" t="s">
        <v>3</v>
      </c>
      <c r="N499">
        <v>0</v>
      </c>
    </row>
    <row r="500" spans="1:27">
      <c r="A500">
        <v>70</v>
      </c>
      <c r="B500">
        <v>1</v>
      </c>
      <c r="D500">
        <v>7</v>
      </c>
      <c r="E500" t="s">
        <v>971</v>
      </c>
      <c r="F500" t="s">
        <v>972</v>
      </c>
      <c r="G500">
        <v>0.8</v>
      </c>
      <c r="H500">
        <v>0</v>
      </c>
      <c r="I500" t="s">
        <v>3</v>
      </c>
      <c r="J500">
        <v>0</v>
      </c>
      <c r="K500">
        <v>0</v>
      </c>
      <c r="L500" t="s">
        <v>3</v>
      </c>
      <c r="M500" t="s">
        <v>3</v>
      </c>
      <c r="N500">
        <v>0</v>
      </c>
    </row>
    <row r="501" spans="1:27">
      <c r="A501">
        <v>70</v>
      </c>
      <c r="B501">
        <v>1</v>
      </c>
      <c r="D501">
        <v>8</v>
      </c>
      <c r="E501" t="s">
        <v>973</v>
      </c>
      <c r="F501" t="s">
        <v>974</v>
      </c>
      <c r="G501">
        <v>0.7</v>
      </c>
      <c r="H501">
        <v>0</v>
      </c>
      <c r="I501" t="s">
        <v>3</v>
      </c>
      <c r="J501">
        <v>0</v>
      </c>
      <c r="K501">
        <v>0</v>
      </c>
      <c r="L501" t="s">
        <v>3</v>
      </c>
      <c r="M501" t="s">
        <v>3</v>
      </c>
      <c r="N501">
        <v>0</v>
      </c>
    </row>
    <row r="502" spans="1:27">
      <c r="A502">
        <v>70</v>
      </c>
      <c r="B502">
        <v>1</v>
      </c>
      <c r="D502">
        <v>9</v>
      </c>
      <c r="E502" t="s">
        <v>975</v>
      </c>
      <c r="F502" t="s">
        <v>976</v>
      </c>
      <c r="G502">
        <v>0.9</v>
      </c>
      <c r="H502">
        <v>0</v>
      </c>
      <c r="I502" t="s">
        <v>3</v>
      </c>
      <c r="J502">
        <v>0</v>
      </c>
      <c r="K502">
        <v>0</v>
      </c>
      <c r="L502" t="s">
        <v>3</v>
      </c>
      <c r="M502" t="s">
        <v>3</v>
      </c>
      <c r="N502">
        <v>0</v>
      </c>
    </row>
    <row r="503" spans="1:27">
      <c r="A503">
        <v>70</v>
      </c>
      <c r="B503">
        <v>1</v>
      </c>
      <c r="D503">
        <v>10</v>
      </c>
      <c r="E503" t="s">
        <v>977</v>
      </c>
      <c r="F503" t="s">
        <v>978</v>
      </c>
      <c r="G503">
        <v>0.6</v>
      </c>
      <c r="H503">
        <v>0</v>
      </c>
      <c r="I503" t="s">
        <v>3</v>
      </c>
      <c r="J503">
        <v>0</v>
      </c>
      <c r="K503">
        <v>0</v>
      </c>
      <c r="L503" t="s">
        <v>3</v>
      </c>
      <c r="M503" t="s">
        <v>3</v>
      </c>
      <c r="N503">
        <v>0</v>
      </c>
    </row>
    <row r="504" spans="1:27">
      <c r="A504">
        <v>70</v>
      </c>
      <c r="B504">
        <v>1</v>
      </c>
      <c r="D504">
        <v>11</v>
      </c>
      <c r="E504" t="s">
        <v>979</v>
      </c>
      <c r="F504" t="s">
        <v>980</v>
      </c>
      <c r="G504">
        <v>1.2</v>
      </c>
      <c r="H504">
        <v>0</v>
      </c>
      <c r="I504" t="s">
        <v>3</v>
      </c>
      <c r="J504">
        <v>0</v>
      </c>
      <c r="K504">
        <v>0</v>
      </c>
      <c r="L504" t="s">
        <v>3</v>
      </c>
      <c r="M504" t="s">
        <v>3</v>
      </c>
      <c r="N504">
        <v>0</v>
      </c>
    </row>
    <row r="505" spans="1:27">
      <c r="A505">
        <v>70</v>
      </c>
      <c r="B505">
        <v>1</v>
      </c>
      <c r="D505">
        <v>12</v>
      </c>
      <c r="E505" t="s">
        <v>981</v>
      </c>
      <c r="F505" t="s">
        <v>982</v>
      </c>
      <c r="G505">
        <v>0</v>
      </c>
      <c r="H505">
        <v>0</v>
      </c>
      <c r="I505" t="s">
        <v>3</v>
      </c>
      <c r="J505">
        <v>0</v>
      </c>
      <c r="K505">
        <v>0</v>
      </c>
      <c r="L505" t="s">
        <v>3</v>
      </c>
      <c r="M505" t="s">
        <v>3</v>
      </c>
      <c r="N505">
        <v>0</v>
      </c>
    </row>
    <row r="506" spans="1:27">
      <c r="A506">
        <v>70</v>
      </c>
      <c r="B506">
        <v>1</v>
      </c>
      <c r="D506">
        <v>13</v>
      </c>
      <c r="E506" t="s">
        <v>983</v>
      </c>
      <c r="F506" t="s">
        <v>984</v>
      </c>
      <c r="G506">
        <v>1</v>
      </c>
      <c r="H506">
        <v>0</v>
      </c>
      <c r="I506" t="s">
        <v>3</v>
      </c>
      <c r="J506">
        <v>0</v>
      </c>
      <c r="K506">
        <v>0</v>
      </c>
      <c r="L506" t="s">
        <v>3</v>
      </c>
      <c r="M506" t="s">
        <v>3</v>
      </c>
      <c r="N506">
        <v>0</v>
      </c>
    </row>
    <row r="508" spans="1:27">
      <c r="A508">
        <v>-1</v>
      </c>
    </row>
    <row r="510" spans="1:27">
      <c r="A510" s="3">
        <v>75</v>
      </c>
      <c r="B510" s="3" t="s">
        <v>985</v>
      </c>
      <c r="C510" s="3">
        <v>2019</v>
      </c>
      <c r="D510" s="3">
        <v>0</v>
      </c>
      <c r="E510" s="3">
        <v>3</v>
      </c>
      <c r="F510" s="3">
        <v>1</v>
      </c>
      <c r="G510" s="3">
        <v>0</v>
      </c>
      <c r="H510" s="3">
        <v>1</v>
      </c>
      <c r="I510" s="3">
        <v>0</v>
      </c>
      <c r="J510" s="3">
        <v>1</v>
      </c>
      <c r="K510" s="3">
        <v>0</v>
      </c>
      <c r="L510" s="3">
        <v>0</v>
      </c>
      <c r="M510" s="3">
        <v>0</v>
      </c>
      <c r="N510" s="3">
        <v>48583957</v>
      </c>
      <c r="O510" s="3">
        <v>1</v>
      </c>
    </row>
    <row r="511" spans="1:27">
      <c r="A511" s="5">
        <v>1</v>
      </c>
      <c r="B511" s="5" t="s">
        <v>986</v>
      </c>
      <c r="C511" s="5" t="s">
        <v>987</v>
      </c>
      <c r="D511" s="5">
        <v>0</v>
      </c>
      <c r="E511" s="5">
        <v>0</v>
      </c>
      <c r="F511" s="5">
        <v>1</v>
      </c>
      <c r="G511" s="5">
        <v>1</v>
      </c>
      <c r="H511" s="5">
        <v>0</v>
      </c>
      <c r="I511" s="5">
        <v>2</v>
      </c>
      <c r="J511" s="5">
        <v>1</v>
      </c>
      <c r="K511" s="5">
        <v>1</v>
      </c>
      <c r="L511" s="5">
        <v>1</v>
      </c>
      <c r="M511" s="5">
        <v>1</v>
      </c>
      <c r="N511" s="5">
        <v>1</v>
      </c>
      <c r="O511" s="5">
        <v>1</v>
      </c>
      <c r="P511" s="5">
        <v>1</v>
      </c>
      <c r="Q511" s="5">
        <v>1</v>
      </c>
      <c r="R511" s="5" t="s">
        <v>3</v>
      </c>
      <c r="S511" s="5" t="s">
        <v>3</v>
      </c>
      <c r="T511" s="5" t="s">
        <v>3</v>
      </c>
      <c r="U511" s="5" t="s">
        <v>3</v>
      </c>
      <c r="V511" s="5" t="s">
        <v>3</v>
      </c>
      <c r="W511" s="5" t="s">
        <v>3</v>
      </c>
      <c r="X511" s="5" t="s">
        <v>3</v>
      </c>
      <c r="Y511" s="5" t="s">
        <v>3</v>
      </c>
      <c r="Z511" s="5" t="s">
        <v>3</v>
      </c>
      <c r="AA511" s="5" t="s">
        <v>3</v>
      </c>
    </row>
    <row r="515" spans="1:5">
      <c r="A515">
        <v>65</v>
      </c>
      <c r="C515">
        <v>1</v>
      </c>
      <c r="D515">
        <v>0</v>
      </c>
      <c r="E515">
        <v>245</v>
      </c>
    </row>
  </sheetData>
  <printOptions gridLines="1"/>
  <pageMargins left="0.75" right="0.75" top="1" bottom="1" header="0.5" footer="0.5"/>
  <headerFooter alignWithMargins="0">
    <oddHeader>&amp;A</oddHeader>
    <oddFooter>Page 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>
  <dimension ref="A1:EC59"/>
  <sheetViews>
    <sheetView workbookViewId="0"/>
  </sheetViews>
  <sheetFormatPr defaultColWidth="9.140625" defaultRowHeight="12.75"/>
  <cols>
    <col min="1" max="256" width="9.140625" customWidth="1"/>
  </cols>
  <sheetData>
    <row r="1" spans="1:133">
      <c r="A1">
        <v>0</v>
      </c>
      <c r="B1" t="s">
        <v>0</v>
      </c>
      <c r="D1" t="s">
        <v>988</v>
      </c>
      <c r="F1">
        <v>0</v>
      </c>
      <c r="G1">
        <v>0</v>
      </c>
      <c r="H1">
        <v>0</v>
      </c>
      <c r="I1" t="s">
        <v>2</v>
      </c>
      <c r="J1" t="s">
        <v>3</v>
      </c>
      <c r="K1">
        <v>1</v>
      </c>
      <c r="L1">
        <v>26281</v>
      </c>
      <c r="M1">
        <v>10</v>
      </c>
      <c r="N1">
        <v>10</v>
      </c>
      <c r="O1">
        <v>1</v>
      </c>
      <c r="P1">
        <v>0</v>
      </c>
      <c r="Q1">
        <v>11</v>
      </c>
    </row>
    <row r="12" spans="1:133">
      <c r="A12" s="1">
        <v>1</v>
      </c>
      <c r="B12" s="1">
        <v>58</v>
      </c>
      <c r="C12" s="1">
        <v>0</v>
      </c>
      <c r="D12" s="1"/>
      <c r="E12" s="1">
        <v>0</v>
      </c>
      <c r="F12" s="1" t="s">
        <v>4</v>
      </c>
      <c r="G12" s="1" t="s">
        <v>5</v>
      </c>
      <c r="H12" s="1" t="s">
        <v>3</v>
      </c>
      <c r="I12" s="1">
        <v>0</v>
      </c>
      <c r="J12" s="1" t="s">
        <v>3</v>
      </c>
      <c r="K12" s="1">
        <v>0</v>
      </c>
      <c r="L12" s="1"/>
      <c r="M12" s="1"/>
      <c r="N12" s="1"/>
      <c r="O12" s="1">
        <v>0</v>
      </c>
      <c r="P12" s="1">
        <v>0</v>
      </c>
      <c r="Q12" s="1">
        <v>0</v>
      </c>
      <c r="R12" s="1">
        <v>0</v>
      </c>
      <c r="S12" s="1"/>
      <c r="T12" s="1"/>
      <c r="U12" s="1" t="s">
        <v>3</v>
      </c>
      <c r="V12" s="1">
        <v>0</v>
      </c>
      <c r="W12" s="1" t="s">
        <v>3</v>
      </c>
      <c r="X12" s="1" t="s">
        <v>3</v>
      </c>
      <c r="Y12" s="1" t="s">
        <v>3</v>
      </c>
      <c r="Z12" s="1" t="s">
        <v>3</v>
      </c>
      <c r="AA12" s="1" t="s">
        <v>3</v>
      </c>
      <c r="AB12" s="1" t="s">
        <v>3</v>
      </c>
      <c r="AC12" s="1" t="s">
        <v>3</v>
      </c>
      <c r="AD12" s="1" t="s">
        <v>3</v>
      </c>
      <c r="AE12" s="1" t="s">
        <v>3</v>
      </c>
      <c r="AF12" s="1" t="s">
        <v>3</v>
      </c>
      <c r="AG12" s="1" t="s">
        <v>3</v>
      </c>
      <c r="AH12" s="1" t="s">
        <v>3</v>
      </c>
      <c r="AI12" s="1" t="s">
        <v>3</v>
      </c>
      <c r="AJ12" s="1" t="s">
        <v>3</v>
      </c>
      <c r="AK12" s="1"/>
      <c r="AL12" s="1" t="s">
        <v>3</v>
      </c>
      <c r="AM12" s="1" t="s">
        <v>3</v>
      </c>
      <c r="AN12" s="1" t="s">
        <v>3</v>
      </c>
      <c r="AO12" s="1"/>
      <c r="AP12" s="1" t="s">
        <v>3</v>
      </c>
      <c r="AQ12" s="1" t="s">
        <v>3</v>
      </c>
      <c r="AR12" s="1" t="s">
        <v>3</v>
      </c>
      <c r="AS12" s="1"/>
      <c r="AT12" s="1"/>
      <c r="AU12" s="1"/>
      <c r="AV12" s="1"/>
      <c r="AW12" s="1"/>
      <c r="AX12" s="1" t="s">
        <v>3</v>
      </c>
      <c r="AY12" s="1" t="s">
        <v>3</v>
      </c>
      <c r="AZ12" s="1" t="s">
        <v>3</v>
      </c>
      <c r="BA12" s="1"/>
      <c r="BB12" s="1"/>
      <c r="BC12" s="1"/>
      <c r="BD12" s="1"/>
      <c r="BE12" s="1"/>
      <c r="BF12" s="1"/>
      <c r="BG12" s="1"/>
      <c r="BH12" s="1" t="s">
        <v>6</v>
      </c>
      <c r="BI12" s="1" t="s">
        <v>7</v>
      </c>
      <c r="BJ12" s="1">
        <v>1</v>
      </c>
      <c r="BK12" s="1">
        <v>1</v>
      </c>
      <c r="BL12" s="1">
        <v>0</v>
      </c>
      <c r="BM12" s="1">
        <v>1</v>
      </c>
      <c r="BN12" s="1">
        <v>1</v>
      </c>
      <c r="BO12" s="1">
        <v>0</v>
      </c>
      <c r="BP12" s="1">
        <v>2</v>
      </c>
      <c r="BQ12" s="1">
        <v>0</v>
      </c>
      <c r="BR12" s="1">
        <v>1</v>
      </c>
      <c r="BS12" s="1">
        <v>1</v>
      </c>
      <c r="BT12" s="1">
        <v>0</v>
      </c>
      <c r="BU12" s="1">
        <v>0</v>
      </c>
      <c r="BV12" s="1">
        <v>1</v>
      </c>
      <c r="BW12" s="1">
        <v>0</v>
      </c>
      <c r="BX12" s="1">
        <v>0</v>
      </c>
      <c r="BY12" s="1" t="s">
        <v>8</v>
      </c>
      <c r="BZ12" s="1" t="s">
        <v>9</v>
      </c>
      <c r="CA12" s="1" t="s">
        <v>8</v>
      </c>
      <c r="CB12" s="1" t="s">
        <v>8</v>
      </c>
      <c r="CC12" s="1" t="s">
        <v>8</v>
      </c>
      <c r="CD12" s="1" t="s">
        <v>8</v>
      </c>
      <c r="CE12" s="1" t="s">
        <v>10</v>
      </c>
      <c r="CF12" s="1">
        <v>0</v>
      </c>
      <c r="CG12" s="1">
        <v>0</v>
      </c>
      <c r="CH12" s="1">
        <v>16785416</v>
      </c>
      <c r="CI12" s="1" t="s">
        <v>3</v>
      </c>
      <c r="CJ12" s="1" t="s">
        <v>3</v>
      </c>
      <c r="CK12" s="1">
        <v>0</v>
      </c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>
        <v>0</v>
      </c>
    </row>
    <row r="14" spans="1:133">
      <c r="A14" s="1">
        <v>22</v>
      </c>
      <c r="B14" s="1">
        <v>0</v>
      </c>
      <c r="C14" s="1">
        <v>0</v>
      </c>
      <c r="D14" s="1">
        <v>48583957</v>
      </c>
      <c r="E14" s="1">
        <v>0</v>
      </c>
      <c r="F14" s="1">
        <v>3</v>
      </c>
      <c r="G14" s="1"/>
      <c r="H14" s="1"/>
      <c r="I14" s="1"/>
      <c r="J14" s="1"/>
      <c r="K14" s="1"/>
      <c r="L14" s="1"/>
      <c r="M14" s="1"/>
      <c r="N14" s="1"/>
      <c r="O14" s="1"/>
    </row>
    <row r="16" spans="1:133">
      <c r="A16" s="6">
        <v>3</v>
      </c>
      <c r="B16" s="6">
        <v>1</v>
      </c>
      <c r="C16" s="6" t="s">
        <v>11</v>
      </c>
      <c r="D16" s="6" t="s">
        <v>12</v>
      </c>
      <c r="E16" s="7">
        <f>(Source!F140)/1000</f>
        <v>1427.8040000000001</v>
      </c>
      <c r="F16" s="7">
        <f>(Source!F141)/1000</f>
        <v>0</v>
      </c>
      <c r="G16" s="7">
        <f>(Source!F132)/1000</f>
        <v>0</v>
      </c>
      <c r="H16" s="7">
        <f>(Source!F142)/1000+(Source!F143)/1000</f>
        <v>0</v>
      </c>
      <c r="I16" s="7">
        <f>E16+F16+G16+H16</f>
        <v>1427.8040000000001</v>
      </c>
      <c r="J16" s="7">
        <f>(Source!F151)/1000</f>
        <v>220.54900000000001</v>
      </c>
      <c r="AI16" s="6">
        <v>0</v>
      </c>
      <c r="AJ16" s="6">
        <v>-1</v>
      </c>
      <c r="AK16" s="6" t="s">
        <v>3</v>
      </c>
      <c r="AL16" s="6" t="s">
        <v>3</v>
      </c>
      <c r="AM16" s="6" t="s">
        <v>3</v>
      </c>
      <c r="AN16" s="6">
        <v>0</v>
      </c>
      <c r="AO16" s="6" t="s">
        <v>3</v>
      </c>
      <c r="AP16" s="6" t="s">
        <v>3</v>
      </c>
      <c r="AT16" s="7">
        <v>1070675</v>
      </c>
      <c r="AU16" s="7">
        <v>829625</v>
      </c>
      <c r="AV16" s="7">
        <v>0</v>
      </c>
      <c r="AW16" s="7">
        <v>0</v>
      </c>
      <c r="AX16" s="7">
        <v>0</v>
      </c>
      <c r="AY16" s="7">
        <v>20501</v>
      </c>
      <c r="AZ16" s="7">
        <v>6370</v>
      </c>
      <c r="BA16" s="7">
        <v>220549</v>
      </c>
      <c r="BB16" s="7">
        <v>1427804</v>
      </c>
      <c r="BC16" s="7">
        <v>0</v>
      </c>
      <c r="BD16" s="7">
        <v>0</v>
      </c>
      <c r="BE16" s="7">
        <v>0</v>
      </c>
      <c r="BF16" s="7">
        <v>1522.7645819999998</v>
      </c>
      <c r="BG16" s="7">
        <v>31.766979999999997</v>
      </c>
      <c r="BH16" s="7">
        <v>0</v>
      </c>
      <c r="BI16" s="7">
        <v>225648</v>
      </c>
      <c r="BJ16" s="7">
        <v>131481</v>
      </c>
      <c r="BK16" s="7">
        <v>1427804</v>
      </c>
    </row>
    <row r="17" spans="1:63">
      <c r="A17" s="6">
        <v>3</v>
      </c>
      <c r="B17" s="6">
        <v>2</v>
      </c>
      <c r="C17" s="6" t="s">
        <v>353</v>
      </c>
      <c r="D17" s="6" t="s">
        <v>354</v>
      </c>
      <c r="E17" s="7">
        <f>(Source!F342)/1000</f>
        <v>1036.3040000000001</v>
      </c>
      <c r="F17" s="7">
        <f>(Source!F343)/1000</f>
        <v>42.981999999999999</v>
      </c>
      <c r="G17" s="7">
        <f>(Source!F334)/1000</f>
        <v>0</v>
      </c>
      <c r="H17" s="7">
        <f>(Source!F344)/1000+(Source!F345)/1000</f>
        <v>0</v>
      </c>
      <c r="I17" s="7">
        <f>E17+F17+G17+H17</f>
        <v>1079.2860000000001</v>
      </c>
      <c r="J17" s="7">
        <f>(Source!F353)/1000</f>
        <v>133.886</v>
      </c>
      <c r="AI17" s="6">
        <v>0</v>
      </c>
      <c r="AJ17" s="6">
        <v>-1</v>
      </c>
      <c r="AK17" s="6" t="s">
        <v>3</v>
      </c>
      <c r="AL17" s="6" t="s">
        <v>3</v>
      </c>
      <c r="AM17" s="6" t="s">
        <v>3</v>
      </c>
      <c r="AN17" s="6">
        <v>0</v>
      </c>
      <c r="AO17" s="6" t="s">
        <v>3</v>
      </c>
      <c r="AP17" s="6" t="s">
        <v>3</v>
      </c>
      <c r="AT17" s="7">
        <v>860249</v>
      </c>
      <c r="AU17" s="7">
        <v>710657</v>
      </c>
      <c r="AV17" s="7">
        <v>0</v>
      </c>
      <c r="AW17" s="7">
        <v>0</v>
      </c>
      <c r="AX17" s="7">
        <v>0</v>
      </c>
      <c r="AY17" s="7">
        <v>15706</v>
      </c>
      <c r="AZ17" s="7">
        <v>1502</v>
      </c>
      <c r="BA17" s="7">
        <v>133886</v>
      </c>
      <c r="BB17" s="7">
        <v>1036304</v>
      </c>
      <c r="BC17" s="7">
        <v>42982</v>
      </c>
      <c r="BD17" s="7">
        <v>0</v>
      </c>
      <c r="BE17" s="7">
        <v>0</v>
      </c>
      <c r="BF17" s="7">
        <v>870.83965239999986</v>
      </c>
      <c r="BG17" s="7">
        <v>6.9285771999999977</v>
      </c>
      <c r="BH17" s="7">
        <v>0</v>
      </c>
      <c r="BI17" s="7">
        <v>133586</v>
      </c>
      <c r="BJ17" s="7">
        <v>85451</v>
      </c>
      <c r="BK17" s="7">
        <v>1079286</v>
      </c>
    </row>
    <row r="18" spans="1:63">
      <c r="A18" s="6">
        <v>3</v>
      </c>
      <c r="B18" s="6">
        <v>3</v>
      </c>
      <c r="C18" s="6" t="s">
        <v>801</v>
      </c>
      <c r="D18" s="6" t="s">
        <v>802</v>
      </c>
      <c r="E18" s="7">
        <f>(Source!F428)/1000</f>
        <v>6.7210000000000001</v>
      </c>
      <c r="F18" s="7">
        <f>(Source!F429)/1000</f>
        <v>40.353000000000002</v>
      </c>
      <c r="G18" s="7">
        <f>(Source!F420)/1000</f>
        <v>0</v>
      </c>
      <c r="H18" s="7">
        <f>(Source!F430)/1000+(Source!F431)/1000</f>
        <v>0</v>
      </c>
      <c r="I18" s="7">
        <f>E18+F18+G18+H18</f>
        <v>47.073999999999998</v>
      </c>
      <c r="J18" s="7">
        <f>(Source!F439)/1000</f>
        <v>8.1120000000000001</v>
      </c>
      <c r="AI18" s="6">
        <v>0</v>
      </c>
      <c r="AJ18" s="6">
        <v>-1</v>
      </c>
      <c r="AK18" s="6" t="s">
        <v>3</v>
      </c>
      <c r="AL18" s="6" t="s">
        <v>3</v>
      </c>
      <c r="AM18" s="6" t="s">
        <v>3</v>
      </c>
      <c r="AN18" s="6">
        <v>0</v>
      </c>
      <c r="AO18" s="6" t="s">
        <v>3</v>
      </c>
      <c r="AP18" s="6" t="s">
        <v>3</v>
      </c>
      <c r="AT18" s="7">
        <v>34065</v>
      </c>
      <c r="AU18" s="7">
        <v>25444</v>
      </c>
      <c r="AV18" s="7">
        <v>0</v>
      </c>
      <c r="AW18" s="7">
        <v>0</v>
      </c>
      <c r="AX18" s="7">
        <v>0</v>
      </c>
      <c r="AY18" s="7">
        <v>509</v>
      </c>
      <c r="AZ18" s="7">
        <v>29</v>
      </c>
      <c r="BA18" s="7">
        <v>8112</v>
      </c>
      <c r="BB18" s="7">
        <v>6721</v>
      </c>
      <c r="BC18" s="7">
        <v>40353</v>
      </c>
      <c r="BD18" s="7">
        <v>0</v>
      </c>
      <c r="BE18" s="7">
        <v>0</v>
      </c>
      <c r="BF18" s="7">
        <v>51.323300000000003</v>
      </c>
      <c r="BG18" s="7">
        <v>0.1343</v>
      </c>
      <c r="BH18" s="7">
        <v>0</v>
      </c>
      <c r="BI18" s="7">
        <v>7715</v>
      </c>
      <c r="BJ18" s="7">
        <v>5294</v>
      </c>
      <c r="BK18" s="7">
        <v>47074</v>
      </c>
    </row>
    <row r="20" spans="1:63">
      <c r="A20">
        <v>51</v>
      </c>
      <c r="E20" s="8">
        <f>SUMIF(A16:A19,3,E16:E19)</f>
        <v>2470.8290000000002</v>
      </c>
      <c r="F20" s="8">
        <f>SUMIF(A16:A19,3,F16:F19)</f>
        <v>83.335000000000008</v>
      </c>
      <c r="G20" s="8">
        <f>SUMIF(A16:A19,3,G16:G19)</f>
        <v>0</v>
      </c>
      <c r="H20" s="8">
        <f>SUMIF(A16:A19,3,H16:H19)</f>
        <v>0</v>
      </c>
      <c r="I20" s="8">
        <f>SUMIF(A16:A19,3,I16:I19)</f>
        <v>2554.1640000000002</v>
      </c>
      <c r="J20" s="8">
        <f>SUMIF(A16:A19,3,J16:J19)</f>
        <v>362.54700000000003</v>
      </c>
      <c r="K20" s="8"/>
      <c r="L20" s="8"/>
      <c r="M20" s="8"/>
      <c r="N20" s="8"/>
      <c r="O20" s="8"/>
      <c r="P20" s="8"/>
      <c r="Q20" s="8"/>
      <c r="R20" s="8"/>
      <c r="S20" s="8"/>
    </row>
    <row r="22" spans="1:63">
      <c r="A22" s="4">
        <v>50</v>
      </c>
      <c r="B22" s="4">
        <v>0</v>
      </c>
      <c r="C22" s="4">
        <v>0</v>
      </c>
      <c r="D22" s="4">
        <v>1</v>
      </c>
      <c r="E22" s="4">
        <v>201</v>
      </c>
      <c r="F22" s="4">
        <v>1964989</v>
      </c>
      <c r="G22" s="4" t="s">
        <v>296</v>
      </c>
      <c r="H22" s="4" t="s">
        <v>297</v>
      </c>
      <c r="I22" s="4"/>
      <c r="J22" s="4"/>
      <c r="K22" s="4">
        <v>201</v>
      </c>
      <c r="L22" s="4">
        <v>1</v>
      </c>
      <c r="M22" s="4">
        <v>3</v>
      </c>
      <c r="N22" s="4" t="s">
        <v>3</v>
      </c>
      <c r="O22" s="4">
        <v>0</v>
      </c>
      <c r="P22" s="4"/>
    </row>
    <row r="23" spans="1:63">
      <c r="A23" s="4">
        <v>50</v>
      </c>
      <c r="B23" s="4">
        <v>0</v>
      </c>
      <c r="C23" s="4">
        <v>0</v>
      </c>
      <c r="D23" s="4">
        <v>1</v>
      </c>
      <c r="E23" s="4">
        <v>0</v>
      </c>
      <c r="F23" s="4">
        <v>1565726</v>
      </c>
      <c r="G23" s="4" t="s">
        <v>298</v>
      </c>
      <c r="H23" s="4" t="s">
        <v>299</v>
      </c>
      <c r="I23" s="4"/>
      <c r="J23" s="4"/>
      <c r="K23" s="4">
        <v>202</v>
      </c>
      <c r="L23" s="4">
        <v>2</v>
      </c>
      <c r="M23" s="4">
        <v>3</v>
      </c>
      <c r="N23" s="4" t="s">
        <v>3</v>
      </c>
      <c r="O23" s="4">
        <v>0</v>
      </c>
      <c r="P23" s="4"/>
    </row>
    <row r="24" spans="1:63">
      <c r="A24" s="4">
        <v>50</v>
      </c>
      <c r="B24" s="4">
        <v>0</v>
      </c>
      <c r="C24" s="4">
        <v>0</v>
      </c>
      <c r="D24" s="4">
        <v>1</v>
      </c>
      <c r="E24" s="4">
        <v>222</v>
      </c>
      <c r="F24" s="4">
        <v>0</v>
      </c>
      <c r="G24" s="4" t="s">
        <v>300</v>
      </c>
      <c r="H24" s="4" t="s">
        <v>301</v>
      </c>
      <c r="I24" s="4"/>
      <c r="J24" s="4"/>
      <c r="K24" s="4">
        <v>222</v>
      </c>
      <c r="L24" s="4">
        <v>3</v>
      </c>
      <c r="M24" s="4">
        <v>3</v>
      </c>
      <c r="N24" s="4" t="s">
        <v>3</v>
      </c>
      <c r="O24" s="4">
        <v>0</v>
      </c>
      <c r="P24" s="4"/>
    </row>
    <row r="25" spans="1:63">
      <c r="A25" s="4">
        <v>50</v>
      </c>
      <c r="B25" s="4">
        <v>0</v>
      </c>
      <c r="C25" s="4">
        <v>0</v>
      </c>
      <c r="D25" s="4">
        <v>1</v>
      </c>
      <c r="E25" s="4">
        <v>225</v>
      </c>
      <c r="F25" s="4">
        <v>1565726</v>
      </c>
      <c r="G25" s="4" t="s">
        <v>302</v>
      </c>
      <c r="H25" s="4" t="s">
        <v>303</v>
      </c>
      <c r="I25" s="4"/>
      <c r="J25" s="4"/>
      <c r="K25" s="4">
        <v>225</v>
      </c>
      <c r="L25" s="4">
        <v>4</v>
      </c>
      <c r="M25" s="4">
        <v>3</v>
      </c>
      <c r="N25" s="4" t="s">
        <v>3</v>
      </c>
      <c r="O25" s="4">
        <v>0</v>
      </c>
      <c r="P25" s="4"/>
    </row>
    <row r="26" spans="1:63">
      <c r="A26" s="4">
        <v>50</v>
      </c>
      <c r="B26" s="4">
        <v>0</v>
      </c>
      <c r="C26" s="4">
        <v>0</v>
      </c>
      <c r="D26" s="4">
        <v>1</v>
      </c>
      <c r="E26" s="4">
        <v>226</v>
      </c>
      <c r="F26" s="4">
        <v>1565726</v>
      </c>
      <c r="G26" s="4" t="s">
        <v>304</v>
      </c>
      <c r="H26" s="4" t="s">
        <v>305</v>
      </c>
      <c r="I26" s="4"/>
      <c r="J26" s="4"/>
      <c r="K26" s="4">
        <v>226</v>
      </c>
      <c r="L26" s="4">
        <v>5</v>
      </c>
      <c r="M26" s="4">
        <v>3</v>
      </c>
      <c r="N26" s="4" t="s">
        <v>3</v>
      </c>
      <c r="O26" s="4">
        <v>0</v>
      </c>
      <c r="P26" s="4"/>
    </row>
    <row r="27" spans="1:63">
      <c r="A27" s="4">
        <v>50</v>
      </c>
      <c r="B27" s="4">
        <v>0</v>
      </c>
      <c r="C27" s="4">
        <v>0</v>
      </c>
      <c r="D27" s="4">
        <v>1</v>
      </c>
      <c r="E27" s="4">
        <v>227</v>
      </c>
      <c r="F27" s="4">
        <v>0</v>
      </c>
      <c r="G27" s="4" t="s">
        <v>306</v>
      </c>
      <c r="H27" s="4" t="s">
        <v>307</v>
      </c>
      <c r="I27" s="4"/>
      <c r="J27" s="4"/>
      <c r="K27" s="4">
        <v>227</v>
      </c>
      <c r="L27" s="4">
        <v>6</v>
      </c>
      <c r="M27" s="4">
        <v>3</v>
      </c>
      <c r="N27" s="4" t="s">
        <v>3</v>
      </c>
      <c r="O27" s="4">
        <v>0</v>
      </c>
      <c r="P27" s="4"/>
    </row>
    <row r="28" spans="1:63">
      <c r="A28" s="4">
        <v>50</v>
      </c>
      <c r="B28" s="4">
        <v>0</v>
      </c>
      <c r="C28" s="4">
        <v>0</v>
      </c>
      <c r="D28" s="4">
        <v>1</v>
      </c>
      <c r="E28" s="4">
        <v>228</v>
      </c>
      <c r="F28" s="4">
        <v>1565726</v>
      </c>
      <c r="G28" s="4" t="s">
        <v>308</v>
      </c>
      <c r="H28" s="4" t="s">
        <v>309</v>
      </c>
      <c r="I28" s="4"/>
      <c r="J28" s="4"/>
      <c r="K28" s="4">
        <v>228</v>
      </c>
      <c r="L28" s="4">
        <v>7</v>
      </c>
      <c r="M28" s="4">
        <v>3</v>
      </c>
      <c r="N28" s="4" t="s">
        <v>3</v>
      </c>
      <c r="O28" s="4">
        <v>0</v>
      </c>
      <c r="P28" s="4"/>
    </row>
    <row r="29" spans="1:63">
      <c r="A29" s="4">
        <v>50</v>
      </c>
      <c r="B29" s="4">
        <v>0</v>
      </c>
      <c r="C29" s="4">
        <v>0</v>
      </c>
      <c r="D29" s="4">
        <v>1</v>
      </c>
      <c r="E29" s="4">
        <v>216</v>
      </c>
      <c r="F29" s="4">
        <v>0</v>
      </c>
      <c r="G29" s="4" t="s">
        <v>310</v>
      </c>
      <c r="H29" s="4" t="s">
        <v>311</v>
      </c>
      <c r="I29" s="4"/>
      <c r="J29" s="4"/>
      <c r="K29" s="4">
        <v>216</v>
      </c>
      <c r="L29" s="4">
        <v>8</v>
      </c>
      <c r="M29" s="4">
        <v>3</v>
      </c>
      <c r="N29" s="4" t="s">
        <v>3</v>
      </c>
      <c r="O29" s="4">
        <v>0</v>
      </c>
      <c r="P29" s="4"/>
    </row>
    <row r="30" spans="1:63">
      <c r="A30" s="4">
        <v>50</v>
      </c>
      <c r="B30" s="4">
        <v>0</v>
      </c>
      <c r="C30" s="4">
        <v>0</v>
      </c>
      <c r="D30" s="4">
        <v>1</v>
      </c>
      <c r="E30" s="4">
        <v>223</v>
      </c>
      <c r="F30" s="4">
        <v>0</v>
      </c>
      <c r="G30" s="4" t="s">
        <v>312</v>
      </c>
      <c r="H30" s="4" t="s">
        <v>313</v>
      </c>
      <c r="I30" s="4"/>
      <c r="J30" s="4"/>
      <c r="K30" s="4">
        <v>223</v>
      </c>
      <c r="L30" s="4">
        <v>9</v>
      </c>
      <c r="M30" s="4">
        <v>3</v>
      </c>
      <c r="N30" s="4" t="s">
        <v>3</v>
      </c>
      <c r="O30" s="4">
        <v>0</v>
      </c>
      <c r="P30" s="4"/>
    </row>
    <row r="31" spans="1:63">
      <c r="A31" s="4">
        <v>50</v>
      </c>
      <c r="B31" s="4">
        <v>0</v>
      </c>
      <c r="C31" s="4">
        <v>0</v>
      </c>
      <c r="D31" s="4">
        <v>1</v>
      </c>
      <c r="E31" s="4">
        <v>229</v>
      </c>
      <c r="F31" s="4">
        <v>0</v>
      </c>
      <c r="G31" s="4" t="s">
        <v>314</v>
      </c>
      <c r="H31" s="4" t="s">
        <v>315</v>
      </c>
      <c r="I31" s="4"/>
      <c r="J31" s="4"/>
      <c r="K31" s="4">
        <v>229</v>
      </c>
      <c r="L31" s="4">
        <v>10</v>
      </c>
      <c r="M31" s="4">
        <v>3</v>
      </c>
      <c r="N31" s="4" t="s">
        <v>3</v>
      </c>
      <c r="O31" s="4">
        <v>0</v>
      </c>
      <c r="P31" s="4"/>
    </row>
    <row r="32" spans="1:63">
      <c r="A32" s="4">
        <v>50</v>
      </c>
      <c r="B32" s="4">
        <v>0</v>
      </c>
      <c r="C32" s="4">
        <v>0</v>
      </c>
      <c r="D32" s="4">
        <v>1</v>
      </c>
      <c r="E32" s="4">
        <v>0</v>
      </c>
      <c r="F32" s="4">
        <v>36716</v>
      </c>
      <c r="G32" s="4" t="s">
        <v>316</v>
      </c>
      <c r="H32" s="4" t="s">
        <v>317</v>
      </c>
      <c r="I32" s="4"/>
      <c r="J32" s="4"/>
      <c r="K32" s="4">
        <v>203</v>
      </c>
      <c r="L32" s="4">
        <v>11</v>
      </c>
      <c r="M32" s="4">
        <v>3</v>
      </c>
      <c r="N32" s="4" t="s">
        <v>3</v>
      </c>
      <c r="O32" s="4">
        <v>0</v>
      </c>
      <c r="P32" s="4"/>
    </row>
    <row r="33" spans="1:16">
      <c r="A33" s="4">
        <v>50</v>
      </c>
      <c r="B33" s="4">
        <v>0</v>
      </c>
      <c r="C33" s="4">
        <v>0</v>
      </c>
      <c r="D33" s="4">
        <v>1</v>
      </c>
      <c r="E33" s="4">
        <v>231</v>
      </c>
      <c r="F33" s="4">
        <v>0</v>
      </c>
      <c r="G33" s="4" t="s">
        <v>318</v>
      </c>
      <c r="H33" s="4" t="s">
        <v>319</v>
      </c>
      <c r="I33" s="4"/>
      <c r="J33" s="4"/>
      <c r="K33" s="4">
        <v>231</v>
      </c>
      <c r="L33" s="4">
        <v>12</v>
      </c>
      <c r="M33" s="4">
        <v>3</v>
      </c>
      <c r="N33" s="4" t="s">
        <v>3</v>
      </c>
      <c r="O33" s="4">
        <v>0</v>
      </c>
      <c r="P33" s="4"/>
    </row>
    <row r="34" spans="1:16">
      <c r="A34" s="4">
        <v>50</v>
      </c>
      <c r="B34" s="4">
        <v>0</v>
      </c>
      <c r="C34" s="4">
        <v>0</v>
      </c>
      <c r="D34" s="4">
        <v>1</v>
      </c>
      <c r="E34" s="4">
        <v>204</v>
      </c>
      <c r="F34" s="4">
        <v>7901</v>
      </c>
      <c r="G34" s="4" t="s">
        <v>320</v>
      </c>
      <c r="H34" s="4" t="s">
        <v>321</v>
      </c>
      <c r="I34" s="4"/>
      <c r="J34" s="4"/>
      <c r="K34" s="4">
        <v>204</v>
      </c>
      <c r="L34" s="4">
        <v>13</v>
      </c>
      <c r="M34" s="4">
        <v>3</v>
      </c>
      <c r="N34" s="4" t="s">
        <v>3</v>
      </c>
      <c r="O34" s="4">
        <v>0</v>
      </c>
      <c r="P34" s="4"/>
    </row>
    <row r="35" spans="1:16">
      <c r="A35" s="4">
        <v>50</v>
      </c>
      <c r="B35" s="4">
        <v>0</v>
      </c>
      <c r="C35" s="4">
        <v>0</v>
      </c>
      <c r="D35" s="4">
        <v>1</v>
      </c>
      <c r="E35" s="4">
        <v>0</v>
      </c>
      <c r="F35" s="4">
        <v>362547</v>
      </c>
      <c r="G35" s="4" t="s">
        <v>322</v>
      </c>
      <c r="H35" s="4" t="s">
        <v>323</v>
      </c>
      <c r="I35" s="4"/>
      <c r="J35" s="4"/>
      <c r="K35" s="4">
        <v>205</v>
      </c>
      <c r="L35" s="4">
        <v>14</v>
      </c>
      <c r="M35" s="4">
        <v>3</v>
      </c>
      <c r="N35" s="4" t="s">
        <v>3</v>
      </c>
      <c r="O35" s="4">
        <v>0</v>
      </c>
      <c r="P35" s="4"/>
    </row>
    <row r="36" spans="1:16">
      <c r="A36" s="4">
        <v>50</v>
      </c>
      <c r="B36" s="4">
        <v>0</v>
      </c>
      <c r="C36" s="4">
        <v>0</v>
      </c>
      <c r="D36" s="4">
        <v>1</v>
      </c>
      <c r="E36" s="4">
        <v>232</v>
      </c>
      <c r="F36" s="4">
        <v>0</v>
      </c>
      <c r="G36" s="4" t="s">
        <v>324</v>
      </c>
      <c r="H36" s="4" t="s">
        <v>325</v>
      </c>
      <c r="I36" s="4"/>
      <c r="J36" s="4"/>
      <c r="K36" s="4">
        <v>232</v>
      </c>
      <c r="L36" s="4">
        <v>15</v>
      </c>
      <c r="M36" s="4">
        <v>3</v>
      </c>
      <c r="N36" s="4" t="s">
        <v>3</v>
      </c>
      <c r="O36" s="4">
        <v>0</v>
      </c>
      <c r="P36" s="4"/>
    </row>
    <row r="37" spans="1:16">
      <c r="A37" s="4">
        <v>50</v>
      </c>
      <c r="B37" s="4">
        <v>0</v>
      </c>
      <c r="C37" s="4">
        <v>0</v>
      </c>
      <c r="D37" s="4">
        <v>1</v>
      </c>
      <c r="E37" s="4">
        <v>214</v>
      </c>
      <c r="F37" s="4">
        <v>2470829</v>
      </c>
      <c r="G37" s="4" t="s">
        <v>326</v>
      </c>
      <c r="H37" s="4" t="s">
        <v>327</v>
      </c>
      <c r="I37" s="4"/>
      <c r="J37" s="4"/>
      <c r="K37" s="4">
        <v>214</v>
      </c>
      <c r="L37" s="4">
        <v>16</v>
      </c>
      <c r="M37" s="4">
        <v>3</v>
      </c>
      <c r="N37" s="4" t="s">
        <v>3</v>
      </c>
      <c r="O37" s="4">
        <v>0</v>
      </c>
      <c r="P37" s="4"/>
    </row>
    <row r="38" spans="1:16">
      <c r="A38" s="4">
        <v>50</v>
      </c>
      <c r="B38" s="4">
        <v>0</v>
      </c>
      <c r="C38" s="4">
        <v>0</v>
      </c>
      <c r="D38" s="4">
        <v>1</v>
      </c>
      <c r="E38" s="4">
        <v>215</v>
      </c>
      <c r="F38" s="4">
        <v>83335</v>
      </c>
      <c r="G38" s="4" t="s">
        <v>328</v>
      </c>
      <c r="H38" s="4" t="s">
        <v>329</v>
      </c>
      <c r="I38" s="4"/>
      <c r="J38" s="4"/>
      <c r="K38" s="4">
        <v>215</v>
      </c>
      <c r="L38" s="4">
        <v>17</v>
      </c>
      <c r="M38" s="4">
        <v>3</v>
      </c>
      <c r="N38" s="4" t="s">
        <v>3</v>
      </c>
      <c r="O38" s="4">
        <v>0</v>
      </c>
      <c r="P38" s="4"/>
    </row>
    <row r="39" spans="1:16">
      <c r="A39" s="4">
        <v>50</v>
      </c>
      <c r="B39" s="4">
        <v>0</v>
      </c>
      <c r="C39" s="4">
        <v>0</v>
      </c>
      <c r="D39" s="4">
        <v>1</v>
      </c>
      <c r="E39" s="4">
        <v>217</v>
      </c>
      <c r="F39" s="4">
        <v>0</v>
      </c>
      <c r="G39" s="4" t="s">
        <v>330</v>
      </c>
      <c r="H39" s="4" t="s">
        <v>331</v>
      </c>
      <c r="I39" s="4"/>
      <c r="J39" s="4"/>
      <c r="K39" s="4">
        <v>217</v>
      </c>
      <c r="L39" s="4">
        <v>18</v>
      </c>
      <c r="M39" s="4">
        <v>3</v>
      </c>
      <c r="N39" s="4" t="s">
        <v>3</v>
      </c>
      <c r="O39" s="4">
        <v>0</v>
      </c>
      <c r="P39" s="4"/>
    </row>
    <row r="40" spans="1:16">
      <c r="A40" s="4">
        <v>50</v>
      </c>
      <c r="B40" s="4">
        <v>0</v>
      </c>
      <c r="C40" s="4">
        <v>0</v>
      </c>
      <c r="D40" s="4">
        <v>1</v>
      </c>
      <c r="E40" s="4">
        <v>230</v>
      </c>
      <c r="F40" s="4">
        <v>0</v>
      </c>
      <c r="G40" s="4" t="s">
        <v>332</v>
      </c>
      <c r="H40" s="4" t="s">
        <v>333</v>
      </c>
      <c r="I40" s="4"/>
      <c r="J40" s="4"/>
      <c r="K40" s="4">
        <v>230</v>
      </c>
      <c r="L40" s="4">
        <v>19</v>
      </c>
      <c r="M40" s="4">
        <v>3</v>
      </c>
      <c r="N40" s="4" t="s">
        <v>3</v>
      </c>
      <c r="O40" s="4">
        <v>0</v>
      </c>
      <c r="P40" s="4"/>
    </row>
    <row r="41" spans="1:16">
      <c r="A41" s="4">
        <v>50</v>
      </c>
      <c r="B41" s="4">
        <v>0</v>
      </c>
      <c r="C41" s="4">
        <v>0</v>
      </c>
      <c r="D41" s="4">
        <v>1</v>
      </c>
      <c r="E41" s="4">
        <v>206</v>
      </c>
      <c r="F41" s="4">
        <v>0</v>
      </c>
      <c r="G41" s="4" t="s">
        <v>334</v>
      </c>
      <c r="H41" s="4" t="s">
        <v>335</v>
      </c>
      <c r="I41" s="4"/>
      <c r="J41" s="4"/>
      <c r="K41" s="4">
        <v>206</v>
      </c>
      <c r="L41" s="4">
        <v>20</v>
      </c>
      <c r="M41" s="4">
        <v>3</v>
      </c>
      <c r="N41" s="4" t="s">
        <v>3</v>
      </c>
      <c r="O41" s="4">
        <v>0</v>
      </c>
      <c r="P41" s="4"/>
    </row>
    <row r="42" spans="1:16">
      <c r="A42" s="4">
        <v>50</v>
      </c>
      <c r="B42" s="4">
        <v>0</v>
      </c>
      <c r="C42" s="4">
        <v>0</v>
      </c>
      <c r="D42" s="4">
        <v>1</v>
      </c>
      <c r="E42" s="4">
        <v>207</v>
      </c>
      <c r="F42" s="4">
        <v>2444.9275344000007</v>
      </c>
      <c r="G42" s="4" t="s">
        <v>336</v>
      </c>
      <c r="H42" s="4" t="s">
        <v>337</v>
      </c>
      <c r="I42" s="4"/>
      <c r="J42" s="4"/>
      <c r="K42" s="4">
        <v>207</v>
      </c>
      <c r="L42" s="4">
        <v>21</v>
      </c>
      <c r="M42" s="4">
        <v>3</v>
      </c>
      <c r="N42" s="4" t="s">
        <v>3</v>
      </c>
      <c r="O42" s="4">
        <v>-1</v>
      </c>
      <c r="P42" s="4"/>
    </row>
    <row r="43" spans="1:16">
      <c r="A43" s="4">
        <v>50</v>
      </c>
      <c r="B43" s="4">
        <v>0</v>
      </c>
      <c r="C43" s="4">
        <v>0</v>
      </c>
      <c r="D43" s="4">
        <v>1</v>
      </c>
      <c r="E43" s="4">
        <v>208</v>
      </c>
      <c r="F43" s="4">
        <v>38.829857199999985</v>
      </c>
      <c r="G43" s="4" t="s">
        <v>338</v>
      </c>
      <c r="H43" s="4" t="s">
        <v>339</v>
      </c>
      <c r="I43" s="4"/>
      <c r="J43" s="4"/>
      <c r="K43" s="4">
        <v>208</v>
      </c>
      <c r="L43" s="4">
        <v>22</v>
      </c>
      <c r="M43" s="4">
        <v>3</v>
      </c>
      <c r="N43" s="4" t="s">
        <v>3</v>
      </c>
      <c r="O43" s="4">
        <v>-1</v>
      </c>
      <c r="P43" s="4"/>
    </row>
    <row r="44" spans="1:16">
      <c r="A44" s="4">
        <v>50</v>
      </c>
      <c r="B44" s="4">
        <v>0</v>
      </c>
      <c r="C44" s="4">
        <v>0</v>
      </c>
      <c r="D44" s="4">
        <v>1</v>
      </c>
      <c r="E44" s="4">
        <v>209</v>
      </c>
      <c r="F44" s="4">
        <v>0</v>
      </c>
      <c r="G44" s="4" t="s">
        <v>340</v>
      </c>
      <c r="H44" s="4" t="s">
        <v>341</v>
      </c>
      <c r="I44" s="4"/>
      <c r="J44" s="4"/>
      <c r="K44" s="4">
        <v>209</v>
      </c>
      <c r="L44" s="4">
        <v>23</v>
      </c>
      <c r="M44" s="4">
        <v>3</v>
      </c>
      <c r="N44" s="4" t="s">
        <v>3</v>
      </c>
      <c r="O44" s="4">
        <v>0</v>
      </c>
      <c r="P44" s="4"/>
    </row>
    <row r="45" spans="1:16">
      <c r="A45" s="4">
        <v>50</v>
      </c>
      <c r="B45" s="4">
        <v>0</v>
      </c>
      <c r="C45" s="4">
        <v>0</v>
      </c>
      <c r="D45" s="4">
        <v>1</v>
      </c>
      <c r="E45" s="4">
        <v>0</v>
      </c>
      <c r="F45" s="4">
        <v>366949</v>
      </c>
      <c r="G45" s="4" t="s">
        <v>342</v>
      </c>
      <c r="H45" s="4" t="s">
        <v>343</v>
      </c>
      <c r="I45" s="4"/>
      <c r="J45" s="4"/>
      <c r="K45" s="4">
        <v>210</v>
      </c>
      <c r="L45" s="4">
        <v>24</v>
      </c>
      <c r="M45" s="4">
        <v>3</v>
      </c>
      <c r="N45" s="4" t="s">
        <v>3</v>
      </c>
      <c r="O45" s="4">
        <v>0</v>
      </c>
      <c r="P45" s="4"/>
    </row>
    <row r="46" spans="1:16">
      <c r="A46" s="4">
        <v>50</v>
      </c>
      <c r="B46" s="4">
        <v>0</v>
      </c>
      <c r="C46" s="4">
        <v>0</v>
      </c>
      <c r="D46" s="4">
        <v>1</v>
      </c>
      <c r="E46" s="4">
        <v>0</v>
      </c>
      <c r="F46" s="4">
        <v>222226</v>
      </c>
      <c r="G46" s="4" t="s">
        <v>344</v>
      </c>
      <c r="H46" s="4" t="s">
        <v>345</v>
      </c>
      <c r="I46" s="4"/>
      <c r="J46" s="4"/>
      <c r="K46" s="4">
        <v>211</v>
      </c>
      <c r="L46" s="4">
        <v>25</v>
      </c>
      <c r="M46" s="4">
        <v>3</v>
      </c>
      <c r="N46" s="4" t="s">
        <v>3</v>
      </c>
      <c r="O46" s="4">
        <v>0</v>
      </c>
      <c r="P46" s="4"/>
    </row>
    <row r="47" spans="1:16">
      <c r="A47" s="4">
        <v>50</v>
      </c>
      <c r="B47" s="4">
        <v>0</v>
      </c>
      <c r="C47" s="4">
        <v>0</v>
      </c>
      <c r="D47" s="4">
        <v>1</v>
      </c>
      <c r="E47" s="4">
        <v>224</v>
      </c>
      <c r="F47" s="4">
        <v>2554164</v>
      </c>
      <c r="G47" s="4" t="s">
        <v>346</v>
      </c>
      <c r="H47" s="4" t="s">
        <v>347</v>
      </c>
      <c r="I47" s="4"/>
      <c r="J47" s="4"/>
      <c r="K47" s="4">
        <v>224</v>
      </c>
      <c r="L47" s="4">
        <v>26</v>
      </c>
      <c r="M47" s="4">
        <v>3</v>
      </c>
      <c r="N47" s="4" t="s">
        <v>3</v>
      </c>
      <c r="O47" s="4">
        <v>0</v>
      </c>
      <c r="P47" s="4"/>
    </row>
    <row r="48" spans="1:16">
      <c r="A48" s="4">
        <v>50</v>
      </c>
      <c r="B48" s="4">
        <v>1</v>
      </c>
      <c r="C48" s="4">
        <v>0</v>
      </c>
      <c r="D48" s="4">
        <v>2</v>
      </c>
      <c r="E48" s="4">
        <v>205</v>
      </c>
      <c r="F48" s="4">
        <v>362547</v>
      </c>
      <c r="G48" s="4" t="s">
        <v>15</v>
      </c>
      <c r="H48" s="4" t="s">
        <v>322</v>
      </c>
      <c r="I48" s="4"/>
      <c r="J48" s="4"/>
      <c r="K48" s="4">
        <v>212</v>
      </c>
      <c r="L48" s="4">
        <v>27</v>
      </c>
      <c r="M48" s="4">
        <v>0</v>
      </c>
      <c r="N48" s="4" t="s">
        <v>3</v>
      </c>
      <c r="O48" s="4">
        <v>2</v>
      </c>
      <c r="P48" s="4"/>
    </row>
    <row r="49" spans="1:27">
      <c r="A49" s="4">
        <v>50</v>
      </c>
      <c r="B49" s="4">
        <v>1</v>
      </c>
      <c r="C49" s="4">
        <v>0</v>
      </c>
      <c r="D49" s="4">
        <v>2</v>
      </c>
      <c r="E49" s="4">
        <v>203</v>
      </c>
      <c r="F49" s="4">
        <v>36716</v>
      </c>
      <c r="G49" s="4" t="s">
        <v>24</v>
      </c>
      <c r="H49" s="4" t="s">
        <v>348</v>
      </c>
      <c r="I49" s="4"/>
      <c r="J49" s="4"/>
      <c r="K49" s="4">
        <v>212</v>
      </c>
      <c r="L49" s="4">
        <v>28</v>
      </c>
      <c r="M49" s="4">
        <v>0</v>
      </c>
      <c r="N49" s="4" t="s">
        <v>3</v>
      </c>
      <c r="O49" s="4">
        <v>2</v>
      </c>
      <c r="P49" s="4"/>
    </row>
    <row r="50" spans="1:27">
      <c r="A50" s="4">
        <v>50</v>
      </c>
      <c r="B50" s="4">
        <v>1</v>
      </c>
      <c r="C50" s="4">
        <v>0</v>
      </c>
      <c r="D50" s="4">
        <v>2</v>
      </c>
      <c r="E50" s="4">
        <v>202</v>
      </c>
      <c r="F50" s="4">
        <v>1565726</v>
      </c>
      <c r="G50" s="4" t="s">
        <v>349</v>
      </c>
      <c r="H50" s="4" t="s">
        <v>350</v>
      </c>
      <c r="I50" s="4"/>
      <c r="J50" s="4"/>
      <c r="K50" s="4">
        <v>212</v>
      </c>
      <c r="L50" s="4">
        <v>29</v>
      </c>
      <c r="M50" s="4">
        <v>0</v>
      </c>
      <c r="N50" s="4" t="s">
        <v>3</v>
      </c>
      <c r="O50" s="4">
        <v>2</v>
      </c>
      <c r="P50" s="4"/>
    </row>
    <row r="51" spans="1:27">
      <c r="A51" s="4">
        <v>50</v>
      </c>
      <c r="B51" s="4">
        <v>1</v>
      </c>
      <c r="C51" s="4">
        <v>0</v>
      </c>
      <c r="D51" s="4">
        <v>2</v>
      </c>
      <c r="E51" s="4">
        <v>210</v>
      </c>
      <c r="F51" s="4">
        <v>366949</v>
      </c>
      <c r="G51" s="4" t="s">
        <v>29</v>
      </c>
      <c r="H51" s="4" t="s">
        <v>342</v>
      </c>
      <c r="I51" s="4"/>
      <c r="J51" s="4"/>
      <c r="K51" s="4">
        <v>212</v>
      </c>
      <c r="L51" s="4">
        <v>30</v>
      </c>
      <c r="M51" s="4">
        <v>0</v>
      </c>
      <c r="N51" s="4" t="s">
        <v>3</v>
      </c>
      <c r="O51" s="4">
        <v>2</v>
      </c>
      <c r="P51" s="4"/>
    </row>
    <row r="52" spans="1:27">
      <c r="A52" s="4">
        <v>50</v>
      </c>
      <c r="B52" s="4">
        <v>1</v>
      </c>
      <c r="C52" s="4">
        <v>0</v>
      </c>
      <c r="D52" s="4">
        <v>2</v>
      </c>
      <c r="E52" s="4">
        <v>211</v>
      </c>
      <c r="F52" s="4">
        <v>222226</v>
      </c>
      <c r="G52" s="4" t="s">
        <v>42</v>
      </c>
      <c r="H52" s="4" t="s">
        <v>351</v>
      </c>
      <c r="I52" s="4"/>
      <c r="J52" s="4"/>
      <c r="K52" s="4">
        <v>212</v>
      </c>
      <c r="L52" s="4">
        <v>31</v>
      </c>
      <c r="M52" s="4">
        <v>0</v>
      </c>
      <c r="N52" s="4" t="s">
        <v>3</v>
      </c>
      <c r="O52" s="4">
        <v>2</v>
      </c>
      <c r="P52" s="4"/>
    </row>
    <row r="53" spans="1:27">
      <c r="A53" s="4">
        <v>50</v>
      </c>
      <c r="B53" s="4">
        <v>1</v>
      </c>
      <c r="C53" s="4">
        <v>0</v>
      </c>
      <c r="D53" s="4">
        <v>2</v>
      </c>
      <c r="E53" s="4">
        <v>213</v>
      </c>
      <c r="F53" s="4">
        <v>2554164</v>
      </c>
      <c r="G53" s="4" t="s">
        <v>48</v>
      </c>
      <c r="H53" s="4" t="s">
        <v>352</v>
      </c>
      <c r="I53" s="4"/>
      <c r="J53" s="4"/>
      <c r="K53" s="4">
        <v>212</v>
      </c>
      <c r="L53" s="4">
        <v>32</v>
      </c>
      <c r="M53" s="4">
        <v>0</v>
      </c>
      <c r="N53" s="4" t="s">
        <v>3</v>
      </c>
      <c r="O53" s="4">
        <v>2</v>
      </c>
      <c r="P53" s="4"/>
    </row>
    <row r="55" spans="1:27">
      <c r="A55">
        <v>-1</v>
      </c>
    </row>
    <row r="58" spans="1:27">
      <c r="A58" s="3">
        <v>75</v>
      </c>
      <c r="B58" s="3" t="s">
        <v>985</v>
      </c>
      <c r="C58" s="3">
        <v>2019</v>
      </c>
      <c r="D58" s="3">
        <v>0</v>
      </c>
      <c r="E58" s="3">
        <v>3</v>
      </c>
      <c r="F58" s="3">
        <v>1</v>
      </c>
      <c r="G58" s="3">
        <v>0</v>
      </c>
      <c r="H58" s="3">
        <v>1</v>
      </c>
      <c r="I58" s="3">
        <v>0</v>
      </c>
      <c r="J58" s="3">
        <v>1</v>
      </c>
      <c r="K58" s="3">
        <v>0</v>
      </c>
      <c r="L58" s="3">
        <v>0</v>
      </c>
      <c r="M58" s="3">
        <v>0</v>
      </c>
      <c r="N58" s="3">
        <v>48583957</v>
      </c>
      <c r="O58" s="3">
        <v>1</v>
      </c>
    </row>
    <row r="59" spans="1:27">
      <c r="A59" s="5">
        <v>1</v>
      </c>
      <c r="B59" s="5" t="s">
        <v>986</v>
      </c>
      <c r="C59" s="5" t="s">
        <v>987</v>
      </c>
      <c r="D59" s="5">
        <v>0</v>
      </c>
      <c r="E59" s="5">
        <v>0</v>
      </c>
      <c r="F59" s="5">
        <v>1</v>
      </c>
      <c r="G59" s="5">
        <v>1</v>
      </c>
      <c r="H59" s="5">
        <v>0</v>
      </c>
      <c r="I59" s="5">
        <v>2</v>
      </c>
      <c r="J59" s="5">
        <v>1</v>
      </c>
      <c r="K59" s="5">
        <v>1</v>
      </c>
      <c r="L59" s="5">
        <v>1</v>
      </c>
      <c r="M59" s="5">
        <v>1</v>
      </c>
      <c r="N59" s="5">
        <v>1</v>
      </c>
      <c r="O59" s="5">
        <v>1</v>
      </c>
      <c r="P59" s="5">
        <v>1</v>
      </c>
      <c r="Q59" s="5">
        <v>1</v>
      </c>
      <c r="R59" s="5" t="s">
        <v>3</v>
      </c>
      <c r="S59" s="5" t="s">
        <v>3</v>
      </c>
      <c r="T59" s="5" t="s">
        <v>3</v>
      </c>
      <c r="U59" s="5" t="s">
        <v>3</v>
      </c>
      <c r="V59" s="5" t="s">
        <v>3</v>
      </c>
      <c r="W59" s="5" t="s">
        <v>3</v>
      </c>
      <c r="X59" s="5" t="s">
        <v>3</v>
      </c>
      <c r="Y59" s="5" t="s">
        <v>3</v>
      </c>
      <c r="Z59" s="5" t="s">
        <v>3</v>
      </c>
      <c r="AA59" s="5" t="s">
        <v>3</v>
      </c>
    </row>
  </sheetData>
  <printOptions gridLines="1"/>
  <pageMargins left="0.75" right="0.75" top="1" bottom="1" header="0.5" footer="0.5"/>
  <headerFooter alignWithMargins="0">
    <oddHeader>&amp;A</oddHeader>
    <oddFooter>Page 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>
  <dimension ref="A1:DC939"/>
  <sheetViews>
    <sheetView workbookViewId="0"/>
  </sheetViews>
  <sheetFormatPr defaultColWidth="9.140625" defaultRowHeight="12.75"/>
  <cols>
    <col min="1" max="256" width="9.140625" customWidth="1"/>
  </cols>
  <sheetData>
    <row r="1" spans="1:107">
      <c r="A1">
        <f>ROW(Source!A26)</f>
        <v>26</v>
      </c>
      <c r="B1">
        <v>48583957</v>
      </c>
      <c r="C1">
        <v>48584133</v>
      </c>
      <c r="D1">
        <v>23129536</v>
      </c>
      <c r="E1">
        <v>1</v>
      </c>
      <c r="F1">
        <v>1</v>
      </c>
      <c r="G1">
        <v>1</v>
      </c>
      <c r="H1">
        <v>1</v>
      </c>
      <c r="I1" t="s">
        <v>989</v>
      </c>
      <c r="J1" t="s">
        <v>3</v>
      </c>
      <c r="K1" t="s">
        <v>990</v>
      </c>
      <c r="L1">
        <v>1369</v>
      </c>
      <c r="N1">
        <v>1013</v>
      </c>
      <c r="O1" t="s">
        <v>991</v>
      </c>
      <c r="P1" t="s">
        <v>991</v>
      </c>
      <c r="Q1">
        <v>1</v>
      </c>
      <c r="W1">
        <v>0</v>
      </c>
      <c r="X1">
        <v>1663406391</v>
      </c>
      <c r="Y1">
        <v>8.24</v>
      </c>
      <c r="AA1">
        <v>0</v>
      </c>
      <c r="AB1">
        <v>0</v>
      </c>
      <c r="AC1">
        <v>0</v>
      </c>
      <c r="AD1">
        <v>8.2799999999999994</v>
      </c>
      <c r="AE1">
        <v>0</v>
      </c>
      <c r="AF1">
        <v>0</v>
      </c>
      <c r="AG1">
        <v>0</v>
      </c>
      <c r="AH1">
        <v>8.2799999999999994</v>
      </c>
      <c r="AI1">
        <v>1</v>
      </c>
      <c r="AJ1">
        <v>1</v>
      </c>
      <c r="AK1">
        <v>1</v>
      </c>
      <c r="AL1">
        <v>1</v>
      </c>
      <c r="AN1">
        <v>0</v>
      </c>
      <c r="AO1">
        <v>1</v>
      </c>
      <c r="AP1">
        <v>0</v>
      </c>
      <c r="AQ1">
        <v>0</v>
      </c>
      <c r="AR1">
        <v>0</v>
      </c>
      <c r="AS1" t="s">
        <v>3</v>
      </c>
      <c r="AT1">
        <v>8.24</v>
      </c>
      <c r="AU1" t="s">
        <v>3</v>
      </c>
      <c r="AV1">
        <v>1</v>
      </c>
      <c r="AW1">
        <v>2</v>
      </c>
      <c r="AX1">
        <v>48584138</v>
      </c>
      <c r="AY1">
        <v>1</v>
      </c>
      <c r="AZ1">
        <v>0</v>
      </c>
      <c r="BA1">
        <v>1</v>
      </c>
      <c r="BB1">
        <v>0</v>
      </c>
      <c r="BC1">
        <v>0</v>
      </c>
      <c r="BD1">
        <v>0</v>
      </c>
      <c r="BE1">
        <v>0</v>
      </c>
      <c r="BF1">
        <v>0</v>
      </c>
      <c r="BG1">
        <v>0</v>
      </c>
      <c r="BH1">
        <v>0</v>
      </c>
      <c r="BI1">
        <v>0</v>
      </c>
      <c r="BJ1">
        <v>0</v>
      </c>
      <c r="BK1">
        <v>0</v>
      </c>
      <c r="BL1">
        <v>0</v>
      </c>
      <c r="BM1">
        <v>0</v>
      </c>
      <c r="BN1">
        <v>0</v>
      </c>
      <c r="BO1">
        <v>0</v>
      </c>
      <c r="BP1">
        <v>0</v>
      </c>
      <c r="BQ1">
        <v>0</v>
      </c>
      <c r="BR1">
        <v>0</v>
      </c>
      <c r="BS1">
        <v>0</v>
      </c>
      <c r="BT1">
        <v>0</v>
      </c>
      <c r="BU1">
        <v>0</v>
      </c>
      <c r="BV1">
        <v>0</v>
      </c>
      <c r="BW1">
        <v>0</v>
      </c>
      <c r="CX1">
        <f>Y1*Source!I26</f>
        <v>18.128000000000004</v>
      </c>
      <c r="CY1">
        <f>AD1</f>
        <v>8.2799999999999994</v>
      </c>
      <c r="CZ1">
        <f>AH1</f>
        <v>8.2799999999999994</v>
      </c>
      <c r="DA1">
        <f>AL1</f>
        <v>1</v>
      </c>
      <c r="DB1">
        <f t="shared" ref="DB1:DB64" si="0">ROUND(ROUND(AT1*CZ1,2),2)</f>
        <v>68.23</v>
      </c>
      <c r="DC1">
        <f t="shared" ref="DC1:DC64" si="1">ROUND(ROUND(AT1*AG1,2),2)</f>
        <v>0</v>
      </c>
    </row>
    <row r="2" spans="1:107">
      <c r="A2">
        <f>ROW(Source!A26)</f>
        <v>26</v>
      </c>
      <c r="B2">
        <v>48583957</v>
      </c>
      <c r="C2">
        <v>48584133</v>
      </c>
      <c r="D2">
        <v>121548</v>
      </c>
      <c r="E2">
        <v>1</v>
      </c>
      <c r="F2">
        <v>1</v>
      </c>
      <c r="G2">
        <v>1</v>
      </c>
      <c r="H2">
        <v>1</v>
      </c>
      <c r="I2" t="s">
        <v>24</v>
      </c>
      <c r="J2" t="s">
        <v>3</v>
      </c>
      <c r="K2" t="s">
        <v>992</v>
      </c>
      <c r="L2">
        <v>608254</v>
      </c>
      <c r="N2">
        <v>1013</v>
      </c>
      <c r="O2" t="s">
        <v>993</v>
      </c>
      <c r="P2" t="s">
        <v>993</v>
      </c>
      <c r="Q2">
        <v>1</v>
      </c>
      <c r="W2">
        <v>0</v>
      </c>
      <c r="X2">
        <v>-185737400</v>
      </c>
      <c r="Y2">
        <v>1.1499999999999999</v>
      </c>
      <c r="AA2">
        <v>0</v>
      </c>
      <c r="AB2">
        <v>0</v>
      </c>
      <c r="AC2">
        <v>0</v>
      </c>
      <c r="AD2">
        <v>0</v>
      </c>
      <c r="AE2">
        <v>0</v>
      </c>
      <c r="AF2">
        <v>0</v>
      </c>
      <c r="AG2">
        <v>0</v>
      </c>
      <c r="AH2">
        <v>0</v>
      </c>
      <c r="AI2">
        <v>1</v>
      </c>
      <c r="AJ2">
        <v>1</v>
      </c>
      <c r="AK2">
        <v>1</v>
      </c>
      <c r="AL2">
        <v>1</v>
      </c>
      <c r="AN2">
        <v>0</v>
      </c>
      <c r="AO2">
        <v>1</v>
      </c>
      <c r="AP2">
        <v>0</v>
      </c>
      <c r="AQ2">
        <v>0</v>
      </c>
      <c r="AR2">
        <v>0</v>
      </c>
      <c r="AS2" t="s">
        <v>3</v>
      </c>
      <c r="AT2">
        <v>1.1499999999999999</v>
      </c>
      <c r="AU2" t="s">
        <v>3</v>
      </c>
      <c r="AV2">
        <v>2</v>
      </c>
      <c r="AW2">
        <v>2</v>
      </c>
      <c r="AX2">
        <v>48584139</v>
      </c>
      <c r="AY2">
        <v>1</v>
      </c>
      <c r="AZ2">
        <v>0</v>
      </c>
      <c r="BA2">
        <v>2</v>
      </c>
      <c r="BB2">
        <v>0</v>
      </c>
      <c r="BC2">
        <v>0</v>
      </c>
      <c r="BD2">
        <v>0</v>
      </c>
      <c r="BE2">
        <v>0</v>
      </c>
      <c r="BF2">
        <v>0</v>
      </c>
      <c r="BG2">
        <v>0</v>
      </c>
      <c r="BH2">
        <v>0</v>
      </c>
      <c r="BI2">
        <v>0</v>
      </c>
      <c r="BJ2">
        <v>0</v>
      </c>
      <c r="BK2">
        <v>0</v>
      </c>
      <c r="BL2">
        <v>0</v>
      </c>
      <c r="BM2">
        <v>0</v>
      </c>
      <c r="BN2">
        <v>0</v>
      </c>
      <c r="BO2">
        <v>0</v>
      </c>
      <c r="BP2">
        <v>0</v>
      </c>
      <c r="BQ2">
        <v>0</v>
      </c>
      <c r="BR2">
        <v>0</v>
      </c>
      <c r="BS2">
        <v>0</v>
      </c>
      <c r="BT2">
        <v>0</v>
      </c>
      <c r="BU2">
        <v>0</v>
      </c>
      <c r="BV2">
        <v>0</v>
      </c>
      <c r="BW2">
        <v>0</v>
      </c>
      <c r="CX2">
        <f>Y2*Source!I26</f>
        <v>2.5299999999999998</v>
      </c>
      <c r="CY2">
        <f>AD2</f>
        <v>0</v>
      </c>
      <c r="CZ2">
        <f>AH2</f>
        <v>0</v>
      </c>
      <c r="DA2">
        <f>AL2</f>
        <v>1</v>
      </c>
      <c r="DB2">
        <f t="shared" si="0"/>
        <v>0</v>
      </c>
      <c r="DC2">
        <f t="shared" si="1"/>
        <v>0</v>
      </c>
    </row>
    <row r="3" spans="1:107">
      <c r="A3">
        <f>ROW(Source!A26)</f>
        <v>26</v>
      </c>
      <c r="B3">
        <v>48583957</v>
      </c>
      <c r="C3">
        <v>48584133</v>
      </c>
      <c r="D3">
        <v>40547251</v>
      </c>
      <c r="E3">
        <v>1</v>
      </c>
      <c r="F3">
        <v>1</v>
      </c>
      <c r="G3">
        <v>1</v>
      </c>
      <c r="H3">
        <v>2</v>
      </c>
      <c r="I3" t="s">
        <v>994</v>
      </c>
      <c r="J3" t="s">
        <v>995</v>
      </c>
      <c r="K3" t="s">
        <v>996</v>
      </c>
      <c r="L3">
        <v>1368</v>
      </c>
      <c r="N3">
        <v>1011</v>
      </c>
      <c r="O3" t="s">
        <v>997</v>
      </c>
      <c r="P3" t="s">
        <v>997</v>
      </c>
      <c r="Q3">
        <v>1</v>
      </c>
      <c r="W3">
        <v>0</v>
      </c>
      <c r="X3">
        <v>2133576372</v>
      </c>
      <c r="Y3">
        <v>1.1499999999999999</v>
      </c>
      <c r="AA3">
        <v>0</v>
      </c>
      <c r="AB3">
        <v>59.38</v>
      </c>
      <c r="AC3">
        <v>9</v>
      </c>
      <c r="AD3">
        <v>0</v>
      </c>
      <c r="AE3">
        <v>0</v>
      </c>
      <c r="AF3">
        <v>59.38</v>
      </c>
      <c r="AG3">
        <v>9</v>
      </c>
      <c r="AH3">
        <v>0</v>
      </c>
      <c r="AI3">
        <v>1</v>
      </c>
      <c r="AJ3">
        <v>1</v>
      </c>
      <c r="AK3">
        <v>1</v>
      </c>
      <c r="AL3">
        <v>1</v>
      </c>
      <c r="AN3">
        <v>0</v>
      </c>
      <c r="AO3">
        <v>1</v>
      </c>
      <c r="AP3">
        <v>0</v>
      </c>
      <c r="AQ3">
        <v>0</v>
      </c>
      <c r="AR3">
        <v>0</v>
      </c>
      <c r="AS3" t="s">
        <v>3</v>
      </c>
      <c r="AT3">
        <v>1.1499999999999999</v>
      </c>
      <c r="AU3" t="s">
        <v>3</v>
      </c>
      <c r="AV3">
        <v>0</v>
      </c>
      <c r="AW3">
        <v>2</v>
      </c>
      <c r="AX3">
        <v>48584140</v>
      </c>
      <c r="AY3">
        <v>1</v>
      </c>
      <c r="AZ3">
        <v>0</v>
      </c>
      <c r="BA3">
        <v>3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CX3">
        <f>Y3*Source!I26</f>
        <v>2.5299999999999998</v>
      </c>
      <c r="CY3">
        <f>AB3</f>
        <v>59.38</v>
      </c>
      <c r="CZ3">
        <f>AF3</f>
        <v>59.38</v>
      </c>
      <c r="DA3">
        <f>AJ3</f>
        <v>1</v>
      </c>
      <c r="DB3">
        <f t="shared" si="0"/>
        <v>68.290000000000006</v>
      </c>
      <c r="DC3">
        <f t="shared" si="1"/>
        <v>10.35</v>
      </c>
    </row>
    <row r="4" spans="1:107">
      <c r="A4">
        <f>ROW(Source!A26)</f>
        <v>26</v>
      </c>
      <c r="B4">
        <v>48583957</v>
      </c>
      <c r="C4">
        <v>48584133</v>
      </c>
      <c r="D4">
        <v>40548569</v>
      </c>
      <c r="E4">
        <v>1</v>
      </c>
      <c r="F4">
        <v>1</v>
      </c>
      <c r="G4">
        <v>1</v>
      </c>
      <c r="H4">
        <v>2</v>
      </c>
      <c r="I4" t="s">
        <v>998</v>
      </c>
      <c r="J4" t="s">
        <v>999</v>
      </c>
      <c r="K4" t="s">
        <v>1000</v>
      </c>
      <c r="L4">
        <v>1368</v>
      </c>
      <c r="N4">
        <v>1011</v>
      </c>
      <c r="O4" t="s">
        <v>997</v>
      </c>
      <c r="P4" t="s">
        <v>997</v>
      </c>
      <c r="Q4">
        <v>1</v>
      </c>
      <c r="W4">
        <v>0</v>
      </c>
      <c r="X4">
        <v>1159152410</v>
      </c>
      <c r="Y4">
        <v>2.2999999999999998</v>
      </c>
      <c r="AA4">
        <v>0</v>
      </c>
      <c r="AB4">
        <v>1.69</v>
      </c>
      <c r="AC4">
        <v>0</v>
      </c>
      <c r="AD4">
        <v>0</v>
      </c>
      <c r="AE4">
        <v>0</v>
      </c>
      <c r="AF4">
        <v>1.69</v>
      </c>
      <c r="AG4">
        <v>0</v>
      </c>
      <c r="AH4">
        <v>0</v>
      </c>
      <c r="AI4">
        <v>1</v>
      </c>
      <c r="AJ4">
        <v>1</v>
      </c>
      <c r="AK4">
        <v>1</v>
      </c>
      <c r="AL4">
        <v>1</v>
      </c>
      <c r="AN4">
        <v>0</v>
      </c>
      <c r="AO4">
        <v>1</v>
      </c>
      <c r="AP4">
        <v>0</v>
      </c>
      <c r="AQ4">
        <v>0</v>
      </c>
      <c r="AR4">
        <v>0</v>
      </c>
      <c r="AS4" t="s">
        <v>3</v>
      </c>
      <c r="AT4">
        <v>2.2999999999999998</v>
      </c>
      <c r="AU4" t="s">
        <v>3</v>
      </c>
      <c r="AV4">
        <v>0</v>
      </c>
      <c r="AW4">
        <v>2</v>
      </c>
      <c r="AX4">
        <v>48584141</v>
      </c>
      <c r="AY4">
        <v>1</v>
      </c>
      <c r="AZ4">
        <v>0</v>
      </c>
      <c r="BA4">
        <v>4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CX4">
        <f>Y4*Source!I26</f>
        <v>5.0599999999999996</v>
      </c>
      <c r="CY4">
        <f>AB4</f>
        <v>1.69</v>
      </c>
      <c r="CZ4">
        <f>AF4</f>
        <v>1.69</v>
      </c>
      <c r="DA4">
        <f>AJ4</f>
        <v>1</v>
      </c>
      <c r="DB4">
        <f t="shared" si="0"/>
        <v>3.89</v>
      </c>
      <c r="DC4">
        <f t="shared" si="1"/>
        <v>0</v>
      </c>
    </row>
    <row r="5" spans="1:107">
      <c r="A5">
        <f>ROW(Source!A27)</f>
        <v>27</v>
      </c>
      <c r="B5">
        <v>48583957</v>
      </c>
      <c r="C5">
        <v>48584142</v>
      </c>
      <c r="D5">
        <v>23134555</v>
      </c>
      <c r="E5">
        <v>1</v>
      </c>
      <c r="F5">
        <v>1</v>
      </c>
      <c r="G5">
        <v>1</v>
      </c>
      <c r="H5">
        <v>1</v>
      </c>
      <c r="I5" t="s">
        <v>1001</v>
      </c>
      <c r="J5" t="s">
        <v>3</v>
      </c>
      <c r="K5" t="s">
        <v>1002</v>
      </c>
      <c r="L5">
        <v>1369</v>
      </c>
      <c r="N5">
        <v>1013</v>
      </c>
      <c r="O5" t="s">
        <v>991</v>
      </c>
      <c r="P5" t="s">
        <v>991</v>
      </c>
      <c r="Q5">
        <v>1</v>
      </c>
      <c r="W5">
        <v>0</v>
      </c>
      <c r="X5">
        <v>-1593017532</v>
      </c>
      <c r="Y5">
        <v>36.770000000000003</v>
      </c>
      <c r="AA5">
        <v>0</v>
      </c>
      <c r="AB5">
        <v>0</v>
      </c>
      <c r="AC5">
        <v>0</v>
      </c>
      <c r="AD5">
        <v>8.3800000000000008</v>
      </c>
      <c r="AE5">
        <v>0</v>
      </c>
      <c r="AF5">
        <v>0</v>
      </c>
      <c r="AG5">
        <v>0</v>
      </c>
      <c r="AH5">
        <v>8.3800000000000008</v>
      </c>
      <c r="AI5">
        <v>1</v>
      </c>
      <c r="AJ5">
        <v>1</v>
      </c>
      <c r="AK5">
        <v>1</v>
      </c>
      <c r="AL5">
        <v>1</v>
      </c>
      <c r="AN5">
        <v>0</v>
      </c>
      <c r="AO5">
        <v>1</v>
      </c>
      <c r="AP5">
        <v>0</v>
      </c>
      <c r="AQ5">
        <v>0</v>
      </c>
      <c r="AR5">
        <v>0</v>
      </c>
      <c r="AS5" t="s">
        <v>3</v>
      </c>
      <c r="AT5">
        <v>36.770000000000003</v>
      </c>
      <c r="AU5" t="s">
        <v>3</v>
      </c>
      <c r="AV5">
        <v>1</v>
      </c>
      <c r="AW5">
        <v>2</v>
      </c>
      <c r="AX5">
        <v>48584147</v>
      </c>
      <c r="AY5">
        <v>1</v>
      </c>
      <c r="AZ5">
        <v>0</v>
      </c>
      <c r="BA5">
        <v>5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CX5">
        <f>Y5*Source!I27</f>
        <v>12.538570000000002</v>
      </c>
      <c r="CY5">
        <f>AD5</f>
        <v>8.3800000000000008</v>
      </c>
      <c r="CZ5">
        <f>AH5</f>
        <v>8.3800000000000008</v>
      </c>
      <c r="DA5">
        <f>AL5</f>
        <v>1</v>
      </c>
      <c r="DB5">
        <f t="shared" si="0"/>
        <v>308.13</v>
      </c>
      <c r="DC5">
        <f t="shared" si="1"/>
        <v>0</v>
      </c>
    </row>
    <row r="6" spans="1:107">
      <c r="A6">
        <f>ROW(Source!A27)</f>
        <v>27</v>
      </c>
      <c r="B6">
        <v>48583957</v>
      </c>
      <c r="C6">
        <v>48584142</v>
      </c>
      <c r="D6">
        <v>121548</v>
      </c>
      <c r="E6">
        <v>1</v>
      </c>
      <c r="F6">
        <v>1</v>
      </c>
      <c r="G6">
        <v>1</v>
      </c>
      <c r="H6">
        <v>1</v>
      </c>
      <c r="I6" t="s">
        <v>24</v>
      </c>
      <c r="J6" t="s">
        <v>3</v>
      </c>
      <c r="K6" t="s">
        <v>992</v>
      </c>
      <c r="L6">
        <v>608254</v>
      </c>
      <c r="N6">
        <v>1013</v>
      </c>
      <c r="O6" t="s">
        <v>993</v>
      </c>
      <c r="P6" t="s">
        <v>993</v>
      </c>
      <c r="Q6">
        <v>1</v>
      </c>
      <c r="W6">
        <v>0</v>
      </c>
      <c r="X6">
        <v>-185737400</v>
      </c>
      <c r="Y6">
        <v>0.46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1</v>
      </c>
      <c r="AJ6">
        <v>1</v>
      </c>
      <c r="AK6">
        <v>1</v>
      </c>
      <c r="AL6">
        <v>1</v>
      </c>
      <c r="AN6">
        <v>0</v>
      </c>
      <c r="AO6">
        <v>1</v>
      </c>
      <c r="AP6">
        <v>0</v>
      </c>
      <c r="AQ6">
        <v>0</v>
      </c>
      <c r="AR6">
        <v>0</v>
      </c>
      <c r="AS6" t="s">
        <v>3</v>
      </c>
      <c r="AT6">
        <v>0.46</v>
      </c>
      <c r="AU6" t="s">
        <v>3</v>
      </c>
      <c r="AV6">
        <v>2</v>
      </c>
      <c r="AW6">
        <v>2</v>
      </c>
      <c r="AX6">
        <v>48584148</v>
      </c>
      <c r="AY6">
        <v>1</v>
      </c>
      <c r="AZ6">
        <v>0</v>
      </c>
      <c r="BA6">
        <v>6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CX6">
        <f>Y6*Source!I27</f>
        <v>0.15686000000000003</v>
      </c>
      <c r="CY6">
        <f>AD6</f>
        <v>0</v>
      </c>
      <c r="CZ6">
        <f>AH6</f>
        <v>0</v>
      </c>
      <c r="DA6">
        <f>AL6</f>
        <v>1</v>
      </c>
      <c r="DB6">
        <f t="shared" si="0"/>
        <v>0</v>
      </c>
      <c r="DC6">
        <f t="shared" si="1"/>
        <v>0</v>
      </c>
    </row>
    <row r="7" spans="1:107">
      <c r="A7">
        <f>ROW(Source!A27)</f>
        <v>27</v>
      </c>
      <c r="B7">
        <v>48583957</v>
      </c>
      <c r="C7">
        <v>48584142</v>
      </c>
      <c r="D7">
        <v>40547251</v>
      </c>
      <c r="E7">
        <v>1</v>
      </c>
      <c r="F7">
        <v>1</v>
      </c>
      <c r="G7">
        <v>1</v>
      </c>
      <c r="H7">
        <v>2</v>
      </c>
      <c r="I7" t="s">
        <v>994</v>
      </c>
      <c r="J7" t="s">
        <v>995</v>
      </c>
      <c r="K7" t="s">
        <v>996</v>
      </c>
      <c r="L7">
        <v>1368</v>
      </c>
      <c r="N7">
        <v>1011</v>
      </c>
      <c r="O7" t="s">
        <v>997</v>
      </c>
      <c r="P7" t="s">
        <v>997</v>
      </c>
      <c r="Q7">
        <v>1</v>
      </c>
      <c r="W7">
        <v>0</v>
      </c>
      <c r="X7">
        <v>2133576372</v>
      </c>
      <c r="Y7">
        <v>0.46</v>
      </c>
      <c r="AA7">
        <v>0</v>
      </c>
      <c r="AB7">
        <v>59.38</v>
      </c>
      <c r="AC7">
        <v>9</v>
      </c>
      <c r="AD7">
        <v>0</v>
      </c>
      <c r="AE7">
        <v>0</v>
      </c>
      <c r="AF7">
        <v>59.38</v>
      </c>
      <c r="AG7">
        <v>9</v>
      </c>
      <c r="AH7">
        <v>0</v>
      </c>
      <c r="AI7">
        <v>1</v>
      </c>
      <c r="AJ7">
        <v>1</v>
      </c>
      <c r="AK7">
        <v>1</v>
      </c>
      <c r="AL7">
        <v>1</v>
      </c>
      <c r="AN7">
        <v>0</v>
      </c>
      <c r="AO7">
        <v>1</v>
      </c>
      <c r="AP7">
        <v>0</v>
      </c>
      <c r="AQ7">
        <v>0</v>
      </c>
      <c r="AR7">
        <v>0</v>
      </c>
      <c r="AS7" t="s">
        <v>3</v>
      </c>
      <c r="AT7">
        <v>0.46</v>
      </c>
      <c r="AU7" t="s">
        <v>3</v>
      </c>
      <c r="AV7">
        <v>0</v>
      </c>
      <c r="AW7">
        <v>2</v>
      </c>
      <c r="AX7">
        <v>48584149</v>
      </c>
      <c r="AY7">
        <v>1</v>
      </c>
      <c r="AZ7">
        <v>0</v>
      </c>
      <c r="BA7">
        <v>7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CX7">
        <f>Y7*Source!I27</f>
        <v>0.15686000000000003</v>
      </c>
      <c r="CY7">
        <f>AB7</f>
        <v>59.38</v>
      </c>
      <c r="CZ7">
        <f>AF7</f>
        <v>59.38</v>
      </c>
      <c r="DA7">
        <f>AJ7</f>
        <v>1</v>
      </c>
      <c r="DB7">
        <f t="shared" si="0"/>
        <v>27.31</v>
      </c>
      <c r="DC7">
        <f t="shared" si="1"/>
        <v>4.1399999999999997</v>
      </c>
    </row>
    <row r="8" spans="1:107">
      <c r="A8">
        <f>ROW(Source!A27)</f>
        <v>27</v>
      </c>
      <c r="B8">
        <v>48583957</v>
      </c>
      <c r="C8">
        <v>48584142</v>
      </c>
      <c r="D8">
        <v>40548569</v>
      </c>
      <c r="E8">
        <v>1</v>
      </c>
      <c r="F8">
        <v>1</v>
      </c>
      <c r="G8">
        <v>1</v>
      </c>
      <c r="H8">
        <v>2</v>
      </c>
      <c r="I8" t="s">
        <v>998</v>
      </c>
      <c r="J8" t="s">
        <v>999</v>
      </c>
      <c r="K8" t="s">
        <v>1000</v>
      </c>
      <c r="L8">
        <v>1368</v>
      </c>
      <c r="N8">
        <v>1011</v>
      </c>
      <c r="O8" t="s">
        <v>997</v>
      </c>
      <c r="P8" t="s">
        <v>997</v>
      </c>
      <c r="Q8">
        <v>1</v>
      </c>
      <c r="W8">
        <v>0</v>
      </c>
      <c r="X8">
        <v>1159152410</v>
      </c>
      <c r="Y8">
        <v>0.92</v>
      </c>
      <c r="AA8">
        <v>0</v>
      </c>
      <c r="AB8">
        <v>1.69</v>
      </c>
      <c r="AC8">
        <v>0</v>
      </c>
      <c r="AD8">
        <v>0</v>
      </c>
      <c r="AE8">
        <v>0</v>
      </c>
      <c r="AF8">
        <v>1.69</v>
      </c>
      <c r="AG8">
        <v>0</v>
      </c>
      <c r="AH8">
        <v>0</v>
      </c>
      <c r="AI8">
        <v>1</v>
      </c>
      <c r="AJ8">
        <v>1</v>
      </c>
      <c r="AK8">
        <v>1</v>
      </c>
      <c r="AL8">
        <v>1</v>
      </c>
      <c r="AN8">
        <v>0</v>
      </c>
      <c r="AO8">
        <v>1</v>
      </c>
      <c r="AP8">
        <v>0</v>
      </c>
      <c r="AQ8">
        <v>0</v>
      </c>
      <c r="AR8">
        <v>0</v>
      </c>
      <c r="AS8" t="s">
        <v>3</v>
      </c>
      <c r="AT8">
        <v>0.92</v>
      </c>
      <c r="AU8" t="s">
        <v>3</v>
      </c>
      <c r="AV8">
        <v>0</v>
      </c>
      <c r="AW8">
        <v>2</v>
      </c>
      <c r="AX8">
        <v>48584150</v>
      </c>
      <c r="AY8">
        <v>1</v>
      </c>
      <c r="AZ8">
        <v>0</v>
      </c>
      <c r="BA8">
        <v>8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CX8">
        <f>Y8*Source!I27</f>
        <v>0.31372000000000005</v>
      </c>
      <c r="CY8">
        <f>AB8</f>
        <v>1.69</v>
      </c>
      <c r="CZ8">
        <f>AF8</f>
        <v>1.69</v>
      </c>
      <c r="DA8">
        <f>AJ8</f>
        <v>1</v>
      </c>
      <c r="DB8">
        <f t="shared" si="0"/>
        <v>1.55</v>
      </c>
      <c r="DC8">
        <f t="shared" si="1"/>
        <v>0</v>
      </c>
    </row>
    <row r="9" spans="1:107">
      <c r="A9">
        <f>ROW(Source!A28)</f>
        <v>28</v>
      </c>
      <c r="B9">
        <v>48583957</v>
      </c>
      <c r="C9">
        <v>48584151</v>
      </c>
      <c r="D9">
        <v>23132590</v>
      </c>
      <c r="E9">
        <v>1</v>
      </c>
      <c r="F9">
        <v>1</v>
      </c>
      <c r="G9">
        <v>1</v>
      </c>
      <c r="H9">
        <v>1</v>
      </c>
      <c r="I9" t="s">
        <v>1003</v>
      </c>
      <c r="J9" t="s">
        <v>3</v>
      </c>
      <c r="K9" t="s">
        <v>1004</v>
      </c>
      <c r="L9">
        <v>1369</v>
      </c>
      <c r="N9">
        <v>1013</v>
      </c>
      <c r="O9" t="s">
        <v>991</v>
      </c>
      <c r="P9" t="s">
        <v>991</v>
      </c>
      <c r="Q9">
        <v>1</v>
      </c>
      <c r="W9">
        <v>0</v>
      </c>
      <c r="X9">
        <v>1935273774</v>
      </c>
      <c r="Y9">
        <v>36.28</v>
      </c>
      <c r="AA9">
        <v>0</v>
      </c>
      <c r="AB9">
        <v>0</v>
      </c>
      <c r="AC9">
        <v>0</v>
      </c>
      <c r="AD9">
        <v>7.43</v>
      </c>
      <c r="AE9">
        <v>0</v>
      </c>
      <c r="AF9">
        <v>0</v>
      </c>
      <c r="AG9">
        <v>0</v>
      </c>
      <c r="AH9">
        <v>7.43</v>
      </c>
      <c r="AI9">
        <v>1</v>
      </c>
      <c r="AJ9">
        <v>1</v>
      </c>
      <c r="AK9">
        <v>1</v>
      </c>
      <c r="AL9">
        <v>1</v>
      </c>
      <c r="AN9">
        <v>0</v>
      </c>
      <c r="AO9">
        <v>1</v>
      </c>
      <c r="AP9">
        <v>0</v>
      </c>
      <c r="AQ9">
        <v>0</v>
      </c>
      <c r="AR9">
        <v>0</v>
      </c>
      <c r="AS9" t="s">
        <v>3</v>
      </c>
      <c r="AT9">
        <v>36.28</v>
      </c>
      <c r="AU9" t="s">
        <v>3</v>
      </c>
      <c r="AV9">
        <v>1</v>
      </c>
      <c r="AW9">
        <v>2</v>
      </c>
      <c r="AX9">
        <v>48584154</v>
      </c>
      <c r="AY9">
        <v>1</v>
      </c>
      <c r="AZ9">
        <v>0</v>
      </c>
      <c r="BA9">
        <v>9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CX9">
        <f>Y9*Source!I28</f>
        <v>1.16096</v>
      </c>
      <c r="CY9">
        <f>AD9</f>
        <v>7.43</v>
      </c>
      <c r="CZ9">
        <f>AH9</f>
        <v>7.43</v>
      </c>
      <c r="DA9">
        <f>AL9</f>
        <v>1</v>
      </c>
      <c r="DB9">
        <f t="shared" si="0"/>
        <v>269.56</v>
      </c>
      <c r="DC9">
        <f t="shared" si="1"/>
        <v>0</v>
      </c>
    </row>
    <row r="10" spans="1:107">
      <c r="A10">
        <f>ROW(Source!A28)</f>
        <v>28</v>
      </c>
      <c r="B10">
        <v>48583957</v>
      </c>
      <c r="C10">
        <v>48584151</v>
      </c>
      <c r="D10">
        <v>40539428</v>
      </c>
      <c r="E10">
        <v>1</v>
      </c>
      <c r="F10">
        <v>1</v>
      </c>
      <c r="G10">
        <v>1</v>
      </c>
      <c r="H10">
        <v>3</v>
      </c>
      <c r="I10" t="s">
        <v>38</v>
      </c>
      <c r="J10" t="s">
        <v>41</v>
      </c>
      <c r="K10" t="s">
        <v>39</v>
      </c>
      <c r="L10">
        <v>1348</v>
      </c>
      <c r="N10">
        <v>1009</v>
      </c>
      <c r="O10" t="s">
        <v>40</v>
      </c>
      <c r="P10" t="s">
        <v>40</v>
      </c>
      <c r="Q10">
        <v>1000</v>
      </c>
      <c r="W10">
        <v>0</v>
      </c>
      <c r="X10">
        <v>-150994421</v>
      </c>
      <c r="Y10">
        <v>1.18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1</v>
      </c>
      <c r="AJ10">
        <v>1</v>
      </c>
      <c r="AK10">
        <v>1</v>
      </c>
      <c r="AL10">
        <v>1</v>
      </c>
      <c r="AN10">
        <v>0</v>
      </c>
      <c r="AO10">
        <v>0</v>
      </c>
      <c r="AP10">
        <v>1</v>
      </c>
      <c r="AQ10">
        <v>0</v>
      </c>
      <c r="AR10">
        <v>0</v>
      </c>
      <c r="AS10" t="s">
        <v>3</v>
      </c>
      <c r="AT10">
        <v>1.18</v>
      </c>
      <c r="AU10" t="s">
        <v>3</v>
      </c>
      <c r="AV10">
        <v>0</v>
      </c>
      <c r="AW10">
        <v>2</v>
      </c>
      <c r="AX10">
        <v>48584155</v>
      </c>
      <c r="AY10">
        <v>1</v>
      </c>
      <c r="AZ10">
        <v>0</v>
      </c>
      <c r="BA10">
        <v>10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CX10">
        <f>Y10*Source!I28</f>
        <v>3.7760000000000002E-2</v>
      </c>
      <c r="CY10">
        <f>AA10</f>
        <v>0</v>
      </c>
      <c r="CZ10">
        <f>AE10</f>
        <v>0</v>
      </c>
      <c r="DA10">
        <f>AI10</f>
        <v>1</v>
      </c>
      <c r="DB10">
        <f t="shared" si="0"/>
        <v>0</v>
      </c>
      <c r="DC10">
        <f t="shared" si="1"/>
        <v>0</v>
      </c>
    </row>
    <row r="11" spans="1:107">
      <c r="A11">
        <f>ROW(Source!A30)</f>
        <v>30</v>
      </c>
      <c r="B11">
        <v>48583957</v>
      </c>
      <c r="C11">
        <v>48584157</v>
      </c>
      <c r="D11">
        <v>23131038</v>
      </c>
      <c r="E11">
        <v>1</v>
      </c>
      <c r="F11">
        <v>1</v>
      </c>
      <c r="G11">
        <v>1</v>
      </c>
      <c r="H11">
        <v>1</v>
      </c>
      <c r="I11" t="s">
        <v>1005</v>
      </c>
      <c r="J11" t="s">
        <v>3</v>
      </c>
      <c r="K11" t="s">
        <v>1006</v>
      </c>
      <c r="L11">
        <v>1369</v>
      </c>
      <c r="N11">
        <v>1013</v>
      </c>
      <c r="O11" t="s">
        <v>991</v>
      </c>
      <c r="P11" t="s">
        <v>991</v>
      </c>
      <c r="Q11">
        <v>1</v>
      </c>
      <c r="W11">
        <v>0</v>
      </c>
      <c r="X11">
        <v>-1903398286</v>
      </c>
      <c r="Y11">
        <v>179.3</v>
      </c>
      <c r="AA11">
        <v>0</v>
      </c>
      <c r="AB11">
        <v>0</v>
      </c>
      <c r="AC11">
        <v>0</v>
      </c>
      <c r="AD11">
        <v>7.49</v>
      </c>
      <c r="AE11">
        <v>0</v>
      </c>
      <c r="AF11">
        <v>0</v>
      </c>
      <c r="AG11">
        <v>0</v>
      </c>
      <c r="AH11">
        <v>7.49</v>
      </c>
      <c r="AI11">
        <v>1</v>
      </c>
      <c r="AJ11">
        <v>1</v>
      </c>
      <c r="AK11">
        <v>1</v>
      </c>
      <c r="AL11">
        <v>1</v>
      </c>
      <c r="AN11">
        <v>0</v>
      </c>
      <c r="AO11">
        <v>1</v>
      </c>
      <c r="AP11">
        <v>0</v>
      </c>
      <c r="AQ11">
        <v>0</v>
      </c>
      <c r="AR11">
        <v>0</v>
      </c>
      <c r="AS11" t="s">
        <v>3</v>
      </c>
      <c r="AT11">
        <v>179.3</v>
      </c>
      <c r="AU11" t="s">
        <v>3</v>
      </c>
      <c r="AV11">
        <v>1</v>
      </c>
      <c r="AW11">
        <v>2</v>
      </c>
      <c r="AX11">
        <v>48584163</v>
      </c>
      <c r="AY11">
        <v>1</v>
      </c>
      <c r="AZ11">
        <v>0</v>
      </c>
      <c r="BA11">
        <v>11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CX11">
        <f>Y11*Source!I30</f>
        <v>3.5860000000000003</v>
      </c>
      <c r="CY11">
        <f>AD11</f>
        <v>7.49</v>
      </c>
      <c r="CZ11">
        <f>AH11</f>
        <v>7.49</v>
      </c>
      <c r="DA11">
        <f>AL11</f>
        <v>1</v>
      </c>
      <c r="DB11">
        <f t="shared" si="0"/>
        <v>1342.96</v>
      </c>
      <c r="DC11">
        <f t="shared" si="1"/>
        <v>0</v>
      </c>
    </row>
    <row r="12" spans="1:107">
      <c r="A12">
        <f>ROW(Source!A30)</f>
        <v>30</v>
      </c>
      <c r="B12">
        <v>48583957</v>
      </c>
      <c r="C12">
        <v>48584157</v>
      </c>
      <c r="D12">
        <v>121548</v>
      </c>
      <c r="E12">
        <v>1</v>
      </c>
      <c r="F12">
        <v>1</v>
      </c>
      <c r="G12">
        <v>1</v>
      </c>
      <c r="H12">
        <v>1</v>
      </c>
      <c r="I12" t="s">
        <v>24</v>
      </c>
      <c r="J12" t="s">
        <v>3</v>
      </c>
      <c r="K12" t="s">
        <v>992</v>
      </c>
      <c r="L12">
        <v>608254</v>
      </c>
      <c r="N12">
        <v>1013</v>
      </c>
      <c r="O12" t="s">
        <v>993</v>
      </c>
      <c r="P12" t="s">
        <v>993</v>
      </c>
      <c r="Q12">
        <v>1</v>
      </c>
      <c r="W12">
        <v>0</v>
      </c>
      <c r="X12">
        <v>-185737400</v>
      </c>
      <c r="Y12">
        <v>3.97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1</v>
      </c>
      <c r="AJ12">
        <v>1</v>
      </c>
      <c r="AK12">
        <v>1</v>
      </c>
      <c r="AL12">
        <v>1</v>
      </c>
      <c r="AN12">
        <v>0</v>
      </c>
      <c r="AO12">
        <v>1</v>
      </c>
      <c r="AP12">
        <v>0</v>
      </c>
      <c r="AQ12">
        <v>0</v>
      </c>
      <c r="AR12">
        <v>0</v>
      </c>
      <c r="AS12" t="s">
        <v>3</v>
      </c>
      <c r="AT12">
        <v>3.97</v>
      </c>
      <c r="AU12" t="s">
        <v>3</v>
      </c>
      <c r="AV12">
        <v>2</v>
      </c>
      <c r="AW12">
        <v>2</v>
      </c>
      <c r="AX12">
        <v>48584164</v>
      </c>
      <c r="AY12">
        <v>1</v>
      </c>
      <c r="AZ12">
        <v>0</v>
      </c>
      <c r="BA12">
        <v>12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CX12">
        <f>Y12*Source!I30</f>
        <v>7.9400000000000012E-2</v>
      </c>
      <c r="CY12">
        <f>AD12</f>
        <v>0</v>
      </c>
      <c r="CZ12">
        <f>AH12</f>
        <v>0</v>
      </c>
      <c r="DA12">
        <f>AL12</f>
        <v>1</v>
      </c>
      <c r="DB12">
        <f t="shared" si="0"/>
        <v>0</v>
      </c>
      <c r="DC12">
        <f t="shared" si="1"/>
        <v>0</v>
      </c>
    </row>
    <row r="13" spans="1:107">
      <c r="A13">
        <f>ROW(Source!A30)</f>
        <v>30</v>
      </c>
      <c r="B13">
        <v>48583957</v>
      </c>
      <c r="C13">
        <v>48584157</v>
      </c>
      <c r="D13">
        <v>40547251</v>
      </c>
      <c r="E13">
        <v>1</v>
      </c>
      <c r="F13">
        <v>1</v>
      </c>
      <c r="G13">
        <v>1</v>
      </c>
      <c r="H13">
        <v>2</v>
      </c>
      <c r="I13" t="s">
        <v>994</v>
      </c>
      <c r="J13" t="s">
        <v>995</v>
      </c>
      <c r="K13" t="s">
        <v>996</v>
      </c>
      <c r="L13">
        <v>1368</v>
      </c>
      <c r="N13">
        <v>1011</v>
      </c>
      <c r="O13" t="s">
        <v>997</v>
      </c>
      <c r="P13" t="s">
        <v>997</v>
      </c>
      <c r="Q13">
        <v>1</v>
      </c>
      <c r="W13">
        <v>0</v>
      </c>
      <c r="X13">
        <v>2133576372</v>
      </c>
      <c r="Y13">
        <v>3.97</v>
      </c>
      <c r="AA13">
        <v>0</v>
      </c>
      <c r="AB13">
        <v>59.38</v>
      </c>
      <c r="AC13">
        <v>9</v>
      </c>
      <c r="AD13">
        <v>0</v>
      </c>
      <c r="AE13">
        <v>0</v>
      </c>
      <c r="AF13">
        <v>59.38</v>
      </c>
      <c r="AG13">
        <v>9</v>
      </c>
      <c r="AH13">
        <v>0</v>
      </c>
      <c r="AI13">
        <v>1</v>
      </c>
      <c r="AJ13">
        <v>1</v>
      </c>
      <c r="AK13">
        <v>1</v>
      </c>
      <c r="AL13">
        <v>1</v>
      </c>
      <c r="AN13">
        <v>0</v>
      </c>
      <c r="AO13">
        <v>1</v>
      </c>
      <c r="AP13">
        <v>0</v>
      </c>
      <c r="AQ13">
        <v>0</v>
      </c>
      <c r="AR13">
        <v>0</v>
      </c>
      <c r="AS13" t="s">
        <v>3</v>
      </c>
      <c r="AT13">
        <v>3.97</v>
      </c>
      <c r="AU13" t="s">
        <v>3</v>
      </c>
      <c r="AV13">
        <v>0</v>
      </c>
      <c r="AW13">
        <v>2</v>
      </c>
      <c r="AX13">
        <v>48584165</v>
      </c>
      <c r="AY13">
        <v>1</v>
      </c>
      <c r="AZ13">
        <v>0</v>
      </c>
      <c r="BA13">
        <v>13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CX13">
        <f>Y13*Source!I30</f>
        <v>7.9400000000000012E-2</v>
      </c>
      <c r="CY13">
        <f>AB13</f>
        <v>59.38</v>
      </c>
      <c r="CZ13">
        <f>AF13</f>
        <v>59.38</v>
      </c>
      <c r="DA13">
        <f>AJ13</f>
        <v>1</v>
      </c>
      <c r="DB13">
        <f t="shared" si="0"/>
        <v>235.74</v>
      </c>
      <c r="DC13">
        <f t="shared" si="1"/>
        <v>35.729999999999997</v>
      </c>
    </row>
    <row r="14" spans="1:107">
      <c r="A14">
        <f>ROW(Source!A30)</f>
        <v>30</v>
      </c>
      <c r="B14">
        <v>48583957</v>
      </c>
      <c r="C14">
        <v>48584157</v>
      </c>
      <c r="D14">
        <v>40548569</v>
      </c>
      <c r="E14">
        <v>1</v>
      </c>
      <c r="F14">
        <v>1</v>
      </c>
      <c r="G14">
        <v>1</v>
      </c>
      <c r="H14">
        <v>2</v>
      </c>
      <c r="I14" t="s">
        <v>998</v>
      </c>
      <c r="J14" t="s">
        <v>999</v>
      </c>
      <c r="K14" t="s">
        <v>1000</v>
      </c>
      <c r="L14">
        <v>1368</v>
      </c>
      <c r="N14">
        <v>1011</v>
      </c>
      <c r="O14" t="s">
        <v>997</v>
      </c>
      <c r="P14" t="s">
        <v>997</v>
      </c>
      <c r="Q14">
        <v>1</v>
      </c>
      <c r="W14">
        <v>0</v>
      </c>
      <c r="X14">
        <v>1159152410</v>
      </c>
      <c r="Y14">
        <v>7.93</v>
      </c>
      <c r="AA14">
        <v>0</v>
      </c>
      <c r="AB14">
        <v>1.69</v>
      </c>
      <c r="AC14">
        <v>0</v>
      </c>
      <c r="AD14">
        <v>0</v>
      </c>
      <c r="AE14">
        <v>0</v>
      </c>
      <c r="AF14">
        <v>1.69</v>
      </c>
      <c r="AG14">
        <v>0</v>
      </c>
      <c r="AH14">
        <v>0</v>
      </c>
      <c r="AI14">
        <v>1</v>
      </c>
      <c r="AJ14">
        <v>1</v>
      </c>
      <c r="AK14">
        <v>1</v>
      </c>
      <c r="AL14">
        <v>1</v>
      </c>
      <c r="AN14">
        <v>0</v>
      </c>
      <c r="AO14">
        <v>1</v>
      </c>
      <c r="AP14">
        <v>0</v>
      </c>
      <c r="AQ14">
        <v>0</v>
      </c>
      <c r="AR14">
        <v>0</v>
      </c>
      <c r="AS14" t="s">
        <v>3</v>
      </c>
      <c r="AT14">
        <v>7.93</v>
      </c>
      <c r="AU14" t="s">
        <v>3</v>
      </c>
      <c r="AV14">
        <v>0</v>
      </c>
      <c r="AW14">
        <v>2</v>
      </c>
      <c r="AX14">
        <v>48584166</v>
      </c>
      <c r="AY14">
        <v>1</v>
      </c>
      <c r="AZ14">
        <v>0</v>
      </c>
      <c r="BA14">
        <v>14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CX14">
        <f>Y14*Source!I30</f>
        <v>0.15859999999999999</v>
      </c>
      <c r="CY14">
        <f>AB14</f>
        <v>1.69</v>
      </c>
      <c r="CZ14">
        <f>AF14</f>
        <v>1.69</v>
      </c>
      <c r="DA14">
        <f>AJ14</f>
        <v>1</v>
      </c>
      <c r="DB14">
        <f t="shared" si="0"/>
        <v>13.4</v>
      </c>
      <c r="DC14">
        <f t="shared" si="1"/>
        <v>0</v>
      </c>
    </row>
    <row r="15" spans="1:107">
      <c r="A15">
        <f>ROW(Source!A30)</f>
        <v>30</v>
      </c>
      <c r="B15">
        <v>48583957</v>
      </c>
      <c r="C15">
        <v>48584157</v>
      </c>
      <c r="D15">
        <v>40539428</v>
      </c>
      <c r="E15">
        <v>1</v>
      </c>
      <c r="F15">
        <v>1</v>
      </c>
      <c r="G15">
        <v>1</v>
      </c>
      <c r="H15">
        <v>3</v>
      </c>
      <c r="I15" t="s">
        <v>38</v>
      </c>
      <c r="J15" t="s">
        <v>41</v>
      </c>
      <c r="K15" t="s">
        <v>39</v>
      </c>
      <c r="L15">
        <v>1348</v>
      </c>
      <c r="N15">
        <v>1009</v>
      </c>
      <c r="O15" t="s">
        <v>40</v>
      </c>
      <c r="P15" t="s">
        <v>40</v>
      </c>
      <c r="Q15">
        <v>1000</v>
      </c>
      <c r="W15">
        <v>0</v>
      </c>
      <c r="X15">
        <v>-150994421</v>
      </c>
      <c r="Y15">
        <v>10.5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1</v>
      </c>
      <c r="AJ15">
        <v>1</v>
      </c>
      <c r="AK15">
        <v>1</v>
      </c>
      <c r="AL15">
        <v>1</v>
      </c>
      <c r="AN15">
        <v>0</v>
      </c>
      <c r="AO15">
        <v>0</v>
      </c>
      <c r="AP15">
        <v>1</v>
      </c>
      <c r="AQ15">
        <v>0</v>
      </c>
      <c r="AR15">
        <v>0</v>
      </c>
      <c r="AS15" t="s">
        <v>3</v>
      </c>
      <c r="AT15">
        <v>10.5</v>
      </c>
      <c r="AU15" t="s">
        <v>3</v>
      </c>
      <c r="AV15">
        <v>0</v>
      </c>
      <c r="AW15">
        <v>2</v>
      </c>
      <c r="AX15">
        <v>48584167</v>
      </c>
      <c r="AY15">
        <v>1</v>
      </c>
      <c r="AZ15">
        <v>0</v>
      </c>
      <c r="BA15">
        <v>15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CX15">
        <f>Y15*Source!I30</f>
        <v>0.21</v>
      </c>
      <c r="CY15">
        <f>AA15</f>
        <v>0</v>
      </c>
      <c r="CZ15">
        <f>AE15</f>
        <v>0</v>
      </c>
      <c r="DA15">
        <f>AI15</f>
        <v>1</v>
      </c>
      <c r="DB15">
        <f t="shared" si="0"/>
        <v>0</v>
      </c>
      <c r="DC15">
        <f t="shared" si="1"/>
        <v>0</v>
      </c>
    </row>
    <row r="16" spans="1:107">
      <c r="A16">
        <f>ROW(Source!A32)</f>
        <v>32</v>
      </c>
      <c r="B16">
        <v>48583957</v>
      </c>
      <c r="C16">
        <v>48584169</v>
      </c>
      <c r="D16">
        <v>23129536</v>
      </c>
      <c r="E16">
        <v>1</v>
      </c>
      <c r="F16">
        <v>1</v>
      </c>
      <c r="G16">
        <v>1</v>
      </c>
      <c r="H16">
        <v>1</v>
      </c>
      <c r="I16" t="s">
        <v>989</v>
      </c>
      <c r="J16" t="s">
        <v>3</v>
      </c>
      <c r="K16" t="s">
        <v>990</v>
      </c>
      <c r="L16">
        <v>1369</v>
      </c>
      <c r="N16">
        <v>1013</v>
      </c>
      <c r="O16" t="s">
        <v>991</v>
      </c>
      <c r="P16" t="s">
        <v>991</v>
      </c>
      <c r="Q16">
        <v>1</v>
      </c>
      <c r="W16">
        <v>0</v>
      </c>
      <c r="X16">
        <v>1663406391</v>
      </c>
      <c r="Y16">
        <v>8.24</v>
      </c>
      <c r="AA16">
        <v>0</v>
      </c>
      <c r="AB16">
        <v>0</v>
      </c>
      <c r="AC16">
        <v>0</v>
      </c>
      <c r="AD16">
        <v>8.2799999999999994</v>
      </c>
      <c r="AE16">
        <v>0</v>
      </c>
      <c r="AF16">
        <v>0</v>
      </c>
      <c r="AG16">
        <v>0</v>
      </c>
      <c r="AH16">
        <v>8.2799999999999994</v>
      </c>
      <c r="AI16">
        <v>1</v>
      </c>
      <c r="AJ16">
        <v>1</v>
      </c>
      <c r="AK16">
        <v>1</v>
      </c>
      <c r="AL16">
        <v>1</v>
      </c>
      <c r="AN16">
        <v>0</v>
      </c>
      <c r="AO16">
        <v>1</v>
      </c>
      <c r="AP16">
        <v>0</v>
      </c>
      <c r="AQ16">
        <v>0</v>
      </c>
      <c r="AR16">
        <v>0</v>
      </c>
      <c r="AS16" t="s">
        <v>3</v>
      </c>
      <c r="AT16">
        <v>8.24</v>
      </c>
      <c r="AU16" t="s">
        <v>3</v>
      </c>
      <c r="AV16">
        <v>1</v>
      </c>
      <c r="AW16">
        <v>2</v>
      </c>
      <c r="AX16">
        <v>48584174</v>
      </c>
      <c r="AY16">
        <v>1</v>
      </c>
      <c r="AZ16">
        <v>0</v>
      </c>
      <c r="BA16">
        <v>16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CX16">
        <f>Y16*Source!I32</f>
        <v>2.472</v>
      </c>
      <c r="CY16">
        <f>AD16</f>
        <v>8.2799999999999994</v>
      </c>
      <c r="CZ16">
        <f>AH16</f>
        <v>8.2799999999999994</v>
      </c>
      <c r="DA16">
        <f>AL16</f>
        <v>1</v>
      </c>
      <c r="DB16">
        <f t="shared" si="0"/>
        <v>68.23</v>
      </c>
      <c r="DC16">
        <f t="shared" si="1"/>
        <v>0</v>
      </c>
    </row>
    <row r="17" spans="1:107">
      <c r="A17">
        <f>ROW(Source!A32)</f>
        <v>32</v>
      </c>
      <c r="B17">
        <v>48583957</v>
      </c>
      <c r="C17">
        <v>48584169</v>
      </c>
      <c r="D17">
        <v>121548</v>
      </c>
      <c r="E17">
        <v>1</v>
      </c>
      <c r="F17">
        <v>1</v>
      </c>
      <c r="G17">
        <v>1</v>
      </c>
      <c r="H17">
        <v>1</v>
      </c>
      <c r="I17" t="s">
        <v>24</v>
      </c>
      <c r="J17" t="s">
        <v>3</v>
      </c>
      <c r="K17" t="s">
        <v>992</v>
      </c>
      <c r="L17">
        <v>608254</v>
      </c>
      <c r="N17">
        <v>1013</v>
      </c>
      <c r="O17" t="s">
        <v>993</v>
      </c>
      <c r="P17" t="s">
        <v>993</v>
      </c>
      <c r="Q17">
        <v>1</v>
      </c>
      <c r="W17">
        <v>0</v>
      </c>
      <c r="X17">
        <v>-185737400</v>
      </c>
      <c r="Y17">
        <v>1.1499999999999999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1</v>
      </c>
      <c r="AJ17">
        <v>1</v>
      </c>
      <c r="AK17">
        <v>1</v>
      </c>
      <c r="AL17">
        <v>1</v>
      </c>
      <c r="AN17">
        <v>0</v>
      </c>
      <c r="AO17">
        <v>1</v>
      </c>
      <c r="AP17">
        <v>0</v>
      </c>
      <c r="AQ17">
        <v>0</v>
      </c>
      <c r="AR17">
        <v>0</v>
      </c>
      <c r="AS17" t="s">
        <v>3</v>
      </c>
      <c r="AT17">
        <v>1.1499999999999999</v>
      </c>
      <c r="AU17" t="s">
        <v>3</v>
      </c>
      <c r="AV17">
        <v>2</v>
      </c>
      <c r="AW17">
        <v>2</v>
      </c>
      <c r="AX17">
        <v>48584175</v>
      </c>
      <c r="AY17">
        <v>1</v>
      </c>
      <c r="AZ17">
        <v>0</v>
      </c>
      <c r="BA17">
        <v>17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CX17">
        <f>Y17*Source!I32</f>
        <v>0.34499999999999997</v>
      </c>
      <c r="CY17">
        <f>AD17</f>
        <v>0</v>
      </c>
      <c r="CZ17">
        <f>AH17</f>
        <v>0</v>
      </c>
      <c r="DA17">
        <f>AL17</f>
        <v>1</v>
      </c>
      <c r="DB17">
        <f t="shared" si="0"/>
        <v>0</v>
      </c>
      <c r="DC17">
        <f t="shared" si="1"/>
        <v>0</v>
      </c>
    </row>
    <row r="18" spans="1:107">
      <c r="A18">
        <f>ROW(Source!A32)</f>
        <v>32</v>
      </c>
      <c r="B18">
        <v>48583957</v>
      </c>
      <c r="C18">
        <v>48584169</v>
      </c>
      <c r="D18">
        <v>40547251</v>
      </c>
      <c r="E18">
        <v>1</v>
      </c>
      <c r="F18">
        <v>1</v>
      </c>
      <c r="G18">
        <v>1</v>
      </c>
      <c r="H18">
        <v>2</v>
      </c>
      <c r="I18" t="s">
        <v>994</v>
      </c>
      <c r="J18" t="s">
        <v>995</v>
      </c>
      <c r="K18" t="s">
        <v>996</v>
      </c>
      <c r="L18">
        <v>1368</v>
      </c>
      <c r="N18">
        <v>1011</v>
      </c>
      <c r="O18" t="s">
        <v>997</v>
      </c>
      <c r="P18" t="s">
        <v>997</v>
      </c>
      <c r="Q18">
        <v>1</v>
      </c>
      <c r="W18">
        <v>0</v>
      </c>
      <c r="X18">
        <v>2133576372</v>
      </c>
      <c r="Y18">
        <v>1.1499999999999999</v>
      </c>
      <c r="AA18">
        <v>0</v>
      </c>
      <c r="AB18">
        <v>59.38</v>
      </c>
      <c r="AC18">
        <v>9</v>
      </c>
      <c r="AD18">
        <v>0</v>
      </c>
      <c r="AE18">
        <v>0</v>
      </c>
      <c r="AF18">
        <v>59.38</v>
      </c>
      <c r="AG18">
        <v>9</v>
      </c>
      <c r="AH18">
        <v>0</v>
      </c>
      <c r="AI18">
        <v>1</v>
      </c>
      <c r="AJ18">
        <v>1</v>
      </c>
      <c r="AK18">
        <v>1</v>
      </c>
      <c r="AL18">
        <v>1</v>
      </c>
      <c r="AN18">
        <v>0</v>
      </c>
      <c r="AO18">
        <v>1</v>
      </c>
      <c r="AP18">
        <v>0</v>
      </c>
      <c r="AQ18">
        <v>0</v>
      </c>
      <c r="AR18">
        <v>0</v>
      </c>
      <c r="AS18" t="s">
        <v>3</v>
      </c>
      <c r="AT18">
        <v>1.1499999999999999</v>
      </c>
      <c r="AU18" t="s">
        <v>3</v>
      </c>
      <c r="AV18">
        <v>0</v>
      </c>
      <c r="AW18">
        <v>2</v>
      </c>
      <c r="AX18">
        <v>48584176</v>
      </c>
      <c r="AY18">
        <v>1</v>
      </c>
      <c r="AZ18">
        <v>0</v>
      </c>
      <c r="BA18">
        <v>18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CX18">
        <f>Y18*Source!I32</f>
        <v>0.34499999999999997</v>
      </c>
      <c r="CY18">
        <f>AB18</f>
        <v>59.38</v>
      </c>
      <c r="CZ18">
        <f>AF18</f>
        <v>59.38</v>
      </c>
      <c r="DA18">
        <f>AJ18</f>
        <v>1</v>
      </c>
      <c r="DB18">
        <f t="shared" si="0"/>
        <v>68.290000000000006</v>
      </c>
      <c r="DC18">
        <f t="shared" si="1"/>
        <v>10.35</v>
      </c>
    </row>
    <row r="19" spans="1:107">
      <c r="A19">
        <f>ROW(Source!A32)</f>
        <v>32</v>
      </c>
      <c r="B19">
        <v>48583957</v>
      </c>
      <c r="C19">
        <v>48584169</v>
      </c>
      <c r="D19">
        <v>40548569</v>
      </c>
      <c r="E19">
        <v>1</v>
      </c>
      <c r="F19">
        <v>1</v>
      </c>
      <c r="G19">
        <v>1</v>
      </c>
      <c r="H19">
        <v>2</v>
      </c>
      <c r="I19" t="s">
        <v>998</v>
      </c>
      <c r="J19" t="s">
        <v>999</v>
      </c>
      <c r="K19" t="s">
        <v>1000</v>
      </c>
      <c r="L19">
        <v>1368</v>
      </c>
      <c r="N19">
        <v>1011</v>
      </c>
      <c r="O19" t="s">
        <v>997</v>
      </c>
      <c r="P19" t="s">
        <v>997</v>
      </c>
      <c r="Q19">
        <v>1</v>
      </c>
      <c r="W19">
        <v>0</v>
      </c>
      <c r="X19">
        <v>1159152410</v>
      </c>
      <c r="Y19">
        <v>2.2999999999999998</v>
      </c>
      <c r="AA19">
        <v>0</v>
      </c>
      <c r="AB19">
        <v>1.69</v>
      </c>
      <c r="AC19">
        <v>0</v>
      </c>
      <c r="AD19">
        <v>0</v>
      </c>
      <c r="AE19">
        <v>0</v>
      </c>
      <c r="AF19">
        <v>1.69</v>
      </c>
      <c r="AG19">
        <v>0</v>
      </c>
      <c r="AH19">
        <v>0</v>
      </c>
      <c r="AI19">
        <v>1</v>
      </c>
      <c r="AJ19">
        <v>1</v>
      </c>
      <c r="AK19">
        <v>1</v>
      </c>
      <c r="AL19">
        <v>1</v>
      </c>
      <c r="AN19">
        <v>0</v>
      </c>
      <c r="AO19">
        <v>1</v>
      </c>
      <c r="AP19">
        <v>0</v>
      </c>
      <c r="AQ19">
        <v>0</v>
      </c>
      <c r="AR19">
        <v>0</v>
      </c>
      <c r="AS19" t="s">
        <v>3</v>
      </c>
      <c r="AT19">
        <v>2.2999999999999998</v>
      </c>
      <c r="AU19" t="s">
        <v>3</v>
      </c>
      <c r="AV19">
        <v>0</v>
      </c>
      <c r="AW19">
        <v>2</v>
      </c>
      <c r="AX19">
        <v>48584177</v>
      </c>
      <c r="AY19">
        <v>1</v>
      </c>
      <c r="AZ19">
        <v>0</v>
      </c>
      <c r="BA19">
        <v>19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CX19">
        <f>Y19*Source!I32</f>
        <v>0.69</v>
      </c>
      <c r="CY19">
        <f>AB19</f>
        <v>1.69</v>
      </c>
      <c r="CZ19">
        <f>AF19</f>
        <v>1.69</v>
      </c>
      <c r="DA19">
        <f>AJ19</f>
        <v>1</v>
      </c>
      <c r="DB19">
        <f t="shared" si="0"/>
        <v>3.89</v>
      </c>
      <c r="DC19">
        <f t="shared" si="1"/>
        <v>0</v>
      </c>
    </row>
    <row r="20" spans="1:107">
      <c r="A20">
        <f>ROW(Source!A33)</f>
        <v>33</v>
      </c>
      <c r="B20">
        <v>48583957</v>
      </c>
      <c r="C20">
        <v>48584178</v>
      </c>
      <c r="D20">
        <v>23134047</v>
      </c>
      <c r="E20">
        <v>1</v>
      </c>
      <c r="F20">
        <v>1</v>
      </c>
      <c r="G20">
        <v>1</v>
      </c>
      <c r="H20">
        <v>1</v>
      </c>
      <c r="I20" t="s">
        <v>1007</v>
      </c>
      <c r="J20" t="s">
        <v>3</v>
      </c>
      <c r="K20" t="s">
        <v>1008</v>
      </c>
      <c r="L20">
        <v>1369</v>
      </c>
      <c r="N20">
        <v>1013</v>
      </c>
      <c r="O20" t="s">
        <v>991</v>
      </c>
      <c r="P20" t="s">
        <v>991</v>
      </c>
      <c r="Q20">
        <v>1</v>
      </c>
      <c r="W20">
        <v>0</v>
      </c>
      <c r="X20">
        <v>859696649</v>
      </c>
      <c r="Y20">
        <v>7.31</v>
      </c>
      <c r="AA20">
        <v>0</v>
      </c>
      <c r="AB20">
        <v>0</v>
      </c>
      <c r="AC20">
        <v>0</v>
      </c>
      <c r="AD20">
        <v>8.07</v>
      </c>
      <c r="AE20">
        <v>0</v>
      </c>
      <c r="AF20">
        <v>0</v>
      </c>
      <c r="AG20">
        <v>0</v>
      </c>
      <c r="AH20">
        <v>8.07</v>
      </c>
      <c r="AI20">
        <v>1</v>
      </c>
      <c r="AJ20">
        <v>1</v>
      </c>
      <c r="AK20">
        <v>1</v>
      </c>
      <c r="AL20">
        <v>1</v>
      </c>
      <c r="AN20">
        <v>0</v>
      </c>
      <c r="AO20">
        <v>1</v>
      </c>
      <c r="AP20">
        <v>0</v>
      </c>
      <c r="AQ20">
        <v>0</v>
      </c>
      <c r="AR20">
        <v>0</v>
      </c>
      <c r="AS20" t="s">
        <v>3</v>
      </c>
      <c r="AT20">
        <v>7.31</v>
      </c>
      <c r="AU20" t="s">
        <v>3</v>
      </c>
      <c r="AV20">
        <v>1</v>
      </c>
      <c r="AW20">
        <v>2</v>
      </c>
      <c r="AX20">
        <v>48584182</v>
      </c>
      <c r="AY20">
        <v>1</v>
      </c>
      <c r="AZ20">
        <v>0</v>
      </c>
      <c r="BA20">
        <v>20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CX20">
        <f>Y20*Source!I33</f>
        <v>0.11695999999999999</v>
      </c>
      <c r="CY20">
        <f>AD20</f>
        <v>8.07</v>
      </c>
      <c r="CZ20">
        <f>AH20</f>
        <v>8.07</v>
      </c>
      <c r="DA20">
        <f>AL20</f>
        <v>1</v>
      </c>
      <c r="DB20">
        <f t="shared" si="0"/>
        <v>58.99</v>
      </c>
      <c r="DC20">
        <f t="shared" si="1"/>
        <v>0</v>
      </c>
    </row>
    <row r="21" spans="1:107">
      <c r="A21">
        <f>ROW(Source!A33)</f>
        <v>33</v>
      </c>
      <c r="B21">
        <v>48583957</v>
      </c>
      <c r="C21">
        <v>48584178</v>
      </c>
      <c r="D21">
        <v>121548</v>
      </c>
      <c r="E21">
        <v>1</v>
      </c>
      <c r="F21">
        <v>1</v>
      </c>
      <c r="G21">
        <v>1</v>
      </c>
      <c r="H21">
        <v>1</v>
      </c>
      <c r="I21" t="s">
        <v>24</v>
      </c>
      <c r="J21" t="s">
        <v>3</v>
      </c>
      <c r="K21" t="s">
        <v>992</v>
      </c>
      <c r="L21">
        <v>608254</v>
      </c>
      <c r="N21">
        <v>1013</v>
      </c>
      <c r="O21" t="s">
        <v>993</v>
      </c>
      <c r="P21" t="s">
        <v>993</v>
      </c>
      <c r="Q21">
        <v>1</v>
      </c>
      <c r="W21">
        <v>0</v>
      </c>
      <c r="X21">
        <v>-185737400</v>
      </c>
      <c r="Y21">
        <v>0.2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1</v>
      </c>
      <c r="AJ21">
        <v>1</v>
      </c>
      <c r="AK21">
        <v>1</v>
      </c>
      <c r="AL21">
        <v>1</v>
      </c>
      <c r="AN21">
        <v>0</v>
      </c>
      <c r="AO21">
        <v>1</v>
      </c>
      <c r="AP21">
        <v>0</v>
      </c>
      <c r="AQ21">
        <v>0</v>
      </c>
      <c r="AR21">
        <v>0</v>
      </c>
      <c r="AS21" t="s">
        <v>3</v>
      </c>
      <c r="AT21">
        <v>0.2</v>
      </c>
      <c r="AU21" t="s">
        <v>3</v>
      </c>
      <c r="AV21">
        <v>2</v>
      </c>
      <c r="AW21">
        <v>2</v>
      </c>
      <c r="AX21">
        <v>48584183</v>
      </c>
      <c r="AY21">
        <v>1</v>
      </c>
      <c r="AZ21">
        <v>0</v>
      </c>
      <c r="BA21">
        <v>21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CX21">
        <f>Y21*Source!I33</f>
        <v>3.2000000000000002E-3</v>
      </c>
      <c r="CY21">
        <f>AD21</f>
        <v>0</v>
      </c>
      <c r="CZ21">
        <f>AH21</f>
        <v>0</v>
      </c>
      <c r="DA21">
        <f>AL21</f>
        <v>1</v>
      </c>
      <c r="DB21">
        <f t="shared" si="0"/>
        <v>0</v>
      </c>
      <c r="DC21">
        <f t="shared" si="1"/>
        <v>0</v>
      </c>
    </row>
    <row r="22" spans="1:107">
      <c r="A22">
        <f>ROW(Source!A33)</f>
        <v>33</v>
      </c>
      <c r="B22">
        <v>48583957</v>
      </c>
      <c r="C22">
        <v>48584178</v>
      </c>
      <c r="D22">
        <v>37611948</v>
      </c>
      <c r="E22">
        <v>1</v>
      </c>
      <c r="F22">
        <v>1</v>
      </c>
      <c r="G22">
        <v>1</v>
      </c>
      <c r="H22">
        <v>2</v>
      </c>
      <c r="I22" t="s">
        <v>1009</v>
      </c>
      <c r="J22" t="s">
        <v>1010</v>
      </c>
      <c r="K22" t="s">
        <v>1011</v>
      </c>
      <c r="L22">
        <v>1368</v>
      </c>
      <c r="N22">
        <v>1011</v>
      </c>
      <c r="O22" t="s">
        <v>997</v>
      </c>
      <c r="P22" t="s">
        <v>997</v>
      </c>
      <c r="Q22">
        <v>1</v>
      </c>
      <c r="W22">
        <v>0</v>
      </c>
      <c r="X22">
        <v>1949776049</v>
      </c>
      <c r="Y22">
        <v>0.2</v>
      </c>
      <c r="AA22">
        <v>0</v>
      </c>
      <c r="AB22">
        <v>32.090000000000003</v>
      </c>
      <c r="AC22">
        <v>10.35</v>
      </c>
      <c r="AD22">
        <v>0</v>
      </c>
      <c r="AE22">
        <v>0</v>
      </c>
      <c r="AF22">
        <v>32.090000000000003</v>
      </c>
      <c r="AG22">
        <v>10.35</v>
      </c>
      <c r="AH22">
        <v>0</v>
      </c>
      <c r="AI22">
        <v>1</v>
      </c>
      <c r="AJ22">
        <v>1</v>
      </c>
      <c r="AK22">
        <v>1</v>
      </c>
      <c r="AL22">
        <v>1</v>
      </c>
      <c r="AN22">
        <v>0</v>
      </c>
      <c r="AO22">
        <v>1</v>
      </c>
      <c r="AP22">
        <v>0</v>
      </c>
      <c r="AQ22">
        <v>0</v>
      </c>
      <c r="AR22">
        <v>0</v>
      </c>
      <c r="AS22" t="s">
        <v>3</v>
      </c>
      <c r="AT22">
        <v>0.2</v>
      </c>
      <c r="AU22" t="s">
        <v>3</v>
      </c>
      <c r="AV22">
        <v>0</v>
      </c>
      <c r="AW22">
        <v>2</v>
      </c>
      <c r="AX22">
        <v>48584184</v>
      </c>
      <c r="AY22">
        <v>1</v>
      </c>
      <c r="AZ22">
        <v>0</v>
      </c>
      <c r="BA22">
        <v>22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CX22">
        <f>Y22*Source!I33</f>
        <v>3.2000000000000002E-3</v>
      </c>
      <c r="CY22">
        <f>AB22</f>
        <v>32.090000000000003</v>
      </c>
      <c r="CZ22">
        <f>AF22</f>
        <v>32.090000000000003</v>
      </c>
      <c r="DA22">
        <f>AJ22</f>
        <v>1</v>
      </c>
      <c r="DB22">
        <f t="shared" si="0"/>
        <v>6.42</v>
      </c>
      <c r="DC22">
        <f t="shared" si="1"/>
        <v>2.0699999999999998</v>
      </c>
    </row>
    <row r="23" spans="1:107">
      <c r="A23">
        <f>ROW(Source!A34)</f>
        <v>34</v>
      </c>
      <c r="B23">
        <v>48583957</v>
      </c>
      <c r="C23">
        <v>48584185</v>
      </c>
      <c r="D23">
        <v>23130498</v>
      </c>
      <c r="E23">
        <v>1</v>
      </c>
      <c r="F23">
        <v>1</v>
      </c>
      <c r="G23">
        <v>1</v>
      </c>
      <c r="H23">
        <v>1</v>
      </c>
      <c r="I23" t="s">
        <v>1012</v>
      </c>
      <c r="J23" t="s">
        <v>3</v>
      </c>
      <c r="K23" t="s">
        <v>1013</v>
      </c>
      <c r="L23">
        <v>1369</v>
      </c>
      <c r="N23">
        <v>1013</v>
      </c>
      <c r="O23" t="s">
        <v>991</v>
      </c>
      <c r="P23" t="s">
        <v>991</v>
      </c>
      <c r="Q23">
        <v>1</v>
      </c>
      <c r="W23">
        <v>0</v>
      </c>
      <c r="X23">
        <v>-1343846476</v>
      </c>
      <c r="Y23">
        <v>74.3</v>
      </c>
      <c r="AA23">
        <v>0</v>
      </c>
      <c r="AB23">
        <v>0</v>
      </c>
      <c r="AC23">
        <v>0</v>
      </c>
      <c r="AD23">
        <v>7.36</v>
      </c>
      <c r="AE23">
        <v>0</v>
      </c>
      <c r="AF23">
        <v>0</v>
      </c>
      <c r="AG23">
        <v>0</v>
      </c>
      <c r="AH23">
        <v>7.36</v>
      </c>
      <c r="AI23">
        <v>1</v>
      </c>
      <c r="AJ23">
        <v>1</v>
      </c>
      <c r="AK23">
        <v>1</v>
      </c>
      <c r="AL23">
        <v>1</v>
      </c>
      <c r="AN23">
        <v>0</v>
      </c>
      <c r="AO23">
        <v>1</v>
      </c>
      <c r="AP23">
        <v>0</v>
      </c>
      <c r="AQ23">
        <v>0</v>
      </c>
      <c r="AR23">
        <v>0</v>
      </c>
      <c r="AS23" t="s">
        <v>3</v>
      </c>
      <c r="AT23">
        <v>74.3</v>
      </c>
      <c r="AU23" t="s">
        <v>3</v>
      </c>
      <c r="AV23">
        <v>1</v>
      </c>
      <c r="AW23">
        <v>2</v>
      </c>
      <c r="AX23">
        <v>48584191</v>
      </c>
      <c r="AY23">
        <v>1</v>
      </c>
      <c r="AZ23">
        <v>0</v>
      </c>
      <c r="BA23">
        <v>23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CX23">
        <f>Y23*Source!I34</f>
        <v>75.042999999999992</v>
      </c>
      <c r="CY23">
        <f>AD23</f>
        <v>7.36</v>
      </c>
      <c r="CZ23">
        <f>AH23</f>
        <v>7.36</v>
      </c>
      <c r="DA23">
        <f>AL23</f>
        <v>1</v>
      </c>
      <c r="DB23">
        <f t="shared" si="0"/>
        <v>546.85</v>
      </c>
      <c r="DC23">
        <f t="shared" si="1"/>
        <v>0</v>
      </c>
    </row>
    <row r="24" spans="1:107">
      <c r="A24">
        <f>ROW(Source!A34)</f>
        <v>34</v>
      </c>
      <c r="B24">
        <v>48583957</v>
      </c>
      <c r="C24">
        <v>48584185</v>
      </c>
      <c r="D24">
        <v>121548</v>
      </c>
      <c r="E24">
        <v>1</v>
      </c>
      <c r="F24">
        <v>1</v>
      </c>
      <c r="G24">
        <v>1</v>
      </c>
      <c r="H24">
        <v>1</v>
      </c>
      <c r="I24" t="s">
        <v>24</v>
      </c>
      <c r="J24" t="s">
        <v>3</v>
      </c>
      <c r="K24" t="s">
        <v>992</v>
      </c>
      <c r="L24">
        <v>608254</v>
      </c>
      <c r="N24">
        <v>1013</v>
      </c>
      <c r="O24" t="s">
        <v>993</v>
      </c>
      <c r="P24" t="s">
        <v>993</v>
      </c>
      <c r="Q24">
        <v>1</v>
      </c>
      <c r="W24">
        <v>0</v>
      </c>
      <c r="X24">
        <v>-185737400</v>
      </c>
      <c r="Y24">
        <v>1.99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1</v>
      </c>
      <c r="AJ24">
        <v>1</v>
      </c>
      <c r="AK24">
        <v>1</v>
      </c>
      <c r="AL24">
        <v>1</v>
      </c>
      <c r="AN24">
        <v>0</v>
      </c>
      <c r="AO24">
        <v>1</v>
      </c>
      <c r="AP24">
        <v>0</v>
      </c>
      <c r="AQ24">
        <v>0</v>
      </c>
      <c r="AR24">
        <v>0</v>
      </c>
      <c r="AS24" t="s">
        <v>3</v>
      </c>
      <c r="AT24">
        <v>1.99</v>
      </c>
      <c r="AU24" t="s">
        <v>3</v>
      </c>
      <c r="AV24">
        <v>2</v>
      </c>
      <c r="AW24">
        <v>2</v>
      </c>
      <c r="AX24">
        <v>48584192</v>
      </c>
      <c r="AY24">
        <v>1</v>
      </c>
      <c r="AZ24">
        <v>0</v>
      </c>
      <c r="BA24">
        <v>24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CX24">
        <f>Y24*Source!I34</f>
        <v>2.0099</v>
      </c>
      <c r="CY24">
        <f>AD24</f>
        <v>0</v>
      </c>
      <c r="CZ24">
        <f>AH24</f>
        <v>0</v>
      </c>
      <c r="DA24">
        <f>AL24</f>
        <v>1</v>
      </c>
      <c r="DB24">
        <f t="shared" si="0"/>
        <v>0</v>
      </c>
      <c r="DC24">
        <f t="shared" si="1"/>
        <v>0</v>
      </c>
    </row>
    <row r="25" spans="1:107">
      <c r="A25">
        <f>ROW(Source!A34)</f>
        <v>34</v>
      </c>
      <c r="B25">
        <v>48583957</v>
      </c>
      <c r="C25">
        <v>48584185</v>
      </c>
      <c r="D25">
        <v>37611948</v>
      </c>
      <c r="E25">
        <v>1</v>
      </c>
      <c r="F25">
        <v>1</v>
      </c>
      <c r="G25">
        <v>1</v>
      </c>
      <c r="H25">
        <v>2</v>
      </c>
      <c r="I25" t="s">
        <v>1009</v>
      </c>
      <c r="J25" t="s">
        <v>1010</v>
      </c>
      <c r="K25" t="s">
        <v>1011</v>
      </c>
      <c r="L25">
        <v>1368</v>
      </c>
      <c r="N25">
        <v>1011</v>
      </c>
      <c r="O25" t="s">
        <v>997</v>
      </c>
      <c r="P25" t="s">
        <v>997</v>
      </c>
      <c r="Q25">
        <v>1</v>
      </c>
      <c r="W25">
        <v>0</v>
      </c>
      <c r="X25">
        <v>1949776049</v>
      </c>
      <c r="Y25">
        <v>0.35</v>
      </c>
      <c r="AA25">
        <v>0</v>
      </c>
      <c r="AB25">
        <v>32.090000000000003</v>
      </c>
      <c r="AC25">
        <v>10.35</v>
      </c>
      <c r="AD25">
        <v>0</v>
      </c>
      <c r="AE25">
        <v>0</v>
      </c>
      <c r="AF25">
        <v>32.090000000000003</v>
      </c>
      <c r="AG25">
        <v>10.35</v>
      </c>
      <c r="AH25">
        <v>0</v>
      </c>
      <c r="AI25">
        <v>1</v>
      </c>
      <c r="AJ25">
        <v>1</v>
      </c>
      <c r="AK25">
        <v>1</v>
      </c>
      <c r="AL25">
        <v>1</v>
      </c>
      <c r="AN25">
        <v>0</v>
      </c>
      <c r="AO25">
        <v>1</v>
      </c>
      <c r="AP25">
        <v>0</v>
      </c>
      <c r="AQ25">
        <v>0</v>
      </c>
      <c r="AR25">
        <v>0</v>
      </c>
      <c r="AS25" t="s">
        <v>3</v>
      </c>
      <c r="AT25">
        <v>0.35</v>
      </c>
      <c r="AU25" t="s">
        <v>3</v>
      </c>
      <c r="AV25">
        <v>0</v>
      </c>
      <c r="AW25">
        <v>2</v>
      </c>
      <c r="AX25">
        <v>48584193</v>
      </c>
      <c r="AY25">
        <v>1</v>
      </c>
      <c r="AZ25">
        <v>0</v>
      </c>
      <c r="BA25">
        <v>25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CX25">
        <f>Y25*Source!I34</f>
        <v>0.35349999999999998</v>
      </c>
      <c r="CY25">
        <f>AB25</f>
        <v>32.090000000000003</v>
      </c>
      <c r="CZ25">
        <f>AF25</f>
        <v>32.090000000000003</v>
      </c>
      <c r="DA25">
        <f>AJ25</f>
        <v>1</v>
      </c>
      <c r="DB25">
        <f t="shared" si="0"/>
        <v>11.23</v>
      </c>
      <c r="DC25">
        <f t="shared" si="1"/>
        <v>3.62</v>
      </c>
    </row>
    <row r="26" spans="1:107">
      <c r="A26">
        <f>ROW(Source!A34)</f>
        <v>34</v>
      </c>
      <c r="B26">
        <v>48583957</v>
      </c>
      <c r="C26">
        <v>48584185</v>
      </c>
      <c r="D26">
        <v>37612063</v>
      </c>
      <c r="E26">
        <v>1</v>
      </c>
      <c r="F26">
        <v>1</v>
      </c>
      <c r="G26">
        <v>1</v>
      </c>
      <c r="H26">
        <v>2</v>
      </c>
      <c r="I26" t="s">
        <v>994</v>
      </c>
      <c r="J26" t="s">
        <v>1014</v>
      </c>
      <c r="K26" t="s">
        <v>1015</v>
      </c>
      <c r="L26">
        <v>1368</v>
      </c>
      <c r="N26">
        <v>1011</v>
      </c>
      <c r="O26" t="s">
        <v>997</v>
      </c>
      <c r="P26" t="s">
        <v>997</v>
      </c>
      <c r="Q26">
        <v>1</v>
      </c>
      <c r="W26">
        <v>0</v>
      </c>
      <c r="X26">
        <v>703596702</v>
      </c>
      <c r="Y26">
        <v>1.64</v>
      </c>
      <c r="AA26">
        <v>0</v>
      </c>
      <c r="AB26">
        <v>59.38</v>
      </c>
      <c r="AC26">
        <v>9</v>
      </c>
      <c r="AD26">
        <v>0</v>
      </c>
      <c r="AE26">
        <v>0</v>
      </c>
      <c r="AF26">
        <v>59.38</v>
      </c>
      <c r="AG26">
        <v>9</v>
      </c>
      <c r="AH26">
        <v>0</v>
      </c>
      <c r="AI26">
        <v>1</v>
      </c>
      <c r="AJ26">
        <v>1</v>
      </c>
      <c r="AK26">
        <v>1</v>
      </c>
      <c r="AL26">
        <v>1</v>
      </c>
      <c r="AN26">
        <v>0</v>
      </c>
      <c r="AO26">
        <v>1</v>
      </c>
      <c r="AP26">
        <v>0</v>
      </c>
      <c r="AQ26">
        <v>0</v>
      </c>
      <c r="AR26">
        <v>0</v>
      </c>
      <c r="AS26" t="s">
        <v>3</v>
      </c>
      <c r="AT26">
        <v>1.64</v>
      </c>
      <c r="AU26" t="s">
        <v>3</v>
      </c>
      <c r="AV26">
        <v>0</v>
      </c>
      <c r="AW26">
        <v>2</v>
      </c>
      <c r="AX26">
        <v>48584194</v>
      </c>
      <c r="AY26">
        <v>1</v>
      </c>
      <c r="AZ26">
        <v>0</v>
      </c>
      <c r="BA26">
        <v>26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CX26">
        <f>Y26*Source!I34</f>
        <v>1.6563999999999999</v>
      </c>
      <c r="CY26">
        <f>AB26</f>
        <v>59.38</v>
      </c>
      <c r="CZ26">
        <f>AF26</f>
        <v>59.38</v>
      </c>
      <c r="DA26">
        <f>AJ26</f>
        <v>1</v>
      </c>
      <c r="DB26">
        <f t="shared" si="0"/>
        <v>97.38</v>
      </c>
      <c r="DC26">
        <f t="shared" si="1"/>
        <v>14.76</v>
      </c>
    </row>
    <row r="27" spans="1:107">
      <c r="A27">
        <f>ROW(Source!A34)</f>
        <v>34</v>
      </c>
      <c r="B27">
        <v>48583957</v>
      </c>
      <c r="C27">
        <v>48584185</v>
      </c>
      <c r="D27">
        <v>37613412</v>
      </c>
      <c r="E27">
        <v>1</v>
      </c>
      <c r="F27">
        <v>1</v>
      </c>
      <c r="G27">
        <v>1</v>
      </c>
      <c r="H27">
        <v>2</v>
      </c>
      <c r="I27" t="s">
        <v>998</v>
      </c>
      <c r="J27" t="s">
        <v>1016</v>
      </c>
      <c r="K27" t="s">
        <v>1000</v>
      </c>
      <c r="L27">
        <v>1368</v>
      </c>
      <c r="N27">
        <v>1011</v>
      </c>
      <c r="O27" t="s">
        <v>997</v>
      </c>
      <c r="P27" t="s">
        <v>997</v>
      </c>
      <c r="Q27">
        <v>1</v>
      </c>
      <c r="W27">
        <v>0</v>
      </c>
      <c r="X27">
        <v>867606709</v>
      </c>
      <c r="Y27">
        <v>3.28</v>
      </c>
      <c r="AA27">
        <v>0</v>
      </c>
      <c r="AB27">
        <v>1.69</v>
      </c>
      <c r="AC27">
        <v>0</v>
      </c>
      <c r="AD27">
        <v>0</v>
      </c>
      <c r="AE27">
        <v>0</v>
      </c>
      <c r="AF27">
        <v>1.69</v>
      </c>
      <c r="AG27">
        <v>0</v>
      </c>
      <c r="AH27">
        <v>0</v>
      </c>
      <c r="AI27">
        <v>1</v>
      </c>
      <c r="AJ27">
        <v>1</v>
      </c>
      <c r="AK27">
        <v>1</v>
      </c>
      <c r="AL27">
        <v>1</v>
      </c>
      <c r="AN27">
        <v>0</v>
      </c>
      <c r="AO27">
        <v>1</v>
      </c>
      <c r="AP27">
        <v>0</v>
      </c>
      <c r="AQ27">
        <v>0</v>
      </c>
      <c r="AR27">
        <v>0</v>
      </c>
      <c r="AS27" t="s">
        <v>3</v>
      </c>
      <c r="AT27">
        <v>3.28</v>
      </c>
      <c r="AU27" t="s">
        <v>3</v>
      </c>
      <c r="AV27">
        <v>0</v>
      </c>
      <c r="AW27">
        <v>2</v>
      </c>
      <c r="AX27">
        <v>48584195</v>
      </c>
      <c r="AY27">
        <v>1</v>
      </c>
      <c r="AZ27">
        <v>0</v>
      </c>
      <c r="BA27">
        <v>27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CX27">
        <f>Y27*Source!I34</f>
        <v>3.3127999999999997</v>
      </c>
      <c r="CY27">
        <f>AB27</f>
        <v>1.69</v>
      </c>
      <c r="CZ27">
        <f>AF27</f>
        <v>1.69</v>
      </c>
      <c r="DA27">
        <f>AJ27</f>
        <v>1</v>
      </c>
      <c r="DB27">
        <f t="shared" si="0"/>
        <v>5.54</v>
      </c>
      <c r="DC27">
        <f t="shared" si="1"/>
        <v>0</v>
      </c>
    </row>
    <row r="28" spans="1:107">
      <c r="A28">
        <f>ROW(Source!A35)</f>
        <v>35</v>
      </c>
      <c r="B28">
        <v>48583957</v>
      </c>
      <c r="C28">
        <v>48584196</v>
      </c>
      <c r="D28">
        <v>23134047</v>
      </c>
      <c r="E28">
        <v>1</v>
      </c>
      <c r="F28">
        <v>1</v>
      </c>
      <c r="G28">
        <v>1</v>
      </c>
      <c r="H28">
        <v>1</v>
      </c>
      <c r="I28" t="s">
        <v>1007</v>
      </c>
      <c r="J28" t="s">
        <v>3</v>
      </c>
      <c r="K28" t="s">
        <v>1008</v>
      </c>
      <c r="L28">
        <v>1369</v>
      </c>
      <c r="N28">
        <v>1013</v>
      </c>
      <c r="O28" t="s">
        <v>991</v>
      </c>
      <c r="P28" t="s">
        <v>991</v>
      </c>
      <c r="Q28">
        <v>1</v>
      </c>
      <c r="W28">
        <v>0</v>
      </c>
      <c r="X28">
        <v>859696649</v>
      </c>
      <c r="Y28">
        <v>9.58</v>
      </c>
      <c r="AA28">
        <v>0</v>
      </c>
      <c r="AB28">
        <v>0</v>
      </c>
      <c r="AC28">
        <v>0</v>
      </c>
      <c r="AD28">
        <v>8.07</v>
      </c>
      <c r="AE28">
        <v>0</v>
      </c>
      <c r="AF28">
        <v>0</v>
      </c>
      <c r="AG28">
        <v>0</v>
      </c>
      <c r="AH28">
        <v>8.07</v>
      </c>
      <c r="AI28">
        <v>1</v>
      </c>
      <c r="AJ28">
        <v>1</v>
      </c>
      <c r="AK28">
        <v>1</v>
      </c>
      <c r="AL28">
        <v>1</v>
      </c>
      <c r="AN28">
        <v>0</v>
      </c>
      <c r="AO28">
        <v>1</v>
      </c>
      <c r="AP28">
        <v>0</v>
      </c>
      <c r="AQ28">
        <v>0</v>
      </c>
      <c r="AR28">
        <v>0</v>
      </c>
      <c r="AS28" t="s">
        <v>3</v>
      </c>
      <c r="AT28">
        <v>9.58</v>
      </c>
      <c r="AU28" t="s">
        <v>3</v>
      </c>
      <c r="AV28">
        <v>1</v>
      </c>
      <c r="AW28">
        <v>2</v>
      </c>
      <c r="AX28">
        <v>48584200</v>
      </c>
      <c r="AY28">
        <v>1</v>
      </c>
      <c r="AZ28">
        <v>0</v>
      </c>
      <c r="BA28">
        <v>28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CX28">
        <f>Y28*Source!I35</f>
        <v>3.2667800000000002</v>
      </c>
      <c r="CY28">
        <f>AD28</f>
        <v>8.07</v>
      </c>
      <c r="CZ28">
        <f>AH28</f>
        <v>8.07</v>
      </c>
      <c r="DA28">
        <f>AL28</f>
        <v>1</v>
      </c>
      <c r="DB28">
        <f t="shared" si="0"/>
        <v>77.31</v>
      </c>
      <c r="DC28">
        <f t="shared" si="1"/>
        <v>0</v>
      </c>
    </row>
    <row r="29" spans="1:107">
      <c r="A29">
        <f>ROW(Source!A35)</f>
        <v>35</v>
      </c>
      <c r="B29">
        <v>48583957</v>
      </c>
      <c r="C29">
        <v>48584196</v>
      </c>
      <c r="D29">
        <v>121548</v>
      </c>
      <c r="E29">
        <v>1</v>
      </c>
      <c r="F29">
        <v>1</v>
      </c>
      <c r="G29">
        <v>1</v>
      </c>
      <c r="H29">
        <v>1</v>
      </c>
      <c r="I29" t="s">
        <v>24</v>
      </c>
      <c r="J29" t="s">
        <v>3</v>
      </c>
      <c r="K29" t="s">
        <v>992</v>
      </c>
      <c r="L29">
        <v>608254</v>
      </c>
      <c r="N29">
        <v>1013</v>
      </c>
      <c r="O29" t="s">
        <v>993</v>
      </c>
      <c r="P29" t="s">
        <v>993</v>
      </c>
      <c r="Q29">
        <v>1</v>
      </c>
      <c r="W29">
        <v>0</v>
      </c>
      <c r="X29">
        <v>-185737400</v>
      </c>
      <c r="Y29">
        <v>0.2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1</v>
      </c>
      <c r="AJ29">
        <v>1</v>
      </c>
      <c r="AK29">
        <v>1</v>
      </c>
      <c r="AL29">
        <v>1</v>
      </c>
      <c r="AN29">
        <v>0</v>
      </c>
      <c r="AO29">
        <v>1</v>
      </c>
      <c r="AP29">
        <v>0</v>
      </c>
      <c r="AQ29">
        <v>0</v>
      </c>
      <c r="AR29">
        <v>0</v>
      </c>
      <c r="AS29" t="s">
        <v>3</v>
      </c>
      <c r="AT29">
        <v>0.2</v>
      </c>
      <c r="AU29" t="s">
        <v>3</v>
      </c>
      <c r="AV29">
        <v>2</v>
      </c>
      <c r="AW29">
        <v>2</v>
      </c>
      <c r="AX29">
        <v>48584201</v>
      </c>
      <c r="AY29">
        <v>1</v>
      </c>
      <c r="AZ29">
        <v>0</v>
      </c>
      <c r="BA29">
        <v>29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CX29">
        <f>Y29*Source!I35</f>
        <v>6.8200000000000011E-2</v>
      </c>
      <c r="CY29">
        <f>AD29</f>
        <v>0</v>
      </c>
      <c r="CZ29">
        <f>AH29</f>
        <v>0</v>
      </c>
      <c r="DA29">
        <f>AL29</f>
        <v>1</v>
      </c>
      <c r="DB29">
        <f t="shared" si="0"/>
        <v>0</v>
      </c>
      <c r="DC29">
        <f t="shared" si="1"/>
        <v>0</v>
      </c>
    </row>
    <row r="30" spans="1:107">
      <c r="A30">
        <f>ROW(Source!A35)</f>
        <v>35</v>
      </c>
      <c r="B30">
        <v>48583957</v>
      </c>
      <c r="C30">
        <v>48584196</v>
      </c>
      <c r="D30">
        <v>40547141</v>
      </c>
      <c r="E30">
        <v>1</v>
      </c>
      <c r="F30">
        <v>1</v>
      </c>
      <c r="G30">
        <v>1</v>
      </c>
      <c r="H30">
        <v>2</v>
      </c>
      <c r="I30" t="s">
        <v>1009</v>
      </c>
      <c r="J30" t="s">
        <v>1017</v>
      </c>
      <c r="K30" t="s">
        <v>1011</v>
      </c>
      <c r="L30">
        <v>1368</v>
      </c>
      <c r="N30">
        <v>1011</v>
      </c>
      <c r="O30" t="s">
        <v>997</v>
      </c>
      <c r="P30" t="s">
        <v>997</v>
      </c>
      <c r="Q30">
        <v>1</v>
      </c>
      <c r="W30">
        <v>0</v>
      </c>
      <c r="X30">
        <v>1753337916</v>
      </c>
      <c r="Y30">
        <v>0.2</v>
      </c>
      <c r="AA30">
        <v>0</v>
      </c>
      <c r="AB30">
        <v>32.090000000000003</v>
      </c>
      <c r="AC30">
        <v>12.1</v>
      </c>
      <c r="AD30">
        <v>0</v>
      </c>
      <c r="AE30">
        <v>0</v>
      </c>
      <c r="AF30">
        <v>32.090000000000003</v>
      </c>
      <c r="AG30">
        <v>12.1</v>
      </c>
      <c r="AH30">
        <v>0</v>
      </c>
      <c r="AI30">
        <v>1</v>
      </c>
      <c r="AJ30">
        <v>1</v>
      </c>
      <c r="AK30">
        <v>1</v>
      </c>
      <c r="AL30">
        <v>1</v>
      </c>
      <c r="AN30">
        <v>0</v>
      </c>
      <c r="AO30">
        <v>1</v>
      </c>
      <c r="AP30">
        <v>0</v>
      </c>
      <c r="AQ30">
        <v>0</v>
      </c>
      <c r="AR30">
        <v>0</v>
      </c>
      <c r="AS30" t="s">
        <v>3</v>
      </c>
      <c r="AT30">
        <v>0.2</v>
      </c>
      <c r="AU30" t="s">
        <v>3</v>
      </c>
      <c r="AV30">
        <v>0</v>
      </c>
      <c r="AW30">
        <v>2</v>
      </c>
      <c r="AX30">
        <v>48584202</v>
      </c>
      <c r="AY30">
        <v>1</v>
      </c>
      <c r="AZ30">
        <v>0</v>
      </c>
      <c r="BA30">
        <v>30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CX30">
        <f>Y30*Source!I35</f>
        <v>6.8200000000000011E-2</v>
      </c>
      <c r="CY30">
        <f>AB30</f>
        <v>32.090000000000003</v>
      </c>
      <c r="CZ30">
        <f>AF30</f>
        <v>32.090000000000003</v>
      </c>
      <c r="DA30">
        <f>AJ30</f>
        <v>1</v>
      </c>
      <c r="DB30">
        <f t="shared" si="0"/>
        <v>6.42</v>
      </c>
      <c r="DC30">
        <f t="shared" si="1"/>
        <v>2.42</v>
      </c>
    </row>
    <row r="31" spans="1:107">
      <c r="A31">
        <f>ROW(Source!A37)</f>
        <v>37</v>
      </c>
      <c r="B31">
        <v>48583957</v>
      </c>
      <c r="C31">
        <v>48584204</v>
      </c>
      <c r="D31">
        <v>23129555</v>
      </c>
      <c r="E31">
        <v>1</v>
      </c>
      <c r="F31">
        <v>1</v>
      </c>
      <c r="G31">
        <v>1</v>
      </c>
      <c r="H31">
        <v>1</v>
      </c>
      <c r="I31" t="s">
        <v>1018</v>
      </c>
      <c r="J31" t="s">
        <v>3</v>
      </c>
      <c r="K31" t="s">
        <v>1019</v>
      </c>
      <c r="L31">
        <v>1369</v>
      </c>
      <c r="N31">
        <v>1013</v>
      </c>
      <c r="O31" t="s">
        <v>991</v>
      </c>
      <c r="P31" t="s">
        <v>991</v>
      </c>
      <c r="Q31">
        <v>1</v>
      </c>
      <c r="W31">
        <v>0</v>
      </c>
      <c r="X31">
        <v>1250814213</v>
      </c>
      <c r="Y31">
        <v>3.77</v>
      </c>
      <c r="AA31">
        <v>0</v>
      </c>
      <c r="AB31">
        <v>0</v>
      </c>
      <c r="AC31">
        <v>0</v>
      </c>
      <c r="AD31">
        <v>7.29</v>
      </c>
      <c r="AE31">
        <v>0</v>
      </c>
      <c r="AF31">
        <v>0</v>
      </c>
      <c r="AG31">
        <v>0</v>
      </c>
      <c r="AH31">
        <v>7.29</v>
      </c>
      <c r="AI31">
        <v>1</v>
      </c>
      <c r="AJ31">
        <v>1</v>
      </c>
      <c r="AK31">
        <v>1</v>
      </c>
      <c r="AL31">
        <v>1</v>
      </c>
      <c r="AN31">
        <v>0</v>
      </c>
      <c r="AO31">
        <v>1</v>
      </c>
      <c r="AP31">
        <v>0</v>
      </c>
      <c r="AQ31">
        <v>0</v>
      </c>
      <c r="AR31">
        <v>0</v>
      </c>
      <c r="AS31" t="s">
        <v>3</v>
      </c>
      <c r="AT31">
        <v>3.77</v>
      </c>
      <c r="AU31" t="s">
        <v>3</v>
      </c>
      <c r="AV31">
        <v>1</v>
      </c>
      <c r="AW31">
        <v>2</v>
      </c>
      <c r="AX31">
        <v>48584207</v>
      </c>
      <c r="AY31">
        <v>1</v>
      </c>
      <c r="AZ31">
        <v>0</v>
      </c>
      <c r="BA31">
        <v>31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CX31">
        <f>Y31*Source!I37</f>
        <v>1.9717100000000001</v>
      </c>
      <c r="CY31">
        <f>AD31</f>
        <v>7.29</v>
      </c>
      <c r="CZ31">
        <f>AH31</f>
        <v>7.29</v>
      </c>
      <c r="DA31">
        <f>AL31</f>
        <v>1</v>
      </c>
      <c r="DB31">
        <f t="shared" si="0"/>
        <v>27.48</v>
      </c>
      <c r="DC31">
        <f t="shared" si="1"/>
        <v>0</v>
      </c>
    </row>
    <row r="32" spans="1:107">
      <c r="A32">
        <f>ROW(Source!A37)</f>
        <v>37</v>
      </c>
      <c r="B32">
        <v>48583957</v>
      </c>
      <c r="C32">
        <v>48584204</v>
      </c>
      <c r="D32">
        <v>40539428</v>
      </c>
      <c r="E32">
        <v>1</v>
      </c>
      <c r="F32">
        <v>1</v>
      </c>
      <c r="G32">
        <v>1</v>
      </c>
      <c r="H32">
        <v>3</v>
      </c>
      <c r="I32" t="s">
        <v>38</v>
      </c>
      <c r="J32" t="s">
        <v>41</v>
      </c>
      <c r="K32" t="s">
        <v>39</v>
      </c>
      <c r="L32">
        <v>1348</v>
      </c>
      <c r="N32">
        <v>1009</v>
      </c>
      <c r="O32" t="s">
        <v>40</v>
      </c>
      <c r="P32" t="s">
        <v>40</v>
      </c>
      <c r="Q32">
        <v>1000</v>
      </c>
      <c r="W32">
        <v>0</v>
      </c>
      <c r="X32">
        <v>-150994421</v>
      </c>
      <c r="Y32">
        <v>0.11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1</v>
      </c>
      <c r="AJ32">
        <v>1</v>
      </c>
      <c r="AK32">
        <v>1</v>
      </c>
      <c r="AL32">
        <v>1</v>
      </c>
      <c r="AN32">
        <v>0</v>
      </c>
      <c r="AO32">
        <v>0</v>
      </c>
      <c r="AP32">
        <v>1</v>
      </c>
      <c r="AQ32">
        <v>0</v>
      </c>
      <c r="AR32">
        <v>0</v>
      </c>
      <c r="AS32" t="s">
        <v>3</v>
      </c>
      <c r="AT32">
        <v>0.11</v>
      </c>
      <c r="AU32" t="s">
        <v>3</v>
      </c>
      <c r="AV32">
        <v>0</v>
      </c>
      <c r="AW32">
        <v>2</v>
      </c>
      <c r="AX32">
        <v>48584208</v>
      </c>
      <c r="AY32">
        <v>1</v>
      </c>
      <c r="AZ32">
        <v>0</v>
      </c>
      <c r="BA32">
        <v>32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CX32">
        <f>Y32*Source!I37</f>
        <v>5.7530000000000005E-2</v>
      </c>
      <c r="CY32">
        <f>AA32</f>
        <v>0</v>
      </c>
      <c r="CZ32">
        <f>AE32</f>
        <v>0</v>
      </c>
      <c r="DA32">
        <f>AI32</f>
        <v>1</v>
      </c>
      <c r="DB32">
        <f t="shared" si="0"/>
        <v>0</v>
      </c>
      <c r="DC32">
        <f t="shared" si="1"/>
        <v>0</v>
      </c>
    </row>
    <row r="33" spans="1:107">
      <c r="A33">
        <f>ROW(Source!A39)</f>
        <v>39</v>
      </c>
      <c r="B33">
        <v>48583957</v>
      </c>
      <c r="C33">
        <v>48584210</v>
      </c>
      <c r="D33">
        <v>23129555</v>
      </c>
      <c r="E33">
        <v>1</v>
      </c>
      <c r="F33">
        <v>1</v>
      </c>
      <c r="G33">
        <v>1</v>
      </c>
      <c r="H33">
        <v>1</v>
      </c>
      <c r="I33" t="s">
        <v>1018</v>
      </c>
      <c r="J33" t="s">
        <v>3</v>
      </c>
      <c r="K33" t="s">
        <v>1019</v>
      </c>
      <c r="L33">
        <v>1369</v>
      </c>
      <c r="N33">
        <v>1013</v>
      </c>
      <c r="O33" t="s">
        <v>991</v>
      </c>
      <c r="P33" t="s">
        <v>991</v>
      </c>
      <c r="Q33">
        <v>1</v>
      </c>
      <c r="W33">
        <v>0</v>
      </c>
      <c r="X33">
        <v>1250814213</v>
      </c>
      <c r="Y33">
        <v>14.28</v>
      </c>
      <c r="AA33">
        <v>0</v>
      </c>
      <c r="AB33">
        <v>0</v>
      </c>
      <c r="AC33">
        <v>0</v>
      </c>
      <c r="AD33">
        <v>7.29</v>
      </c>
      <c r="AE33">
        <v>0</v>
      </c>
      <c r="AF33">
        <v>0</v>
      </c>
      <c r="AG33">
        <v>0</v>
      </c>
      <c r="AH33">
        <v>7.29</v>
      </c>
      <c r="AI33">
        <v>1</v>
      </c>
      <c r="AJ33">
        <v>1</v>
      </c>
      <c r="AK33">
        <v>1</v>
      </c>
      <c r="AL33">
        <v>1</v>
      </c>
      <c r="AN33">
        <v>0</v>
      </c>
      <c r="AO33">
        <v>1</v>
      </c>
      <c r="AP33">
        <v>0</v>
      </c>
      <c r="AQ33">
        <v>0</v>
      </c>
      <c r="AR33">
        <v>0</v>
      </c>
      <c r="AS33" t="s">
        <v>3</v>
      </c>
      <c r="AT33">
        <v>14.28</v>
      </c>
      <c r="AU33" t="s">
        <v>3</v>
      </c>
      <c r="AV33">
        <v>1</v>
      </c>
      <c r="AW33">
        <v>2</v>
      </c>
      <c r="AX33">
        <v>48584213</v>
      </c>
      <c r="AY33">
        <v>1</v>
      </c>
      <c r="AZ33">
        <v>0</v>
      </c>
      <c r="BA33">
        <v>33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CX33">
        <f>Y33*Source!I39</f>
        <v>8.1967199999999991</v>
      </c>
      <c r="CY33">
        <f>AD33</f>
        <v>7.29</v>
      </c>
      <c r="CZ33">
        <f>AH33</f>
        <v>7.29</v>
      </c>
      <c r="DA33">
        <f>AL33</f>
        <v>1</v>
      </c>
      <c r="DB33">
        <f t="shared" si="0"/>
        <v>104.1</v>
      </c>
      <c r="DC33">
        <f t="shared" si="1"/>
        <v>0</v>
      </c>
    </row>
    <row r="34" spans="1:107">
      <c r="A34">
        <f>ROW(Source!A39)</f>
        <v>39</v>
      </c>
      <c r="B34">
        <v>48583957</v>
      </c>
      <c r="C34">
        <v>48584210</v>
      </c>
      <c r="D34">
        <v>40539428</v>
      </c>
      <c r="E34">
        <v>1</v>
      </c>
      <c r="F34">
        <v>1</v>
      </c>
      <c r="G34">
        <v>1</v>
      </c>
      <c r="H34">
        <v>3</v>
      </c>
      <c r="I34" t="s">
        <v>38</v>
      </c>
      <c r="J34" t="s">
        <v>41</v>
      </c>
      <c r="K34" t="s">
        <v>39</v>
      </c>
      <c r="L34">
        <v>1348</v>
      </c>
      <c r="N34">
        <v>1009</v>
      </c>
      <c r="O34" t="s">
        <v>40</v>
      </c>
      <c r="P34" t="s">
        <v>40</v>
      </c>
      <c r="Q34">
        <v>1000</v>
      </c>
      <c r="W34">
        <v>0</v>
      </c>
      <c r="X34">
        <v>-150994421</v>
      </c>
      <c r="Y34">
        <v>0.62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1</v>
      </c>
      <c r="AJ34">
        <v>1</v>
      </c>
      <c r="AK34">
        <v>1</v>
      </c>
      <c r="AL34">
        <v>1</v>
      </c>
      <c r="AN34">
        <v>0</v>
      </c>
      <c r="AO34">
        <v>0</v>
      </c>
      <c r="AP34">
        <v>1</v>
      </c>
      <c r="AQ34">
        <v>0</v>
      </c>
      <c r="AR34">
        <v>0</v>
      </c>
      <c r="AS34" t="s">
        <v>3</v>
      </c>
      <c r="AT34">
        <v>0.62</v>
      </c>
      <c r="AU34" t="s">
        <v>3</v>
      </c>
      <c r="AV34">
        <v>0</v>
      </c>
      <c r="AW34">
        <v>2</v>
      </c>
      <c r="AX34">
        <v>48584214</v>
      </c>
      <c r="AY34">
        <v>1</v>
      </c>
      <c r="AZ34">
        <v>0</v>
      </c>
      <c r="BA34">
        <v>34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CX34">
        <f>Y34*Source!I39</f>
        <v>0.35587999999999997</v>
      </c>
      <c r="CY34">
        <f>AA34</f>
        <v>0</v>
      </c>
      <c r="CZ34">
        <f>AE34</f>
        <v>0</v>
      </c>
      <c r="DA34">
        <f>AI34</f>
        <v>1</v>
      </c>
      <c r="DB34">
        <f t="shared" si="0"/>
        <v>0</v>
      </c>
      <c r="DC34">
        <f t="shared" si="1"/>
        <v>0</v>
      </c>
    </row>
    <row r="35" spans="1:107">
      <c r="A35">
        <f>ROW(Source!A41)</f>
        <v>41</v>
      </c>
      <c r="B35">
        <v>48583957</v>
      </c>
      <c r="C35">
        <v>48584216</v>
      </c>
      <c r="D35">
        <v>23129555</v>
      </c>
      <c r="E35">
        <v>1</v>
      </c>
      <c r="F35">
        <v>1</v>
      </c>
      <c r="G35">
        <v>1</v>
      </c>
      <c r="H35">
        <v>1</v>
      </c>
      <c r="I35" t="s">
        <v>1018</v>
      </c>
      <c r="J35" t="s">
        <v>3</v>
      </c>
      <c r="K35" t="s">
        <v>1019</v>
      </c>
      <c r="L35">
        <v>1369</v>
      </c>
      <c r="N35">
        <v>1013</v>
      </c>
      <c r="O35" t="s">
        <v>991</v>
      </c>
      <c r="P35" t="s">
        <v>991</v>
      </c>
      <c r="Q35">
        <v>1</v>
      </c>
      <c r="W35">
        <v>0</v>
      </c>
      <c r="X35">
        <v>1250814213</v>
      </c>
      <c r="Y35">
        <v>11.39</v>
      </c>
      <c r="AA35">
        <v>0</v>
      </c>
      <c r="AB35">
        <v>0</v>
      </c>
      <c r="AC35">
        <v>0</v>
      </c>
      <c r="AD35">
        <v>7.29</v>
      </c>
      <c r="AE35">
        <v>0</v>
      </c>
      <c r="AF35">
        <v>0</v>
      </c>
      <c r="AG35">
        <v>0</v>
      </c>
      <c r="AH35">
        <v>7.29</v>
      </c>
      <c r="AI35">
        <v>1</v>
      </c>
      <c r="AJ35">
        <v>1</v>
      </c>
      <c r="AK35">
        <v>1</v>
      </c>
      <c r="AL35">
        <v>1</v>
      </c>
      <c r="AN35">
        <v>0</v>
      </c>
      <c r="AO35">
        <v>1</v>
      </c>
      <c r="AP35">
        <v>0</v>
      </c>
      <c r="AQ35">
        <v>0</v>
      </c>
      <c r="AR35">
        <v>0</v>
      </c>
      <c r="AS35" t="s">
        <v>3</v>
      </c>
      <c r="AT35">
        <v>11.39</v>
      </c>
      <c r="AU35" t="s">
        <v>3</v>
      </c>
      <c r="AV35">
        <v>1</v>
      </c>
      <c r="AW35">
        <v>2</v>
      </c>
      <c r="AX35">
        <v>48584221</v>
      </c>
      <c r="AY35">
        <v>1</v>
      </c>
      <c r="AZ35">
        <v>0</v>
      </c>
      <c r="BA35">
        <v>35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CX35">
        <f>Y35*Source!I41</f>
        <v>3.9295499999999999</v>
      </c>
      <c r="CY35">
        <f>AD35</f>
        <v>7.29</v>
      </c>
      <c r="CZ35">
        <f>AH35</f>
        <v>7.29</v>
      </c>
      <c r="DA35">
        <f>AL35</f>
        <v>1</v>
      </c>
      <c r="DB35">
        <f t="shared" si="0"/>
        <v>83.03</v>
      </c>
      <c r="DC35">
        <f t="shared" si="1"/>
        <v>0</v>
      </c>
    </row>
    <row r="36" spans="1:107">
      <c r="A36">
        <f>ROW(Source!A41)</f>
        <v>41</v>
      </c>
      <c r="B36">
        <v>48583957</v>
      </c>
      <c r="C36">
        <v>48584216</v>
      </c>
      <c r="D36">
        <v>121548</v>
      </c>
      <c r="E36">
        <v>1</v>
      </c>
      <c r="F36">
        <v>1</v>
      </c>
      <c r="G36">
        <v>1</v>
      </c>
      <c r="H36">
        <v>1</v>
      </c>
      <c r="I36" t="s">
        <v>24</v>
      </c>
      <c r="J36" t="s">
        <v>3</v>
      </c>
      <c r="K36" t="s">
        <v>992</v>
      </c>
      <c r="L36">
        <v>608254</v>
      </c>
      <c r="N36">
        <v>1013</v>
      </c>
      <c r="O36" t="s">
        <v>993</v>
      </c>
      <c r="P36" t="s">
        <v>993</v>
      </c>
      <c r="Q36">
        <v>1</v>
      </c>
      <c r="W36">
        <v>0</v>
      </c>
      <c r="X36">
        <v>-185737400</v>
      </c>
      <c r="Y36">
        <v>0.13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1</v>
      </c>
      <c r="AJ36">
        <v>1</v>
      </c>
      <c r="AK36">
        <v>1</v>
      </c>
      <c r="AL36">
        <v>1</v>
      </c>
      <c r="AN36">
        <v>0</v>
      </c>
      <c r="AO36">
        <v>1</v>
      </c>
      <c r="AP36">
        <v>0</v>
      </c>
      <c r="AQ36">
        <v>0</v>
      </c>
      <c r="AR36">
        <v>0</v>
      </c>
      <c r="AS36" t="s">
        <v>3</v>
      </c>
      <c r="AT36">
        <v>0.13</v>
      </c>
      <c r="AU36" t="s">
        <v>3</v>
      </c>
      <c r="AV36">
        <v>2</v>
      </c>
      <c r="AW36">
        <v>2</v>
      </c>
      <c r="AX36">
        <v>48584222</v>
      </c>
      <c r="AY36">
        <v>1</v>
      </c>
      <c r="AZ36">
        <v>0</v>
      </c>
      <c r="BA36">
        <v>36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CX36">
        <f>Y36*Source!I41</f>
        <v>4.4850000000000001E-2</v>
      </c>
      <c r="CY36">
        <f>AD36</f>
        <v>0</v>
      </c>
      <c r="CZ36">
        <f>AH36</f>
        <v>0</v>
      </c>
      <c r="DA36">
        <f>AL36</f>
        <v>1</v>
      </c>
      <c r="DB36">
        <f t="shared" si="0"/>
        <v>0</v>
      </c>
      <c r="DC36">
        <f t="shared" si="1"/>
        <v>0</v>
      </c>
    </row>
    <row r="37" spans="1:107">
      <c r="A37">
        <f>ROW(Source!A41)</f>
        <v>41</v>
      </c>
      <c r="B37">
        <v>48583957</v>
      </c>
      <c r="C37">
        <v>48584216</v>
      </c>
      <c r="D37">
        <v>40547141</v>
      </c>
      <c r="E37">
        <v>1</v>
      </c>
      <c r="F37">
        <v>1</v>
      </c>
      <c r="G37">
        <v>1</v>
      </c>
      <c r="H37">
        <v>2</v>
      </c>
      <c r="I37" t="s">
        <v>1009</v>
      </c>
      <c r="J37" t="s">
        <v>1017</v>
      </c>
      <c r="K37" t="s">
        <v>1011</v>
      </c>
      <c r="L37">
        <v>1368</v>
      </c>
      <c r="N37">
        <v>1011</v>
      </c>
      <c r="O37" t="s">
        <v>997</v>
      </c>
      <c r="P37" t="s">
        <v>997</v>
      </c>
      <c r="Q37">
        <v>1</v>
      </c>
      <c r="W37">
        <v>0</v>
      </c>
      <c r="X37">
        <v>1753337916</v>
      </c>
      <c r="Y37">
        <v>0.13</v>
      </c>
      <c r="AA37">
        <v>0</v>
      </c>
      <c r="AB37">
        <v>32.090000000000003</v>
      </c>
      <c r="AC37">
        <v>12.1</v>
      </c>
      <c r="AD37">
        <v>0</v>
      </c>
      <c r="AE37">
        <v>0</v>
      </c>
      <c r="AF37">
        <v>32.090000000000003</v>
      </c>
      <c r="AG37">
        <v>12.1</v>
      </c>
      <c r="AH37">
        <v>0</v>
      </c>
      <c r="AI37">
        <v>1</v>
      </c>
      <c r="AJ37">
        <v>1</v>
      </c>
      <c r="AK37">
        <v>1</v>
      </c>
      <c r="AL37">
        <v>1</v>
      </c>
      <c r="AN37">
        <v>0</v>
      </c>
      <c r="AO37">
        <v>1</v>
      </c>
      <c r="AP37">
        <v>0</v>
      </c>
      <c r="AQ37">
        <v>0</v>
      </c>
      <c r="AR37">
        <v>0</v>
      </c>
      <c r="AS37" t="s">
        <v>3</v>
      </c>
      <c r="AT37">
        <v>0.13</v>
      </c>
      <c r="AU37" t="s">
        <v>3</v>
      </c>
      <c r="AV37">
        <v>0</v>
      </c>
      <c r="AW37">
        <v>2</v>
      </c>
      <c r="AX37">
        <v>48584223</v>
      </c>
      <c r="AY37">
        <v>1</v>
      </c>
      <c r="AZ37">
        <v>0</v>
      </c>
      <c r="BA37">
        <v>37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CX37">
        <f>Y37*Source!I41</f>
        <v>4.4850000000000001E-2</v>
      </c>
      <c r="CY37">
        <f>AB37</f>
        <v>32.090000000000003</v>
      </c>
      <c r="CZ37">
        <f>AF37</f>
        <v>32.090000000000003</v>
      </c>
      <c r="DA37">
        <f>AJ37</f>
        <v>1</v>
      </c>
      <c r="DB37">
        <f t="shared" si="0"/>
        <v>4.17</v>
      </c>
      <c r="DC37">
        <f t="shared" si="1"/>
        <v>1.57</v>
      </c>
    </row>
    <row r="38" spans="1:107">
      <c r="A38">
        <f>ROW(Source!A41)</f>
        <v>41</v>
      </c>
      <c r="B38">
        <v>48583957</v>
      </c>
      <c r="C38">
        <v>48584216</v>
      </c>
      <c r="D38">
        <v>40539428</v>
      </c>
      <c r="E38">
        <v>1</v>
      </c>
      <c r="F38">
        <v>1</v>
      </c>
      <c r="G38">
        <v>1</v>
      </c>
      <c r="H38">
        <v>3</v>
      </c>
      <c r="I38" t="s">
        <v>38</v>
      </c>
      <c r="J38" t="s">
        <v>41</v>
      </c>
      <c r="K38" t="s">
        <v>39</v>
      </c>
      <c r="L38">
        <v>1348</v>
      </c>
      <c r="N38">
        <v>1009</v>
      </c>
      <c r="O38" t="s">
        <v>40</v>
      </c>
      <c r="P38" t="s">
        <v>40</v>
      </c>
      <c r="Q38">
        <v>1000</v>
      </c>
      <c r="W38">
        <v>0</v>
      </c>
      <c r="X38">
        <v>-150994421</v>
      </c>
      <c r="Y38">
        <v>0.47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1</v>
      </c>
      <c r="AJ38">
        <v>1</v>
      </c>
      <c r="AK38">
        <v>1</v>
      </c>
      <c r="AL38">
        <v>1</v>
      </c>
      <c r="AN38">
        <v>0</v>
      </c>
      <c r="AO38">
        <v>0</v>
      </c>
      <c r="AP38">
        <v>1</v>
      </c>
      <c r="AQ38">
        <v>0</v>
      </c>
      <c r="AR38">
        <v>0</v>
      </c>
      <c r="AS38" t="s">
        <v>3</v>
      </c>
      <c r="AT38">
        <v>0.47</v>
      </c>
      <c r="AU38" t="s">
        <v>3</v>
      </c>
      <c r="AV38">
        <v>0</v>
      </c>
      <c r="AW38">
        <v>2</v>
      </c>
      <c r="AX38">
        <v>48584224</v>
      </c>
      <c r="AY38">
        <v>1</v>
      </c>
      <c r="AZ38">
        <v>0</v>
      </c>
      <c r="BA38">
        <v>38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CX38">
        <f>Y38*Source!I41</f>
        <v>0.16214999999999999</v>
      </c>
      <c r="CY38">
        <f>AA38</f>
        <v>0</v>
      </c>
      <c r="CZ38">
        <f>AE38</f>
        <v>0</v>
      </c>
      <c r="DA38">
        <f>AI38</f>
        <v>1</v>
      </c>
      <c r="DB38">
        <f t="shared" si="0"/>
        <v>0</v>
      </c>
      <c r="DC38">
        <f t="shared" si="1"/>
        <v>0</v>
      </c>
    </row>
    <row r="39" spans="1:107">
      <c r="A39">
        <f>ROW(Source!A43)</f>
        <v>43</v>
      </c>
      <c r="B39">
        <v>48583957</v>
      </c>
      <c r="C39">
        <v>48584226</v>
      </c>
      <c r="D39">
        <v>23134555</v>
      </c>
      <c r="E39">
        <v>1</v>
      </c>
      <c r="F39">
        <v>1</v>
      </c>
      <c r="G39">
        <v>1</v>
      </c>
      <c r="H39">
        <v>1</v>
      </c>
      <c r="I39" t="s">
        <v>1001</v>
      </c>
      <c r="J39" t="s">
        <v>3</v>
      </c>
      <c r="K39" t="s">
        <v>1002</v>
      </c>
      <c r="L39">
        <v>1369</v>
      </c>
      <c r="N39">
        <v>1013</v>
      </c>
      <c r="O39" t="s">
        <v>991</v>
      </c>
      <c r="P39" t="s">
        <v>991</v>
      </c>
      <c r="Q39">
        <v>1</v>
      </c>
      <c r="W39">
        <v>0</v>
      </c>
      <c r="X39">
        <v>-1593017532</v>
      </c>
      <c r="Y39">
        <v>36.770000000000003</v>
      </c>
      <c r="AA39">
        <v>0</v>
      </c>
      <c r="AB39">
        <v>0</v>
      </c>
      <c r="AC39">
        <v>0</v>
      </c>
      <c r="AD39">
        <v>8.3800000000000008</v>
      </c>
      <c r="AE39">
        <v>0</v>
      </c>
      <c r="AF39">
        <v>0</v>
      </c>
      <c r="AG39">
        <v>0</v>
      </c>
      <c r="AH39">
        <v>8.3800000000000008</v>
      </c>
      <c r="AI39">
        <v>1</v>
      </c>
      <c r="AJ39">
        <v>1</v>
      </c>
      <c r="AK39">
        <v>1</v>
      </c>
      <c r="AL39">
        <v>1</v>
      </c>
      <c r="AN39">
        <v>0</v>
      </c>
      <c r="AO39">
        <v>1</v>
      </c>
      <c r="AP39">
        <v>0</v>
      </c>
      <c r="AQ39">
        <v>0</v>
      </c>
      <c r="AR39">
        <v>0</v>
      </c>
      <c r="AS39" t="s">
        <v>3</v>
      </c>
      <c r="AT39">
        <v>36.770000000000003</v>
      </c>
      <c r="AU39" t="s">
        <v>3</v>
      </c>
      <c r="AV39">
        <v>1</v>
      </c>
      <c r="AW39">
        <v>2</v>
      </c>
      <c r="AX39">
        <v>48584231</v>
      </c>
      <c r="AY39">
        <v>1</v>
      </c>
      <c r="AZ39">
        <v>0</v>
      </c>
      <c r="BA39">
        <v>39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CX39">
        <f>Y39*Source!I43</f>
        <v>13.89906</v>
      </c>
      <c r="CY39">
        <f>AD39</f>
        <v>8.3800000000000008</v>
      </c>
      <c r="CZ39">
        <f>AH39</f>
        <v>8.3800000000000008</v>
      </c>
      <c r="DA39">
        <f>AL39</f>
        <v>1</v>
      </c>
      <c r="DB39">
        <f t="shared" si="0"/>
        <v>308.13</v>
      </c>
      <c r="DC39">
        <f t="shared" si="1"/>
        <v>0</v>
      </c>
    </row>
    <row r="40" spans="1:107">
      <c r="A40">
        <f>ROW(Source!A43)</f>
        <v>43</v>
      </c>
      <c r="B40">
        <v>48583957</v>
      </c>
      <c r="C40">
        <v>48584226</v>
      </c>
      <c r="D40">
        <v>121548</v>
      </c>
      <c r="E40">
        <v>1</v>
      </c>
      <c r="F40">
        <v>1</v>
      </c>
      <c r="G40">
        <v>1</v>
      </c>
      <c r="H40">
        <v>1</v>
      </c>
      <c r="I40" t="s">
        <v>24</v>
      </c>
      <c r="J40" t="s">
        <v>3</v>
      </c>
      <c r="K40" t="s">
        <v>992</v>
      </c>
      <c r="L40">
        <v>608254</v>
      </c>
      <c r="N40">
        <v>1013</v>
      </c>
      <c r="O40" t="s">
        <v>993</v>
      </c>
      <c r="P40" t="s">
        <v>993</v>
      </c>
      <c r="Q40">
        <v>1</v>
      </c>
      <c r="W40">
        <v>0</v>
      </c>
      <c r="X40">
        <v>-185737400</v>
      </c>
      <c r="Y40">
        <v>0.46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1</v>
      </c>
      <c r="AJ40">
        <v>1</v>
      </c>
      <c r="AK40">
        <v>1</v>
      </c>
      <c r="AL40">
        <v>1</v>
      </c>
      <c r="AN40">
        <v>0</v>
      </c>
      <c r="AO40">
        <v>1</v>
      </c>
      <c r="AP40">
        <v>0</v>
      </c>
      <c r="AQ40">
        <v>0</v>
      </c>
      <c r="AR40">
        <v>0</v>
      </c>
      <c r="AS40" t="s">
        <v>3</v>
      </c>
      <c r="AT40">
        <v>0.46</v>
      </c>
      <c r="AU40" t="s">
        <v>3</v>
      </c>
      <c r="AV40">
        <v>2</v>
      </c>
      <c r="AW40">
        <v>2</v>
      </c>
      <c r="AX40">
        <v>48584232</v>
      </c>
      <c r="AY40">
        <v>1</v>
      </c>
      <c r="AZ40">
        <v>0</v>
      </c>
      <c r="BA40">
        <v>40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CX40">
        <f>Y40*Source!I43</f>
        <v>0.17388000000000001</v>
      </c>
      <c r="CY40">
        <f>AD40</f>
        <v>0</v>
      </c>
      <c r="CZ40">
        <f>AH40</f>
        <v>0</v>
      </c>
      <c r="DA40">
        <f>AL40</f>
        <v>1</v>
      </c>
      <c r="DB40">
        <f t="shared" si="0"/>
        <v>0</v>
      </c>
      <c r="DC40">
        <f t="shared" si="1"/>
        <v>0</v>
      </c>
    </row>
    <row r="41" spans="1:107">
      <c r="A41">
        <f>ROW(Source!A43)</f>
        <v>43</v>
      </c>
      <c r="B41">
        <v>48583957</v>
      </c>
      <c r="C41">
        <v>48584226</v>
      </c>
      <c r="D41">
        <v>40547251</v>
      </c>
      <c r="E41">
        <v>1</v>
      </c>
      <c r="F41">
        <v>1</v>
      </c>
      <c r="G41">
        <v>1</v>
      </c>
      <c r="H41">
        <v>2</v>
      </c>
      <c r="I41" t="s">
        <v>994</v>
      </c>
      <c r="J41" t="s">
        <v>995</v>
      </c>
      <c r="K41" t="s">
        <v>996</v>
      </c>
      <c r="L41">
        <v>1368</v>
      </c>
      <c r="N41">
        <v>1011</v>
      </c>
      <c r="O41" t="s">
        <v>997</v>
      </c>
      <c r="P41" t="s">
        <v>997</v>
      </c>
      <c r="Q41">
        <v>1</v>
      </c>
      <c r="W41">
        <v>0</v>
      </c>
      <c r="X41">
        <v>2133576372</v>
      </c>
      <c r="Y41">
        <v>0.46</v>
      </c>
      <c r="AA41">
        <v>0</v>
      </c>
      <c r="AB41">
        <v>59.38</v>
      </c>
      <c r="AC41">
        <v>9</v>
      </c>
      <c r="AD41">
        <v>0</v>
      </c>
      <c r="AE41">
        <v>0</v>
      </c>
      <c r="AF41">
        <v>59.38</v>
      </c>
      <c r="AG41">
        <v>9</v>
      </c>
      <c r="AH41">
        <v>0</v>
      </c>
      <c r="AI41">
        <v>1</v>
      </c>
      <c r="AJ41">
        <v>1</v>
      </c>
      <c r="AK41">
        <v>1</v>
      </c>
      <c r="AL41">
        <v>1</v>
      </c>
      <c r="AN41">
        <v>0</v>
      </c>
      <c r="AO41">
        <v>1</v>
      </c>
      <c r="AP41">
        <v>0</v>
      </c>
      <c r="AQ41">
        <v>0</v>
      </c>
      <c r="AR41">
        <v>0</v>
      </c>
      <c r="AS41" t="s">
        <v>3</v>
      </c>
      <c r="AT41">
        <v>0.46</v>
      </c>
      <c r="AU41" t="s">
        <v>3</v>
      </c>
      <c r="AV41">
        <v>0</v>
      </c>
      <c r="AW41">
        <v>2</v>
      </c>
      <c r="AX41">
        <v>48584233</v>
      </c>
      <c r="AY41">
        <v>1</v>
      </c>
      <c r="AZ41">
        <v>0</v>
      </c>
      <c r="BA41">
        <v>41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CX41">
        <f>Y41*Source!I43</f>
        <v>0.17388000000000001</v>
      </c>
      <c r="CY41">
        <f>AB41</f>
        <v>59.38</v>
      </c>
      <c r="CZ41">
        <f>AF41</f>
        <v>59.38</v>
      </c>
      <c r="DA41">
        <f>AJ41</f>
        <v>1</v>
      </c>
      <c r="DB41">
        <f t="shared" si="0"/>
        <v>27.31</v>
      </c>
      <c r="DC41">
        <f t="shared" si="1"/>
        <v>4.1399999999999997</v>
      </c>
    </row>
    <row r="42" spans="1:107">
      <c r="A42">
        <f>ROW(Source!A43)</f>
        <v>43</v>
      </c>
      <c r="B42">
        <v>48583957</v>
      </c>
      <c r="C42">
        <v>48584226</v>
      </c>
      <c r="D42">
        <v>40548569</v>
      </c>
      <c r="E42">
        <v>1</v>
      </c>
      <c r="F42">
        <v>1</v>
      </c>
      <c r="G42">
        <v>1</v>
      </c>
      <c r="H42">
        <v>2</v>
      </c>
      <c r="I42" t="s">
        <v>998</v>
      </c>
      <c r="J42" t="s">
        <v>999</v>
      </c>
      <c r="K42" t="s">
        <v>1000</v>
      </c>
      <c r="L42">
        <v>1368</v>
      </c>
      <c r="N42">
        <v>1011</v>
      </c>
      <c r="O42" t="s">
        <v>997</v>
      </c>
      <c r="P42" t="s">
        <v>997</v>
      </c>
      <c r="Q42">
        <v>1</v>
      </c>
      <c r="W42">
        <v>0</v>
      </c>
      <c r="X42">
        <v>1159152410</v>
      </c>
      <c r="Y42">
        <v>0.92</v>
      </c>
      <c r="AA42">
        <v>0</v>
      </c>
      <c r="AB42">
        <v>1.69</v>
      </c>
      <c r="AC42">
        <v>0</v>
      </c>
      <c r="AD42">
        <v>0</v>
      </c>
      <c r="AE42">
        <v>0</v>
      </c>
      <c r="AF42">
        <v>1.69</v>
      </c>
      <c r="AG42">
        <v>0</v>
      </c>
      <c r="AH42">
        <v>0</v>
      </c>
      <c r="AI42">
        <v>1</v>
      </c>
      <c r="AJ42">
        <v>1</v>
      </c>
      <c r="AK42">
        <v>1</v>
      </c>
      <c r="AL42">
        <v>1</v>
      </c>
      <c r="AN42">
        <v>0</v>
      </c>
      <c r="AO42">
        <v>1</v>
      </c>
      <c r="AP42">
        <v>0</v>
      </c>
      <c r="AQ42">
        <v>0</v>
      </c>
      <c r="AR42">
        <v>0</v>
      </c>
      <c r="AS42" t="s">
        <v>3</v>
      </c>
      <c r="AT42">
        <v>0.92</v>
      </c>
      <c r="AU42" t="s">
        <v>3</v>
      </c>
      <c r="AV42">
        <v>0</v>
      </c>
      <c r="AW42">
        <v>2</v>
      </c>
      <c r="AX42">
        <v>48584234</v>
      </c>
      <c r="AY42">
        <v>1</v>
      </c>
      <c r="AZ42">
        <v>0</v>
      </c>
      <c r="BA42">
        <v>42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CX42">
        <f>Y42*Source!I43</f>
        <v>0.34776000000000001</v>
      </c>
      <c r="CY42">
        <f>AB42</f>
        <v>1.69</v>
      </c>
      <c r="CZ42">
        <f>AF42</f>
        <v>1.69</v>
      </c>
      <c r="DA42">
        <f>AJ42</f>
        <v>1</v>
      </c>
      <c r="DB42">
        <f t="shared" si="0"/>
        <v>1.55</v>
      </c>
      <c r="DC42">
        <f t="shared" si="1"/>
        <v>0</v>
      </c>
    </row>
    <row r="43" spans="1:107">
      <c r="A43">
        <f>ROW(Source!A44)</f>
        <v>44</v>
      </c>
      <c r="B43">
        <v>48583957</v>
      </c>
      <c r="C43">
        <v>48584235</v>
      </c>
      <c r="D43">
        <v>23132590</v>
      </c>
      <c r="E43">
        <v>1</v>
      </c>
      <c r="F43">
        <v>1</v>
      </c>
      <c r="G43">
        <v>1</v>
      </c>
      <c r="H43">
        <v>1</v>
      </c>
      <c r="I43" t="s">
        <v>1003</v>
      </c>
      <c r="J43" t="s">
        <v>3</v>
      </c>
      <c r="K43" t="s">
        <v>1004</v>
      </c>
      <c r="L43">
        <v>1369</v>
      </c>
      <c r="N43">
        <v>1013</v>
      </c>
      <c r="O43" t="s">
        <v>991</v>
      </c>
      <c r="P43" t="s">
        <v>991</v>
      </c>
      <c r="Q43">
        <v>1</v>
      </c>
      <c r="W43">
        <v>0</v>
      </c>
      <c r="X43">
        <v>1935273774</v>
      </c>
      <c r="Y43">
        <v>36.28</v>
      </c>
      <c r="AA43">
        <v>0</v>
      </c>
      <c r="AB43">
        <v>0</v>
      </c>
      <c r="AC43">
        <v>0</v>
      </c>
      <c r="AD43">
        <v>7.43</v>
      </c>
      <c r="AE43">
        <v>0</v>
      </c>
      <c r="AF43">
        <v>0</v>
      </c>
      <c r="AG43">
        <v>0</v>
      </c>
      <c r="AH43">
        <v>7.43</v>
      </c>
      <c r="AI43">
        <v>1</v>
      </c>
      <c r="AJ43">
        <v>1</v>
      </c>
      <c r="AK43">
        <v>1</v>
      </c>
      <c r="AL43">
        <v>1</v>
      </c>
      <c r="AN43">
        <v>0</v>
      </c>
      <c r="AO43">
        <v>1</v>
      </c>
      <c r="AP43">
        <v>0</v>
      </c>
      <c r="AQ43">
        <v>0</v>
      </c>
      <c r="AR43">
        <v>0</v>
      </c>
      <c r="AS43" t="s">
        <v>3</v>
      </c>
      <c r="AT43">
        <v>36.28</v>
      </c>
      <c r="AU43" t="s">
        <v>3</v>
      </c>
      <c r="AV43">
        <v>1</v>
      </c>
      <c r="AW43">
        <v>2</v>
      </c>
      <c r="AX43">
        <v>48584238</v>
      </c>
      <c r="AY43">
        <v>1</v>
      </c>
      <c r="AZ43">
        <v>0</v>
      </c>
      <c r="BA43">
        <v>43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CX43">
        <f>Y43*Source!I44</f>
        <v>2.0534479999999999</v>
      </c>
      <c r="CY43">
        <f>AD43</f>
        <v>7.43</v>
      </c>
      <c r="CZ43">
        <f>AH43</f>
        <v>7.43</v>
      </c>
      <c r="DA43">
        <f>AL43</f>
        <v>1</v>
      </c>
      <c r="DB43">
        <f t="shared" si="0"/>
        <v>269.56</v>
      </c>
      <c r="DC43">
        <f t="shared" si="1"/>
        <v>0</v>
      </c>
    </row>
    <row r="44" spans="1:107">
      <c r="A44">
        <f>ROW(Source!A44)</f>
        <v>44</v>
      </c>
      <c r="B44">
        <v>48583957</v>
      </c>
      <c r="C44">
        <v>48584235</v>
      </c>
      <c r="D44">
        <v>40539428</v>
      </c>
      <c r="E44">
        <v>1</v>
      </c>
      <c r="F44">
        <v>1</v>
      </c>
      <c r="G44">
        <v>1</v>
      </c>
      <c r="H44">
        <v>3</v>
      </c>
      <c r="I44" t="s">
        <v>38</v>
      </c>
      <c r="J44" t="s">
        <v>41</v>
      </c>
      <c r="K44" t="s">
        <v>39</v>
      </c>
      <c r="L44">
        <v>1348</v>
      </c>
      <c r="N44">
        <v>1009</v>
      </c>
      <c r="O44" t="s">
        <v>40</v>
      </c>
      <c r="P44" t="s">
        <v>40</v>
      </c>
      <c r="Q44">
        <v>1000</v>
      </c>
      <c r="W44">
        <v>0</v>
      </c>
      <c r="X44">
        <v>-150994421</v>
      </c>
      <c r="Y44">
        <v>1.18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1</v>
      </c>
      <c r="AJ44">
        <v>1</v>
      </c>
      <c r="AK44">
        <v>1</v>
      </c>
      <c r="AL44">
        <v>1</v>
      </c>
      <c r="AN44">
        <v>0</v>
      </c>
      <c r="AO44">
        <v>0</v>
      </c>
      <c r="AP44">
        <v>1</v>
      </c>
      <c r="AQ44">
        <v>0</v>
      </c>
      <c r="AR44">
        <v>0</v>
      </c>
      <c r="AS44" t="s">
        <v>3</v>
      </c>
      <c r="AT44">
        <v>1.18</v>
      </c>
      <c r="AU44" t="s">
        <v>3</v>
      </c>
      <c r="AV44">
        <v>0</v>
      </c>
      <c r="AW44">
        <v>2</v>
      </c>
      <c r="AX44">
        <v>48584239</v>
      </c>
      <c r="AY44">
        <v>1</v>
      </c>
      <c r="AZ44">
        <v>0</v>
      </c>
      <c r="BA44">
        <v>44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CX44">
        <f>Y44*Source!I44</f>
        <v>6.6788E-2</v>
      </c>
      <c r="CY44">
        <f>AA44</f>
        <v>0</v>
      </c>
      <c r="CZ44">
        <f>AE44</f>
        <v>0</v>
      </c>
      <c r="DA44">
        <f>AI44</f>
        <v>1</v>
      </c>
      <c r="DB44">
        <f t="shared" si="0"/>
        <v>0</v>
      </c>
      <c r="DC44">
        <f t="shared" si="1"/>
        <v>0</v>
      </c>
    </row>
    <row r="45" spans="1:107">
      <c r="A45">
        <f>ROW(Source!A46)</f>
        <v>46</v>
      </c>
      <c r="B45">
        <v>48583957</v>
      </c>
      <c r="C45">
        <v>48584241</v>
      </c>
      <c r="D45">
        <v>23131038</v>
      </c>
      <c r="E45">
        <v>1</v>
      </c>
      <c r="F45">
        <v>1</v>
      </c>
      <c r="G45">
        <v>1</v>
      </c>
      <c r="H45">
        <v>1</v>
      </c>
      <c r="I45" t="s">
        <v>1005</v>
      </c>
      <c r="J45" t="s">
        <v>3</v>
      </c>
      <c r="K45" t="s">
        <v>1006</v>
      </c>
      <c r="L45">
        <v>1369</v>
      </c>
      <c r="N45">
        <v>1013</v>
      </c>
      <c r="O45" t="s">
        <v>991</v>
      </c>
      <c r="P45" t="s">
        <v>991</v>
      </c>
      <c r="Q45">
        <v>1</v>
      </c>
      <c r="W45">
        <v>0</v>
      </c>
      <c r="X45">
        <v>-1903398286</v>
      </c>
      <c r="Y45">
        <v>179.3</v>
      </c>
      <c r="AA45">
        <v>0</v>
      </c>
      <c r="AB45">
        <v>0</v>
      </c>
      <c r="AC45">
        <v>0</v>
      </c>
      <c r="AD45">
        <v>7.49</v>
      </c>
      <c r="AE45">
        <v>0</v>
      </c>
      <c r="AF45">
        <v>0</v>
      </c>
      <c r="AG45">
        <v>0</v>
      </c>
      <c r="AH45">
        <v>7.49</v>
      </c>
      <c r="AI45">
        <v>1</v>
      </c>
      <c r="AJ45">
        <v>1</v>
      </c>
      <c r="AK45">
        <v>1</v>
      </c>
      <c r="AL45">
        <v>1</v>
      </c>
      <c r="AN45">
        <v>0</v>
      </c>
      <c r="AO45">
        <v>1</v>
      </c>
      <c r="AP45">
        <v>0</v>
      </c>
      <c r="AQ45">
        <v>0</v>
      </c>
      <c r="AR45">
        <v>0</v>
      </c>
      <c r="AS45" t="s">
        <v>3</v>
      </c>
      <c r="AT45">
        <v>179.3</v>
      </c>
      <c r="AU45" t="s">
        <v>3</v>
      </c>
      <c r="AV45">
        <v>1</v>
      </c>
      <c r="AW45">
        <v>2</v>
      </c>
      <c r="AX45">
        <v>48584247</v>
      </c>
      <c r="AY45">
        <v>1</v>
      </c>
      <c r="AZ45">
        <v>0</v>
      </c>
      <c r="BA45">
        <v>45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CX45">
        <f>Y45*Source!I46</f>
        <v>7.1720000000000006</v>
      </c>
      <c r="CY45">
        <f>AD45</f>
        <v>7.49</v>
      </c>
      <c r="CZ45">
        <f>AH45</f>
        <v>7.49</v>
      </c>
      <c r="DA45">
        <f>AL45</f>
        <v>1</v>
      </c>
      <c r="DB45">
        <f t="shared" si="0"/>
        <v>1342.96</v>
      </c>
      <c r="DC45">
        <f t="shared" si="1"/>
        <v>0</v>
      </c>
    </row>
    <row r="46" spans="1:107">
      <c r="A46">
        <f>ROW(Source!A46)</f>
        <v>46</v>
      </c>
      <c r="B46">
        <v>48583957</v>
      </c>
      <c r="C46">
        <v>48584241</v>
      </c>
      <c r="D46">
        <v>121548</v>
      </c>
      <c r="E46">
        <v>1</v>
      </c>
      <c r="F46">
        <v>1</v>
      </c>
      <c r="G46">
        <v>1</v>
      </c>
      <c r="H46">
        <v>1</v>
      </c>
      <c r="I46" t="s">
        <v>24</v>
      </c>
      <c r="J46" t="s">
        <v>3</v>
      </c>
      <c r="K46" t="s">
        <v>992</v>
      </c>
      <c r="L46">
        <v>608254</v>
      </c>
      <c r="N46">
        <v>1013</v>
      </c>
      <c r="O46" t="s">
        <v>993</v>
      </c>
      <c r="P46" t="s">
        <v>993</v>
      </c>
      <c r="Q46">
        <v>1</v>
      </c>
      <c r="W46">
        <v>0</v>
      </c>
      <c r="X46">
        <v>-185737400</v>
      </c>
      <c r="Y46">
        <v>3.97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1</v>
      </c>
      <c r="AJ46">
        <v>1</v>
      </c>
      <c r="AK46">
        <v>1</v>
      </c>
      <c r="AL46">
        <v>1</v>
      </c>
      <c r="AN46">
        <v>0</v>
      </c>
      <c r="AO46">
        <v>1</v>
      </c>
      <c r="AP46">
        <v>0</v>
      </c>
      <c r="AQ46">
        <v>0</v>
      </c>
      <c r="AR46">
        <v>0</v>
      </c>
      <c r="AS46" t="s">
        <v>3</v>
      </c>
      <c r="AT46">
        <v>3.97</v>
      </c>
      <c r="AU46" t="s">
        <v>3</v>
      </c>
      <c r="AV46">
        <v>2</v>
      </c>
      <c r="AW46">
        <v>2</v>
      </c>
      <c r="AX46">
        <v>48584248</v>
      </c>
      <c r="AY46">
        <v>1</v>
      </c>
      <c r="AZ46">
        <v>0</v>
      </c>
      <c r="BA46">
        <v>46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CX46">
        <f>Y46*Source!I46</f>
        <v>0.15880000000000002</v>
      </c>
      <c r="CY46">
        <f>AD46</f>
        <v>0</v>
      </c>
      <c r="CZ46">
        <f>AH46</f>
        <v>0</v>
      </c>
      <c r="DA46">
        <f>AL46</f>
        <v>1</v>
      </c>
      <c r="DB46">
        <f t="shared" si="0"/>
        <v>0</v>
      </c>
      <c r="DC46">
        <f t="shared" si="1"/>
        <v>0</v>
      </c>
    </row>
    <row r="47" spans="1:107">
      <c r="A47">
        <f>ROW(Source!A46)</f>
        <v>46</v>
      </c>
      <c r="B47">
        <v>48583957</v>
      </c>
      <c r="C47">
        <v>48584241</v>
      </c>
      <c r="D47">
        <v>40547251</v>
      </c>
      <c r="E47">
        <v>1</v>
      </c>
      <c r="F47">
        <v>1</v>
      </c>
      <c r="G47">
        <v>1</v>
      </c>
      <c r="H47">
        <v>2</v>
      </c>
      <c r="I47" t="s">
        <v>994</v>
      </c>
      <c r="J47" t="s">
        <v>995</v>
      </c>
      <c r="K47" t="s">
        <v>996</v>
      </c>
      <c r="L47">
        <v>1368</v>
      </c>
      <c r="N47">
        <v>1011</v>
      </c>
      <c r="O47" t="s">
        <v>997</v>
      </c>
      <c r="P47" t="s">
        <v>997</v>
      </c>
      <c r="Q47">
        <v>1</v>
      </c>
      <c r="W47">
        <v>0</v>
      </c>
      <c r="X47">
        <v>2133576372</v>
      </c>
      <c r="Y47">
        <v>3.97</v>
      </c>
      <c r="AA47">
        <v>0</v>
      </c>
      <c r="AB47">
        <v>59.38</v>
      </c>
      <c r="AC47">
        <v>9</v>
      </c>
      <c r="AD47">
        <v>0</v>
      </c>
      <c r="AE47">
        <v>0</v>
      </c>
      <c r="AF47">
        <v>59.38</v>
      </c>
      <c r="AG47">
        <v>9</v>
      </c>
      <c r="AH47">
        <v>0</v>
      </c>
      <c r="AI47">
        <v>1</v>
      </c>
      <c r="AJ47">
        <v>1</v>
      </c>
      <c r="AK47">
        <v>1</v>
      </c>
      <c r="AL47">
        <v>1</v>
      </c>
      <c r="AN47">
        <v>0</v>
      </c>
      <c r="AO47">
        <v>1</v>
      </c>
      <c r="AP47">
        <v>0</v>
      </c>
      <c r="AQ47">
        <v>0</v>
      </c>
      <c r="AR47">
        <v>0</v>
      </c>
      <c r="AS47" t="s">
        <v>3</v>
      </c>
      <c r="AT47">
        <v>3.97</v>
      </c>
      <c r="AU47" t="s">
        <v>3</v>
      </c>
      <c r="AV47">
        <v>0</v>
      </c>
      <c r="AW47">
        <v>2</v>
      </c>
      <c r="AX47">
        <v>48584249</v>
      </c>
      <c r="AY47">
        <v>1</v>
      </c>
      <c r="AZ47">
        <v>0</v>
      </c>
      <c r="BA47">
        <v>47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CX47">
        <f>Y47*Source!I46</f>
        <v>0.15880000000000002</v>
      </c>
      <c r="CY47">
        <f>AB47</f>
        <v>59.38</v>
      </c>
      <c r="CZ47">
        <f>AF47</f>
        <v>59.38</v>
      </c>
      <c r="DA47">
        <f>AJ47</f>
        <v>1</v>
      </c>
      <c r="DB47">
        <f t="shared" si="0"/>
        <v>235.74</v>
      </c>
      <c r="DC47">
        <f t="shared" si="1"/>
        <v>35.729999999999997</v>
      </c>
    </row>
    <row r="48" spans="1:107">
      <c r="A48">
        <f>ROW(Source!A46)</f>
        <v>46</v>
      </c>
      <c r="B48">
        <v>48583957</v>
      </c>
      <c r="C48">
        <v>48584241</v>
      </c>
      <c r="D48">
        <v>40548569</v>
      </c>
      <c r="E48">
        <v>1</v>
      </c>
      <c r="F48">
        <v>1</v>
      </c>
      <c r="G48">
        <v>1</v>
      </c>
      <c r="H48">
        <v>2</v>
      </c>
      <c r="I48" t="s">
        <v>998</v>
      </c>
      <c r="J48" t="s">
        <v>999</v>
      </c>
      <c r="K48" t="s">
        <v>1000</v>
      </c>
      <c r="L48">
        <v>1368</v>
      </c>
      <c r="N48">
        <v>1011</v>
      </c>
      <c r="O48" t="s">
        <v>997</v>
      </c>
      <c r="P48" t="s">
        <v>997</v>
      </c>
      <c r="Q48">
        <v>1</v>
      </c>
      <c r="W48">
        <v>0</v>
      </c>
      <c r="X48">
        <v>1159152410</v>
      </c>
      <c r="Y48">
        <v>7.93</v>
      </c>
      <c r="AA48">
        <v>0</v>
      </c>
      <c r="AB48">
        <v>1.69</v>
      </c>
      <c r="AC48">
        <v>0</v>
      </c>
      <c r="AD48">
        <v>0</v>
      </c>
      <c r="AE48">
        <v>0</v>
      </c>
      <c r="AF48">
        <v>1.69</v>
      </c>
      <c r="AG48">
        <v>0</v>
      </c>
      <c r="AH48">
        <v>0</v>
      </c>
      <c r="AI48">
        <v>1</v>
      </c>
      <c r="AJ48">
        <v>1</v>
      </c>
      <c r="AK48">
        <v>1</v>
      </c>
      <c r="AL48">
        <v>1</v>
      </c>
      <c r="AN48">
        <v>0</v>
      </c>
      <c r="AO48">
        <v>1</v>
      </c>
      <c r="AP48">
        <v>0</v>
      </c>
      <c r="AQ48">
        <v>0</v>
      </c>
      <c r="AR48">
        <v>0</v>
      </c>
      <c r="AS48" t="s">
        <v>3</v>
      </c>
      <c r="AT48">
        <v>7.93</v>
      </c>
      <c r="AU48" t="s">
        <v>3</v>
      </c>
      <c r="AV48">
        <v>0</v>
      </c>
      <c r="AW48">
        <v>2</v>
      </c>
      <c r="AX48">
        <v>48584250</v>
      </c>
      <c r="AY48">
        <v>1</v>
      </c>
      <c r="AZ48">
        <v>0</v>
      </c>
      <c r="BA48">
        <v>48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CX48">
        <f>Y48*Source!I46</f>
        <v>0.31719999999999998</v>
      </c>
      <c r="CY48">
        <f>AB48</f>
        <v>1.69</v>
      </c>
      <c r="CZ48">
        <f>AF48</f>
        <v>1.69</v>
      </c>
      <c r="DA48">
        <f>AJ48</f>
        <v>1</v>
      </c>
      <c r="DB48">
        <f t="shared" si="0"/>
        <v>13.4</v>
      </c>
      <c r="DC48">
        <f t="shared" si="1"/>
        <v>0</v>
      </c>
    </row>
    <row r="49" spans="1:107">
      <c r="A49">
        <f>ROW(Source!A46)</f>
        <v>46</v>
      </c>
      <c r="B49">
        <v>48583957</v>
      </c>
      <c r="C49">
        <v>48584241</v>
      </c>
      <c r="D49">
        <v>40539428</v>
      </c>
      <c r="E49">
        <v>1</v>
      </c>
      <c r="F49">
        <v>1</v>
      </c>
      <c r="G49">
        <v>1</v>
      </c>
      <c r="H49">
        <v>3</v>
      </c>
      <c r="I49" t="s">
        <v>38</v>
      </c>
      <c r="J49" t="s">
        <v>41</v>
      </c>
      <c r="K49" t="s">
        <v>39</v>
      </c>
      <c r="L49">
        <v>1348</v>
      </c>
      <c r="N49">
        <v>1009</v>
      </c>
      <c r="O49" t="s">
        <v>40</v>
      </c>
      <c r="P49" t="s">
        <v>40</v>
      </c>
      <c r="Q49">
        <v>1000</v>
      </c>
      <c r="W49">
        <v>0</v>
      </c>
      <c r="X49">
        <v>-150994421</v>
      </c>
      <c r="Y49">
        <v>10.5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1</v>
      </c>
      <c r="AJ49">
        <v>1</v>
      </c>
      <c r="AK49">
        <v>1</v>
      </c>
      <c r="AL49">
        <v>1</v>
      </c>
      <c r="AN49">
        <v>0</v>
      </c>
      <c r="AO49">
        <v>0</v>
      </c>
      <c r="AP49">
        <v>1</v>
      </c>
      <c r="AQ49">
        <v>0</v>
      </c>
      <c r="AR49">
        <v>0</v>
      </c>
      <c r="AS49" t="s">
        <v>3</v>
      </c>
      <c r="AT49">
        <v>10.5</v>
      </c>
      <c r="AU49" t="s">
        <v>3</v>
      </c>
      <c r="AV49">
        <v>0</v>
      </c>
      <c r="AW49">
        <v>2</v>
      </c>
      <c r="AX49">
        <v>48584251</v>
      </c>
      <c r="AY49">
        <v>1</v>
      </c>
      <c r="AZ49">
        <v>0</v>
      </c>
      <c r="BA49">
        <v>49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CX49">
        <f>Y49*Source!I46</f>
        <v>0.42</v>
      </c>
      <c r="CY49">
        <f>AA49</f>
        <v>0</v>
      </c>
      <c r="CZ49">
        <f>AE49</f>
        <v>0</v>
      </c>
      <c r="DA49">
        <f>AI49</f>
        <v>1</v>
      </c>
      <c r="DB49">
        <f t="shared" si="0"/>
        <v>0</v>
      </c>
      <c r="DC49">
        <f t="shared" si="1"/>
        <v>0</v>
      </c>
    </row>
    <row r="50" spans="1:107">
      <c r="A50">
        <f>ROW(Source!A48)</f>
        <v>48</v>
      </c>
      <c r="B50">
        <v>48583957</v>
      </c>
      <c r="C50">
        <v>48584253</v>
      </c>
      <c r="D50">
        <v>23130498</v>
      </c>
      <c r="E50">
        <v>1</v>
      </c>
      <c r="F50">
        <v>1</v>
      </c>
      <c r="G50">
        <v>1</v>
      </c>
      <c r="H50">
        <v>1</v>
      </c>
      <c r="I50" t="s">
        <v>1012</v>
      </c>
      <c r="J50" t="s">
        <v>3</v>
      </c>
      <c r="K50" t="s">
        <v>1013</v>
      </c>
      <c r="L50">
        <v>1369</v>
      </c>
      <c r="N50">
        <v>1013</v>
      </c>
      <c r="O50" t="s">
        <v>991</v>
      </c>
      <c r="P50" t="s">
        <v>991</v>
      </c>
      <c r="Q50">
        <v>1</v>
      </c>
      <c r="W50">
        <v>0</v>
      </c>
      <c r="X50">
        <v>-1343846476</v>
      </c>
      <c r="Y50">
        <v>74.3</v>
      </c>
      <c r="AA50">
        <v>0</v>
      </c>
      <c r="AB50">
        <v>0</v>
      </c>
      <c r="AC50">
        <v>0</v>
      </c>
      <c r="AD50">
        <v>7.36</v>
      </c>
      <c r="AE50">
        <v>0</v>
      </c>
      <c r="AF50">
        <v>0</v>
      </c>
      <c r="AG50">
        <v>0</v>
      </c>
      <c r="AH50">
        <v>7.36</v>
      </c>
      <c r="AI50">
        <v>1</v>
      </c>
      <c r="AJ50">
        <v>1</v>
      </c>
      <c r="AK50">
        <v>1</v>
      </c>
      <c r="AL50">
        <v>1</v>
      </c>
      <c r="AN50">
        <v>0</v>
      </c>
      <c r="AO50">
        <v>1</v>
      </c>
      <c r="AP50">
        <v>0</v>
      </c>
      <c r="AQ50">
        <v>0</v>
      </c>
      <c r="AR50">
        <v>0</v>
      </c>
      <c r="AS50" t="s">
        <v>3</v>
      </c>
      <c r="AT50">
        <v>74.3</v>
      </c>
      <c r="AU50" t="s">
        <v>3</v>
      </c>
      <c r="AV50">
        <v>1</v>
      </c>
      <c r="AW50">
        <v>2</v>
      </c>
      <c r="AX50">
        <v>48584259</v>
      </c>
      <c r="AY50">
        <v>1</v>
      </c>
      <c r="AZ50">
        <v>0</v>
      </c>
      <c r="BA50">
        <v>50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CX50">
        <f>Y50*Source!I48</f>
        <v>11.5908</v>
      </c>
      <c r="CY50">
        <f>AD50</f>
        <v>7.36</v>
      </c>
      <c r="CZ50">
        <f>AH50</f>
        <v>7.36</v>
      </c>
      <c r="DA50">
        <f>AL50</f>
        <v>1</v>
      </c>
      <c r="DB50">
        <f t="shared" si="0"/>
        <v>546.85</v>
      </c>
      <c r="DC50">
        <f t="shared" si="1"/>
        <v>0</v>
      </c>
    </row>
    <row r="51" spans="1:107">
      <c r="A51">
        <f>ROW(Source!A48)</f>
        <v>48</v>
      </c>
      <c r="B51">
        <v>48583957</v>
      </c>
      <c r="C51">
        <v>48584253</v>
      </c>
      <c r="D51">
        <v>121548</v>
      </c>
      <c r="E51">
        <v>1</v>
      </c>
      <c r="F51">
        <v>1</v>
      </c>
      <c r="G51">
        <v>1</v>
      </c>
      <c r="H51">
        <v>1</v>
      </c>
      <c r="I51" t="s">
        <v>24</v>
      </c>
      <c r="J51" t="s">
        <v>3</v>
      </c>
      <c r="K51" t="s">
        <v>992</v>
      </c>
      <c r="L51">
        <v>608254</v>
      </c>
      <c r="N51">
        <v>1013</v>
      </c>
      <c r="O51" t="s">
        <v>993</v>
      </c>
      <c r="P51" t="s">
        <v>993</v>
      </c>
      <c r="Q51">
        <v>1</v>
      </c>
      <c r="W51">
        <v>0</v>
      </c>
      <c r="X51">
        <v>-185737400</v>
      </c>
      <c r="Y51">
        <v>1.99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1</v>
      </c>
      <c r="AJ51">
        <v>1</v>
      </c>
      <c r="AK51">
        <v>1</v>
      </c>
      <c r="AL51">
        <v>1</v>
      </c>
      <c r="AN51">
        <v>0</v>
      </c>
      <c r="AO51">
        <v>1</v>
      </c>
      <c r="AP51">
        <v>0</v>
      </c>
      <c r="AQ51">
        <v>0</v>
      </c>
      <c r="AR51">
        <v>0</v>
      </c>
      <c r="AS51" t="s">
        <v>3</v>
      </c>
      <c r="AT51">
        <v>1.99</v>
      </c>
      <c r="AU51" t="s">
        <v>3</v>
      </c>
      <c r="AV51">
        <v>2</v>
      </c>
      <c r="AW51">
        <v>2</v>
      </c>
      <c r="AX51">
        <v>48584260</v>
      </c>
      <c r="AY51">
        <v>1</v>
      </c>
      <c r="AZ51">
        <v>0</v>
      </c>
      <c r="BA51">
        <v>51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CX51">
        <f>Y51*Source!I48</f>
        <v>0.31043999999999999</v>
      </c>
      <c r="CY51">
        <f>AD51</f>
        <v>0</v>
      </c>
      <c r="CZ51">
        <f>AH51</f>
        <v>0</v>
      </c>
      <c r="DA51">
        <f>AL51</f>
        <v>1</v>
      </c>
      <c r="DB51">
        <f t="shared" si="0"/>
        <v>0</v>
      </c>
      <c r="DC51">
        <f t="shared" si="1"/>
        <v>0</v>
      </c>
    </row>
    <row r="52" spans="1:107">
      <c r="A52">
        <f>ROW(Source!A48)</f>
        <v>48</v>
      </c>
      <c r="B52">
        <v>48583957</v>
      </c>
      <c r="C52">
        <v>48584253</v>
      </c>
      <c r="D52">
        <v>37611948</v>
      </c>
      <c r="E52">
        <v>1</v>
      </c>
      <c r="F52">
        <v>1</v>
      </c>
      <c r="G52">
        <v>1</v>
      </c>
      <c r="H52">
        <v>2</v>
      </c>
      <c r="I52" t="s">
        <v>1009</v>
      </c>
      <c r="J52" t="s">
        <v>1010</v>
      </c>
      <c r="K52" t="s">
        <v>1011</v>
      </c>
      <c r="L52">
        <v>1368</v>
      </c>
      <c r="N52">
        <v>1011</v>
      </c>
      <c r="O52" t="s">
        <v>997</v>
      </c>
      <c r="P52" t="s">
        <v>997</v>
      </c>
      <c r="Q52">
        <v>1</v>
      </c>
      <c r="W52">
        <v>0</v>
      </c>
      <c r="X52">
        <v>1949776049</v>
      </c>
      <c r="Y52">
        <v>0.35</v>
      </c>
      <c r="AA52">
        <v>0</v>
      </c>
      <c r="AB52">
        <v>32.090000000000003</v>
      </c>
      <c r="AC52">
        <v>10.35</v>
      </c>
      <c r="AD52">
        <v>0</v>
      </c>
      <c r="AE52">
        <v>0</v>
      </c>
      <c r="AF52">
        <v>32.090000000000003</v>
      </c>
      <c r="AG52">
        <v>10.35</v>
      </c>
      <c r="AH52">
        <v>0</v>
      </c>
      <c r="AI52">
        <v>1</v>
      </c>
      <c r="AJ52">
        <v>1</v>
      </c>
      <c r="AK52">
        <v>1</v>
      </c>
      <c r="AL52">
        <v>1</v>
      </c>
      <c r="AN52">
        <v>0</v>
      </c>
      <c r="AO52">
        <v>1</v>
      </c>
      <c r="AP52">
        <v>0</v>
      </c>
      <c r="AQ52">
        <v>0</v>
      </c>
      <c r="AR52">
        <v>0</v>
      </c>
      <c r="AS52" t="s">
        <v>3</v>
      </c>
      <c r="AT52">
        <v>0.35</v>
      </c>
      <c r="AU52" t="s">
        <v>3</v>
      </c>
      <c r="AV52">
        <v>0</v>
      </c>
      <c r="AW52">
        <v>2</v>
      </c>
      <c r="AX52">
        <v>48584261</v>
      </c>
      <c r="AY52">
        <v>1</v>
      </c>
      <c r="AZ52">
        <v>0</v>
      </c>
      <c r="BA52">
        <v>52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CX52">
        <f>Y52*Source!I48</f>
        <v>5.4599999999999996E-2</v>
      </c>
      <c r="CY52">
        <f>AB52</f>
        <v>32.090000000000003</v>
      </c>
      <c r="CZ52">
        <f>AF52</f>
        <v>32.090000000000003</v>
      </c>
      <c r="DA52">
        <f>AJ52</f>
        <v>1</v>
      </c>
      <c r="DB52">
        <f t="shared" si="0"/>
        <v>11.23</v>
      </c>
      <c r="DC52">
        <f t="shared" si="1"/>
        <v>3.62</v>
      </c>
    </row>
    <row r="53" spans="1:107">
      <c r="A53">
        <f>ROW(Source!A48)</f>
        <v>48</v>
      </c>
      <c r="B53">
        <v>48583957</v>
      </c>
      <c r="C53">
        <v>48584253</v>
      </c>
      <c r="D53">
        <v>37612063</v>
      </c>
      <c r="E53">
        <v>1</v>
      </c>
      <c r="F53">
        <v>1</v>
      </c>
      <c r="G53">
        <v>1</v>
      </c>
      <c r="H53">
        <v>2</v>
      </c>
      <c r="I53" t="s">
        <v>994</v>
      </c>
      <c r="J53" t="s">
        <v>1014</v>
      </c>
      <c r="K53" t="s">
        <v>1015</v>
      </c>
      <c r="L53">
        <v>1368</v>
      </c>
      <c r="N53">
        <v>1011</v>
      </c>
      <c r="O53" t="s">
        <v>997</v>
      </c>
      <c r="P53" t="s">
        <v>997</v>
      </c>
      <c r="Q53">
        <v>1</v>
      </c>
      <c r="W53">
        <v>0</v>
      </c>
      <c r="X53">
        <v>703596702</v>
      </c>
      <c r="Y53">
        <v>1.64</v>
      </c>
      <c r="AA53">
        <v>0</v>
      </c>
      <c r="AB53">
        <v>59.38</v>
      </c>
      <c r="AC53">
        <v>9</v>
      </c>
      <c r="AD53">
        <v>0</v>
      </c>
      <c r="AE53">
        <v>0</v>
      </c>
      <c r="AF53">
        <v>59.38</v>
      </c>
      <c r="AG53">
        <v>9</v>
      </c>
      <c r="AH53">
        <v>0</v>
      </c>
      <c r="AI53">
        <v>1</v>
      </c>
      <c r="AJ53">
        <v>1</v>
      </c>
      <c r="AK53">
        <v>1</v>
      </c>
      <c r="AL53">
        <v>1</v>
      </c>
      <c r="AN53">
        <v>0</v>
      </c>
      <c r="AO53">
        <v>1</v>
      </c>
      <c r="AP53">
        <v>0</v>
      </c>
      <c r="AQ53">
        <v>0</v>
      </c>
      <c r="AR53">
        <v>0</v>
      </c>
      <c r="AS53" t="s">
        <v>3</v>
      </c>
      <c r="AT53">
        <v>1.64</v>
      </c>
      <c r="AU53" t="s">
        <v>3</v>
      </c>
      <c r="AV53">
        <v>0</v>
      </c>
      <c r="AW53">
        <v>2</v>
      </c>
      <c r="AX53">
        <v>48584262</v>
      </c>
      <c r="AY53">
        <v>1</v>
      </c>
      <c r="AZ53">
        <v>0</v>
      </c>
      <c r="BA53">
        <v>53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CX53">
        <f>Y53*Source!I48</f>
        <v>0.25584000000000001</v>
      </c>
      <c r="CY53">
        <f>AB53</f>
        <v>59.38</v>
      </c>
      <c r="CZ53">
        <f>AF53</f>
        <v>59.38</v>
      </c>
      <c r="DA53">
        <f>AJ53</f>
        <v>1</v>
      </c>
      <c r="DB53">
        <f t="shared" si="0"/>
        <v>97.38</v>
      </c>
      <c r="DC53">
        <f t="shared" si="1"/>
        <v>14.76</v>
      </c>
    </row>
    <row r="54" spans="1:107">
      <c r="A54">
        <f>ROW(Source!A48)</f>
        <v>48</v>
      </c>
      <c r="B54">
        <v>48583957</v>
      </c>
      <c r="C54">
        <v>48584253</v>
      </c>
      <c r="D54">
        <v>37613412</v>
      </c>
      <c r="E54">
        <v>1</v>
      </c>
      <c r="F54">
        <v>1</v>
      </c>
      <c r="G54">
        <v>1</v>
      </c>
      <c r="H54">
        <v>2</v>
      </c>
      <c r="I54" t="s">
        <v>998</v>
      </c>
      <c r="J54" t="s">
        <v>1016</v>
      </c>
      <c r="K54" t="s">
        <v>1000</v>
      </c>
      <c r="L54">
        <v>1368</v>
      </c>
      <c r="N54">
        <v>1011</v>
      </c>
      <c r="O54" t="s">
        <v>997</v>
      </c>
      <c r="P54" t="s">
        <v>997</v>
      </c>
      <c r="Q54">
        <v>1</v>
      </c>
      <c r="W54">
        <v>0</v>
      </c>
      <c r="X54">
        <v>867606709</v>
      </c>
      <c r="Y54">
        <v>3.28</v>
      </c>
      <c r="AA54">
        <v>0</v>
      </c>
      <c r="AB54">
        <v>1.69</v>
      </c>
      <c r="AC54">
        <v>0</v>
      </c>
      <c r="AD54">
        <v>0</v>
      </c>
      <c r="AE54">
        <v>0</v>
      </c>
      <c r="AF54">
        <v>1.69</v>
      </c>
      <c r="AG54">
        <v>0</v>
      </c>
      <c r="AH54">
        <v>0</v>
      </c>
      <c r="AI54">
        <v>1</v>
      </c>
      <c r="AJ54">
        <v>1</v>
      </c>
      <c r="AK54">
        <v>1</v>
      </c>
      <c r="AL54">
        <v>1</v>
      </c>
      <c r="AN54">
        <v>0</v>
      </c>
      <c r="AO54">
        <v>1</v>
      </c>
      <c r="AP54">
        <v>0</v>
      </c>
      <c r="AQ54">
        <v>0</v>
      </c>
      <c r="AR54">
        <v>0</v>
      </c>
      <c r="AS54" t="s">
        <v>3</v>
      </c>
      <c r="AT54">
        <v>3.28</v>
      </c>
      <c r="AU54" t="s">
        <v>3</v>
      </c>
      <c r="AV54">
        <v>0</v>
      </c>
      <c r="AW54">
        <v>2</v>
      </c>
      <c r="AX54">
        <v>48584263</v>
      </c>
      <c r="AY54">
        <v>1</v>
      </c>
      <c r="AZ54">
        <v>0</v>
      </c>
      <c r="BA54">
        <v>54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CX54">
        <f>Y54*Source!I48</f>
        <v>0.51168000000000002</v>
      </c>
      <c r="CY54">
        <f>AB54</f>
        <v>1.69</v>
      </c>
      <c r="CZ54">
        <f>AF54</f>
        <v>1.69</v>
      </c>
      <c r="DA54">
        <f>AJ54</f>
        <v>1</v>
      </c>
      <c r="DB54">
        <f t="shared" si="0"/>
        <v>5.54</v>
      </c>
      <c r="DC54">
        <f t="shared" si="1"/>
        <v>0</v>
      </c>
    </row>
    <row r="55" spans="1:107">
      <c r="A55">
        <f>ROW(Source!A50)</f>
        <v>50</v>
      </c>
      <c r="B55">
        <v>48583957</v>
      </c>
      <c r="C55">
        <v>48584265</v>
      </c>
      <c r="D55">
        <v>23129555</v>
      </c>
      <c r="E55">
        <v>1</v>
      </c>
      <c r="F55">
        <v>1</v>
      </c>
      <c r="G55">
        <v>1</v>
      </c>
      <c r="H55">
        <v>1</v>
      </c>
      <c r="I55" t="s">
        <v>1018</v>
      </c>
      <c r="J55" t="s">
        <v>3</v>
      </c>
      <c r="K55" t="s">
        <v>1019</v>
      </c>
      <c r="L55">
        <v>1369</v>
      </c>
      <c r="N55">
        <v>1013</v>
      </c>
      <c r="O55" t="s">
        <v>991</v>
      </c>
      <c r="P55" t="s">
        <v>991</v>
      </c>
      <c r="Q55">
        <v>1</v>
      </c>
      <c r="W55">
        <v>0</v>
      </c>
      <c r="X55">
        <v>1250814213</v>
      </c>
      <c r="Y55">
        <v>30.53</v>
      </c>
      <c r="AA55">
        <v>0</v>
      </c>
      <c r="AB55">
        <v>0</v>
      </c>
      <c r="AC55">
        <v>0</v>
      </c>
      <c r="AD55">
        <v>7.29</v>
      </c>
      <c r="AE55">
        <v>0</v>
      </c>
      <c r="AF55">
        <v>0</v>
      </c>
      <c r="AG55">
        <v>0</v>
      </c>
      <c r="AH55">
        <v>7.29</v>
      </c>
      <c r="AI55">
        <v>1</v>
      </c>
      <c r="AJ55">
        <v>1</v>
      </c>
      <c r="AK55">
        <v>1</v>
      </c>
      <c r="AL55">
        <v>1</v>
      </c>
      <c r="AN55">
        <v>0</v>
      </c>
      <c r="AO55">
        <v>1</v>
      </c>
      <c r="AP55">
        <v>0</v>
      </c>
      <c r="AQ55">
        <v>0</v>
      </c>
      <c r="AR55">
        <v>0</v>
      </c>
      <c r="AS55" t="s">
        <v>3</v>
      </c>
      <c r="AT55">
        <v>30.53</v>
      </c>
      <c r="AU55" t="s">
        <v>3</v>
      </c>
      <c r="AV55">
        <v>1</v>
      </c>
      <c r="AW55">
        <v>2</v>
      </c>
      <c r="AX55">
        <v>48584269</v>
      </c>
      <c r="AY55">
        <v>1</v>
      </c>
      <c r="AZ55">
        <v>0</v>
      </c>
      <c r="BA55">
        <v>55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CX55">
        <f>Y55*Source!I50</f>
        <v>102.91663</v>
      </c>
      <c r="CY55">
        <f>AD55</f>
        <v>7.29</v>
      </c>
      <c r="CZ55">
        <f>AH55</f>
        <v>7.29</v>
      </c>
      <c r="DA55">
        <f>AL55</f>
        <v>1</v>
      </c>
      <c r="DB55">
        <f t="shared" si="0"/>
        <v>222.56</v>
      </c>
      <c r="DC55">
        <f t="shared" si="1"/>
        <v>0</v>
      </c>
    </row>
    <row r="56" spans="1:107">
      <c r="A56">
        <f>ROW(Source!A50)</f>
        <v>50</v>
      </c>
      <c r="B56">
        <v>48583957</v>
      </c>
      <c r="C56">
        <v>48584265</v>
      </c>
      <c r="D56">
        <v>121548</v>
      </c>
      <c r="E56">
        <v>1</v>
      </c>
      <c r="F56">
        <v>1</v>
      </c>
      <c r="G56">
        <v>1</v>
      </c>
      <c r="H56">
        <v>1</v>
      </c>
      <c r="I56" t="s">
        <v>24</v>
      </c>
      <c r="J56" t="s">
        <v>3</v>
      </c>
      <c r="K56" t="s">
        <v>992</v>
      </c>
      <c r="L56">
        <v>608254</v>
      </c>
      <c r="N56">
        <v>1013</v>
      </c>
      <c r="O56" t="s">
        <v>993</v>
      </c>
      <c r="P56" t="s">
        <v>993</v>
      </c>
      <c r="Q56">
        <v>1</v>
      </c>
      <c r="W56">
        <v>0</v>
      </c>
      <c r="X56">
        <v>-185737400</v>
      </c>
      <c r="Y56">
        <v>3.65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1</v>
      </c>
      <c r="AJ56">
        <v>1</v>
      </c>
      <c r="AK56">
        <v>1</v>
      </c>
      <c r="AL56">
        <v>1</v>
      </c>
      <c r="AN56">
        <v>0</v>
      </c>
      <c r="AO56">
        <v>1</v>
      </c>
      <c r="AP56">
        <v>0</v>
      </c>
      <c r="AQ56">
        <v>0</v>
      </c>
      <c r="AR56">
        <v>0</v>
      </c>
      <c r="AS56" t="s">
        <v>3</v>
      </c>
      <c r="AT56">
        <v>3.65</v>
      </c>
      <c r="AU56" t="s">
        <v>3</v>
      </c>
      <c r="AV56">
        <v>2</v>
      </c>
      <c r="AW56">
        <v>2</v>
      </c>
      <c r="AX56">
        <v>48584270</v>
      </c>
      <c r="AY56">
        <v>1</v>
      </c>
      <c r="AZ56">
        <v>0</v>
      </c>
      <c r="BA56">
        <v>56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CX56">
        <f>Y56*Source!I50</f>
        <v>12.30415</v>
      </c>
      <c r="CY56">
        <f>AD56</f>
        <v>0</v>
      </c>
      <c r="CZ56">
        <f>AH56</f>
        <v>0</v>
      </c>
      <c r="DA56">
        <f>AL56</f>
        <v>1</v>
      </c>
      <c r="DB56">
        <f t="shared" si="0"/>
        <v>0</v>
      </c>
      <c r="DC56">
        <f t="shared" si="1"/>
        <v>0</v>
      </c>
    </row>
    <row r="57" spans="1:107">
      <c r="A57">
        <f>ROW(Source!A50)</f>
        <v>50</v>
      </c>
      <c r="B57">
        <v>48583957</v>
      </c>
      <c r="C57">
        <v>48584265</v>
      </c>
      <c r="D57">
        <v>40547141</v>
      </c>
      <c r="E57">
        <v>1</v>
      </c>
      <c r="F57">
        <v>1</v>
      </c>
      <c r="G57">
        <v>1</v>
      </c>
      <c r="H57">
        <v>2</v>
      </c>
      <c r="I57" t="s">
        <v>1009</v>
      </c>
      <c r="J57" t="s">
        <v>1017</v>
      </c>
      <c r="K57" t="s">
        <v>1011</v>
      </c>
      <c r="L57">
        <v>1368</v>
      </c>
      <c r="N57">
        <v>1011</v>
      </c>
      <c r="O57" t="s">
        <v>997</v>
      </c>
      <c r="P57" t="s">
        <v>997</v>
      </c>
      <c r="Q57">
        <v>1</v>
      </c>
      <c r="W57">
        <v>0</v>
      </c>
      <c r="X57">
        <v>1753337916</v>
      </c>
      <c r="Y57">
        <v>3.65</v>
      </c>
      <c r="AA57">
        <v>0</v>
      </c>
      <c r="AB57">
        <v>32.090000000000003</v>
      </c>
      <c r="AC57">
        <v>12.1</v>
      </c>
      <c r="AD57">
        <v>0</v>
      </c>
      <c r="AE57">
        <v>0</v>
      </c>
      <c r="AF57">
        <v>32.090000000000003</v>
      </c>
      <c r="AG57">
        <v>12.1</v>
      </c>
      <c r="AH57">
        <v>0</v>
      </c>
      <c r="AI57">
        <v>1</v>
      </c>
      <c r="AJ57">
        <v>1</v>
      </c>
      <c r="AK57">
        <v>1</v>
      </c>
      <c r="AL57">
        <v>1</v>
      </c>
      <c r="AN57">
        <v>0</v>
      </c>
      <c r="AO57">
        <v>1</v>
      </c>
      <c r="AP57">
        <v>0</v>
      </c>
      <c r="AQ57">
        <v>0</v>
      </c>
      <c r="AR57">
        <v>0</v>
      </c>
      <c r="AS57" t="s">
        <v>3</v>
      </c>
      <c r="AT57">
        <v>3.65</v>
      </c>
      <c r="AU57" t="s">
        <v>3</v>
      </c>
      <c r="AV57">
        <v>0</v>
      </c>
      <c r="AW57">
        <v>2</v>
      </c>
      <c r="AX57">
        <v>48584271</v>
      </c>
      <c r="AY57">
        <v>1</v>
      </c>
      <c r="AZ57">
        <v>0</v>
      </c>
      <c r="BA57">
        <v>57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CX57">
        <f>Y57*Source!I50</f>
        <v>12.30415</v>
      </c>
      <c r="CY57">
        <f>AB57</f>
        <v>32.090000000000003</v>
      </c>
      <c r="CZ57">
        <f>AF57</f>
        <v>32.090000000000003</v>
      </c>
      <c r="DA57">
        <f>AJ57</f>
        <v>1</v>
      </c>
      <c r="DB57">
        <f t="shared" si="0"/>
        <v>117.13</v>
      </c>
      <c r="DC57">
        <f t="shared" si="1"/>
        <v>44.17</v>
      </c>
    </row>
    <row r="58" spans="1:107">
      <c r="A58">
        <f>ROW(Source!A52)</f>
        <v>52</v>
      </c>
      <c r="B58">
        <v>48583957</v>
      </c>
      <c r="C58">
        <v>48584273</v>
      </c>
      <c r="D58">
        <v>23134955</v>
      </c>
      <c r="E58">
        <v>1</v>
      </c>
      <c r="F58">
        <v>1</v>
      </c>
      <c r="G58">
        <v>1</v>
      </c>
      <c r="H58">
        <v>1</v>
      </c>
      <c r="I58" t="s">
        <v>1020</v>
      </c>
      <c r="J58" t="s">
        <v>3</v>
      </c>
      <c r="K58" t="s">
        <v>1021</v>
      </c>
      <c r="L58">
        <v>1369</v>
      </c>
      <c r="N58">
        <v>1013</v>
      </c>
      <c r="O58" t="s">
        <v>991</v>
      </c>
      <c r="P58" t="s">
        <v>991</v>
      </c>
      <c r="Q58">
        <v>1</v>
      </c>
      <c r="W58">
        <v>0</v>
      </c>
      <c r="X58">
        <v>-1698459243</v>
      </c>
      <c r="Y58">
        <v>88.9</v>
      </c>
      <c r="AA58">
        <v>0</v>
      </c>
      <c r="AB58">
        <v>0</v>
      </c>
      <c r="AC58">
        <v>0</v>
      </c>
      <c r="AD58">
        <v>8.17</v>
      </c>
      <c r="AE58">
        <v>0</v>
      </c>
      <c r="AF58">
        <v>0</v>
      </c>
      <c r="AG58">
        <v>0</v>
      </c>
      <c r="AH58">
        <v>8.17</v>
      </c>
      <c r="AI58">
        <v>1</v>
      </c>
      <c r="AJ58">
        <v>1</v>
      </c>
      <c r="AK58">
        <v>1</v>
      </c>
      <c r="AL58">
        <v>1</v>
      </c>
      <c r="AN58">
        <v>0</v>
      </c>
      <c r="AO58">
        <v>1</v>
      </c>
      <c r="AP58">
        <v>0</v>
      </c>
      <c r="AQ58">
        <v>0</v>
      </c>
      <c r="AR58">
        <v>0</v>
      </c>
      <c r="AS58" t="s">
        <v>3</v>
      </c>
      <c r="AT58">
        <v>88.9</v>
      </c>
      <c r="AU58" t="s">
        <v>3</v>
      </c>
      <c r="AV58">
        <v>1</v>
      </c>
      <c r="AW58">
        <v>2</v>
      </c>
      <c r="AX58">
        <v>48584281</v>
      </c>
      <c r="AY58">
        <v>1</v>
      </c>
      <c r="AZ58">
        <v>0</v>
      </c>
      <c r="BA58">
        <v>58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CX58">
        <f>Y58*Source!I52</f>
        <v>14.179550000000001</v>
      </c>
      <c r="CY58">
        <f>AD58</f>
        <v>8.17</v>
      </c>
      <c r="CZ58">
        <f>AH58</f>
        <v>8.17</v>
      </c>
      <c r="DA58">
        <f>AL58</f>
        <v>1</v>
      </c>
      <c r="DB58">
        <f t="shared" si="0"/>
        <v>726.31</v>
      </c>
      <c r="DC58">
        <f t="shared" si="1"/>
        <v>0</v>
      </c>
    </row>
    <row r="59" spans="1:107">
      <c r="A59">
        <f>ROW(Source!A52)</f>
        <v>52</v>
      </c>
      <c r="B59">
        <v>48583957</v>
      </c>
      <c r="C59">
        <v>48584273</v>
      </c>
      <c r="D59">
        <v>40548605</v>
      </c>
      <c r="E59">
        <v>1</v>
      </c>
      <c r="F59">
        <v>1</v>
      </c>
      <c r="G59">
        <v>1</v>
      </c>
      <c r="H59">
        <v>2</v>
      </c>
      <c r="I59" t="s">
        <v>1022</v>
      </c>
      <c r="J59" t="s">
        <v>1023</v>
      </c>
      <c r="K59" t="s">
        <v>1024</v>
      </c>
      <c r="L59">
        <v>1368</v>
      </c>
      <c r="N59">
        <v>1011</v>
      </c>
      <c r="O59" t="s">
        <v>997</v>
      </c>
      <c r="P59" t="s">
        <v>997</v>
      </c>
      <c r="Q59">
        <v>1</v>
      </c>
      <c r="W59">
        <v>0</v>
      </c>
      <c r="X59">
        <v>-1149865729</v>
      </c>
      <c r="Y59">
        <v>0.89</v>
      </c>
      <c r="AA59">
        <v>0</v>
      </c>
      <c r="AB59">
        <v>7.59</v>
      </c>
      <c r="AC59">
        <v>0</v>
      </c>
      <c r="AD59">
        <v>0</v>
      </c>
      <c r="AE59">
        <v>0</v>
      </c>
      <c r="AF59">
        <v>7.59</v>
      </c>
      <c r="AG59">
        <v>0</v>
      </c>
      <c r="AH59">
        <v>0</v>
      </c>
      <c r="AI59">
        <v>1</v>
      </c>
      <c r="AJ59">
        <v>1</v>
      </c>
      <c r="AK59">
        <v>1</v>
      </c>
      <c r="AL59">
        <v>1</v>
      </c>
      <c r="AN59">
        <v>0</v>
      </c>
      <c r="AO59">
        <v>1</v>
      </c>
      <c r="AP59">
        <v>0</v>
      </c>
      <c r="AQ59">
        <v>0</v>
      </c>
      <c r="AR59">
        <v>0</v>
      </c>
      <c r="AS59" t="s">
        <v>3</v>
      </c>
      <c r="AT59">
        <v>0.89</v>
      </c>
      <c r="AU59" t="s">
        <v>3</v>
      </c>
      <c r="AV59">
        <v>0</v>
      </c>
      <c r="AW59">
        <v>2</v>
      </c>
      <c r="AX59">
        <v>48584282</v>
      </c>
      <c r="AY59">
        <v>1</v>
      </c>
      <c r="AZ59">
        <v>0</v>
      </c>
      <c r="BA59">
        <v>59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CX59">
        <f>Y59*Source!I52</f>
        <v>0.141955</v>
      </c>
      <c r="CY59">
        <f>AB59</f>
        <v>7.59</v>
      </c>
      <c r="CZ59">
        <f>AF59</f>
        <v>7.59</v>
      </c>
      <c r="DA59">
        <f>AJ59</f>
        <v>1</v>
      </c>
      <c r="DB59">
        <f t="shared" si="0"/>
        <v>6.76</v>
      </c>
      <c r="DC59">
        <f t="shared" si="1"/>
        <v>0</v>
      </c>
    </row>
    <row r="60" spans="1:107">
      <c r="A60">
        <f>ROW(Source!A52)</f>
        <v>52</v>
      </c>
      <c r="B60">
        <v>48583957</v>
      </c>
      <c r="C60">
        <v>48584273</v>
      </c>
      <c r="D60">
        <v>40548615</v>
      </c>
      <c r="E60">
        <v>1</v>
      </c>
      <c r="F60">
        <v>1</v>
      </c>
      <c r="G60">
        <v>1</v>
      </c>
      <c r="H60">
        <v>2</v>
      </c>
      <c r="I60" t="s">
        <v>1025</v>
      </c>
      <c r="J60" t="s">
        <v>1026</v>
      </c>
      <c r="K60" t="s">
        <v>1027</v>
      </c>
      <c r="L60">
        <v>1368</v>
      </c>
      <c r="N60">
        <v>1011</v>
      </c>
      <c r="O60" t="s">
        <v>997</v>
      </c>
      <c r="P60" t="s">
        <v>997</v>
      </c>
      <c r="Q60">
        <v>1</v>
      </c>
      <c r="W60">
        <v>0</v>
      </c>
      <c r="X60">
        <v>-250660111</v>
      </c>
      <c r="Y60">
        <v>0.89</v>
      </c>
      <c r="AA60">
        <v>0</v>
      </c>
      <c r="AB60">
        <v>0.96</v>
      </c>
      <c r="AC60">
        <v>0</v>
      </c>
      <c r="AD60">
        <v>0</v>
      </c>
      <c r="AE60">
        <v>0</v>
      </c>
      <c r="AF60">
        <v>0.96</v>
      </c>
      <c r="AG60">
        <v>0</v>
      </c>
      <c r="AH60">
        <v>0</v>
      </c>
      <c r="AI60">
        <v>1</v>
      </c>
      <c r="AJ60">
        <v>1</v>
      </c>
      <c r="AK60">
        <v>1</v>
      </c>
      <c r="AL60">
        <v>1</v>
      </c>
      <c r="AN60">
        <v>0</v>
      </c>
      <c r="AO60">
        <v>1</v>
      </c>
      <c r="AP60">
        <v>0</v>
      </c>
      <c r="AQ60">
        <v>0</v>
      </c>
      <c r="AR60">
        <v>0</v>
      </c>
      <c r="AS60" t="s">
        <v>3</v>
      </c>
      <c r="AT60">
        <v>0.89</v>
      </c>
      <c r="AU60" t="s">
        <v>3</v>
      </c>
      <c r="AV60">
        <v>0</v>
      </c>
      <c r="AW60">
        <v>2</v>
      </c>
      <c r="AX60">
        <v>48584283</v>
      </c>
      <c r="AY60">
        <v>1</v>
      </c>
      <c r="AZ60">
        <v>0</v>
      </c>
      <c r="BA60">
        <v>60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CX60">
        <f>Y60*Source!I52</f>
        <v>0.141955</v>
      </c>
      <c r="CY60">
        <f>AB60</f>
        <v>0.96</v>
      </c>
      <c r="CZ60">
        <f>AF60</f>
        <v>0.96</v>
      </c>
      <c r="DA60">
        <f>AJ60</f>
        <v>1</v>
      </c>
      <c r="DB60">
        <f t="shared" si="0"/>
        <v>0.85</v>
      </c>
      <c r="DC60">
        <f t="shared" si="1"/>
        <v>0</v>
      </c>
    </row>
    <row r="61" spans="1:107">
      <c r="A61">
        <f>ROW(Source!A52)</f>
        <v>52</v>
      </c>
      <c r="B61">
        <v>48583957</v>
      </c>
      <c r="C61">
        <v>48584273</v>
      </c>
      <c r="D61">
        <v>40548857</v>
      </c>
      <c r="E61">
        <v>1</v>
      </c>
      <c r="F61">
        <v>1</v>
      </c>
      <c r="G61">
        <v>1</v>
      </c>
      <c r="H61">
        <v>2</v>
      </c>
      <c r="I61" t="s">
        <v>1028</v>
      </c>
      <c r="J61" t="s">
        <v>1029</v>
      </c>
      <c r="K61" t="s">
        <v>1030</v>
      </c>
      <c r="L61">
        <v>1368</v>
      </c>
      <c r="N61">
        <v>1011</v>
      </c>
      <c r="O61" t="s">
        <v>997</v>
      </c>
      <c r="P61" t="s">
        <v>997</v>
      </c>
      <c r="Q61">
        <v>1</v>
      </c>
      <c r="W61">
        <v>0</v>
      </c>
      <c r="X61">
        <v>-671646184</v>
      </c>
      <c r="Y61">
        <v>3.82</v>
      </c>
      <c r="AA61">
        <v>0</v>
      </c>
      <c r="AB61">
        <v>91.76</v>
      </c>
      <c r="AC61">
        <v>10.35</v>
      </c>
      <c r="AD61">
        <v>0</v>
      </c>
      <c r="AE61">
        <v>0</v>
      </c>
      <c r="AF61">
        <v>91.76</v>
      </c>
      <c r="AG61">
        <v>10.35</v>
      </c>
      <c r="AH61">
        <v>0</v>
      </c>
      <c r="AI61">
        <v>1</v>
      </c>
      <c r="AJ61">
        <v>1</v>
      </c>
      <c r="AK61">
        <v>1</v>
      </c>
      <c r="AL61">
        <v>1</v>
      </c>
      <c r="AN61">
        <v>0</v>
      </c>
      <c r="AO61">
        <v>1</v>
      </c>
      <c r="AP61">
        <v>0</v>
      </c>
      <c r="AQ61">
        <v>0</v>
      </c>
      <c r="AR61">
        <v>0</v>
      </c>
      <c r="AS61" t="s">
        <v>3</v>
      </c>
      <c r="AT61">
        <v>3.82</v>
      </c>
      <c r="AU61" t="s">
        <v>3</v>
      </c>
      <c r="AV61">
        <v>0</v>
      </c>
      <c r="AW61">
        <v>2</v>
      </c>
      <c r="AX61">
        <v>48584284</v>
      </c>
      <c r="AY61">
        <v>1</v>
      </c>
      <c r="AZ61">
        <v>0</v>
      </c>
      <c r="BA61">
        <v>61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CX61">
        <f>Y61*Source!I52</f>
        <v>0.60929</v>
      </c>
      <c r="CY61">
        <f>AB61</f>
        <v>91.76</v>
      </c>
      <c r="CZ61">
        <f>AF61</f>
        <v>91.76</v>
      </c>
      <c r="DA61">
        <f>AJ61</f>
        <v>1</v>
      </c>
      <c r="DB61">
        <f t="shared" si="0"/>
        <v>350.52</v>
      </c>
      <c r="DC61">
        <f t="shared" si="1"/>
        <v>39.54</v>
      </c>
    </row>
    <row r="62" spans="1:107">
      <c r="A62">
        <f>ROW(Source!A52)</f>
        <v>52</v>
      </c>
      <c r="B62">
        <v>48583957</v>
      </c>
      <c r="C62">
        <v>48584273</v>
      </c>
      <c r="D62">
        <v>40489146</v>
      </c>
      <c r="E62">
        <v>1</v>
      </c>
      <c r="F62">
        <v>1</v>
      </c>
      <c r="G62">
        <v>1</v>
      </c>
      <c r="H62">
        <v>3</v>
      </c>
      <c r="I62" t="s">
        <v>1031</v>
      </c>
      <c r="J62" t="s">
        <v>1032</v>
      </c>
      <c r="K62" t="s">
        <v>1033</v>
      </c>
      <c r="L62">
        <v>1348</v>
      </c>
      <c r="N62">
        <v>1009</v>
      </c>
      <c r="O62" t="s">
        <v>40</v>
      </c>
      <c r="P62" t="s">
        <v>40</v>
      </c>
      <c r="Q62">
        <v>1000</v>
      </c>
      <c r="W62">
        <v>0</v>
      </c>
      <c r="X62">
        <v>-1097756755</v>
      </c>
      <c r="Y62">
        <v>8.0000000000000004E-4</v>
      </c>
      <c r="AA62">
        <v>9167</v>
      </c>
      <c r="AB62">
        <v>0</v>
      </c>
      <c r="AC62">
        <v>0</v>
      </c>
      <c r="AD62">
        <v>0</v>
      </c>
      <c r="AE62">
        <v>9167</v>
      </c>
      <c r="AF62">
        <v>0</v>
      </c>
      <c r="AG62">
        <v>0</v>
      </c>
      <c r="AH62">
        <v>0</v>
      </c>
      <c r="AI62">
        <v>1</v>
      </c>
      <c r="AJ62">
        <v>1</v>
      </c>
      <c r="AK62">
        <v>1</v>
      </c>
      <c r="AL62">
        <v>1</v>
      </c>
      <c r="AN62">
        <v>0</v>
      </c>
      <c r="AO62">
        <v>1</v>
      </c>
      <c r="AP62">
        <v>0</v>
      </c>
      <c r="AQ62">
        <v>0</v>
      </c>
      <c r="AR62">
        <v>0</v>
      </c>
      <c r="AS62" t="s">
        <v>3</v>
      </c>
      <c r="AT62">
        <v>8.0000000000000004E-4</v>
      </c>
      <c r="AU62" t="s">
        <v>3</v>
      </c>
      <c r="AV62">
        <v>0</v>
      </c>
      <c r="AW62">
        <v>2</v>
      </c>
      <c r="AX62">
        <v>48584285</v>
      </c>
      <c r="AY62">
        <v>1</v>
      </c>
      <c r="AZ62">
        <v>0</v>
      </c>
      <c r="BA62">
        <v>62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CX62">
        <f>Y62*Source!I52</f>
        <v>1.2760000000000001E-4</v>
      </c>
      <c r="CY62">
        <f>AA62</f>
        <v>9167</v>
      </c>
      <c r="CZ62">
        <f>AE62</f>
        <v>9167</v>
      </c>
      <c r="DA62">
        <f>AI62</f>
        <v>1</v>
      </c>
      <c r="DB62">
        <f t="shared" si="0"/>
        <v>7.33</v>
      </c>
      <c r="DC62">
        <f t="shared" si="1"/>
        <v>0</v>
      </c>
    </row>
    <row r="63" spans="1:107">
      <c r="A63">
        <f>ROW(Source!A52)</f>
        <v>52</v>
      </c>
      <c r="B63">
        <v>48583957</v>
      </c>
      <c r="C63">
        <v>48584273</v>
      </c>
      <c r="D63">
        <v>40487706</v>
      </c>
      <c r="E63">
        <v>1</v>
      </c>
      <c r="F63">
        <v>1</v>
      </c>
      <c r="G63">
        <v>1</v>
      </c>
      <c r="H63">
        <v>3</v>
      </c>
      <c r="I63" t="s">
        <v>1034</v>
      </c>
      <c r="J63" t="s">
        <v>1035</v>
      </c>
      <c r="K63" t="s">
        <v>1036</v>
      </c>
      <c r="L63">
        <v>1348</v>
      </c>
      <c r="N63">
        <v>1009</v>
      </c>
      <c r="O63" t="s">
        <v>40</v>
      </c>
      <c r="P63" t="s">
        <v>40</v>
      </c>
      <c r="Q63">
        <v>1000</v>
      </c>
      <c r="W63">
        <v>0</v>
      </c>
      <c r="X63">
        <v>-2108161735</v>
      </c>
      <c r="Y63">
        <v>6.8400000000000002E-2</v>
      </c>
      <c r="AA63">
        <v>5989</v>
      </c>
      <c r="AB63">
        <v>0</v>
      </c>
      <c r="AC63">
        <v>0</v>
      </c>
      <c r="AD63">
        <v>0</v>
      </c>
      <c r="AE63">
        <v>5989</v>
      </c>
      <c r="AF63">
        <v>0</v>
      </c>
      <c r="AG63">
        <v>0</v>
      </c>
      <c r="AH63">
        <v>0</v>
      </c>
      <c r="AI63">
        <v>1</v>
      </c>
      <c r="AJ63">
        <v>1</v>
      </c>
      <c r="AK63">
        <v>1</v>
      </c>
      <c r="AL63">
        <v>1</v>
      </c>
      <c r="AN63">
        <v>0</v>
      </c>
      <c r="AO63">
        <v>1</v>
      </c>
      <c r="AP63">
        <v>0</v>
      </c>
      <c r="AQ63">
        <v>0</v>
      </c>
      <c r="AR63">
        <v>0</v>
      </c>
      <c r="AS63" t="s">
        <v>3</v>
      </c>
      <c r="AT63">
        <v>6.8400000000000002E-2</v>
      </c>
      <c r="AU63" t="s">
        <v>3</v>
      </c>
      <c r="AV63">
        <v>0</v>
      </c>
      <c r="AW63">
        <v>2</v>
      </c>
      <c r="AX63">
        <v>48584286</v>
      </c>
      <c r="AY63">
        <v>1</v>
      </c>
      <c r="AZ63">
        <v>0</v>
      </c>
      <c r="BA63">
        <v>63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CX63">
        <f>Y63*Source!I52</f>
        <v>1.0909800000000001E-2</v>
      </c>
      <c r="CY63">
        <f>AA63</f>
        <v>5989</v>
      </c>
      <c r="CZ63">
        <f>AE63</f>
        <v>5989</v>
      </c>
      <c r="DA63">
        <f>AI63</f>
        <v>1</v>
      </c>
      <c r="DB63">
        <f t="shared" si="0"/>
        <v>409.65</v>
      </c>
      <c r="DC63">
        <f t="shared" si="1"/>
        <v>0</v>
      </c>
    </row>
    <row r="64" spans="1:107">
      <c r="A64">
        <f>ROW(Source!A52)</f>
        <v>52</v>
      </c>
      <c r="B64">
        <v>48583957</v>
      </c>
      <c r="C64">
        <v>48584273</v>
      </c>
      <c r="D64">
        <v>40490134</v>
      </c>
      <c r="E64">
        <v>1</v>
      </c>
      <c r="F64">
        <v>1</v>
      </c>
      <c r="G64">
        <v>1</v>
      </c>
      <c r="H64">
        <v>3</v>
      </c>
      <c r="I64" t="s">
        <v>1037</v>
      </c>
      <c r="J64" t="s">
        <v>1038</v>
      </c>
      <c r="K64" t="s">
        <v>1039</v>
      </c>
      <c r="L64">
        <v>1339</v>
      </c>
      <c r="N64">
        <v>1007</v>
      </c>
      <c r="O64" t="s">
        <v>1040</v>
      </c>
      <c r="P64" t="s">
        <v>1040</v>
      </c>
      <c r="Q64">
        <v>1</v>
      </c>
      <c r="W64">
        <v>0</v>
      </c>
      <c r="X64">
        <v>994182363</v>
      </c>
      <c r="Y64">
        <v>0.54</v>
      </c>
      <c r="AA64">
        <v>1339.01</v>
      </c>
      <c r="AB64">
        <v>0</v>
      </c>
      <c r="AC64">
        <v>0</v>
      </c>
      <c r="AD64">
        <v>0</v>
      </c>
      <c r="AE64">
        <v>1339.01</v>
      </c>
      <c r="AF64">
        <v>0</v>
      </c>
      <c r="AG64">
        <v>0</v>
      </c>
      <c r="AH64">
        <v>0</v>
      </c>
      <c r="AI64">
        <v>1</v>
      </c>
      <c r="AJ64">
        <v>1</v>
      </c>
      <c r="AK64">
        <v>1</v>
      </c>
      <c r="AL64">
        <v>1</v>
      </c>
      <c r="AN64">
        <v>0</v>
      </c>
      <c r="AO64">
        <v>1</v>
      </c>
      <c r="AP64">
        <v>0</v>
      </c>
      <c r="AQ64">
        <v>0</v>
      </c>
      <c r="AR64">
        <v>0</v>
      </c>
      <c r="AS64" t="s">
        <v>3</v>
      </c>
      <c r="AT64">
        <v>0.54</v>
      </c>
      <c r="AU64" t="s">
        <v>3</v>
      </c>
      <c r="AV64">
        <v>0</v>
      </c>
      <c r="AW64">
        <v>2</v>
      </c>
      <c r="AX64">
        <v>48584288</v>
      </c>
      <c r="AY64">
        <v>1</v>
      </c>
      <c r="AZ64">
        <v>0</v>
      </c>
      <c r="BA64">
        <v>65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CX64">
        <f>Y64*Source!I52</f>
        <v>8.6130000000000012E-2</v>
      </c>
      <c r="CY64">
        <f>AA64</f>
        <v>1339.01</v>
      </c>
      <c r="CZ64">
        <f>AE64</f>
        <v>1339.01</v>
      </c>
      <c r="DA64">
        <f>AI64</f>
        <v>1</v>
      </c>
      <c r="DB64">
        <f t="shared" si="0"/>
        <v>723.07</v>
      </c>
      <c r="DC64">
        <f t="shared" si="1"/>
        <v>0</v>
      </c>
    </row>
    <row r="65" spans="1:107">
      <c r="A65">
        <f>ROW(Source!A54)</f>
        <v>54</v>
      </c>
      <c r="B65">
        <v>48583957</v>
      </c>
      <c r="C65">
        <v>48584291</v>
      </c>
      <c r="D65">
        <v>23131038</v>
      </c>
      <c r="E65">
        <v>1</v>
      </c>
      <c r="F65">
        <v>1</v>
      </c>
      <c r="G65">
        <v>1</v>
      </c>
      <c r="H65">
        <v>1</v>
      </c>
      <c r="I65" t="s">
        <v>1005</v>
      </c>
      <c r="J65" t="s">
        <v>3</v>
      </c>
      <c r="K65" t="s">
        <v>1006</v>
      </c>
      <c r="L65">
        <v>1369</v>
      </c>
      <c r="N65">
        <v>1013</v>
      </c>
      <c r="O65" t="s">
        <v>991</v>
      </c>
      <c r="P65" t="s">
        <v>991</v>
      </c>
      <c r="Q65">
        <v>1</v>
      </c>
      <c r="W65">
        <v>0</v>
      </c>
      <c r="X65">
        <v>-1903398286</v>
      </c>
      <c r="Y65">
        <v>75.150000000000006</v>
      </c>
      <c r="AA65">
        <v>0</v>
      </c>
      <c r="AB65">
        <v>0</v>
      </c>
      <c r="AC65">
        <v>0</v>
      </c>
      <c r="AD65">
        <v>7.49</v>
      </c>
      <c r="AE65">
        <v>0</v>
      </c>
      <c r="AF65">
        <v>0</v>
      </c>
      <c r="AG65">
        <v>0</v>
      </c>
      <c r="AH65">
        <v>7.49</v>
      </c>
      <c r="AI65">
        <v>1</v>
      </c>
      <c r="AJ65">
        <v>1</v>
      </c>
      <c r="AK65">
        <v>1</v>
      </c>
      <c r="AL65">
        <v>1</v>
      </c>
      <c r="AN65">
        <v>0</v>
      </c>
      <c r="AO65">
        <v>1</v>
      </c>
      <c r="AP65">
        <v>0</v>
      </c>
      <c r="AQ65">
        <v>0</v>
      </c>
      <c r="AR65">
        <v>0</v>
      </c>
      <c r="AS65" t="s">
        <v>3</v>
      </c>
      <c r="AT65">
        <v>75.150000000000006</v>
      </c>
      <c r="AU65" t="s">
        <v>3</v>
      </c>
      <c r="AV65">
        <v>1</v>
      </c>
      <c r="AW65">
        <v>2</v>
      </c>
      <c r="AX65">
        <v>48584299</v>
      </c>
      <c r="AY65">
        <v>1</v>
      </c>
      <c r="AZ65">
        <v>0</v>
      </c>
      <c r="BA65">
        <v>67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CX65">
        <f>Y65*Source!I54</f>
        <v>0.75150000000000006</v>
      </c>
      <c r="CY65">
        <f>AD65</f>
        <v>7.49</v>
      </c>
      <c r="CZ65">
        <f>AH65</f>
        <v>7.49</v>
      </c>
      <c r="DA65">
        <f>AL65</f>
        <v>1</v>
      </c>
      <c r="DB65">
        <f t="shared" ref="DB65:DB128" si="2">ROUND(ROUND(AT65*CZ65,2),2)</f>
        <v>562.87</v>
      </c>
      <c r="DC65">
        <f t="shared" ref="DC65:DC128" si="3">ROUND(ROUND(AT65*AG65,2),2)</f>
        <v>0</v>
      </c>
    </row>
    <row r="66" spans="1:107">
      <c r="A66">
        <f>ROW(Source!A54)</f>
        <v>54</v>
      </c>
      <c r="B66">
        <v>48583957</v>
      </c>
      <c r="C66">
        <v>48584291</v>
      </c>
      <c r="D66">
        <v>121548</v>
      </c>
      <c r="E66">
        <v>1</v>
      </c>
      <c r="F66">
        <v>1</v>
      </c>
      <c r="G66">
        <v>1</v>
      </c>
      <c r="H66">
        <v>1</v>
      </c>
      <c r="I66" t="s">
        <v>24</v>
      </c>
      <c r="J66" t="s">
        <v>3</v>
      </c>
      <c r="K66" t="s">
        <v>992</v>
      </c>
      <c r="L66">
        <v>608254</v>
      </c>
      <c r="N66">
        <v>1013</v>
      </c>
      <c r="O66" t="s">
        <v>993</v>
      </c>
      <c r="P66" t="s">
        <v>993</v>
      </c>
      <c r="Q66">
        <v>1</v>
      </c>
      <c r="W66">
        <v>0</v>
      </c>
      <c r="X66">
        <v>-185737400</v>
      </c>
      <c r="Y66">
        <v>1.73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1</v>
      </c>
      <c r="AJ66">
        <v>1</v>
      </c>
      <c r="AK66">
        <v>1</v>
      </c>
      <c r="AL66">
        <v>1</v>
      </c>
      <c r="AN66">
        <v>0</v>
      </c>
      <c r="AO66">
        <v>1</v>
      </c>
      <c r="AP66">
        <v>0</v>
      </c>
      <c r="AQ66">
        <v>0</v>
      </c>
      <c r="AR66">
        <v>0</v>
      </c>
      <c r="AS66" t="s">
        <v>3</v>
      </c>
      <c r="AT66">
        <v>1.73</v>
      </c>
      <c r="AU66" t="s">
        <v>3</v>
      </c>
      <c r="AV66">
        <v>2</v>
      </c>
      <c r="AW66">
        <v>2</v>
      </c>
      <c r="AX66">
        <v>48584300</v>
      </c>
      <c r="AY66">
        <v>1</v>
      </c>
      <c r="AZ66">
        <v>0</v>
      </c>
      <c r="BA66">
        <v>68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CX66">
        <f>Y66*Source!I54</f>
        <v>1.7299999999999999E-2</v>
      </c>
      <c r="CY66">
        <f>AD66</f>
        <v>0</v>
      </c>
      <c r="CZ66">
        <f>AH66</f>
        <v>0</v>
      </c>
      <c r="DA66">
        <f>AL66</f>
        <v>1</v>
      </c>
      <c r="DB66">
        <f t="shared" si="2"/>
        <v>0</v>
      </c>
      <c r="DC66">
        <f t="shared" si="3"/>
        <v>0</v>
      </c>
    </row>
    <row r="67" spans="1:107">
      <c r="A67">
        <f>ROW(Source!A54)</f>
        <v>54</v>
      </c>
      <c r="B67">
        <v>48583957</v>
      </c>
      <c r="C67">
        <v>48584291</v>
      </c>
      <c r="D67">
        <v>40547141</v>
      </c>
      <c r="E67">
        <v>1</v>
      </c>
      <c r="F67">
        <v>1</v>
      </c>
      <c r="G67">
        <v>1</v>
      </c>
      <c r="H67">
        <v>2</v>
      </c>
      <c r="I67" t="s">
        <v>1009</v>
      </c>
      <c r="J67" t="s">
        <v>1017</v>
      </c>
      <c r="K67" t="s">
        <v>1011</v>
      </c>
      <c r="L67">
        <v>1368</v>
      </c>
      <c r="N67">
        <v>1011</v>
      </c>
      <c r="O67" t="s">
        <v>997</v>
      </c>
      <c r="P67" t="s">
        <v>997</v>
      </c>
      <c r="Q67">
        <v>1</v>
      </c>
      <c r="W67">
        <v>0</v>
      </c>
      <c r="X67">
        <v>1753337916</v>
      </c>
      <c r="Y67">
        <v>1.73</v>
      </c>
      <c r="AA67">
        <v>0</v>
      </c>
      <c r="AB67">
        <v>32.090000000000003</v>
      </c>
      <c r="AC67">
        <v>12.1</v>
      </c>
      <c r="AD67">
        <v>0</v>
      </c>
      <c r="AE67">
        <v>0</v>
      </c>
      <c r="AF67">
        <v>32.090000000000003</v>
      </c>
      <c r="AG67">
        <v>12.1</v>
      </c>
      <c r="AH67">
        <v>0</v>
      </c>
      <c r="AI67">
        <v>1</v>
      </c>
      <c r="AJ67">
        <v>1</v>
      </c>
      <c r="AK67">
        <v>1</v>
      </c>
      <c r="AL67">
        <v>1</v>
      </c>
      <c r="AN67">
        <v>0</v>
      </c>
      <c r="AO67">
        <v>1</v>
      </c>
      <c r="AP67">
        <v>0</v>
      </c>
      <c r="AQ67">
        <v>0</v>
      </c>
      <c r="AR67">
        <v>0</v>
      </c>
      <c r="AS67" t="s">
        <v>3</v>
      </c>
      <c r="AT67">
        <v>1.73</v>
      </c>
      <c r="AU67" t="s">
        <v>3</v>
      </c>
      <c r="AV67">
        <v>0</v>
      </c>
      <c r="AW67">
        <v>2</v>
      </c>
      <c r="AX67">
        <v>48584301</v>
      </c>
      <c r="AY67">
        <v>1</v>
      </c>
      <c r="AZ67">
        <v>0</v>
      </c>
      <c r="BA67">
        <v>69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CX67">
        <f>Y67*Source!I54</f>
        <v>1.7299999999999999E-2</v>
      </c>
      <c r="CY67">
        <f>AB67</f>
        <v>32.090000000000003</v>
      </c>
      <c r="CZ67">
        <f>AF67</f>
        <v>32.090000000000003</v>
      </c>
      <c r="DA67">
        <f>AJ67</f>
        <v>1</v>
      </c>
      <c r="DB67">
        <f t="shared" si="2"/>
        <v>55.52</v>
      </c>
      <c r="DC67">
        <f t="shared" si="3"/>
        <v>20.93</v>
      </c>
    </row>
    <row r="68" spans="1:107">
      <c r="A68">
        <f>ROW(Source!A54)</f>
        <v>54</v>
      </c>
      <c r="B68">
        <v>48583957</v>
      </c>
      <c r="C68">
        <v>48584291</v>
      </c>
      <c r="D68">
        <v>40548857</v>
      </c>
      <c r="E68">
        <v>1</v>
      </c>
      <c r="F68">
        <v>1</v>
      </c>
      <c r="G68">
        <v>1</v>
      </c>
      <c r="H68">
        <v>2</v>
      </c>
      <c r="I68" t="s">
        <v>1028</v>
      </c>
      <c r="J68" t="s">
        <v>1029</v>
      </c>
      <c r="K68" t="s">
        <v>1030</v>
      </c>
      <c r="L68">
        <v>1368</v>
      </c>
      <c r="N68">
        <v>1011</v>
      </c>
      <c r="O68" t="s">
        <v>997</v>
      </c>
      <c r="P68" t="s">
        <v>997</v>
      </c>
      <c r="Q68">
        <v>1</v>
      </c>
      <c r="W68">
        <v>0</v>
      </c>
      <c r="X68">
        <v>-671646184</v>
      </c>
      <c r="Y68">
        <v>2.4700000000000002</v>
      </c>
      <c r="AA68">
        <v>0</v>
      </c>
      <c r="AB68">
        <v>91.76</v>
      </c>
      <c r="AC68">
        <v>10.35</v>
      </c>
      <c r="AD68">
        <v>0</v>
      </c>
      <c r="AE68">
        <v>0</v>
      </c>
      <c r="AF68">
        <v>91.76</v>
      </c>
      <c r="AG68">
        <v>10.35</v>
      </c>
      <c r="AH68">
        <v>0</v>
      </c>
      <c r="AI68">
        <v>1</v>
      </c>
      <c r="AJ68">
        <v>1</v>
      </c>
      <c r="AK68">
        <v>1</v>
      </c>
      <c r="AL68">
        <v>1</v>
      </c>
      <c r="AN68">
        <v>0</v>
      </c>
      <c r="AO68">
        <v>1</v>
      </c>
      <c r="AP68">
        <v>0</v>
      </c>
      <c r="AQ68">
        <v>0</v>
      </c>
      <c r="AR68">
        <v>0</v>
      </c>
      <c r="AS68" t="s">
        <v>3</v>
      </c>
      <c r="AT68">
        <v>2.4700000000000002</v>
      </c>
      <c r="AU68" t="s">
        <v>3</v>
      </c>
      <c r="AV68">
        <v>0</v>
      </c>
      <c r="AW68">
        <v>2</v>
      </c>
      <c r="AX68">
        <v>48584302</v>
      </c>
      <c r="AY68">
        <v>1</v>
      </c>
      <c r="AZ68">
        <v>0</v>
      </c>
      <c r="BA68">
        <v>70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CX68">
        <f>Y68*Source!I54</f>
        <v>2.4700000000000003E-2</v>
      </c>
      <c r="CY68">
        <f>AB68</f>
        <v>91.76</v>
      </c>
      <c r="CZ68">
        <f>AF68</f>
        <v>91.76</v>
      </c>
      <c r="DA68">
        <f>AJ68</f>
        <v>1</v>
      </c>
      <c r="DB68">
        <f t="shared" si="2"/>
        <v>226.65</v>
      </c>
      <c r="DC68">
        <f t="shared" si="3"/>
        <v>25.56</v>
      </c>
    </row>
    <row r="69" spans="1:107">
      <c r="A69">
        <f>ROW(Source!A54)</f>
        <v>54</v>
      </c>
      <c r="B69">
        <v>48583957</v>
      </c>
      <c r="C69">
        <v>48584291</v>
      </c>
      <c r="D69">
        <v>40487706</v>
      </c>
      <c r="E69">
        <v>1</v>
      </c>
      <c r="F69">
        <v>1</v>
      </c>
      <c r="G69">
        <v>1</v>
      </c>
      <c r="H69">
        <v>3</v>
      </c>
      <c r="I69" t="s">
        <v>1034</v>
      </c>
      <c r="J69" t="s">
        <v>1035</v>
      </c>
      <c r="K69" t="s">
        <v>1036</v>
      </c>
      <c r="L69">
        <v>1348</v>
      </c>
      <c r="N69">
        <v>1009</v>
      </c>
      <c r="O69" t="s">
        <v>40</v>
      </c>
      <c r="P69" t="s">
        <v>40</v>
      </c>
      <c r="Q69">
        <v>1000</v>
      </c>
      <c r="W69">
        <v>0</v>
      </c>
      <c r="X69">
        <v>-2108161735</v>
      </c>
      <c r="Y69">
        <v>3.5000000000000003E-2</v>
      </c>
      <c r="AA69">
        <v>5989</v>
      </c>
      <c r="AB69">
        <v>0</v>
      </c>
      <c r="AC69">
        <v>0</v>
      </c>
      <c r="AD69">
        <v>0</v>
      </c>
      <c r="AE69">
        <v>5989</v>
      </c>
      <c r="AF69">
        <v>0</v>
      </c>
      <c r="AG69">
        <v>0</v>
      </c>
      <c r="AH69">
        <v>0</v>
      </c>
      <c r="AI69">
        <v>1</v>
      </c>
      <c r="AJ69">
        <v>1</v>
      </c>
      <c r="AK69">
        <v>1</v>
      </c>
      <c r="AL69">
        <v>1</v>
      </c>
      <c r="AN69">
        <v>0</v>
      </c>
      <c r="AO69">
        <v>1</v>
      </c>
      <c r="AP69">
        <v>0</v>
      </c>
      <c r="AQ69">
        <v>0</v>
      </c>
      <c r="AR69">
        <v>0</v>
      </c>
      <c r="AS69" t="s">
        <v>3</v>
      </c>
      <c r="AT69">
        <v>3.5000000000000003E-2</v>
      </c>
      <c r="AU69" t="s">
        <v>3</v>
      </c>
      <c r="AV69">
        <v>0</v>
      </c>
      <c r="AW69">
        <v>2</v>
      </c>
      <c r="AX69">
        <v>48584303</v>
      </c>
      <c r="AY69">
        <v>1</v>
      </c>
      <c r="AZ69">
        <v>0</v>
      </c>
      <c r="BA69">
        <v>71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CX69">
        <f>Y69*Source!I54</f>
        <v>3.5000000000000005E-4</v>
      </c>
      <c r="CY69">
        <f>AA69</f>
        <v>5989</v>
      </c>
      <c r="CZ69">
        <f>AE69</f>
        <v>5989</v>
      </c>
      <c r="DA69">
        <f>AI69</f>
        <v>1</v>
      </c>
      <c r="DB69">
        <f t="shared" si="2"/>
        <v>209.62</v>
      </c>
      <c r="DC69">
        <f t="shared" si="3"/>
        <v>0</v>
      </c>
    </row>
    <row r="70" spans="1:107">
      <c r="A70">
        <f>ROW(Source!A54)</f>
        <v>54</v>
      </c>
      <c r="B70">
        <v>48583957</v>
      </c>
      <c r="C70">
        <v>48584291</v>
      </c>
      <c r="D70">
        <v>40489140</v>
      </c>
      <c r="E70">
        <v>1</v>
      </c>
      <c r="F70">
        <v>1</v>
      </c>
      <c r="G70">
        <v>1</v>
      </c>
      <c r="H70">
        <v>3</v>
      </c>
      <c r="I70" t="s">
        <v>1041</v>
      </c>
      <c r="J70" t="s">
        <v>1042</v>
      </c>
      <c r="K70" t="s">
        <v>1043</v>
      </c>
      <c r="L70">
        <v>1348</v>
      </c>
      <c r="N70">
        <v>1009</v>
      </c>
      <c r="O70" t="s">
        <v>40</v>
      </c>
      <c r="P70" t="s">
        <v>40</v>
      </c>
      <c r="Q70">
        <v>1000</v>
      </c>
      <c r="W70">
        <v>0</v>
      </c>
      <c r="X70">
        <v>-667930777</v>
      </c>
      <c r="Y70">
        <v>1.2E-2</v>
      </c>
      <c r="AA70">
        <v>12936</v>
      </c>
      <c r="AB70">
        <v>0</v>
      </c>
      <c r="AC70">
        <v>0</v>
      </c>
      <c r="AD70">
        <v>0</v>
      </c>
      <c r="AE70">
        <v>12936</v>
      </c>
      <c r="AF70">
        <v>0</v>
      </c>
      <c r="AG70">
        <v>0</v>
      </c>
      <c r="AH70">
        <v>0</v>
      </c>
      <c r="AI70">
        <v>1</v>
      </c>
      <c r="AJ70">
        <v>1</v>
      </c>
      <c r="AK70">
        <v>1</v>
      </c>
      <c r="AL70">
        <v>1</v>
      </c>
      <c r="AN70">
        <v>0</v>
      </c>
      <c r="AO70">
        <v>1</v>
      </c>
      <c r="AP70">
        <v>0</v>
      </c>
      <c r="AQ70">
        <v>0</v>
      </c>
      <c r="AR70">
        <v>0</v>
      </c>
      <c r="AS70" t="s">
        <v>3</v>
      </c>
      <c r="AT70">
        <v>1.2E-2</v>
      </c>
      <c r="AU70" t="s">
        <v>3</v>
      </c>
      <c r="AV70">
        <v>0</v>
      </c>
      <c r="AW70">
        <v>2</v>
      </c>
      <c r="AX70">
        <v>48584304</v>
      </c>
      <c r="AY70">
        <v>1</v>
      </c>
      <c r="AZ70">
        <v>0</v>
      </c>
      <c r="BA70">
        <v>72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CX70">
        <f>Y70*Source!I54</f>
        <v>1.2E-4</v>
      </c>
      <c r="CY70">
        <f>AA70</f>
        <v>12936</v>
      </c>
      <c r="CZ70">
        <f>AE70</f>
        <v>12936</v>
      </c>
      <c r="DA70">
        <f>AI70</f>
        <v>1</v>
      </c>
      <c r="DB70">
        <f t="shared" si="2"/>
        <v>155.22999999999999</v>
      </c>
      <c r="DC70">
        <f t="shared" si="3"/>
        <v>0</v>
      </c>
    </row>
    <row r="71" spans="1:107">
      <c r="A71">
        <f>ROW(Source!A54)</f>
        <v>54</v>
      </c>
      <c r="B71">
        <v>48583957</v>
      </c>
      <c r="C71">
        <v>48584291</v>
      </c>
      <c r="D71">
        <v>40504485</v>
      </c>
      <c r="E71">
        <v>1</v>
      </c>
      <c r="F71">
        <v>1</v>
      </c>
      <c r="G71">
        <v>1</v>
      </c>
      <c r="H71">
        <v>3</v>
      </c>
      <c r="I71" t="s">
        <v>1044</v>
      </c>
      <c r="J71" t="s">
        <v>1045</v>
      </c>
      <c r="K71" t="s">
        <v>1046</v>
      </c>
      <c r="L71">
        <v>1301</v>
      </c>
      <c r="N71">
        <v>1003</v>
      </c>
      <c r="O71" t="s">
        <v>116</v>
      </c>
      <c r="P71" t="s">
        <v>116</v>
      </c>
      <c r="Q71">
        <v>1</v>
      </c>
      <c r="W71">
        <v>0</v>
      </c>
      <c r="X71">
        <v>2128787590</v>
      </c>
      <c r="Y71">
        <v>400</v>
      </c>
      <c r="AA71">
        <v>3.2</v>
      </c>
      <c r="AB71">
        <v>0</v>
      </c>
      <c r="AC71">
        <v>0</v>
      </c>
      <c r="AD71">
        <v>0</v>
      </c>
      <c r="AE71">
        <v>3.2</v>
      </c>
      <c r="AF71">
        <v>0</v>
      </c>
      <c r="AG71">
        <v>0</v>
      </c>
      <c r="AH71">
        <v>0</v>
      </c>
      <c r="AI71">
        <v>1</v>
      </c>
      <c r="AJ71">
        <v>1</v>
      </c>
      <c r="AK71">
        <v>1</v>
      </c>
      <c r="AL71">
        <v>1</v>
      </c>
      <c r="AN71">
        <v>0</v>
      </c>
      <c r="AO71">
        <v>1</v>
      </c>
      <c r="AP71">
        <v>0</v>
      </c>
      <c r="AQ71">
        <v>0</v>
      </c>
      <c r="AR71">
        <v>0</v>
      </c>
      <c r="AS71" t="s">
        <v>3</v>
      </c>
      <c r="AT71">
        <v>400</v>
      </c>
      <c r="AU71" t="s">
        <v>3</v>
      </c>
      <c r="AV71">
        <v>0</v>
      </c>
      <c r="AW71">
        <v>2</v>
      </c>
      <c r="AX71">
        <v>48584305</v>
      </c>
      <c r="AY71">
        <v>1</v>
      </c>
      <c r="AZ71">
        <v>0</v>
      </c>
      <c r="BA71">
        <v>73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CX71">
        <f>Y71*Source!I54</f>
        <v>4</v>
      </c>
      <c r="CY71">
        <f>AA71</f>
        <v>3.2</v>
      </c>
      <c r="CZ71">
        <f>AE71</f>
        <v>3.2</v>
      </c>
      <c r="DA71">
        <f>AI71</f>
        <v>1</v>
      </c>
      <c r="DB71">
        <f t="shared" si="2"/>
        <v>1280</v>
      </c>
      <c r="DC71">
        <f t="shared" si="3"/>
        <v>0</v>
      </c>
    </row>
    <row r="72" spans="1:107">
      <c r="A72">
        <f>ROW(Source!A58)</f>
        <v>58</v>
      </c>
      <c r="B72">
        <v>48583957</v>
      </c>
      <c r="C72">
        <v>48584310</v>
      </c>
      <c r="D72">
        <v>23136905</v>
      </c>
      <c r="E72">
        <v>1</v>
      </c>
      <c r="F72">
        <v>1</v>
      </c>
      <c r="G72">
        <v>1</v>
      </c>
      <c r="H72">
        <v>1</v>
      </c>
      <c r="I72" t="s">
        <v>1047</v>
      </c>
      <c r="J72" t="s">
        <v>3</v>
      </c>
      <c r="K72" t="s">
        <v>1048</v>
      </c>
      <c r="L72">
        <v>1369</v>
      </c>
      <c r="N72">
        <v>1013</v>
      </c>
      <c r="O72" t="s">
        <v>991</v>
      </c>
      <c r="P72" t="s">
        <v>991</v>
      </c>
      <c r="Q72">
        <v>1</v>
      </c>
      <c r="W72">
        <v>0</v>
      </c>
      <c r="X72">
        <v>1351218007</v>
      </c>
      <c r="Y72">
        <v>104.28</v>
      </c>
      <c r="AA72">
        <v>0</v>
      </c>
      <c r="AB72">
        <v>0</v>
      </c>
      <c r="AC72">
        <v>0</v>
      </c>
      <c r="AD72">
        <v>8.58</v>
      </c>
      <c r="AE72">
        <v>0</v>
      </c>
      <c r="AF72">
        <v>0</v>
      </c>
      <c r="AG72">
        <v>0</v>
      </c>
      <c r="AH72">
        <v>8.58</v>
      </c>
      <c r="AI72">
        <v>1</v>
      </c>
      <c r="AJ72">
        <v>1</v>
      </c>
      <c r="AK72">
        <v>1</v>
      </c>
      <c r="AL72">
        <v>1</v>
      </c>
      <c r="AN72">
        <v>0</v>
      </c>
      <c r="AO72">
        <v>1</v>
      </c>
      <c r="AP72">
        <v>0</v>
      </c>
      <c r="AQ72">
        <v>0</v>
      </c>
      <c r="AR72">
        <v>0</v>
      </c>
      <c r="AS72" t="s">
        <v>3</v>
      </c>
      <c r="AT72">
        <v>104.28</v>
      </c>
      <c r="AU72" t="s">
        <v>3</v>
      </c>
      <c r="AV72">
        <v>1</v>
      </c>
      <c r="AW72">
        <v>2</v>
      </c>
      <c r="AX72">
        <v>48584326</v>
      </c>
      <c r="AY72">
        <v>1</v>
      </c>
      <c r="AZ72">
        <v>0</v>
      </c>
      <c r="BA72">
        <v>75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CX72">
        <f>Y72*Source!I58</f>
        <v>3.9417840000000002</v>
      </c>
      <c r="CY72">
        <f>AD72</f>
        <v>8.58</v>
      </c>
      <c r="CZ72">
        <f>AH72</f>
        <v>8.58</v>
      </c>
      <c r="DA72">
        <f>AL72</f>
        <v>1</v>
      </c>
      <c r="DB72">
        <f t="shared" si="2"/>
        <v>894.72</v>
      </c>
      <c r="DC72">
        <f t="shared" si="3"/>
        <v>0</v>
      </c>
    </row>
    <row r="73" spans="1:107">
      <c r="A73">
        <f>ROW(Source!A58)</f>
        <v>58</v>
      </c>
      <c r="B73">
        <v>48583957</v>
      </c>
      <c r="C73">
        <v>48584310</v>
      </c>
      <c r="D73">
        <v>121548</v>
      </c>
      <c r="E73">
        <v>1</v>
      </c>
      <c r="F73">
        <v>1</v>
      </c>
      <c r="G73">
        <v>1</v>
      </c>
      <c r="H73">
        <v>1</v>
      </c>
      <c r="I73" t="s">
        <v>24</v>
      </c>
      <c r="J73" t="s">
        <v>3</v>
      </c>
      <c r="K73" t="s">
        <v>992</v>
      </c>
      <c r="L73">
        <v>608254</v>
      </c>
      <c r="N73">
        <v>1013</v>
      </c>
      <c r="O73" t="s">
        <v>993</v>
      </c>
      <c r="P73" t="s">
        <v>993</v>
      </c>
      <c r="Q73">
        <v>1</v>
      </c>
      <c r="W73">
        <v>0</v>
      </c>
      <c r="X73">
        <v>-185737400</v>
      </c>
      <c r="Y73">
        <v>11.35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1</v>
      </c>
      <c r="AJ73">
        <v>1</v>
      </c>
      <c r="AK73">
        <v>1</v>
      </c>
      <c r="AL73">
        <v>1</v>
      </c>
      <c r="AN73">
        <v>0</v>
      </c>
      <c r="AO73">
        <v>1</v>
      </c>
      <c r="AP73">
        <v>0</v>
      </c>
      <c r="AQ73">
        <v>0</v>
      </c>
      <c r="AR73">
        <v>0</v>
      </c>
      <c r="AS73" t="s">
        <v>3</v>
      </c>
      <c r="AT73">
        <v>11.35</v>
      </c>
      <c r="AU73" t="s">
        <v>3</v>
      </c>
      <c r="AV73">
        <v>2</v>
      </c>
      <c r="AW73">
        <v>2</v>
      </c>
      <c r="AX73">
        <v>48584327</v>
      </c>
      <c r="AY73">
        <v>1</v>
      </c>
      <c r="AZ73">
        <v>0</v>
      </c>
      <c r="BA73">
        <v>76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CX73">
        <f>Y73*Source!I58</f>
        <v>0.42902999999999997</v>
      </c>
      <c r="CY73">
        <f>AD73</f>
        <v>0</v>
      </c>
      <c r="CZ73">
        <f>AH73</f>
        <v>0</v>
      </c>
      <c r="DA73">
        <f>AL73</f>
        <v>1</v>
      </c>
      <c r="DB73">
        <f t="shared" si="2"/>
        <v>0</v>
      </c>
      <c r="DC73">
        <f t="shared" si="3"/>
        <v>0</v>
      </c>
    </row>
    <row r="74" spans="1:107">
      <c r="A74">
        <f>ROW(Source!A58)</f>
        <v>58</v>
      </c>
      <c r="B74">
        <v>48583957</v>
      </c>
      <c r="C74">
        <v>48584310</v>
      </c>
      <c r="D74">
        <v>40546929</v>
      </c>
      <c r="E74">
        <v>1</v>
      </c>
      <c r="F74">
        <v>1</v>
      </c>
      <c r="G74">
        <v>1</v>
      </c>
      <c r="H74">
        <v>2</v>
      </c>
      <c r="I74" t="s">
        <v>1049</v>
      </c>
      <c r="J74" t="s">
        <v>1050</v>
      </c>
      <c r="K74" t="s">
        <v>1051</v>
      </c>
      <c r="L74">
        <v>1368</v>
      </c>
      <c r="N74">
        <v>1011</v>
      </c>
      <c r="O74" t="s">
        <v>997</v>
      </c>
      <c r="P74" t="s">
        <v>997</v>
      </c>
      <c r="Q74">
        <v>1</v>
      </c>
      <c r="W74">
        <v>0</v>
      </c>
      <c r="X74">
        <v>1604115853</v>
      </c>
      <c r="Y74">
        <v>9.69</v>
      </c>
      <c r="AA74">
        <v>0</v>
      </c>
      <c r="AB74">
        <v>103.49</v>
      </c>
      <c r="AC74">
        <v>12.1</v>
      </c>
      <c r="AD74">
        <v>0</v>
      </c>
      <c r="AE74">
        <v>0</v>
      </c>
      <c r="AF74">
        <v>103.49</v>
      </c>
      <c r="AG74">
        <v>12.1</v>
      </c>
      <c r="AH74">
        <v>0</v>
      </c>
      <c r="AI74">
        <v>1</v>
      </c>
      <c r="AJ74">
        <v>1</v>
      </c>
      <c r="AK74">
        <v>1</v>
      </c>
      <c r="AL74">
        <v>1</v>
      </c>
      <c r="AN74">
        <v>0</v>
      </c>
      <c r="AO74">
        <v>1</v>
      </c>
      <c r="AP74">
        <v>0</v>
      </c>
      <c r="AQ74">
        <v>0</v>
      </c>
      <c r="AR74">
        <v>0</v>
      </c>
      <c r="AS74" t="s">
        <v>3</v>
      </c>
      <c r="AT74">
        <v>9.69</v>
      </c>
      <c r="AU74" t="s">
        <v>3</v>
      </c>
      <c r="AV74">
        <v>0</v>
      </c>
      <c r="AW74">
        <v>2</v>
      </c>
      <c r="AX74">
        <v>48584328</v>
      </c>
      <c r="AY74">
        <v>1</v>
      </c>
      <c r="AZ74">
        <v>0</v>
      </c>
      <c r="BA74">
        <v>77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CX74">
        <f>Y74*Source!I58</f>
        <v>0.366282</v>
      </c>
      <c r="CY74">
        <f>AB74</f>
        <v>103.49</v>
      </c>
      <c r="CZ74">
        <f>AF74</f>
        <v>103.49</v>
      </c>
      <c r="DA74">
        <f>AJ74</f>
        <v>1</v>
      </c>
      <c r="DB74">
        <f t="shared" si="2"/>
        <v>1002.82</v>
      </c>
      <c r="DC74">
        <f t="shared" si="3"/>
        <v>117.25</v>
      </c>
    </row>
    <row r="75" spans="1:107">
      <c r="A75">
        <f>ROW(Source!A58)</f>
        <v>58</v>
      </c>
      <c r="B75">
        <v>48583957</v>
      </c>
      <c r="C75">
        <v>48584310</v>
      </c>
      <c r="D75">
        <v>40547010</v>
      </c>
      <c r="E75">
        <v>1</v>
      </c>
      <c r="F75">
        <v>1</v>
      </c>
      <c r="G75">
        <v>1</v>
      </c>
      <c r="H75">
        <v>2</v>
      </c>
      <c r="I75" t="s">
        <v>1052</v>
      </c>
      <c r="J75" t="s">
        <v>1053</v>
      </c>
      <c r="K75" t="s">
        <v>1054</v>
      </c>
      <c r="L75">
        <v>1368</v>
      </c>
      <c r="N75">
        <v>1011</v>
      </c>
      <c r="O75" t="s">
        <v>997</v>
      </c>
      <c r="P75" t="s">
        <v>997</v>
      </c>
      <c r="Q75">
        <v>1</v>
      </c>
      <c r="W75">
        <v>0</v>
      </c>
      <c r="X75">
        <v>1447433125</v>
      </c>
      <c r="Y75">
        <v>1.66</v>
      </c>
      <c r="AA75">
        <v>0</v>
      </c>
      <c r="AB75">
        <v>124.14</v>
      </c>
      <c r="AC75">
        <v>12.1</v>
      </c>
      <c r="AD75">
        <v>0</v>
      </c>
      <c r="AE75">
        <v>0</v>
      </c>
      <c r="AF75">
        <v>124.14</v>
      </c>
      <c r="AG75">
        <v>12.1</v>
      </c>
      <c r="AH75">
        <v>0</v>
      </c>
      <c r="AI75">
        <v>1</v>
      </c>
      <c r="AJ75">
        <v>1</v>
      </c>
      <c r="AK75">
        <v>1</v>
      </c>
      <c r="AL75">
        <v>1</v>
      </c>
      <c r="AN75">
        <v>0</v>
      </c>
      <c r="AO75">
        <v>1</v>
      </c>
      <c r="AP75">
        <v>0</v>
      </c>
      <c r="AQ75">
        <v>0</v>
      </c>
      <c r="AR75">
        <v>0</v>
      </c>
      <c r="AS75" t="s">
        <v>3</v>
      </c>
      <c r="AT75">
        <v>1.66</v>
      </c>
      <c r="AU75" t="s">
        <v>3</v>
      </c>
      <c r="AV75">
        <v>0</v>
      </c>
      <c r="AW75">
        <v>2</v>
      </c>
      <c r="AX75">
        <v>48584329</v>
      </c>
      <c r="AY75">
        <v>1</v>
      </c>
      <c r="AZ75">
        <v>0</v>
      </c>
      <c r="BA75">
        <v>78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CX75">
        <f>Y75*Source!I58</f>
        <v>6.2747999999999998E-2</v>
      </c>
      <c r="CY75">
        <f>AB75</f>
        <v>124.14</v>
      </c>
      <c r="CZ75">
        <f>AF75</f>
        <v>124.14</v>
      </c>
      <c r="DA75">
        <f>AJ75</f>
        <v>1</v>
      </c>
      <c r="DB75">
        <f t="shared" si="2"/>
        <v>206.07</v>
      </c>
      <c r="DC75">
        <f t="shared" si="3"/>
        <v>20.09</v>
      </c>
    </row>
    <row r="76" spans="1:107">
      <c r="A76">
        <f>ROW(Source!A58)</f>
        <v>58</v>
      </c>
      <c r="B76">
        <v>48583957</v>
      </c>
      <c r="C76">
        <v>48584310</v>
      </c>
      <c r="D76">
        <v>40547623</v>
      </c>
      <c r="E76">
        <v>1</v>
      </c>
      <c r="F76">
        <v>1</v>
      </c>
      <c r="G76">
        <v>1</v>
      </c>
      <c r="H76">
        <v>2</v>
      </c>
      <c r="I76" t="s">
        <v>1055</v>
      </c>
      <c r="J76" t="s">
        <v>1056</v>
      </c>
      <c r="K76" t="s">
        <v>1057</v>
      </c>
      <c r="L76">
        <v>1368</v>
      </c>
      <c r="N76">
        <v>1011</v>
      </c>
      <c r="O76" t="s">
        <v>997</v>
      </c>
      <c r="P76" t="s">
        <v>997</v>
      </c>
      <c r="Q76">
        <v>1</v>
      </c>
      <c r="W76">
        <v>0</v>
      </c>
      <c r="X76">
        <v>590385320</v>
      </c>
      <c r="Y76">
        <v>1.79</v>
      </c>
      <c r="AA76">
        <v>0</v>
      </c>
      <c r="AB76">
        <v>33.19</v>
      </c>
      <c r="AC76">
        <v>0</v>
      </c>
      <c r="AD76">
        <v>0</v>
      </c>
      <c r="AE76">
        <v>0</v>
      </c>
      <c r="AF76">
        <v>33.19</v>
      </c>
      <c r="AG76">
        <v>0</v>
      </c>
      <c r="AH76">
        <v>0</v>
      </c>
      <c r="AI76">
        <v>1</v>
      </c>
      <c r="AJ76">
        <v>1</v>
      </c>
      <c r="AK76">
        <v>1</v>
      </c>
      <c r="AL76">
        <v>1</v>
      </c>
      <c r="AN76">
        <v>0</v>
      </c>
      <c r="AO76">
        <v>1</v>
      </c>
      <c r="AP76">
        <v>0</v>
      </c>
      <c r="AQ76">
        <v>0</v>
      </c>
      <c r="AR76">
        <v>0</v>
      </c>
      <c r="AS76" t="s">
        <v>3</v>
      </c>
      <c r="AT76">
        <v>1.79</v>
      </c>
      <c r="AU76" t="s">
        <v>3</v>
      </c>
      <c r="AV76">
        <v>0</v>
      </c>
      <c r="AW76">
        <v>2</v>
      </c>
      <c r="AX76">
        <v>48584330</v>
      </c>
      <c r="AY76">
        <v>1</v>
      </c>
      <c r="AZ76">
        <v>0</v>
      </c>
      <c r="BA76">
        <v>79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CX76">
        <f>Y76*Source!I58</f>
        <v>6.7662E-2</v>
      </c>
      <c r="CY76">
        <f>AB76</f>
        <v>33.19</v>
      </c>
      <c r="CZ76">
        <f>AF76</f>
        <v>33.19</v>
      </c>
      <c r="DA76">
        <f>AJ76</f>
        <v>1</v>
      </c>
      <c r="DB76">
        <f t="shared" si="2"/>
        <v>59.41</v>
      </c>
      <c r="DC76">
        <f t="shared" si="3"/>
        <v>0</v>
      </c>
    </row>
    <row r="77" spans="1:107">
      <c r="A77">
        <f>ROW(Source!A58)</f>
        <v>58</v>
      </c>
      <c r="B77">
        <v>48583957</v>
      </c>
      <c r="C77">
        <v>48584310</v>
      </c>
      <c r="D77">
        <v>40548857</v>
      </c>
      <c r="E77">
        <v>1</v>
      </c>
      <c r="F77">
        <v>1</v>
      </c>
      <c r="G77">
        <v>1</v>
      </c>
      <c r="H77">
        <v>2</v>
      </c>
      <c r="I77" t="s">
        <v>1028</v>
      </c>
      <c r="J77" t="s">
        <v>1029</v>
      </c>
      <c r="K77" t="s">
        <v>1030</v>
      </c>
      <c r="L77">
        <v>1368</v>
      </c>
      <c r="N77">
        <v>1011</v>
      </c>
      <c r="O77" t="s">
        <v>997</v>
      </c>
      <c r="P77" t="s">
        <v>997</v>
      </c>
      <c r="Q77">
        <v>1</v>
      </c>
      <c r="W77">
        <v>0</v>
      </c>
      <c r="X77">
        <v>-671646184</v>
      </c>
      <c r="Y77">
        <v>1.99</v>
      </c>
      <c r="AA77">
        <v>0</v>
      </c>
      <c r="AB77">
        <v>91.76</v>
      </c>
      <c r="AC77">
        <v>10.35</v>
      </c>
      <c r="AD77">
        <v>0</v>
      </c>
      <c r="AE77">
        <v>0</v>
      </c>
      <c r="AF77">
        <v>91.76</v>
      </c>
      <c r="AG77">
        <v>10.35</v>
      </c>
      <c r="AH77">
        <v>0</v>
      </c>
      <c r="AI77">
        <v>1</v>
      </c>
      <c r="AJ77">
        <v>1</v>
      </c>
      <c r="AK77">
        <v>1</v>
      </c>
      <c r="AL77">
        <v>1</v>
      </c>
      <c r="AN77">
        <v>0</v>
      </c>
      <c r="AO77">
        <v>1</v>
      </c>
      <c r="AP77">
        <v>0</v>
      </c>
      <c r="AQ77">
        <v>0</v>
      </c>
      <c r="AR77">
        <v>0</v>
      </c>
      <c r="AS77" t="s">
        <v>3</v>
      </c>
      <c r="AT77">
        <v>1.99</v>
      </c>
      <c r="AU77" t="s">
        <v>3</v>
      </c>
      <c r="AV77">
        <v>0</v>
      </c>
      <c r="AW77">
        <v>2</v>
      </c>
      <c r="AX77">
        <v>48584331</v>
      </c>
      <c r="AY77">
        <v>1</v>
      </c>
      <c r="AZ77">
        <v>0</v>
      </c>
      <c r="BA77">
        <v>80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CX77">
        <f>Y77*Source!I58</f>
        <v>7.5221999999999997E-2</v>
      </c>
      <c r="CY77">
        <f>AB77</f>
        <v>91.76</v>
      </c>
      <c r="CZ77">
        <f>AF77</f>
        <v>91.76</v>
      </c>
      <c r="DA77">
        <f>AJ77</f>
        <v>1</v>
      </c>
      <c r="DB77">
        <f t="shared" si="2"/>
        <v>182.6</v>
      </c>
      <c r="DC77">
        <f t="shared" si="3"/>
        <v>20.6</v>
      </c>
    </row>
    <row r="78" spans="1:107">
      <c r="A78">
        <f>ROW(Source!A58)</f>
        <v>58</v>
      </c>
      <c r="B78">
        <v>48583957</v>
      </c>
      <c r="C78">
        <v>48584310</v>
      </c>
      <c r="D78">
        <v>40489199</v>
      </c>
      <c r="E78">
        <v>1</v>
      </c>
      <c r="F78">
        <v>1</v>
      </c>
      <c r="G78">
        <v>1</v>
      </c>
      <c r="H78">
        <v>3</v>
      </c>
      <c r="I78" t="s">
        <v>1058</v>
      </c>
      <c r="J78" t="s">
        <v>1059</v>
      </c>
      <c r="K78" t="s">
        <v>1060</v>
      </c>
      <c r="L78">
        <v>1348</v>
      </c>
      <c r="N78">
        <v>1009</v>
      </c>
      <c r="O78" t="s">
        <v>40</v>
      </c>
      <c r="P78" t="s">
        <v>40</v>
      </c>
      <c r="Q78">
        <v>1000</v>
      </c>
      <c r="W78">
        <v>0</v>
      </c>
      <c r="X78">
        <v>-1999067301</v>
      </c>
      <c r="Y78">
        <v>2.0999999999999999E-3</v>
      </c>
      <c r="AA78">
        <v>9167</v>
      </c>
      <c r="AB78">
        <v>0</v>
      </c>
      <c r="AC78">
        <v>0</v>
      </c>
      <c r="AD78">
        <v>0</v>
      </c>
      <c r="AE78">
        <v>9167</v>
      </c>
      <c r="AF78">
        <v>0</v>
      </c>
      <c r="AG78">
        <v>0</v>
      </c>
      <c r="AH78">
        <v>0</v>
      </c>
      <c r="AI78">
        <v>1</v>
      </c>
      <c r="AJ78">
        <v>1</v>
      </c>
      <c r="AK78">
        <v>1</v>
      </c>
      <c r="AL78">
        <v>1</v>
      </c>
      <c r="AN78">
        <v>0</v>
      </c>
      <c r="AO78">
        <v>1</v>
      </c>
      <c r="AP78">
        <v>0</v>
      </c>
      <c r="AQ78">
        <v>0</v>
      </c>
      <c r="AR78">
        <v>0</v>
      </c>
      <c r="AS78" t="s">
        <v>3</v>
      </c>
      <c r="AT78">
        <v>2.0999999999999999E-3</v>
      </c>
      <c r="AU78" t="s">
        <v>3</v>
      </c>
      <c r="AV78">
        <v>0</v>
      </c>
      <c r="AW78">
        <v>2</v>
      </c>
      <c r="AX78">
        <v>48584332</v>
      </c>
      <c r="AY78">
        <v>1</v>
      </c>
      <c r="AZ78">
        <v>0</v>
      </c>
      <c r="BA78">
        <v>81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CX78">
        <f>Y78*Source!I58</f>
        <v>7.9380000000000002E-5</v>
      </c>
      <c r="CY78">
        <f t="shared" ref="CY78:CY86" si="4">AA78</f>
        <v>9167</v>
      </c>
      <c r="CZ78">
        <f t="shared" ref="CZ78:CZ86" si="5">AE78</f>
        <v>9167</v>
      </c>
      <c r="DA78">
        <f t="shared" ref="DA78:DA86" si="6">AI78</f>
        <v>1</v>
      </c>
      <c r="DB78">
        <f t="shared" si="2"/>
        <v>19.25</v>
      </c>
      <c r="DC78">
        <f t="shared" si="3"/>
        <v>0</v>
      </c>
    </row>
    <row r="79" spans="1:107">
      <c r="A79">
        <f>ROW(Source!A58)</f>
        <v>58</v>
      </c>
      <c r="B79">
        <v>48583957</v>
      </c>
      <c r="C79">
        <v>48584310</v>
      </c>
      <c r="D79">
        <v>40486640</v>
      </c>
      <c r="E79">
        <v>1</v>
      </c>
      <c r="F79">
        <v>1</v>
      </c>
      <c r="G79">
        <v>1</v>
      </c>
      <c r="H79">
        <v>3</v>
      </c>
      <c r="I79" t="s">
        <v>1061</v>
      </c>
      <c r="J79" t="s">
        <v>1062</v>
      </c>
      <c r="K79" t="s">
        <v>1063</v>
      </c>
      <c r="L79">
        <v>1348</v>
      </c>
      <c r="N79">
        <v>1009</v>
      </c>
      <c r="O79" t="s">
        <v>40</v>
      </c>
      <c r="P79" t="s">
        <v>40</v>
      </c>
      <c r="Q79">
        <v>1000</v>
      </c>
      <c r="W79">
        <v>0</v>
      </c>
      <c r="X79">
        <v>1514578280</v>
      </c>
      <c r="Y79">
        <v>2.3599999999999999E-2</v>
      </c>
      <c r="AA79">
        <v>1695</v>
      </c>
      <c r="AB79">
        <v>0</v>
      </c>
      <c r="AC79">
        <v>0</v>
      </c>
      <c r="AD79">
        <v>0</v>
      </c>
      <c r="AE79">
        <v>1695</v>
      </c>
      <c r="AF79">
        <v>0</v>
      </c>
      <c r="AG79">
        <v>0</v>
      </c>
      <c r="AH79">
        <v>0</v>
      </c>
      <c r="AI79">
        <v>1</v>
      </c>
      <c r="AJ79">
        <v>1</v>
      </c>
      <c r="AK79">
        <v>1</v>
      </c>
      <c r="AL79">
        <v>1</v>
      </c>
      <c r="AN79">
        <v>0</v>
      </c>
      <c r="AO79">
        <v>1</v>
      </c>
      <c r="AP79">
        <v>0</v>
      </c>
      <c r="AQ79">
        <v>0</v>
      </c>
      <c r="AR79">
        <v>0</v>
      </c>
      <c r="AS79" t="s">
        <v>3</v>
      </c>
      <c r="AT79">
        <v>2.3599999999999999E-2</v>
      </c>
      <c r="AU79" t="s">
        <v>3</v>
      </c>
      <c r="AV79">
        <v>0</v>
      </c>
      <c r="AW79">
        <v>2</v>
      </c>
      <c r="AX79">
        <v>48584333</v>
      </c>
      <c r="AY79">
        <v>1</v>
      </c>
      <c r="AZ79">
        <v>0</v>
      </c>
      <c r="BA79">
        <v>82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CX79">
        <f>Y79*Source!I58</f>
        <v>8.9207999999999996E-4</v>
      </c>
      <c r="CY79">
        <f t="shared" si="4"/>
        <v>1695</v>
      </c>
      <c r="CZ79">
        <f t="shared" si="5"/>
        <v>1695</v>
      </c>
      <c r="DA79">
        <f t="shared" si="6"/>
        <v>1</v>
      </c>
      <c r="DB79">
        <f t="shared" si="2"/>
        <v>40</v>
      </c>
      <c r="DC79">
        <f t="shared" si="3"/>
        <v>0</v>
      </c>
    </row>
    <row r="80" spans="1:107">
      <c r="A80">
        <f>ROW(Source!A58)</f>
        <v>58</v>
      </c>
      <c r="B80">
        <v>48583957</v>
      </c>
      <c r="C80">
        <v>48584310</v>
      </c>
      <c r="D80">
        <v>40484110</v>
      </c>
      <c r="E80">
        <v>1</v>
      </c>
      <c r="F80">
        <v>1</v>
      </c>
      <c r="G80">
        <v>1</v>
      </c>
      <c r="H80">
        <v>3</v>
      </c>
      <c r="I80" t="s">
        <v>1064</v>
      </c>
      <c r="J80" t="s">
        <v>1065</v>
      </c>
      <c r="K80" t="s">
        <v>1066</v>
      </c>
      <c r="L80">
        <v>1327</v>
      </c>
      <c r="N80">
        <v>1005</v>
      </c>
      <c r="O80" t="s">
        <v>105</v>
      </c>
      <c r="P80" t="s">
        <v>105</v>
      </c>
      <c r="Q80">
        <v>1</v>
      </c>
      <c r="W80">
        <v>0</v>
      </c>
      <c r="X80">
        <v>1800201589</v>
      </c>
      <c r="Y80">
        <v>89</v>
      </c>
      <c r="AA80">
        <v>5.82</v>
      </c>
      <c r="AB80">
        <v>0</v>
      </c>
      <c r="AC80">
        <v>0</v>
      </c>
      <c r="AD80">
        <v>0</v>
      </c>
      <c r="AE80">
        <v>5.82</v>
      </c>
      <c r="AF80">
        <v>0</v>
      </c>
      <c r="AG80">
        <v>0</v>
      </c>
      <c r="AH80">
        <v>0</v>
      </c>
      <c r="AI80">
        <v>1</v>
      </c>
      <c r="AJ80">
        <v>1</v>
      </c>
      <c r="AK80">
        <v>1</v>
      </c>
      <c r="AL80">
        <v>1</v>
      </c>
      <c r="AN80">
        <v>0</v>
      </c>
      <c r="AO80">
        <v>1</v>
      </c>
      <c r="AP80">
        <v>0</v>
      </c>
      <c r="AQ80">
        <v>0</v>
      </c>
      <c r="AR80">
        <v>0</v>
      </c>
      <c r="AS80" t="s">
        <v>3</v>
      </c>
      <c r="AT80">
        <v>89</v>
      </c>
      <c r="AU80" t="s">
        <v>3</v>
      </c>
      <c r="AV80">
        <v>0</v>
      </c>
      <c r="AW80">
        <v>2</v>
      </c>
      <c r="AX80">
        <v>48584334</v>
      </c>
      <c r="AY80">
        <v>1</v>
      </c>
      <c r="AZ80">
        <v>0</v>
      </c>
      <c r="BA80">
        <v>83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CX80">
        <f>Y80*Source!I58</f>
        <v>3.3641999999999999</v>
      </c>
      <c r="CY80">
        <f t="shared" si="4"/>
        <v>5.82</v>
      </c>
      <c r="CZ80">
        <f t="shared" si="5"/>
        <v>5.82</v>
      </c>
      <c r="DA80">
        <f t="shared" si="6"/>
        <v>1</v>
      </c>
      <c r="DB80">
        <f t="shared" si="2"/>
        <v>517.98</v>
      </c>
      <c r="DC80">
        <f t="shared" si="3"/>
        <v>0</v>
      </c>
    </row>
    <row r="81" spans="1:107">
      <c r="A81">
        <f>ROW(Source!A58)</f>
        <v>58</v>
      </c>
      <c r="B81">
        <v>48583957</v>
      </c>
      <c r="C81">
        <v>48584310</v>
      </c>
      <c r="D81">
        <v>40487617</v>
      </c>
      <c r="E81">
        <v>1</v>
      </c>
      <c r="F81">
        <v>1</v>
      </c>
      <c r="G81">
        <v>1</v>
      </c>
      <c r="H81">
        <v>3</v>
      </c>
      <c r="I81" t="s">
        <v>1067</v>
      </c>
      <c r="J81" t="s">
        <v>1068</v>
      </c>
      <c r="K81" t="s">
        <v>1069</v>
      </c>
      <c r="L81">
        <v>1346</v>
      </c>
      <c r="N81">
        <v>1009</v>
      </c>
      <c r="O81" t="s">
        <v>220</v>
      </c>
      <c r="P81" t="s">
        <v>220</v>
      </c>
      <c r="Q81">
        <v>1</v>
      </c>
      <c r="W81">
        <v>0</v>
      </c>
      <c r="X81">
        <v>-707525717</v>
      </c>
      <c r="Y81">
        <v>37.5</v>
      </c>
      <c r="AA81">
        <v>10.41</v>
      </c>
      <c r="AB81">
        <v>0</v>
      </c>
      <c r="AC81">
        <v>0</v>
      </c>
      <c r="AD81">
        <v>0</v>
      </c>
      <c r="AE81">
        <v>10.41</v>
      </c>
      <c r="AF81">
        <v>0</v>
      </c>
      <c r="AG81">
        <v>0</v>
      </c>
      <c r="AH81">
        <v>0</v>
      </c>
      <c r="AI81">
        <v>1</v>
      </c>
      <c r="AJ81">
        <v>1</v>
      </c>
      <c r="AK81">
        <v>1</v>
      </c>
      <c r="AL81">
        <v>1</v>
      </c>
      <c r="AN81">
        <v>0</v>
      </c>
      <c r="AO81">
        <v>1</v>
      </c>
      <c r="AP81">
        <v>0</v>
      </c>
      <c r="AQ81">
        <v>0</v>
      </c>
      <c r="AR81">
        <v>0</v>
      </c>
      <c r="AS81" t="s">
        <v>3</v>
      </c>
      <c r="AT81">
        <v>37.5</v>
      </c>
      <c r="AU81" t="s">
        <v>3</v>
      </c>
      <c r="AV81">
        <v>0</v>
      </c>
      <c r="AW81">
        <v>2</v>
      </c>
      <c r="AX81">
        <v>48584335</v>
      </c>
      <c r="AY81">
        <v>1</v>
      </c>
      <c r="AZ81">
        <v>0</v>
      </c>
      <c r="BA81">
        <v>84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CX81">
        <f>Y81*Source!I58</f>
        <v>1.4175</v>
      </c>
      <c r="CY81">
        <f t="shared" si="4"/>
        <v>10.41</v>
      </c>
      <c r="CZ81">
        <f t="shared" si="5"/>
        <v>10.41</v>
      </c>
      <c r="DA81">
        <f t="shared" si="6"/>
        <v>1</v>
      </c>
      <c r="DB81">
        <f t="shared" si="2"/>
        <v>390.38</v>
      </c>
      <c r="DC81">
        <f t="shared" si="3"/>
        <v>0</v>
      </c>
    </row>
    <row r="82" spans="1:107">
      <c r="A82">
        <f>ROW(Source!A58)</f>
        <v>58</v>
      </c>
      <c r="B82">
        <v>48583957</v>
      </c>
      <c r="C82">
        <v>48584310</v>
      </c>
      <c r="D82">
        <v>40489140</v>
      </c>
      <c r="E82">
        <v>1</v>
      </c>
      <c r="F82">
        <v>1</v>
      </c>
      <c r="G82">
        <v>1</v>
      </c>
      <c r="H82">
        <v>3</v>
      </c>
      <c r="I82" t="s">
        <v>1041</v>
      </c>
      <c r="J82" t="s">
        <v>1042</v>
      </c>
      <c r="K82" t="s">
        <v>1043</v>
      </c>
      <c r="L82">
        <v>1348</v>
      </c>
      <c r="N82">
        <v>1009</v>
      </c>
      <c r="O82" t="s">
        <v>40</v>
      </c>
      <c r="P82" t="s">
        <v>40</v>
      </c>
      <c r="Q82">
        <v>1000</v>
      </c>
      <c r="W82">
        <v>0</v>
      </c>
      <c r="X82">
        <v>-667930777</v>
      </c>
      <c r="Y82">
        <v>4.13E-3</v>
      </c>
      <c r="AA82">
        <v>12936</v>
      </c>
      <c r="AB82">
        <v>0</v>
      </c>
      <c r="AC82">
        <v>0</v>
      </c>
      <c r="AD82">
        <v>0</v>
      </c>
      <c r="AE82">
        <v>12936</v>
      </c>
      <c r="AF82">
        <v>0</v>
      </c>
      <c r="AG82">
        <v>0</v>
      </c>
      <c r="AH82">
        <v>0</v>
      </c>
      <c r="AI82">
        <v>1</v>
      </c>
      <c r="AJ82">
        <v>1</v>
      </c>
      <c r="AK82">
        <v>1</v>
      </c>
      <c r="AL82">
        <v>1</v>
      </c>
      <c r="AN82">
        <v>0</v>
      </c>
      <c r="AO82">
        <v>1</v>
      </c>
      <c r="AP82">
        <v>0</v>
      </c>
      <c r="AQ82">
        <v>0</v>
      </c>
      <c r="AR82">
        <v>0</v>
      </c>
      <c r="AS82" t="s">
        <v>3</v>
      </c>
      <c r="AT82">
        <v>4.13E-3</v>
      </c>
      <c r="AU82" t="s">
        <v>3</v>
      </c>
      <c r="AV82">
        <v>0</v>
      </c>
      <c r="AW82">
        <v>2</v>
      </c>
      <c r="AX82">
        <v>48584336</v>
      </c>
      <c r="AY82">
        <v>1</v>
      </c>
      <c r="AZ82">
        <v>0</v>
      </c>
      <c r="BA82">
        <v>85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CX82">
        <f>Y82*Source!I58</f>
        <v>1.56114E-4</v>
      </c>
      <c r="CY82">
        <f t="shared" si="4"/>
        <v>12936</v>
      </c>
      <c r="CZ82">
        <f t="shared" si="5"/>
        <v>12936</v>
      </c>
      <c r="DA82">
        <f t="shared" si="6"/>
        <v>1</v>
      </c>
      <c r="DB82">
        <f t="shared" si="2"/>
        <v>53.43</v>
      </c>
      <c r="DC82">
        <f t="shared" si="3"/>
        <v>0</v>
      </c>
    </row>
    <row r="83" spans="1:107">
      <c r="A83">
        <f>ROW(Source!A58)</f>
        <v>58</v>
      </c>
      <c r="B83">
        <v>48583957</v>
      </c>
      <c r="C83">
        <v>48584310</v>
      </c>
      <c r="D83">
        <v>40482986</v>
      </c>
      <c r="E83">
        <v>1</v>
      </c>
      <c r="F83">
        <v>1</v>
      </c>
      <c r="G83">
        <v>1</v>
      </c>
      <c r="H83">
        <v>3</v>
      </c>
      <c r="I83" t="s">
        <v>1070</v>
      </c>
      <c r="J83" t="s">
        <v>1071</v>
      </c>
      <c r="K83" t="s">
        <v>1072</v>
      </c>
      <c r="L83">
        <v>1296</v>
      </c>
      <c r="N83">
        <v>1002</v>
      </c>
      <c r="O83" t="s">
        <v>286</v>
      </c>
      <c r="P83" t="s">
        <v>286</v>
      </c>
      <c r="Q83">
        <v>1</v>
      </c>
      <c r="W83">
        <v>0</v>
      </c>
      <c r="X83">
        <v>387634607</v>
      </c>
      <c r="Y83">
        <v>32.4</v>
      </c>
      <c r="AA83">
        <v>47.56</v>
      </c>
      <c r="AB83">
        <v>0</v>
      </c>
      <c r="AC83">
        <v>0</v>
      </c>
      <c r="AD83">
        <v>0</v>
      </c>
      <c r="AE83">
        <v>47.56</v>
      </c>
      <c r="AF83">
        <v>0</v>
      </c>
      <c r="AG83">
        <v>0</v>
      </c>
      <c r="AH83">
        <v>0</v>
      </c>
      <c r="AI83">
        <v>1</v>
      </c>
      <c r="AJ83">
        <v>1</v>
      </c>
      <c r="AK83">
        <v>1</v>
      </c>
      <c r="AL83">
        <v>1</v>
      </c>
      <c r="AN83">
        <v>0</v>
      </c>
      <c r="AO83">
        <v>1</v>
      </c>
      <c r="AP83">
        <v>0</v>
      </c>
      <c r="AQ83">
        <v>0</v>
      </c>
      <c r="AR83">
        <v>0</v>
      </c>
      <c r="AS83" t="s">
        <v>3</v>
      </c>
      <c r="AT83">
        <v>32.4</v>
      </c>
      <c r="AU83" t="s">
        <v>3</v>
      </c>
      <c r="AV83">
        <v>0</v>
      </c>
      <c r="AW83">
        <v>2</v>
      </c>
      <c r="AX83">
        <v>48584337</v>
      </c>
      <c r="AY83">
        <v>1</v>
      </c>
      <c r="AZ83">
        <v>0</v>
      </c>
      <c r="BA83">
        <v>86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CX83">
        <f>Y83*Source!I58</f>
        <v>1.22472</v>
      </c>
      <c r="CY83">
        <f t="shared" si="4"/>
        <v>47.56</v>
      </c>
      <c r="CZ83">
        <f t="shared" si="5"/>
        <v>47.56</v>
      </c>
      <c r="DA83">
        <f t="shared" si="6"/>
        <v>1</v>
      </c>
      <c r="DB83">
        <f t="shared" si="2"/>
        <v>1540.94</v>
      </c>
      <c r="DC83">
        <f t="shared" si="3"/>
        <v>0</v>
      </c>
    </row>
    <row r="84" spans="1:107">
      <c r="A84">
        <f>ROW(Source!A58)</f>
        <v>58</v>
      </c>
      <c r="B84">
        <v>48583957</v>
      </c>
      <c r="C84">
        <v>48584310</v>
      </c>
      <c r="D84">
        <v>40490290</v>
      </c>
      <c r="E84">
        <v>1</v>
      </c>
      <c r="F84">
        <v>1</v>
      </c>
      <c r="G84">
        <v>1</v>
      </c>
      <c r="H84">
        <v>3</v>
      </c>
      <c r="I84" t="s">
        <v>1073</v>
      </c>
      <c r="J84" t="s">
        <v>1074</v>
      </c>
      <c r="K84" t="s">
        <v>1075</v>
      </c>
      <c r="L84">
        <v>1339</v>
      </c>
      <c r="N84">
        <v>1007</v>
      </c>
      <c r="O84" t="s">
        <v>1040</v>
      </c>
      <c r="P84" t="s">
        <v>1040</v>
      </c>
      <c r="Q84">
        <v>1</v>
      </c>
      <c r="W84">
        <v>0</v>
      </c>
      <c r="X84">
        <v>-222398320</v>
      </c>
      <c r="Y84">
        <v>0.08</v>
      </c>
      <c r="AA84">
        <v>919.99</v>
      </c>
      <c r="AB84">
        <v>0</v>
      </c>
      <c r="AC84">
        <v>0</v>
      </c>
      <c r="AD84">
        <v>0</v>
      </c>
      <c r="AE84">
        <v>919.99</v>
      </c>
      <c r="AF84">
        <v>0</v>
      </c>
      <c r="AG84">
        <v>0</v>
      </c>
      <c r="AH84">
        <v>0</v>
      </c>
      <c r="AI84">
        <v>1</v>
      </c>
      <c r="AJ84">
        <v>1</v>
      </c>
      <c r="AK84">
        <v>1</v>
      </c>
      <c r="AL84">
        <v>1</v>
      </c>
      <c r="AN84">
        <v>0</v>
      </c>
      <c r="AO84">
        <v>1</v>
      </c>
      <c r="AP84">
        <v>0</v>
      </c>
      <c r="AQ84">
        <v>0</v>
      </c>
      <c r="AR84">
        <v>0</v>
      </c>
      <c r="AS84" t="s">
        <v>3</v>
      </c>
      <c r="AT84">
        <v>0.08</v>
      </c>
      <c r="AU84" t="s">
        <v>3</v>
      </c>
      <c r="AV84">
        <v>0</v>
      </c>
      <c r="AW84">
        <v>2</v>
      </c>
      <c r="AX84">
        <v>48584339</v>
      </c>
      <c r="AY84">
        <v>1</v>
      </c>
      <c r="AZ84">
        <v>0</v>
      </c>
      <c r="BA84">
        <v>88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CX84">
        <f>Y84*Source!I58</f>
        <v>3.0240000000000002E-3</v>
      </c>
      <c r="CY84">
        <f t="shared" si="4"/>
        <v>919.99</v>
      </c>
      <c r="CZ84">
        <f t="shared" si="5"/>
        <v>919.99</v>
      </c>
      <c r="DA84">
        <f t="shared" si="6"/>
        <v>1</v>
      </c>
      <c r="DB84">
        <f t="shared" si="2"/>
        <v>73.599999999999994</v>
      </c>
      <c r="DC84">
        <f t="shared" si="3"/>
        <v>0</v>
      </c>
    </row>
    <row r="85" spans="1:107">
      <c r="A85">
        <f>ROW(Source!A58)</f>
        <v>58</v>
      </c>
      <c r="B85">
        <v>48583957</v>
      </c>
      <c r="C85">
        <v>48584310</v>
      </c>
      <c r="D85">
        <v>40517446</v>
      </c>
      <c r="E85">
        <v>1</v>
      </c>
      <c r="F85">
        <v>1</v>
      </c>
      <c r="G85">
        <v>1</v>
      </c>
      <c r="H85">
        <v>3</v>
      </c>
      <c r="I85" t="s">
        <v>1076</v>
      </c>
      <c r="J85" t="s">
        <v>1077</v>
      </c>
      <c r="K85" t="s">
        <v>1078</v>
      </c>
      <c r="L85">
        <v>1339</v>
      </c>
      <c r="N85">
        <v>1007</v>
      </c>
      <c r="O85" t="s">
        <v>1040</v>
      </c>
      <c r="P85" t="s">
        <v>1040</v>
      </c>
      <c r="Q85">
        <v>1</v>
      </c>
      <c r="W85">
        <v>0</v>
      </c>
      <c r="X85">
        <v>523688817</v>
      </c>
      <c r="Y85">
        <v>0.105</v>
      </c>
      <c r="AA85">
        <v>360</v>
      </c>
      <c r="AB85">
        <v>0</v>
      </c>
      <c r="AC85">
        <v>0</v>
      </c>
      <c r="AD85">
        <v>0</v>
      </c>
      <c r="AE85">
        <v>360</v>
      </c>
      <c r="AF85">
        <v>0</v>
      </c>
      <c r="AG85">
        <v>0</v>
      </c>
      <c r="AH85">
        <v>0</v>
      </c>
      <c r="AI85">
        <v>1</v>
      </c>
      <c r="AJ85">
        <v>1</v>
      </c>
      <c r="AK85">
        <v>1</v>
      </c>
      <c r="AL85">
        <v>1</v>
      </c>
      <c r="AN85">
        <v>0</v>
      </c>
      <c r="AO85">
        <v>1</v>
      </c>
      <c r="AP85">
        <v>0</v>
      </c>
      <c r="AQ85">
        <v>0</v>
      </c>
      <c r="AR85">
        <v>0</v>
      </c>
      <c r="AS85" t="s">
        <v>3</v>
      </c>
      <c r="AT85">
        <v>0.105</v>
      </c>
      <c r="AU85" t="s">
        <v>3</v>
      </c>
      <c r="AV85">
        <v>0</v>
      </c>
      <c r="AW85">
        <v>2</v>
      </c>
      <c r="AX85">
        <v>48584341</v>
      </c>
      <c r="AY85">
        <v>1</v>
      </c>
      <c r="AZ85">
        <v>0</v>
      </c>
      <c r="BA85">
        <v>90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CX85">
        <f>Y85*Source!I58</f>
        <v>3.9690000000000003E-3</v>
      </c>
      <c r="CY85">
        <f t="shared" si="4"/>
        <v>360</v>
      </c>
      <c r="CZ85">
        <f t="shared" si="5"/>
        <v>360</v>
      </c>
      <c r="DA85">
        <f t="shared" si="6"/>
        <v>1</v>
      </c>
      <c r="DB85">
        <f t="shared" si="2"/>
        <v>37.799999999999997</v>
      </c>
      <c r="DC85">
        <f t="shared" si="3"/>
        <v>0</v>
      </c>
    </row>
    <row r="86" spans="1:107">
      <c r="A86">
        <f>ROW(Source!A58)</f>
        <v>58</v>
      </c>
      <c r="B86">
        <v>48583957</v>
      </c>
      <c r="C86">
        <v>48584310</v>
      </c>
      <c r="D86">
        <v>40525213</v>
      </c>
      <c r="E86">
        <v>1</v>
      </c>
      <c r="F86">
        <v>1</v>
      </c>
      <c r="G86">
        <v>1</v>
      </c>
      <c r="H86">
        <v>3</v>
      </c>
      <c r="I86" t="s">
        <v>1079</v>
      </c>
      <c r="J86" t="s">
        <v>1080</v>
      </c>
      <c r="K86" t="s">
        <v>1081</v>
      </c>
      <c r="L86">
        <v>1348</v>
      </c>
      <c r="N86">
        <v>1009</v>
      </c>
      <c r="O86" t="s">
        <v>40</v>
      </c>
      <c r="P86" t="s">
        <v>40</v>
      </c>
      <c r="Q86">
        <v>1000</v>
      </c>
      <c r="W86">
        <v>0</v>
      </c>
      <c r="X86">
        <v>-1829182015</v>
      </c>
      <c r="Y86">
        <v>1.6E-2</v>
      </c>
      <c r="AA86">
        <v>729.98</v>
      </c>
      <c r="AB86">
        <v>0</v>
      </c>
      <c r="AC86">
        <v>0</v>
      </c>
      <c r="AD86">
        <v>0</v>
      </c>
      <c r="AE86">
        <v>729.98</v>
      </c>
      <c r="AF86">
        <v>0</v>
      </c>
      <c r="AG86">
        <v>0</v>
      </c>
      <c r="AH86">
        <v>0</v>
      </c>
      <c r="AI86">
        <v>1</v>
      </c>
      <c r="AJ86">
        <v>1</v>
      </c>
      <c r="AK86">
        <v>1</v>
      </c>
      <c r="AL86">
        <v>1</v>
      </c>
      <c r="AN86">
        <v>0</v>
      </c>
      <c r="AO86">
        <v>1</v>
      </c>
      <c r="AP86">
        <v>0</v>
      </c>
      <c r="AQ86">
        <v>0</v>
      </c>
      <c r="AR86">
        <v>0</v>
      </c>
      <c r="AS86" t="s">
        <v>3</v>
      </c>
      <c r="AT86">
        <v>1.6E-2</v>
      </c>
      <c r="AU86" t="s">
        <v>3</v>
      </c>
      <c r="AV86">
        <v>0</v>
      </c>
      <c r="AW86">
        <v>2</v>
      </c>
      <c r="AX86">
        <v>48584342</v>
      </c>
      <c r="AY86">
        <v>1</v>
      </c>
      <c r="AZ86">
        <v>0</v>
      </c>
      <c r="BA86">
        <v>91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CX86">
        <f>Y86*Source!I58</f>
        <v>6.0480000000000006E-4</v>
      </c>
      <c r="CY86">
        <f t="shared" si="4"/>
        <v>729.98</v>
      </c>
      <c r="CZ86">
        <f t="shared" si="5"/>
        <v>729.98</v>
      </c>
      <c r="DA86">
        <f t="shared" si="6"/>
        <v>1</v>
      </c>
      <c r="DB86">
        <f t="shared" si="2"/>
        <v>11.68</v>
      </c>
      <c r="DC86">
        <f t="shared" si="3"/>
        <v>0</v>
      </c>
    </row>
    <row r="87" spans="1:107">
      <c r="A87">
        <f>ROW(Source!A61)</f>
        <v>61</v>
      </c>
      <c r="B87">
        <v>48583957</v>
      </c>
      <c r="C87">
        <v>48584345</v>
      </c>
      <c r="D87">
        <v>23131263</v>
      </c>
      <c r="E87">
        <v>1</v>
      </c>
      <c r="F87">
        <v>1</v>
      </c>
      <c r="G87">
        <v>1</v>
      </c>
      <c r="H87">
        <v>1</v>
      </c>
      <c r="I87" t="s">
        <v>1082</v>
      </c>
      <c r="J87" t="s">
        <v>3</v>
      </c>
      <c r="K87" t="s">
        <v>1083</v>
      </c>
      <c r="L87">
        <v>1369</v>
      </c>
      <c r="N87">
        <v>1013</v>
      </c>
      <c r="O87" t="s">
        <v>991</v>
      </c>
      <c r="P87" t="s">
        <v>991</v>
      </c>
      <c r="Q87">
        <v>1</v>
      </c>
      <c r="W87">
        <v>0</v>
      </c>
      <c r="X87">
        <v>920778480</v>
      </c>
      <c r="Y87">
        <v>7.82</v>
      </c>
      <c r="AA87">
        <v>0</v>
      </c>
      <c r="AB87">
        <v>0</v>
      </c>
      <c r="AC87">
        <v>0</v>
      </c>
      <c r="AD87">
        <v>7.63</v>
      </c>
      <c r="AE87">
        <v>0</v>
      </c>
      <c r="AF87">
        <v>0</v>
      </c>
      <c r="AG87">
        <v>0</v>
      </c>
      <c r="AH87">
        <v>7.63</v>
      </c>
      <c r="AI87">
        <v>1</v>
      </c>
      <c r="AJ87">
        <v>1</v>
      </c>
      <c r="AK87">
        <v>1</v>
      </c>
      <c r="AL87">
        <v>1</v>
      </c>
      <c r="AN87">
        <v>0</v>
      </c>
      <c r="AO87">
        <v>1</v>
      </c>
      <c r="AP87">
        <v>0</v>
      </c>
      <c r="AQ87">
        <v>0</v>
      </c>
      <c r="AR87">
        <v>0</v>
      </c>
      <c r="AS87" t="s">
        <v>3</v>
      </c>
      <c r="AT87">
        <v>7.82</v>
      </c>
      <c r="AU87" t="s">
        <v>3</v>
      </c>
      <c r="AV87">
        <v>1</v>
      </c>
      <c r="AW87">
        <v>2</v>
      </c>
      <c r="AX87">
        <v>48584350</v>
      </c>
      <c r="AY87">
        <v>1</v>
      </c>
      <c r="AZ87">
        <v>0</v>
      </c>
      <c r="BA87">
        <v>92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CX87">
        <f>Y87*Source!I61</f>
        <v>0.79764000000000002</v>
      </c>
      <c r="CY87">
        <f>AD87</f>
        <v>7.63</v>
      </c>
      <c r="CZ87">
        <f>AH87</f>
        <v>7.63</v>
      </c>
      <c r="DA87">
        <f>AL87</f>
        <v>1</v>
      </c>
      <c r="DB87">
        <f t="shared" si="2"/>
        <v>59.67</v>
      </c>
      <c r="DC87">
        <f t="shared" si="3"/>
        <v>0</v>
      </c>
    </row>
    <row r="88" spans="1:107">
      <c r="A88">
        <f>ROW(Source!A61)</f>
        <v>61</v>
      </c>
      <c r="B88">
        <v>48583957</v>
      </c>
      <c r="C88">
        <v>48584345</v>
      </c>
      <c r="D88">
        <v>40548857</v>
      </c>
      <c r="E88">
        <v>1</v>
      </c>
      <c r="F88">
        <v>1</v>
      </c>
      <c r="G88">
        <v>1</v>
      </c>
      <c r="H88">
        <v>2</v>
      </c>
      <c r="I88" t="s">
        <v>1028</v>
      </c>
      <c r="J88" t="s">
        <v>1029</v>
      </c>
      <c r="K88" t="s">
        <v>1030</v>
      </c>
      <c r="L88">
        <v>1368</v>
      </c>
      <c r="N88">
        <v>1011</v>
      </c>
      <c r="O88" t="s">
        <v>997</v>
      </c>
      <c r="P88" t="s">
        <v>997</v>
      </c>
      <c r="Q88">
        <v>1</v>
      </c>
      <c r="W88">
        <v>0</v>
      </c>
      <c r="X88">
        <v>-671646184</v>
      </c>
      <c r="Y88">
        <v>0.04</v>
      </c>
      <c r="AA88">
        <v>0</v>
      </c>
      <c r="AB88">
        <v>91.76</v>
      </c>
      <c r="AC88">
        <v>10.35</v>
      </c>
      <c r="AD88">
        <v>0</v>
      </c>
      <c r="AE88">
        <v>0</v>
      </c>
      <c r="AF88">
        <v>91.76</v>
      </c>
      <c r="AG88">
        <v>10.35</v>
      </c>
      <c r="AH88">
        <v>0</v>
      </c>
      <c r="AI88">
        <v>1</v>
      </c>
      <c r="AJ88">
        <v>1</v>
      </c>
      <c r="AK88">
        <v>1</v>
      </c>
      <c r="AL88">
        <v>1</v>
      </c>
      <c r="AN88">
        <v>0</v>
      </c>
      <c r="AO88">
        <v>1</v>
      </c>
      <c r="AP88">
        <v>0</v>
      </c>
      <c r="AQ88">
        <v>0</v>
      </c>
      <c r="AR88">
        <v>0</v>
      </c>
      <c r="AS88" t="s">
        <v>3</v>
      </c>
      <c r="AT88">
        <v>0.04</v>
      </c>
      <c r="AU88" t="s">
        <v>3</v>
      </c>
      <c r="AV88">
        <v>0</v>
      </c>
      <c r="AW88">
        <v>2</v>
      </c>
      <c r="AX88">
        <v>48584351</v>
      </c>
      <c r="AY88">
        <v>1</v>
      </c>
      <c r="AZ88">
        <v>0</v>
      </c>
      <c r="BA88">
        <v>93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CX88">
        <f>Y88*Source!I61</f>
        <v>4.0799999999999994E-3</v>
      </c>
      <c r="CY88">
        <f>AB88</f>
        <v>91.76</v>
      </c>
      <c r="CZ88">
        <f>AF88</f>
        <v>91.76</v>
      </c>
      <c r="DA88">
        <f>AJ88</f>
        <v>1</v>
      </c>
      <c r="DB88">
        <f t="shared" si="2"/>
        <v>3.67</v>
      </c>
      <c r="DC88">
        <f t="shared" si="3"/>
        <v>0.41</v>
      </c>
    </row>
    <row r="89" spans="1:107">
      <c r="A89">
        <f>ROW(Source!A61)</f>
        <v>61</v>
      </c>
      <c r="B89">
        <v>48583957</v>
      </c>
      <c r="C89">
        <v>48584345</v>
      </c>
      <c r="D89">
        <v>40489140</v>
      </c>
      <c r="E89">
        <v>1</v>
      </c>
      <c r="F89">
        <v>1</v>
      </c>
      <c r="G89">
        <v>1</v>
      </c>
      <c r="H89">
        <v>3</v>
      </c>
      <c r="I89" t="s">
        <v>1041</v>
      </c>
      <c r="J89" t="s">
        <v>1042</v>
      </c>
      <c r="K89" t="s">
        <v>1043</v>
      </c>
      <c r="L89">
        <v>1348</v>
      </c>
      <c r="N89">
        <v>1009</v>
      </c>
      <c r="O89" t="s">
        <v>40</v>
      </c>
      <c r="P89" t="s">
        <v>40</v>
      </c>
      <c r="Q89">
        <v>1000</v>
      </c>
      <c r="W89">
        <v>0</v>
      </c>
      <c r="X89">
        <v>-667930777</v>
      </c>
      <c r="Y89">
        <v>7.1000000000000002E-4</v>
      </c>
      <c r="AA89">
        <v>12936</v>
      </c>
      <c r="AB89">
        <v>0</v>
      </c>
      <c r="AC89">
        <v>0</v>
      </c>
      <c r="AD89">
        <v>0</v>
      </c>
      <c r="AE89">
        <v>12936</v>
      </c>
      <c r="AF89">
        <v>0</v>
      </c>
      <c r="AG89">
        <v>0</v>
      </c>
      <c r="AH89">
        <v>0</v>
      </c>
      <c r="AI89">
        <v>1</v>
      </c>
      <c r="AJ89">
        <v>1</v>
      </c>
      <c r="AK89">
        <v>1</v>
      </c>
      <c r="AL89">
        <v>1</v>
      </c>
      <c r="AN89">
        <v>0</v>
      </c>
      <c r="AO89">
        <v>1</v>
      </c>
      <c r="AP89">
        <v>0</v>
      </c>
      <c r="AQ89">
        <v>0</v>
      </c>
      <c r="AR89">
        <v>0</v>
      </c>
      <c r="AS89" t="s">
        <v>3</v>
      </c>
      <c r="AT89">
        <v>7.1000000000000002E-4</v>
      </c>
      <c r="AU89" t="s">
        <v>3</v>
      </c>
      <c r="AV89">
        <v>0</v>
      </c>
      <c r="AW89">
        <v>2</v>
      </c>
      <c r="AX89">
        <v>48584352</v>
      </c>
      <c r="AY89">
        <v>1</v>
      </c>
      <c r="AZ89">
        <v>0</v>
      </c>
      <c r="BA89">
        <v>94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CX89">
        <f>Y89*Source!I61</f>
        <v>7.2420000000000001E-5</v>
      </c>
      <c r="CY89">
        <f>AA89</f>
        <v>12936</v>
      </c>
      <c r="CZ89">
        <f>AE89</f>
        <v>12936</v>
      </c>
      <c r="DA89">
        <f>AI89</f>
        <v>1</v>
      </c>
      <c r="DB89">
        <f t="shared" si="2"/>
        <v>9.18</v>
      </c>
      <c r="DC89">
        <f t="shared" si="3"/>
        <v>0</v>
      </c>
    </row>
    <row r="90" spans="1:107">
      <c r="A90">
        <f>ROW(Source!A61)</f>
        <v>61</v>
      </c>
      <c r="B90">
        <v>48583957</v>
      </c>
      <c r="C90">
        <v>48584345</v>
      </c>
      <c r="D90">
        <v>40504276</v>
      </c>
      <c r="E90">
        <v>1</v>
      </c>
      <c r="F90">
        <v>1</v>
      </c>
      <c r="G90">
        <v>1</v>
      </c>
      <c r="H90">
        <v>3</v>
      </c>
      <c r="I90" t="s">
        <v>1084</v>
      </c>
      <c r="J90" t="s">
        <v>1085</v>
      </c>
      <c r="K90" t="s">
        <v>1086</v>
      </c>
      <c r="L90">
        <v>1301</v>
      </c>
      <c r="N90">
        <v>1003</v>
      </c>
      <c r="O90" t="s">
        <v>116</v>
      </c>
      <c r="P90" t="s">
        <v>116</v>
      </c>
      <c r="Q90">
        <v>1</v>
      </c>
      <c r="W90">
        <v>0</v>
      </c>
      <c r="X90">
        <v>-1952606436</v>
      </c>
      <c r="Y90">
        <v>112</v>
      </c>
      <c r="AA90">
        <v>3.96</v>
      </c>
      <c r="AB90">
        <v>0</v>
      </c>
      <c r="AC90">
        <v>0</v>
      </c>
      <c r="AD90">
        <v>0</v>
      </c>
      <c r="AE90">
        <v>3.96</v>
      </c>
      <c r="AF90">
        <v>0</v>
      </c>
      <c r="AG90">
        <v>0</v>
      </c>
      <c r="AH90">
        <v>0</v>
      </c>
      <c r="AI90">
        <v>1</v>
      </c>
      <c r="AJ90">
        <v>1</v>
      </c>
      <c r="AK90">
        <v>1</v>
      </c>
      <c r="AL90">
        <v>1</v>
      </c>
      <c r="AN90">
        <v>0</v>
      </c>
      <c r="AO90">
        <v>1</v>
      </c>
      <c r="AP90">
        <v>0</v>
      </c>
      <c r="AQ90">
        <v>0</v>
      </c>
      <c r="AR90">
        <v>0</v>
      </c>
      <c r="AS90" t="s">
        <v>3</v>
      </c>
      <c r="AT90">
        <v>112</v>
      </c>
      <c r="AU90" t="s">
        <v>3</v>
      </c>
      <c r="AV90">
        <v>0</v>
      </c>
      <c r="AW90">
        <v>2</v>
      </c>
      <c r="AX90">
        <v>48584353</v>
      </c>
      <c r="AY90">
        <v>1</v>
      </c>
      <c r="AZ90">
        <v>0</v>
      </c>
      <c r="BA90">
        <v>95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CX90">
        <f>Y90*Source!I61</f>
        <v>11.423999999999999</v>
      </c>
      <c r="CY90">
        <f>AA90</f>
        <v>3.96</v>
      </c>
      <c r="CZ90">
        <f>AE90</f>
        <v>3.96</v>
      </c>
      <c r="DA90">
        <f>AI90</f>
        <v>1</v>
      </c>
      <c r="DB90">
        <f t="shared" si="2"/>
        <v>443.52</v>
      </c>
      <c r="DC90">
        <f t="shared" si="3"/>
        <v>0</v>
      </c>
    </row>
    <row r="91" spans="1:107">
      <c r="A91">
        <f>ROW(Source!A62)</f>
        <v>62</v>
      </c>
      <c r="B91">
        <v>48583957</v>
      </c>
      <c r="C91">
        <v>48584354</v>
      </c>
      <c r="D91">
        <v>23134555</v>
      </c>
      <c r="E91">
        <v>1</v>
      </c>
      <c r="F91">
        <v>1</v>
      </c>
      <c r="G91">
        <v>1</v>
      </c>
      <c r="H91">
        <v>1</v>
      </c>
      <c r="I91" t="s">
        <v>1001</v>
      </c>
      <c r="J91" t="s">
        <v>3</v>
      </c>
      <c r="K91" t="s">
        <v>1002</v>
      </c>
      <c r="L91">
        <v>1369</v>
      </c>
      <c r="N91">
        <v>1013</v>
      </c>
      <c r="O91" t="s">
        <v>991</v>
      </c>
      <c r="P91" t="s">
        <v>991</v>
      </c>
      <c r="Q91">
        <v>1</v>
      </c>
      <c r="W91">
        <v>0</v>
      </c>
      <c r="X91">
        <v>-1593017532</v>
      </c>
      <c r="Y91">
        <v>383.06</v>
      </c>
      <c r="AA91">
        <v>0</v>
      </c>
      <c r="AB91">
        <v>0</v>
      </c>
      <c r="AC91">
        <v>0</v>
      </c>
      <c r="AD91">
        <v>8.3800000000000008</v>
      </c>
      <c r="AE91">
        <v>0</v>
      </c>
      <c r="AF91">
        <v>0</v>
      </c>
      <c r="AG91">
        <v>0</v>
      </c>
      <c r="AH91">
        <v>8.3800000000000008</v>
      </c>
      <c r="AI91">
        <v>1</v>
      </c>
      <c r="AJ91">
        <v>1</v>
      </c>
      <c r="AK91">
        <v>1</v>
      </c>
      <c r="AL91">
        <v>1</v>
      </c>
      <c r="AN91">
        <v>0</v>
      </c>
      <c r="AO91">
        <v>1</v>
      </c>
      <c r="AP91">
        <v>0</v>
      </c>
      <c r="AQ91">
        <v>0</v>
      </c>
      <c r="AR91">
        <v>0</v>
      </c>
      <c r="AS91" t="s">
        <v>3</v>
      </c>
      <c r="AT91">
        <v>383.06</v>
      </c>
      <c r="AU91" t="s">
        <v>3</v>
      </c>
      <c r="AV91">
        <v>1</v>
      </c>
      <c r="AW91">
        <v>2</v>
      </c>
      <c r="AX91">
        <v>48584364</v>
      </c>
      <c r="AY91">
        <v>1</v>
      </c>
      <c r="AZ91">
        <v>0</v>
      </c>
      <c r="BA91">
        <v>96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CX91">
        <f>Y91*Source!I62</f>
        <v>19.536059999999999</v>
      </c>
      <c r="CY91">
        <f>AD91</f>
        <v>8.3800000000000008</v>
      </c>
      <c r="CZ91">
        <f>AH91</f>
        <v>8.3800000000000008</v>
      </c>
      <c r="DA91">
        <f>AL91</f>
        <v>1</v>
      </c>
      <c r="DB91">
        <f t="shared" si="2"/>
        <v>3210.04</v>
      </c>
      <c r="DC91">
        <f t="shared" si="3"/>
        <v>0</v>
      </c>
    </row>
    <row r="92" spans="1:107">
      <c r="A92">
        <f>ROW(Source!A62)</f>
        <v>62</v>
      </c>
      <c r="B92">
        <v>48583957</v>
      </c>
      <c r="C92">
        <v>48584354</v>
      </c>
      <c r="D92">
        <v>121548</v>
      </c>
      <c r="E92">
        <v>1</v>
      </c>
      <c r="F92">
        <v>1</v>
      </c>
      <c r="G92">
        <v>1</v>
      </c>
      <c r="H92">
        <v>1</v>
      </c>
      <c r="I92" t="s">
        <v>24</v>
      </c>
      <c r="J92" t="s">
        <v>3</v>
      </c>
      <c r="K92" t="s">
        <v>992</v>
      </c>
      <c r="L92">
        <v>608254</v>
      </c>
      <c r="N92">
        <v>1013</v>
      </c>
      <c r="O92" t="s">
        <v>993</v>
      </c>
      <c r="P92" t="s">
        <v>993</v>
      </c>
      <c r="Q92">
        <v>1</v>
      </c>
      <c r="W92">
        <v>0</v>
      </c>
      <c r="X92">
        <v>-185737400</v>
      </c>
      <c r="Y92">
        <v>1.1599999999999999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1</v>
      </c>
      <c r="AJ92">
        <v>1</v>
      </c>
      <c r="AK92">
        <v>1</v>
      </c>
      <c r="AL92">
        <v>1</v>
      </c>
      <c r="AN92">
        <v>0</v>
      </c>
      <c r="AO92">
        <v>1</v>
      </c>
      <c r="AP92">
        <v>0</v>
      </c>
      <c r="AQ92">
        <v>0</v>
      </c>
      <c r="AR92">
        <v>0</v>
      </c>
      <c r="AS92" t="s">
        <v>3</v>
      </c>
      <c r="AT92">
        <v>1.1599999999999999</v>
      </c>
      <c r="AU92" t="s">
        <v>3</v>
      </c>
      <c r="AV92">
        <v>2</v>
      </c>
      <c r="AW92">
        <v>2</v>
      </c>
      <c r="AX92">
        <v>48584365</v>
      </c>
      <c r="AY92">
        <v>1</v>
      </c>
      <c r="AZ92">
        <v>0</v>
      </c>
      <c r="BA92">
        <v>97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CX92">
        <f>Y92*Source!I62</f>
        <v>5.915999999999999E-2</v>
      </c>
      <c r="CY92">
        <f>AD92</f>
        <v>0</v>
      </c>
      <c r="CZ92">
        <f>AH92</f>
        <v>0</v>
      </c>
      <c r="DA92">
        <f>AL92</f>
        <v>1</v>
      </c>
      <c r="DB92">
        <f t="shared" si="2"/>
        <v>0</v>
      </c>
      <c r="DC92">
        <f t="shared" si="3"/>
        <v>0</v>
      </c>
    </row>
    <row r="93" spans="1:107">
      <c r="A93">
        <f>ROW(Source!A62)</f>
        <v>62</v>
      </c>
      <c r="B93">
        <v>48583957</v>
      </c>
      <c r="C93">
        <v>48584354</v>
      </c>
      <c r="D93">
        <v>40547141</v>
      </c>
      <c r="E93">
        <v>1</v>
      </c>
      <c r="F93">
        <v>1</v>
      </c>
      <c r="G93">
        <v>1</v>
      </c>
      <c r="H93">
        <v>2</v>
      </c>
      <c r="I93" t="s">
        <v>1009</v>
      </c>
      <c r="J93" t="s">
        <v>1017</v>
      </c>
      <c r="K93" t="s">
        <v>1011</v>
      </c>
      <c r="L93">
        <v>1368</v>
      </c>
      <c r="N93">
        <v>1011</v>
      </c>
      <c r="O93" t="s">
        <v>997</v>
      </c>
      <c r="P93" t="s">
        <v>997</v>
      </c>
      <c r="Q93">
        <v>1</v>
      </c>
      <c r="W93">
        <v>0</v>
      </c>
      <c r="X93">
        <v>1753337916</v>
      </c>
      <c r="Y93">
        <v>1.1599999999999999</v>
      </c>
      <c r="AA93">
        <v>0</v>
      </c>
      <c r="AB93">
        <v>32.090000000000003</v>
      </c>
      <c r="AC93">
        <v>12.1</v>
      </c>
      <c r="AD93">
        <v>0</v>
      </c>
      <c r="AE93">
        <v>0</v>
      </c>
      <c r="AF93">
        <v>32.090000000000003</v>
      </c>
      <c r="AG93">
        <v>12.1</v>
      </c>
      <c r="AH93">
        <v>0</v>
      </c>
      <c r="AI93">
        <v>1</v>
      </c>
      <c r="AJ93">
        <v>1</v>
      </c>
      <c r="AK93">
        <v>1</v>
      </c>
      <c r="AL93">
        <v>1</v>
      </c>
      <c r="AN93">
        <v>0</v>
      </c>
      <c r="AO93">
        <v>1</v>
      </c>
      <c r="AP93">
        <v>0</v>
      </c>
      <c r="AQ93">
        <v>0</v>
      </c>
      <c r="AR93">
        <v>0</v>
      </c>
      <c r="AS93" t="s">
        <v>3</v>
      </c>
      <c r="AT93">
        <v>1.1599999999999999</v>
      </c>
      <c r="AU93" t="s">
        <v>3</v>
      </c>
      <c r="AV93">
        <v>0</v>
      </c>
      <c r="AW93">
        <v>2</v>
      </c>
      <c r="AX93">
        <v>48584366</v>
      </c>
      <c r="AY93">
        <v>1</v>
      </c>
      <c r="AZ93">
        <v>0</v>
      </c>
      <c r="BA93">
        <v>98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CX93">
        <f>Y93*Source!I62</f>
        <v>5.915999999999999E-2</v>
      </c>
      <c r="CY93">
        <f>AB93</f>
        <v>32.090000000000003</v>
      </c>
      <c r="CZ93">
        <f>AF93</f>
        <v>32.090000000000003</v>
      </c>
      <c r="DA93">
        <f>AJ93</f>
        <v>1</v>
      </c>
      <c r="DB93">
        <f t="shared" si="2"/>
        <v>37.22</v>
      </c>
      <c r="DC93">
        <f t="shared" si="3"/>
        <v>14.04</v>
      </c>
    </row>
    <row r="94" spans="1:107">
      <c r="A94">
        <f>ROW(Source!A62)</f>
        <v>62</v>
      </c>
      <c r="B94">
        <v>48583957</v>
      </c>
      <c r="C94">
        <v>48584354</v>
      </c>
      <c r="D94">
        <v>40517442</v>
      </c>
      <c r="E94">
        <v>1</v>
      </c>
      <c r="F94">
        <v>1</v>
      </c>
      <c r="G94">
        <v>1</v>
      </c>
      <c r="H94">
        <v>3</v>
      </c>
      <c r="I94" t="s">
        <v>1087</v>
      </c>
      <c r="J94" t="s">
        <v>1088</v>
      </c>
      <c r="K94" t="s">
        <v>1089</v>
      </c>
      <c r="L94">
        <v>1339</v>
      </c>
      <c r="N94">
        <v>1007</v>
      </c>
      <c r="O94" t="s">
        <v>1040</v>
      </c>
      <c r="P94" t="s">
        <v>1040</v>
      </c>
      <c r="Q94">
        <v>1</v>
      </c>
      <c r="W94">
        <v>0</v>
      </c>
      <c r="X94">
        <v>-410080015</v>
      </c>
      <c r="Y94">
        <v>4.4000000000000004</v>
      </c>
      <c r="AA94">
        <v>399</v>
      </c>
      <c r="AB94">
        <v>0</v>
      </c>
      <c r="AC94">
        <v>0</v>
      </c>
      <c r="AD94">
        <v>0</v>
      </c>
      <c r="AE94">
        <v>399</v>
      </c>
      <c r="AF94">
        <v>0</v>
      </c>
      <c r="AG94">
        <v>0</v>
      </c>
      <c r="AH94">
        <v>0</v>
      </c>
      <c r="AI94">
        <v>1</v>
      </c>
      <c r="AJ94">
        <v>1</v>
      </c>
      <c r="AK94">
        <v>1</v>
      </c>
      <c r="AL94">
        <v>1</v>
      </c>
      <c r="AN94">
        <v>0</v>
      </c>
      <c r="AO94">
        <v>1</v>
      </c>
      <c r="AP94">
        <v>0</v>
      </c>
      <c r="AQ94">
        <v>0</v>
      </c>
      <c r="AR94">
        <v>0</v>
      </c>
      <c r="AS94" t="s">
        <v>3</v>
      </c>
      <c r="AT94">
        <v>4.4000000000000004</v>
      </c>
      <c r="AU94" t="s">
        <v>3</v>
      </c>
      <c r="AV94">
        <v>0</v>
      </c>
      <c r="AW94">
        <v>2</v>
      </c>
      <c r="AX94">
        <v>48584361</v>
      </c>
      <c r="AY94">
        <v>1</v>
      </c>
      <c r="AZ94">
        <v>0</v>
      </c>
      <c r="BA94">
        <v>99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CX94">
        <f>Y94*Source!I62</f>
        <v>0.22440000000000002</v>
      </c>
      <c r="CY94">
        <f>AA94</f>
        <v>399</v>
      </c>
      <c r="CZ94">
        <f>AE94</f>
        <v>399</v>
      </c>
      <c r="DA94">
        <f>AI94</f>
        <v>1</v>
      </c>
      <c r="DB94">
        <f t="shared" si="2"/>
        <v>1755.6</v>
      </c>
      <c r="DC94">
        <f t="shared" si="3"/>
        <v>0</v>
      </c>
    </row>
    <row r="95" spans="1:107">
      <c r="A95">
        <f>ROW(Source!A62)</f>
        <v>62</v>
      </c>
      <c r="B95">
        <v>48583957</v>
      </c>
      <c r="C95">
        <v>48584354</v>
      </c>
      <c r="D95">
        <v>40525967</v>
      </c>
      <c r="E95">
        <v>1</v>
      </c>
      <c r="F95">
        <v>1</v>
      </c>
      <c r="G95">
        <v>1</v>
      </c>
      <c r="H95">
        <v>3</v>
      </c>
      <c r="I95" t="s">
        <v>1090</v>
      </c>
      <c r="J95" t="s">
        <v>1091</v>
      </c>
      <c r="K95" t="s">
        <v>1092</v>
      </c>
      <c r="L95">
        <v>1339</v>
      </c>
      <c r="N95">
        <v>1007</v>
      </c>
      <c r="O95" t="s">
        <v>1040</v>
      </c>
      <c r="P95" t="s">
        <v>1040</v>
      </c>
      <c r="Q95">
        <v>1</v>
      </c>
      <c r="W95">
        <v>0</v>
      </c>
      <c r="X95">
        <v>-1418712732</v>
      </c>
      <c r="Y95">
        <v>0.35</v>
      </c>
      <c r="AA95">
        <v>2.4700000000000002</v>
      </c>
      <c r="AB95">
        <v>0</v>
      </c>
      <c r="AC95">
        <v>0</v>
      </c>
      <c r="AD95">
        <v>0</v>
      </c>
      <c r="AE95">
        <v>2.4700000000000002</v>
      </c>
      <c r="AF95">
        <v>0</v>
      </c>
      <c r="AG95">
        <v>0</v>
      </c>
      <c r="AH95">
        <v>0</v>
      </c>
      <c r="AI95">
        <v>1</v>
      </c>
      <c r="AJ95">
        <v>1</v>
      </c>
      <c r="AK95">
        <v>1</v>
      </c>
      <c r="AL95">
        <v>1</v>
      </c>
      <c r="AN95">
        <v>0</v>
      </c>
      <c r="AO95">
        <v>1</v>
      </c>
      <c r="AP95">
        <v>0</v>
      </c>
      <c r="AQ95">
        <v>0</v>
      </c>
      <c r="AR95">
        <v>0</v>
      </c>
      <c r="AS95" t="s">
        <v>3</v>
      </c>
      <c r="AT95">
        <v>0.35</v>
      </c>
      <c r="AU95" t="s">
        <v>3</v>
      </c>
      <c r="AV95">
        <v>0</v>
      </c>
      <c r="AW95">
        <v>2</v>
      </c>
      <c r="AX95">
        <v>48584362</v>
      </c>
      <c r="AY95">
        <v>1</v>
      </c>
      <c r="AZ95">
        <v>0</v>
      </c>
      <c r="BA95">
        <v>100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CX95">
        <f>Y95*Source!I62</f>
        <v>1.7849999999999998E-2</v>
      </c>
      <c r="CY95">
        <f>AA95</f>
        <v>2.4700000000000002</v>
      </c>
      <c r="CZ95">
        <f>AE95</f>
        <v>2.4700000000000002</v>
      </c>
      <c r="DA95">
        <f>AI95</f>
        <v>1</v>
      </c>
      <c r="DB95">
        <f t="shared" si="2"/>
        <v>0.86</v>
      </c>
      <c r="DC95">
        <f t="shared" si="3"/>
        <v>0</v>
      </c>
    </row>
    <row r="96" spans="1:107">
      <c r="A96">
        <f>ROW(Source!A62)</f>
        <v>62</v>
      </c>
      <c r="B96">
        <v>48583957</v>
      </c>
      <c r="C96">
        <v>48584354</v>
      </c>
      <c r="D96">
        <v>40539428</v>
      </c>
      <c r="E96">
        <v>1</v>
      </c>
      <c r="F96">
        <v>1</v>
      </c>
      <c r="G96">
        <v>1</v>
      </c>
      <c r="H96">
        <v>3</v>
      </c>
      <c r="I96" t="s">
        <v>38</v>
      </c>
      <c r="J96" t="s">
        <v>41</v>
      </c>
      <c r="K96" t="s">
        <v>39</v>
      </c>
      <c r="L96">
        <v>1348</v>
      </c>
      <c r="N96">
        <v>1009</v>
      </c>
      <c r="O96" t="s">
        <v>40</v>
      </c>
      <c r="P96" t="s">
        <v>40</v>
      </c>
      <c r="Q96">
        <v>1000</v>
      </c>
      <c r="W96">
        <v>0</v>
      </c>
      <c r="X96">
        <v>-150994421</v>
      </c>
      <c r="Y96">
        <v>8.1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1</v>
      </c>
      <c r="AJ96">
        <v>1</v>
      </c>
      <c r="AK96">
        <v>1</v>
      </c>
      <c r="AL96">
        <v>1</v>
      </c>
      <c r="AN96">
        <v>0</v>
      </c>
      <c r="AO96">
        <v>0</v>
      </c>
      <c r="AP96">
        <v>1</v>
      </c>
      <c r="AQ96">
        <v>0</v>
      </c>
      <c r="AR96">
        <v>0</v>
      </c>
      <c r="AS96" t="s">
        <v>3</v>
      </c>
      <c r="AT96">
        <v>8.1</v>
      </c>
      <c r="AU96" t="s">
        <v>3</v>
      </c>
      <c r="AV96">
        <v>0</v>
      </c>
      <c r="AW96">
        <v>2</v>
      </c>
      <c r="AX96">
        <v>48584363</v>
      </c>
      <c r="AY96">
        <v>1</v>
      </c>
      <c r="AZ96">
        <v>0</v>
      </c>
      <c r="BA96">
        <v>101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CX96">
        <f>Y96*Source!I62</f>
        <v>0.41309999999999997</v>
      </c>
      <c r="CY96">
        <f>AA96</f>
        <v>0</v>
      </c>
      <c r="CZ96">
        <f>AE96</f>
        <v>0</v>
      </c>
      <c r="DA96">
        <f>AI96</f>
        <v>1</v>
      </c>
      <c r="DB96">
        <f t="shared" si="2"/>
        <v>0</v>
      </c>
      <c r="DC96">
        <f t="shared" si="3"/>
        <v>0</v>
      </c>
    </row>
    <row r="97" spans="1:107">
      <c r="A97">
        <f>ROW(Source!A64)</f>
        <v>64</v>
      </c>
      <c r="B97">
        <v>48583957</v>
      </c>
      <c r="C97">
        <v>48584368</v>
      </c>
      <c r="D97">
        <v>23134555</v>
      </c>
      <c r="E97">
        <v>1</v>
      </c>
      <c r="F97">
        <v>1</v>
      </c>
      <c r="G97">
        <v>1</v>
      </c>
      <c r="H97">
        <v>1</v>
      </c>
      <c r="I97" t="s">
        <v>1001</v>
      </c>
      <c r="J97" t="s">
        <v>3</v>
      </c>
      <c r="K97" t="s">
        <v>1002</v>
      </c>
      <c r="L97">
        <v>1369</v>
      </c>
      <c r="N97">
        <v>1013</v>
      </c>
      <c r="O97" t="s">
        <v>991</v>
      </c>
      <c r="P97" t="s">
        <v>991</v>
      </c>
      <c r="Q97">
        <v>1</v>
      </c>
      <c r="W97">
        <v>0</v>
      </c>
      <c r="X97">
        <v>-1593017532</v>
      </c>
      <c r="Y97">
        <v>42.9</v>
      </c>
      <c r="AA97">
        <v>0</v>
      </c>
      <c r="AB97">
        <v>0</v>
      </c>
      <c r="AC97">
        <v>0</v>
      </c>
      <c r="AD97">
        <v>8.3800000000000008</v>
      </c>
      <c r="AE97">
        <v>0</v>
      </c>
      <c r="AF97">
        <v>0</v>
      </c>
      <c r="AG97">
        <v>0</v>
      </c>
      <c r="AH97">
        <v>8.3800000000000008</v>
      </c>
      <c r="AI97">
        <v>1</v>
      </c>
      <c r="AJ97">
        <v>1</v>
      </c>
      <c r="AK97">
        <v>1</v>
      </c>
      <c r="AL97">
        <v>1</v>
      </c>
      <c r="AN97">
        <v>0</v>
      </c>
      <c r="AO97">
        <v>1</v>
      </c>
      <c r="AP97">
        <v>0</v>
      </c>
      <c r="AQ97">
        <v>0</v>
      </c>
      <c r="AR97">
        <v>0</v>
      </c>
      <c r="AS97" t="s">
        <v>3</v>
      </c>
      <c r="AT97">
        <v>42.9</v>
      </c>
      <c r="AU97" t="s">
        <v>3</v>
      </c>
      <c r="AV97">
        <v>1</v>
      </c>
      <c r="AW97">
        <v>2</v>
      </c>
      <c r="AX97">
        <v>48584377</v>
      </c>
      <c r="AY97">
        <v>1</v>
      </c>
      <c r="AZ97">
        <v>0</v>
      </c>
      <c r="BA97">
        <v>102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CX97">
        <f>Y97*Source!I64</f>
        <v>2.1879</v>
      </c>
      <c r="CY97">
        <f>AD97</f>
        <v>8.3800000000000008</v>
      </c>
      <c r="CZ97">
        <f>AH97</f>
        <v>8.3800000000000008</v>
      </c>
      <c r="DA97">
        <f>AL97</f>
        <v>1</v>
      </c>
      <c r="DB97">
        <f t="shared" si="2"/>
        <v>359.5</v>
      </c>
      <c r="DC97">
        <f t="shared" si="3"/>
        <v>0</v>
      </c>
    </row>
    <row r="98" spans="1:107">
      <c r="A98">
        <f>ROW(Source!A64)</f>
        <v>64</v>
      </c>
      <c r="B98">
        <v>48583957</v>
      </c>
      <c r="C98">
        <v>48584368</v>
      </c>
      <c r="D98">
        <v>121548</v>
      </c>
      <c r="E98">
        <v>1</v>
      </c>
      <c r="F98">
        <v>1</v>
      </c>
      <c r="G98">
        <v>1</v>
      </c>
      <c r="H98">
        <v>1</v>
      </c>
      <c r="I98" t="s">
        <v>24</v>
      </c>
      <c r="J98" t="s">
        <v>3</v>
      </c>
      <c r="K98" t="s">
        <v>992</v>
      </c>
      <c r="L98">
        <v>608254</v>
      </c>
      <c r="N98">
        <v>1013</v>
      </c>
      <c r="O98" t="s">
        <v>993</v>
      </c>
      <c r="P98" t="s">
        <v>993</v>
      </c>
      <c r="Q98">
        <v>1</v>
      </c>
      <c r="W98">
        <v>0</v>
      </c>
      <c r="X98">
        <v>-185737400</v>
      </c>
      <c r="Y98">
        <v>0.02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1</v>
      </c>
      <c r="AJ98">
        <v>1</v>
      </c>
      <c r="AK98">
        <v>1</v>
      </c>
      <c r="AL98">
        <v>1</v>
      </c>
      <c r="AN98">
        <v>0</v>
      </c>
      <c r="AO98">
        <v>1</v>
      </c>
      <c r="AP98">
        <v>0</v>
      </c>
      <c r="AQ98">
        <v>0</v>
      </c>
      <c r="AR98">
        <v>0</v>
      </c>
      <c r="AS98" t="s">
        <v>3</v>
      </c>
      <c r="AT98">
        <v>0.02</v>
      </c>
      <c r="AU98" t="s">
        <v>3</v>
      </c>
      <c r="AV98">
        <v>2</v>
      </c>
      <c r="AW98">
        <v>2</v>
      </c>
      <c r="AX98">
        <v>48584378</v>
      </c>
      <c r="AY98">
        <v>1</v>
      </c>
      <c r="AZ98">
        <v>0</v>
      </c>
      <c r="BA98">
        <v>103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CX98">
        <f>Y98*Source!I64</f>
        <v>1.0199999999999999E-3</v>
      </c>
      <c r="CY98">
        <f>AD98</f>
        <v>0</v>
      </c>
      <c r="CZ98">
        <f>AH98</f>
        <v>0</v>
      </c>
      <c r="DA98">
        <f>AL98</f>
        <v>1</v>
      </c>
      <c r="DB98">
        <f t="shared" si="2"/>
        <v>0</v>
      </c>
      <c r="DC98">
        <f t="shared" si="3"/>
        <v>0</v>
      </c>
    </row>
    <row r="99" spans="1:107">
      <c r="A99">
        <f>ROW(Source!A64)</f>
        <v>64</v>
      </c>
      <c r="B99">
        <v>48583957</v>
      </c>
      <c r="C99">
        <v>48584368</v>
      </c>
      <c r="D99">
        <v>40547141</v>
      </c>
      <c r="E99">
        <v>1</v>
      </c>
      <c r="F99">
        <v>1</v>
      </c>
      <c r="G99">
        <v>1</v>
      </c>
      <c r="H99">
        <v>2</v>
      </c>
      <c r="I99" t="s">
        <v>1009</v>
      </c>
      <c r="J99" t="s">
        <v>1017</v>
      </c>
      <c r="K99" t="s">
        <v>1011</v>
      </c>
      <c r="L99">
        <v>1368</v>
      </c>
      <c r="N99">
        <v>1011</v>
      </c>
      <c r="O99" t="s">
        <v>997</v>
      </c>
      <c r="P99" t="s">
        <v>997</v>
      </c>
      <c r="Q99">
        <v>1</v>
      </c>
      <c r="W99">
        <v>0</v>
      </c>
      <c r="X99">
        <v>1753337916</v>
      </c>
      <c r="Y99">
        <v>0.02</v>
      </c>
      <c r="AA99">
        <v>0</v>
      </c>
      <c r="AB99">
        <v>32.090000000000003</v>
      </c>
      <c r="AC99">
        <v>12.1</v>
      </c>
      <c r="AD99">
        <v>0</v>
      </c>
      <c r="AE99">
        <v>0</v>
      </c>
      <c r="AF99">
        <v>32.090000000000003</v>
      </c>
      <c r="AG99">
        <v>12.1</v>
      </c>
      <c r="AH99">
        <v>0</v>
      </c>
      <c r="AI99">
        <v>1</v>
      </c>
      <c r="AJ99">
        <v>1</v>
      </c>
      <c r="AK99">
        <v>1</v>
      </c>
      <c r="AL99">
        <v>1</v>
      </c>
      <c r="AN99">
        <v>0</v>
      </c>
      <c r="AO99">
        <v>1</v>
      </c>
      <c r="AP99">
        <v>0</v>
      </c>
      <c r="AQ99">
        <v>0</v>
      </c>
      <c r="AR99">
        <v>0</v>
      </c>
      <c r="AS99" t="s">
        <v>3</v>
      </c>
      <c r="AT99">
        <v>0.02</v>
      </c>
      <c r="AU99" t="s">
        <v>3</v>
      </c>
      <c r="AV99">
        <v>0</v>
      </c>
      <c r="AW99">
        <v>2</v>
      </c>
      <c r="AX99">
        <v>48584379</v>
      </c>
      <c r="AY99">
        <v>1</v>
      </c>
      <c r="AZ99">
        <v>0</v>
      </c>
      <c r="BA99">
        <v>104</v>
      </c>
      <c r="BB99">
        <v>0</v>
      </c>
      <c r="BC99">
        <v>0</v>
      </c>
      <c r="BD99">
        <v>0</v>
      </c>
      <c r="BE99">
        <v>0</v>
      </c>
      <c r="BF99">
        <v>0</v>
      </c>
      <c r="BG99">
        <v>0</v>
      </c>
      <c r="BH99">
        <v>0</v>
      </c>
      <c r="BI99">
        <v>0</v>
      </c>
      <c r="BJ99">
        <v>0</v>
      </c>
      <c r="BK99">
        <v>0</v>
      </c>
      <c r="BL99">
        <v>0</v>
      </c>
      <c r="BM99">
        <v>0</v>
      </c>
      <c r="BN99">
        <v>0</v>
      </c>
      <c r="BO99">
        <v>0</v>
      </c>
      <c r="BP99">
        <v>0</v>
      </c>
      <c r="BQ99">
        <v>0</v>
      </c>
      <c r="BR99">
        <v>0</v>
      </c>
      <c r="BS99">
        <v>0</v>
      </c>
      <c r="BT99">
        <v>0</v>
      </c>
      <c r="BU99">
        <v>0</v>
      </c>
      <c r="BV99">
        <v>0</v>
      </c>
      <c r="BW99">
        <v>0</v>
      </c>
      <c r="CX99">
        <f>Y99*Source!I64</f>
        <v>1.0199999999999999E-3</v>
      </c>
      <c r="CY99">
        <f>AB99</f>
        <v>32.090000000000003</v>
      </c>
      <c r="CZ99">
        <f>AF99</f>
        <v>32.090000000000003</v>
      </c>
      <c r="DA99">
        <f>AJ99</f>
        <v>1</v>
      </c>
      <c r="DB99">
        <f t="shared" si="2"/>
        <v>0.64</v>
      </c>
      <c r="DC99">
        <f t="shared" si="3"/>
        <v>0.24</v>
      </c>
    </row>
    <row r="100" spans="1:107">
      <c r="A100">
        <f>ROW(Source!A64)</f>
        <v>64</v>
      </c>
      <c r="B100">
        <v>48583957</v>
      </c>
      <c r="C100">
        <v>48584368</v>
      </c>
      <c r="D100">
        <v>40548857</v>
      </c>
      <c r="E100">
        <v>1</v>
      </c>
      <c r="F100">
        <v>1</v>
      </c>
      <c r="G100">
        <v>1</v>
      </c>
      <c r="H100">
        <v>2</v>
      </c>
      <c r="I100" t="s">
        <v>1028</v>
      </c>
      <c r="J100" t="s">
        <v>1029</v>
      </c>
      <c r="K100" t="s">
        <v>1030</v>
      </c>
      <c r="L100">
        <v>1368</v>
      </c>
      <c r="N100">
        <v>1011</v>
      </c>
      <c r="O100" t="s">
        <v>997</v>
      </c>
      <c r="P100" t="s">
        <v>997</v>
      </c>
      <c r="Q100">
        <v>1</v>
      </c>
      <c r="W100">
        <v>0</v>
      </c>
      <c r="X100">
        <v>-671646184</v>
      </c>
      <c r="Y100">
        <v>0.15</v>
      </c>
      <c r="AA100">
        <v>0</v>
      </c>
      <c r="AB100">
        <v>91.76</v>
      </c>
      <c r="AC100">
        <v>10.35</v>
      </c>
      <c r="AD100">
        <v>0</v>
      </c>
      <c r="AE100">
        <v>0</v>
      </c>
      <c r="AF100">
        <v>91.76</v>
      </c>
      <c r="AG100">
        <v>10.35</v>
      </c>
      <c r="AH100">
        <v>0</v>
      </c>
      <c r="AI100">
        <v>1</v>
      </c>
      <c r="AJ100">
        <v>1</v>
      </c>
      <c r="AK100">
        <v>1</v>
      </c>
      <c r="AL100">
        <v>1</v>
      </c>
      <c r="AN100">
        <v>0</v>
      </c>
      <c r="AO100">
        <v>1</v>
      </c>
      <c r="AP100">
        <v>0</v>
      </c>
      <c r="AQ100">
        <v>0</v>
      </c>
      <c r="AR100">
        <v>0</v>
      </c>
      <c r="AS100" t="s">
        <v>3</v>
      </c>
      <c r="AT100">
        <v>0.15</v>
      </c>
      <c r="AU100" t="s">
        <v>3</v>
      </c>
      <c r="AV100">
        <v>0</v>
      </c>
      <c r="AW100">
        <v>2</v>
      </c>
      <c r="AX100">
        <v>48584380</v>
      </c>
      <c r="AY100">
        <v>1</v>
      </c>
      <c r="AZ100">
        <v>0</v>
      </c>
      <c r="BA100">
        <v>105</v>
      </c>
      <c r="BB100">
        <v>0</v>
      </c>
      <c r="BC100">
        <v>0</v>
      </c>
      <c r="BD100">
        <v>0</v>
      </c>
      <c r="BE100">
        <v>0</v>
      </c>
      <c r="BF100">
        <v>0</v>
      </c>
      <c r="BG100">
        <v>0</v>
      </c>
      <c r="BH100">
        <v>0</v>
      </c>
      <c r="BI100">
        <v>0</v>
      </c>
      <c r="BJ100">
        <v>0</v>
      </c>
      <c r="BK100">
        <v>0</v>
      </c>
      <c r="BL100">
        <v>0</v>
      </c>
      <c r="BM100">
        <v>0</v>
      </c>
      <c r="BN100">
        <v>0</v>
      </c>
      <c r="BO100">
        <v>0</v>
      </c>
      <c r="BP100">
        <v>0</v>
      </c>
      <c r="BQ100">
        <v>0</v>
      </c>
      <c r="BR100">
        <v>0</v>
      </c>
      <c r="BS100">
        <v>0</v>
      </c>
      <c r="BT100">
        <v>0</v>
      </c>
      <c r="BU100">
        <v>0</v>
      </c>
      <c r="BV100">
        <v>0</v>
      </c>
      <c r="BW100">
        <v>0</v>
      </c>
      <c r="CX100">
        <f>Y100*Source!I64</f>
        <v>7.6499999999999988E-3</v>
      </c>
      <c r="CY100">
        <f>AB100</f>
        <v>91.76</v>
      </c>
      <c r="CZ100">
        <f>AF100</f>
        <v>91.76</v>
      </c>
      <c r="DA100">
        <f>AJ100</f>
        <v>1</v>
      </c>
      <c r="DB100">
        <f t="shared" si="2"/>
        <v>13.76</v>
      </c>
      <c r="DC100">
        <f t="shared" si="3"/>
        <v>1.55</v>
      </c>
    </row>
    <row r="101" spans="1:107">
      <c r="A101">
        <f>ROW(Source!A64)</f>
        <v>64</v>
      </c>
      <c r="B101">
        <v>48583957</v>
      </c>
      <c r="C101">
        <v>48584368</v>
      </c>
      <c r="D101">
        <v>40482866</v>
      </c>
      <c r="E101">
        <v>1</v>
      </c>
      <c r="F101">
        <v>1</v>
      </c>
      <c r="G101">
        <v>1</v>
      </c>
      <c r="H101">
        <v>3</v>
      </c>
      <c r="I101" t="s">
        <v>1093</v>
      </c>
      <c r="J101" t="s">
        <v>1094</v>
      </c>
      <c r="K101" t="s">
        <v>1095</v>
      </c>
      <c r="L101">
        <v>1327</v>
      </c>
      <c r="N101">
        <v>1005</v>
      </c>
      <c r="O101" t="s">
        <v>105</v>
      </c>
      <c r="P101" t="s">
        <v>105</v>
      </c>
      <c r="Q101">
        <v>1</v>
      </c>
      <c r="W101">
        <v>0</v>
      </c>
      <c r="X101">
        <v>1290542317</v>
      </c>
      <c r="Y101">
        <v>0.84</v>
      </c>
      <c r="AA101">
        <v>72.319999999999993</v>
      </c>
      <c r="AB101">
        <v>0</v>
      </c>
      <c r="AC101">
        <v>0</v>
      </c>
      <c r="AD101">
        <v>0</v>
      </c>
      <c r="AE101">
        <v>72.319999999999993</v>
      </c>
      <c r="AF101">
        <v>0</v>
      </c>
      <c r="AG101">
        <v>0</v>
      </c>
      <c r="AH101">
        <v>0</v>
      </c>
      <c r="AI101">
        <v>1</v>
      </c>
      <c r="AJ101">
        <v>1</v>
      </c>
      <c r="AK101">
        <v>1</v>
      </c>
      <c r="AL101">
        <v>1</v>
      </c>
      <c r="AN101">
        <v>0</v>
      </c>
      <c r="AO101">
        <v>1</v>
      </c>
      <c r="AP101">
        <v>0</v>
      </c>
      <c r="AQ101">
        <v>0</v>
      </c>
      <c r="AR101">
        <v>0</v>
      </c>
      <c r="AS101" t="s">
        <v>3</v>
      </c>
      <c r="AT101">
        <v>0.84</v>
      </c>
      <c r="AU101" t="s">
        <v>3</v>
      </c>
      <c r="AV101">
        <v>0</v>
      </c>
      <c r="AW101">
        <v>2</v>
      </c>
      <c r="AX101">
        <v>48584381</v>
      </c>
      <c r="AY101">
        <v>1</v>
      </c>
      <c r="AZ101">
        <v>0</v>
      </c>
      <c r="BA101">
        <v>106</v>
      </c>
      <c r="BB101">
        <v>0</v>
      </c>
      <c r="BC101">
        <v>0</v>
      </c>
      <c r="BD101">
        <v>0</v>
      </c>
      <c r="BE101">
        <v>0</v>
      </c>
      <c r="BF101">
        <v>0</v>
      </c>
      <c r="BG101">
        <v>0</v>
      </c>
      <c r="BH101">
        <v>0</v>
      </c>
      <c r="BI101">
        <v>0</v>
      </c>
      <c r="BJ101">
        <v>0</v>
      </c>
      <c r="BK101">
        <v>0</v>
      </c>
      <c r="BL101">
        <v>0</v>
      </c>
      <c r="BM101">
        <v>0</v>
      </c>
      <c r="BN101">
        <v>0</v>
      </c>
      <c r="BO101">
        <v>0</v>
      </c>
      <c r="BP101">
        <v>0</v>
      </c>
      <c r="BQ101">
        <v>0</v>
      </c>
      <c r="BR101">
        <v>0</v>
      </c>
      <c r="BS101">
        <v>0</v>
      </c>
      <c r="BT101">
        <v>0</v>
      </c>
      <c r="BU101">
        <v>0</v>
      </c>
      <c r="BV101">
        <v>0</v>
      </c>
      <c r="BW101">
        <v>0</v>
      </c>
      <c r="CX101">
        <f>Y101*Source!I64</f>
        <v>4.2839999999999996E-2</v>
      </c>
      <c r="CY101">
        <f>AA101</f>
        <v>72.319999999999993</v>
      </c>
      <c r="CZ101">
        <f>AE101</f>
        <v>72.319999999999993</v>
      </c>
      <c r="DA101">
        <f>AI101</f>
        <v>1</v>
      </c>
      <c r="DB101">
        <f t="shared" si="2"/>
        <v>60.75</v>
      </c>
      <c r="DC101">
        <f t="shared" si="3"/>
        <v>0</v>
      </c>
    </row>
    <row r="102" spans="1:107">
      <c r="A102">
        <f>ROW(Source!A64)</f>
        <v>64</v>
      </c>
      <c r="B102">
        <v>48583957</v>
      </c>
      <c r="C102">
        <v>48584368</v>
      </c>
      <c r="D102">
        <v>40484634</v>
      </c>
      <c r="E102">
        <v>1</v>
      </c>
      <c r="F102">
        <v>1</v>
      </c>
      <c r="G102">
        <v>1</v>
      </c>
      <c r="H102">
        <v>3</v>
      </c>
      <c r="I102" t="s">
        <v>1096</v>
      </c>
      <c r="J102" t="s">
        <v>1097</v>
      </c>
      <c r="K102" t="s">
        <v>1098</v>
      </c>
      <c r="L102">
        <v>1348</v>
      </c>
      <c r="N102">
        <v>1009</v>
      </c>
      <c r="O102" t="s">
        <v>40</v>
      </c>
      <c r="P102" t="s">
        <v>40</v>
      </c>
      <c r="Q102">
        <v>1000</v>
      </c>
      <c r="W102">
        <v>0</v>
      </c>
      <c r="X102">
        <v>1606687113</v>
      </c>
      <c r="Y102">
        <v>5.0999999999999997E-2</v>
      </c>
      <c r="AA102">
        <v>4294</v>
      </c>
      <c r="AB102">
        <v>0</v>
      </c>
      <c r="AC102">
        <v>0</v>
      </c>
      <c r="AD102">
        <v>0</v>
      </c>
      <c r="AE102">
        <v>4294</v>
      </c>
      <c r="AF102">
        <v>0</v>
      </c>
      <c r="AG102">
        <v>0</v>
      </c>
      <c r="AH102">
        <v>0</v>
      </c>
      <c r="AI102">
        <v>1</v>
      </c>
      <c r="AJ102">
        <v>1</v>
      </c>
      <c r="AK102">
        <v>1</v>
      </c>
      <c r="AL102">
        <v>1</v>
      </c>
      <c r="AN102">
        <v>0</v>
      </c>
      <c r="AO102">
        <v>1</v>
      </c>
      <c r="AP102">
        <v>0</v>
      </c>
      <c r="AQ102">
        <v>0</v>
      </c>
      <c r="AR102">
        <v>0</v>
      </c>
      <c r="AS102" t="s">
        <v>3</v>
      </c>
      <c r="AT102">
        <v>5.0999999999999997E-2</v>
      </c>
      <c r="AU102" t="s">
        <v>3</v>
      </c>
      <c r="AV102">
        <v>0</v>
      </c>
      <c r="AW102">
        <v>2</v>
      </c>
      <c r="AX102">
        <v>48584382</v>
      </c>
      <c r="AY102">
        <v>1</v>
      </c>
      <c r="AZ102">
        <v>0</v>
      </c>
      <c r="BA102">
        <v>107</v>
      </c>
      <c r="BB102">
        <v>0</v>
      </c>
      <c r="BC102">
        <v>0</v>
      </c>
      <c r="BD102">
        <v>0</v>
      </c>
      <c r="BE102">
        <v>0</v>
      </c>
      <c r="BF102">
        <v>0</v>
      </c>
      <c r="BG102">
        <v>0</v>
      </c>
      <c r="BH102">
        <v>0</v>
      </c>
      <c r="BI102">
        <v>0</v>
      </c>
      <c r="BJ102">
        <v>0</v>
      </c>
      <c r="BK102">
        <v>0</v>
      </c>
      <c r="BL102">
        <v>0</v>
      </c>
      <c r="BM102">
        <v>0</v>
      </c>
      <c r="BN102">
        <v>0</v>
      </c>
      <c r="BO102">
        <v>0</v>
      </c>
      <c r="BP102">
        <v>0</v>
      </c>
      <c r="BQ102">
        <v>0</v>
      </c>
      <c r="BR102">
        <v>0</v>
      </c>
      <c r="BS102">
        <v>0</v>
      </c>
      <c r="BT102">
        <v>0</v>
      </c>
      <c r="BU102">
        <v>0</v>
      </c>
      <c r="BV102">
        <v>0</v>
      </c>
      <c r="BW102">
        <v>0</v>
      </c>
      <c r="CX102">
        <f>Y102*Source!I64</f>
        <v>2.6009999999999996E-3</v>
      </c>
      <c r="CY102">
        <f>AA102</f>
        <v>4294</v>
      </c>
      <c r="CZ102">
        <f>AE102</f>
        <v>4294</v>
      </c>
      <c r="DA102">
        <f>AI102</f>
        <v>1</v>
      </c>
      <c r="DB102">
        <f t="shared" si="2"/>
        <v>218.99</v>
      </c>
      <c r="DC102">
        <f t="shared" si="3"/>
        <v>0</v>
      </c>
    </row>
    <row r="103" spans="1:107">
      <c r="A103">
        <f>ROW(Source!A64)</f>
        <v>64</v>
      </c>
      <c r="B103">
        <v>48583957</v>
      </c>
      <c r="C103">
        <v>48584368</v>
      </c>
      <c r="D103">
        <v>40482877</v>
      </c>
      <c r="E103">
        <v>1</v>
      </c>
      <c r="F103">
        <v>1</v>
      </c>
      <c r="G103">
        <v>1</v>
      </c>
      <c r="H103">
        <v>3</v>
      </c>
      <c r="I103" t="s">
        <v>1099</v>
      </c>
      <c r="J103" t="s">
        <v>1100</v>
      </c>
      <c r="K103" t="s">
        <v>1101</v>
      </c>
      <c r="L103">
        <v>1346</v>
      </c>
      <c r="N103">
        <v>1009</v>
      </c>
      <c r="O103" t="s">
        <v>220</v>
      </c>
      <c r="P103" t="s">
        <v>220</v>
      </c>
      <c r="Q103">
        <v>1</v>
      </c>
      <c r="W103">
        <v>0</v>
      </c>
      <c r="X103">
        <v>844235703</v>
      </c>
      <c r="Y103">
        <v>0.31</v>
      </c>
      <c r="AA103">
        <v>1.82</v>
      </c>
      <c r="AB103">
        <v>0</v>
      </c>
      <c r="AC103">
        <v>0</v>
      </c>
      <c r="AD103">
        <v>0</v>
      </c>
      <c r="AE103">
        <v>1.82</v>
      </c>
      <c r="AF103">
        <v>0</v>
      </c>
      <c r="AG103">
        <v>0</v>
      </c>
      <c r="AH103">
        <v>0</v>
      </c>
      <c r="AI103">
        <v>1</v>
      </c>
      <c r="AJ103">
        <v>1</v>
      </c>
      <c r="AK103">
        <v>1</v>
      </c>
      <c r="AL103">
        <v>1</v>
      </c>
      <c r="AN103">
        <v>0</v>
      </c>
      <c r="AO103">
        <v>1</v>
      </c>
      <c r="AP103">
        <v>0</v>
      </c>
      <c r="AQ103">
        <v>0</v>
      </c>
      <c r="AR103">
        <v>0</v>
      </c>
      <c r="AS103" t="s">
        <v>3</v>
      </c>
      <c r="AT103">
        <v>0.31</v>
      </c>
      <c r="AU103" t="s">
        <v>3</v>
      </c>
      <c r="AV103">
        <v>0</v>
      </c>
      <c r="AW103">
        <v>2</v>
      </c>
      <c r="AX103">
        <v>48584383</v>
      </c>
      <c r="AY103">
        <v>1</v>
      </c>
      <c r="AZ103">
        <v>0</v>
      </c>
      <c r="BA103">
        <v>108</v>
      </c>
      <c r="BB103">
        <v>0</v>
      </c>
      <c r="BC103">
        <v>0</v>
      </c>
      <c r="BD103">
        <v>0</v>
      </c>
      <c r="BE103">
        <v>0</v>
      </c>
      <c r="BF103">
        <v>0</v>
      </c>
      <c r="BG103">
        <v>0</v>
      </c>
      <c r="BH103">
        <v>0</v>
      </c>
      <c r="BI103">
        <v>0</v>
      </c>
      <c r="BJ103">
        <v>0</v>
      </c>
      <c r="BK103">
        <v>0</v>
      </c>
      <c r="BL103">
        <v>0</v>
      </c>
      <c r="BM103">
        <v>0</v>
      </c>
      <c r="BN103">
        <v>0</v>
      </c>
      <c r="BO103">
        <v>0</v>
      </c>
      <c r="BP103">
        <v>0</v>
      </c>
      <c r="BQ103">
        <v>0</v>
      </c>
      <c r="BR103">
        <v>0</v>
      </c>
      <c r="BS103">
        <v>0</v>
      </c>
      <c r="BT103">
        <v>0</v>
      </c>
      <c r="BU103">
        <v>0</v>
      </c>
      <c r="BV103">
        <v>0</v>
      </c>
      <c r="BW103">
        <v>0</v>
      </c>
      <c r="CX103">
        <f>Y103*Source!I64</f>
        <v>1.5809999999999998E-2</v>
      </c>
      <c r="CY103">
        <f>AA103</f>
        <v>1.82</v>
      </c>
      <c r="CZ103">
        <f>AE103</f>
        <v>1.82</v>
      </c>
      <c r="DA103">
        <f>AI103</f>
        <v>1</v>
      </c>
      <c r="DB103">
        <f t="shared" si="2"/>
        <v>0.56000000000000005</v>
      </c>
      <c r="DC103">
        <f t="shared" si="3"/>
        <v>0</v>
      </c>
    </row>
    <row r="104" spans="1:107">
      <c r="A104">
        <f>ROW(Source!A64)</f>
        <v>64</v>
      </c>
      <c r="B104">
        <v>48583957</v>
      </c>
      <c r="C104">
        <v>48584368</v>
      </c>
      <c r="D104">
        <v>40485274</v>
      </c>
      <c r="E104">
        <v>1</v>
      </c>
      <c r="F104">
        <v>1</v>
      </c>
      <c r="G104">
        <v>1</v>
      </c>
      <c r="H104">
        <v>3</v>
      </c>
      <c r="I104" t="s">
        <v>280</v>
      </c>
      <c r="J104" t="s">
        <v>282</v>
      </c>
      <c r="K104" t="s">
        <v>281</v>
      </c>
      <c r="L104">
        <v>1348</v>
      </c>
      <c r="N104">
        <v>1009</v>
      </c>
      <c r="O104" t="s">
        <v>40</v>
      </c>
      <c r="P104" t="s">
        <v>40</v>
      </c>
      <c r="Q104">
        <v>1000</v>
      </c>
      <c r="W104">
        <v>0</v>
      </c>
      <c r="X104">
        <v>784182181</v>
      </c>
      <c r="Y104">
        <v>6.3E-2</v>
      </c>
      <c r="AA104">
        <v>15481</v>
      </c>
      <c r="AB104">
        <v>0</v>
      </c>
      <c r="AC104">
        <v>0</v>
      </c>
      <c r="AD104">
        <v>0</v>
      </c>
      <c r="AE104">
        <v>15481</v>
      </c>
      <c r="AF104">
        <v>0</v>
      </c>
      <c r="AG104">
        <v>0</v>
      </c>
      <c r="AH104">
        <v>0</v>
      </c>
      <c r="AI104">
        <v>1</v>
      </c>
      <c r="AJ104">
        <v>1</v>
      </c>
      <c r="AK104">
        <v>1</v>
      </c>
      <c r="AL104">
        <v>1</v>
      </c>
      <c r="AN104">
        <v>0</v>
      </c>
      <c r="AO104">
        <v>1</v>
      </c>
      <c r="AP104">
        <v>0</v>
      </c>
      <c r="AQ104">
        <v>0</v>
      </c>
      <c r="AR104">
        <v>0</v>
      </c>
      <c r="AS104" t="s">
        <v>3</v>
      </c>
      <c r="AT104">
        <v>6.3E-2</v>
      </c>
      <c r="AU104" t="s">
        <v>3</v>
      </c>
      <c r="AV104">
        <v>0</v>
      </c>
      <c r="AW104">
        <v>2</v>
      </c>
      <c r="AX104">
        <v>48584384</v>
      </c>
      <c r="AY104">
        <v>1</v>
      </c>
      <c r="AZ104">
        <v>0</v>
      </c>
      <c r="BA104">
        <v>109</v>
      </c>
      <c r="BB104">
        <v>0</v>
      </c>
      <c r="BC104">
        <v>0</v>
      </c>
      <c r="BD104">
        <v>0</v>
      </c>
      <c r="BE104">
        <v>0</v>
      </c>
      <c r="BF104">
        <v>0</v>
      </c>
      <c r="BG104">
        <v>0</v>
      </c>
      <c r="BH104">
        <v>0</v>
      </c>
      <c r="BI104">
        <v>0</v>
      </c>
      <c r="BJ104">
        <v>0</v>
      </c>
      <c r="BK104">
        <v>0</v>
      </c>
      <c r="BL104">
        <v>0</v>
      </c>
      <c r="BM104">
        <v>0</v>
      </c>
      <c r="BN104">
        <v>0</v>
      </c>
      <c r="BO104">
        <v>0</v>
      </c>
      <c r="BP104">
        <v>0</v>
      </c>
      <c r="BQ104">
        <v>0</v>
      </c>
      <c r="BR104">
        <v>0</v>
      </c>
      <c r="BS104">
        <v>0</v>
      </c>
      <c r="BT104">
        <v>0</v>
      </c>
      <c r="BU104">
        <v>0</v>
      </c>
      <c r="BV104">
        <v>0</v>
      </c>
      <c r="BW104">
        <v>0</v>
      </c>
      <c r="CX104">
        <f>Y104*Source!I64</f>
        <v>3.2129999999999997E-3</v>
      </c>
      <c r="CY104">
        <f>AA104</f>
        <v>15481</v>
      </c>
      <c r="CZ104">
        <f>AE104</f>
        <v>15481</v>
      </c>
      <c r="DA104">
        <f>AI104</f>
        <v>1</v>
      </c>
      <c r="DB104">
        <f t="shared" si="2"/>
        <v>975.3</v>
      </c>
      <c r="DC104">
        <f t="shared" si="3"/>
        <v>0</v>
      </c>
    </row>
    <row r="105" spans="1:107">
      <c r="A105">
        <f>ROW(Source!A66)</f>
        <v>66</v>
      </c>
      <c r="B105">
        <v>48583957</v>
      </c>
      <c r="C105">
        <v>48584386</v>
      </c>
      <c r="D105">
        <v>23136905</v>
      </c>
      <c r="E105">
        <v>1</v>
      </c>
      <c r="F105">
        <v>1</v>
      </c>
      <c r="G105">
        <v>1</v>
      </c>
      <c r="H105">
        <v>1</v>
      </c>
      <c r="I105" t="s">
        <v>1047</v>
      </c>
      <c r="J105" t="s">
        <v>3</v>
      </c>
      <c r="K105" t="s">
        <v>1048</v>
      </c>
      <c r="L105">
        <v>1369</v>
      </c>
      <c r="N105">
        <v>1013</v>
      </c>
      <c r="O105" t="s">
        <v>991</v>
      </c>
      <c r="P105" t="s">
        <v>991</v>
      </c>
      <c r="Q105">
        <v>1</v>
      </c>
      <c r="W105">
        <v>0</v>
      </c>
      <c r="X105">
        <v>1351218007</v>
      </c>
      <c r="Y105">
        <v>104.28</v>
      </c>
      <c r="AA105">
        <v>0</v>
      </c>
      <c r="AB105">
        <v>0</v>
      </c>
      <c r="AC105">
        <v>0</v>
      </c>
      <c r="AD105">
        <v>8.58</v>
      </c>
      <c r="AE105">
        <v>0</v>
      </c>
      <c r="AF105">
        <v>0</v>
      </c>
      <c r="AG105">
        <v>0</v>
      </c>
      <c r="AH105">
        <v>8.58</v>
      </c>
      <c r="AI105">
        <v>1</v>
      </c>
      <c r="AJ105">
        <v>1</v>
      </c>
      <c r="AK105">
        <v>1</v>
      </c>
      <c r="AL105">
        <v>1</v>
      </c>
      <c r="AN105">
        <v>0</v>
      </c>
      <c r="AO105">
        <v>1</v>
      </c>
      <c r="AP105">
        <v>0</v>
      </c>
      <c r="AQ105">
        <v>0</v>
      </c>
      <c r="AR105">
        <v>0</v>
      </c>
      <c r="AS105" t="s">
        <v>3</v>
      </c>
      <c r="AT105">
        <v>104.28</v>
      </c>
      <c r="AU105" t="s">
        <v>3</v>
      </c>
      <c r="AV105">
        <v>1</v>
      </c>
      <c r="AW105">
        <v>2</v>
      </c>
      <c r="AX105">
        <v>48584402</v>
      </c>
      <c r="AY105">
        <v>1</v>
      </c>
      <c r="AZ105">
        <v>0</v>
      </c>
      <c r="BA105">
        <v>110</v>
      </c>
      <c r="BB105">
        <v>0</v>
      </c>
      <c r="BC105">
        <v>0</v>
      </c>
      <c r="BD105">
        <v>0</v>
      </c>
      <c r="BE105">
        <v>0</v>
      </c>
      <c r="BF105">
        <v>0</v>
      </c>
      <c r="BG105">
        <v>0</v>
      </c>
      <c r="BH105">
        <v>0</v>
      </c>
      <c r="BI105">
        <v>0</v>
      </c>
      <c r="BJ105">
        <v>0</v>
      </c>
      <c r="BK105">
        <v>0</v>
      </c>
      <c r="BL105">
        <v>0</v>
      </c>
      <c r="BM105">
        <v>0</v>
      </c>
      <c r="BN105">
        <v>0</v>
      </c>
      <c r="BO105">
        <v>0</v>
      </c>
      <c r="BP105">
        <v>0</v>
      </c>
      <c r="BQ105">
        <v>0</v>
      </c>
      <c r="BR105">
        <v>0</v>
      </c>
      <c r="BS105">
        <v>0</v>
      </c>
      <c r="BT105">
        <v>0</v>
      </c>
      <c r="BU105">
        <v>0</v>
      </c>
      <c r="BV105">
        <v>0</v>
      </c>
      <c r="BW105">
        <v>0</v>
      </c>
      <c r="CX105">
        <f>Y105*Source!I66</f>
        <v>5.1097200000000003</v>
      </c>
      <c r="CY105">
        <f>AD105</f>
        <v>8.58</v>
      </c>
      <c r="CZ105">
        <f>AH105</f>
        <v>8.58</v>
      </c>
      <c r="DA105">
        <f>AL105</f>
        <v>1</v>
      </c>
      <c r="DB105">
        <f t="shared" si="2"/>
        <v>894.72</v>
      </c>
      <c r="DC105">
        <f t="shared" si="3"/>
        <v>0</v>
      </c>
    </row>
    <row r="106" spans="1:107">
      <c r="A106">
        <f>ROW(Source!A66)</f>
        <v>66</v>
      </c>
      <c r="B106">
        <v>48583957</v>
      </c>
      <c r="C106">
        <v>48584386</v>
      </c>
      <c r="D106">
        <v>121548</v>
      </c>
      <c r="E106">
        <v>1</v>
      </c>
      <c r="F106">
        <v>1</v>
      </c>
      <c r="G106">
        <v>1</v>
      </c>
      <c r="H106">
        <v>1</v>
      </c>
      <c r="I106" t="s">
        <v>24</v>
      </c>
      <c r="J106" t="s">
        <v>3</v>
      </c>
      <c r="K106" t="s">
        <v>992</v>
      </c>
      <c r="L106">
        <v>608254</v>
      </c>
      <c r="N106">
        <v>1013</v>
      </c>
      <c r="O106" t="s">
        <v>993</v>
      </c>
      <c r="P106" t="s">
        <v>993</v>
      </c>
      <c r="Q106">
        <v>1</v>
      </c>
      <c r="W106">
        <v>0</v>
      </c>
      <c r="X106">
        <v>-185737400</v>
      </c>
      <c r="Y106">
        <v>11.35</v>
      </c>
      <c r="AA106">
        <v>0</v>
      </c>
      <c r="AB106">
        <v>0</v>
      </c>
      <c r="AC106">
        <v>0</v>
      </c>
      <c r="AD106">
        <v>0</v>
      </c>
      <c r="AE106">
        <v>0</v>
      </c>
      <c r="AF106">
        <v>0</v>
      </c>
      <c r="AG106">
        <v>0</v>
      </c>
      <c r="AH106">
        <v>0</v>
      </c>
      <c r="AI106">
        <v>1</v>
      </c>
      <c r="AJ106">
        <v>1</v>
      </c>
      <c r="AK106">
        <v>1</v>
      </c>
      <c r="AL106">
        <v>1</v>
      </c>
      <c r="AN106">
        <v>0</v>
      </c>
      <c r="AO106">
        <v>1</v>
      </c>
      <c r="AP106">
        <v>0</v>
      </c>
      <c r="AQ106">
        <v>0</v>
      </c>
      <c r="AR106">
        <v>0</v>
      </c>
      <c r="AS106" t="s">
        <v>3</v>
      </c>
      <c r="AT106">
        <v>11.35</v>
      </c>
      <c r="AU106" t="s">
        <v>3</v>
      </c>
      <c r="AV106">
        <v>2</v>
      </c>
      <c r="AW106">
        <v>2</v>
      </c>
      <c r="AX106">
        <v>48584403</v>
      </c>
      <c r="AY106">
        <v>1</v>
      </c>
      <c r="AZ106">
        <v>0</v>
      </c>
      <c r="BA106">
        <v>111</v>
      </c>
      <c r="BB106">
        <v>0</v>
      </c>
      <c r="BC106">
        <v>0</v>
      </c>
      <c r="BD106">
        <v>0</v>
      </c>
      <c r="BE106">
        <v>0</v>
      </c>
      <c r="BF106">
        <v>0</v>
      </c>
      <c r="BG106">
        <v>0</v>
      </c>
      <c r="BH106">
        <v>0</v>
      </c>
      <c r="BI106">
        <v>0</v>
      </c>
      <c r="BJ106">
        <v>0</v>
      </c>
      <c r="BK106">
        <v>0</v>
      </c>
      <c r="BL106">
        <v>0</v>
      </c>
      <c r="BM106">
        <v>0</v>
      </c>
      <c r="BN106">
        <v>0</v>
      </c>
      <c r="BO106">
        <v>0</v>
      </c>
      <c r="BP106">
        <v>0</v>
      </c>
      <c r="BQ106">
        <v>0</v>
      </c>
      <c r="BR106">
        <v>0</v>
      </c>
      <c r="BS106">
        <v>0</v>
      </c>
      <c r="BT106">
        <v>0</v>
      </c>
      <c r="BU106">
        <v>0</v>
      </c>
      <c r="BV106">
        <v>0</v>
      </c>
      <c r="BW106">
        <v>0</v>
      </c>
      <c r="CX106">
        <f>Y106*Source!I66</f>
        <v>0.55615000000000003</v>
      </c>
      <c r="CY106">
        <f>AD106</f>
        <v>0</v>
      </c>
      <c r="CZ106">
        <f>AH106</f>
        <v>0</v>
      </c>
      <c r="DA106">
        <f>AL106</f>
        <v>1</v>
      </c>
      <c r="DB106">
        <f t="shared" si="2"/>
        <v>0</v>
      </c>
      <c r="DC106">
        <f t="shared" si="3"/>
        <v>0</v>
      </c>
    </row>
    <row r="107" spans="1:107">
      <c r="A107">
        <f>ROW(Source!A66)</f>
        <v>66</v>
      </c>
      <c r="B107">
        <v>48583957</v>
      </c>
      <c r="C107">
        <v>48584386</v>
      </c>
      <c r="D107">
        <v>40546929</v>
      </c>
      <c r="E107">
        <v>1</v>
      </c>
      <c r="F107">
        <v>1</v>
      </c>
      <c r="G107">
        <v>1</v>
      </c>
      <c r="H107">
        <v>2</v>
      </c>
      <c r="I107" t="s">
        <v>1049</v>
      </c>
      <c r="J107" t="s">
        <v>1050</v>
      </c>
      <c r="K107" t="s">
        <v>1051</v>
      </c>
      <c r="L107">
        <v>1368</v>
      </c>
      <c r="N107">
        <v>1011</v>
      </c>
      <c r="O107" t="s">
        <v>997</v>
      </c>
      <c r="P107" t="s">
        <v>997</v>
      </c>
      <c r="Q107">
        <v>1</v>
      </c>
      <c r="W107">
        <v>0</v>
      </c>
      <c r="X107">
        <v>1604115853</v>
      </c>
      <c r="Y107">
        <v>9.69</v>
      </c>
      <c r="AA107">
        <v>0</v>
      </c>
      <c r="AB107">
        <v>103.49</v>
      </c>
      <c r="AC107">
        <v>12.1</v>
      </c>
      <c r="AD107">
        <v>0</v>
      </c>
      <c r="AE107">
        <v>0</v>
      </c>
      <c r="AF107">
        <v>103.49</v>
      </c>
      <c r="AG107">
        <v>12.1</v>
      </c>
      <c r="AH107">
        <v>0</v>
      </c>
      <c r="AI107">
        <v>1</v>
      </c>
      <c r="AJ107">
        <v>1</v>
      </c>
      <c r="AK107">
        <v>1</v>
      </c>
      <c r="AL107">
        <v>1</v>
      </c>
      <c r="AN107">
        <v>0</v>
      </c>
      <c r="AO107">
        <v>1</v>
      </c>
      <c r="AP107">
        <v>0</v>
      </c>
      <c r="AQ107">
        <v>0</v>
      </c>
      <c r="AR107">
        <v>0</v>
      </c>
      <c r="AS107" t="s">
        <v>3</v>
      </c>
      <c r="AT107">
        <v>9.69</v>
      </c>
      <c r="AU107" t="s">
        <v>3</v>
      </c>
      <c r="AV107">
        <v>0</v>
      </c>
      <c r="AW107">
        <v>2</v>
      </c>
      <c r="AX107">
        <v>48584404</v>
      </c>
      <c r="AY107">
        <v>1</v>
      </c>
      <c r="AZ107">
        <v>0</v>
      </c>
      <c r="BA107">
        <v>112</v>
      </c>
      <c r="BB107">
        <v>0</v>
      </c>
      <c r="BC107">
        <v>0</v>
      </c>
      <c r="BD107">
        <v>0</v>
      </c>
      <c r="BE107">
        <v>0</v>
      </c>
      <c r="BF107">
        <v>0</v>
      </c>
      <c r="BG107">
        <v>0</v>
      </c>
      <c r="BH107">
        <v>0</v>
      </c>
      <c r="BI107">
        <v>0</v>
      </c>
      <c r="BJ107">
        <v>0</v>
      </c>
      <c r="BK107">
        <v>0</v>
      </c>
      <c r="BL107">
        <v>0</v>
      </c>
      <c r="BM107">
        <v>0</v>
      </c>
      <c r="BN107">
        <v>0</v>
      </c>
      <c r="BO107">
        <v>0</v>
      </c>
      <c r="BP107">
        <v>0</v>
      </c>
      <c r="BQ107">
        <v>0</v>
      </c>
      <c r="BR107">
        <v>0</v>
      </c>
      <c r="BS107">
        <v>0</v>
      </c>
      <c r="BT107">
        <v>0</v>
      </c>
      <c r="BU107">
        <v>0</v>
      </c>
      <c r="BV107">
        <v>0</v>
      </c>
      <c r="BW107">
        <v>0</v>
      </c>
      <c r="CX107">
        <f>Y107*Source!I66</f>
        <v>0.47481000000000001</v>
      </c>
      <c r="CY107">
        <f>AB107</f>
        <v>103.49</v>
      </c>
      <c r="CZ107">
        <f>AF107</f>
        <v>103.49</v>
      </c>
      <c r="DA107">
        <f>AJ107</f>
        <v>1</v>
      </c>
      <c r="DB107">
        <f t="shared" si="2"/>
        <v>1002.82</v>
      </c>
      <c r="DC107">
        <f t="shared" si="3"/>
        <v>117.25</v>
      </c>
    </row>
    <row r="108" spans="1:107">
      <c r="A108">
        <f>ROW(Source!A66)</f>
        <v>66</v>
      </c>
      <c r="B108">
        <v>48583957</v>
      </c>
      <c r="C108">
        <v>48584386</v>
      </c>
      <c r="D108">
        <v>40547010</v>
      </c>
      <c r="E108">
        <v>1</v>
      </c>
      <c r="F108">
        <v>1</v>
      </c>
      <c r="G108">
        <v>1</v>
      </c>
      <c r="H108">
        <v>2</v>
      </c>
      <c r="I108" t="s">
        <v>1052</v>
      </c>
      <c r="J108" t="s">
        <v>1053</v>
      </c>
      <c r="K108" t="s">
        <v>1054</v>
      </c>
      <c r="L108">
        <v>1368</v>
      </c>
      <c r="N108">
        <v>1011</v>
      </c>
      <c r="O108" t="s">
        <v>997</v>
      </c>
      <c r="P108" t="s">
        <v>997</v>
      </c>
      <c r="Q108">
        <v>1</v>
      </c>
      <c r="W108">
        <v>0</v>
      </c>
      <c r="X108">
        <v>1447433125</v>
      </c>
      <c r="Y108">
        <v>1.66</v>
      </c>
      <c r="AA108">
        <v>0</v>
      </c>
      <c r="AB108">
        <v>124.14</v>
      </c>
      <c r="AC108">
        <v>12.1</v>
      </c>
      <c r="AD108">
        <v>0</v>
      </c>
      <c r="AE108">
        <v>0</v>
      </c>
      <c r="AF108">
        <v>124.14</v>
      </c>
      <c r="AG108">
        <v>12.1</v>
      </c>
      <c r="AH108">
        <v>0</v>
      </c>
      <c r="AI108">
        <v>1</v>
      </c>
      <c r="AJ108">
        <v>1</v>
      </c>
      <c r="AK108">
        <v>1</v>
      </c>
      <c r="AL108">
        <v>1</v>
      </c>
      <c r="AN108">
        <v>0</v>
      </c>
      <c r="AO108">
        <v>1</v>
      </c>
      <c r="AP108">
        <v>0</v>
      </c>
      <c r="AQ108">
        <v>0</v>
      </c>
      <c r="AR108">
        <v>0</v>
      </c>
      <c r="AS108" t="s">
        <v>3</v>
      </c>
      <c r="AT108">
        <v>1.66</v>
      </c>
      <c r="AU108" t="s">
        <v>3</v>
      </c>
      <c r="AV108">
        <v>0</v>
      </c>
      <c r="AW108">
        <v>2</v>
      </c>
      <c r="AX108">
        <v>48584405</v>
      </c>
      <c r="AY108">
        <v>1</v>
      </c>
      <c r="AZ108">
        <v>0</v>
      </c>
      <c r="BA108">
        <v>113</v>
      </c>
      <c r="BB108">
        <v>0</v>
      </c>
      <c r="BC108">
        <v>0</v>
      </c>
      <c r="BD108">
        <v>0</v>
      </c>
      <c r="BE108">
        <v>0</v>
      </c>
      <c r="BF108">
        <v>0</v>
      </c>
      <c r="BG108">
        <v>0</v>
      </c>
      <c r="BH108">
        <v>0</v>
      </c>
      <c r="BI108">
        <v>0</v>
      </c>
      <c r="BJ108">
        <v>0</v>
      </c>
      <c r="BK108">
        <v>0</v>
      </c>
      <c r="BL108">
        <v>0</v>
      </c>
      <c r="BM108">
        <v>0</v>
      </c>
      <c r="BN108">
        <v>0</v>
      </c>
      <c r="BO108">
        <v>0</v>
      </c>
      <c r="BP108">
        <v>0</v>
      </c>
      <c r="BQ108">
        <v>0</v>
      </c>
      <c r="BR108">
        <v>0</v>
      </c>
      <c r="BS108">
        <v>0</v>
      </c>
      <c r="BT108">
        <v>0</v>
      </c>
      <c r="BU108">
        <v>0</v>
      </c>
      <c r="BV108">
        <v>0</v>
      </c>
      <c r="BW108">
        <v>0</v>
      </c>
      <c r="CX108">
        <f>Y108*Source!I66</f>
        <v>8.1339999999999996E-2</v>
      </c>
      <c r="CY108">
        <f>AB108</f>
        <v>124.14</v>
      </c>
      <c r="CZ108">
        <f>AF108</f>
        <v>124.14</v>
      </c>
      <c r="DA108">
        <f>AJ108</f>
        <v>1</v>
      </c>
      <c r="DB108">
        <f t="shared" si="2"/>
        <v>206.07</v>
      </c>
      <c r="DC108">
        <f t="shared" si="3"/>
        <v>20.09</v>
      </c>
    </row>
    <row r="109" spans="1:107">
      <c r="A109">
        <f>ROW(Source!A66)</f>
        <v>66</v>
      </c>
      <c r="B109">
        <v>48583957</v>
      </c>
      <c r="C109">
        <v>48584386</v>
      </c>
      <c r="D109">
        <v>40547623</v>
      </c>
      <c r="E109">
        <v>1</v>
      </c>
      <c r="F109">
        <v>1</v>
      </c>
      <c r="G109">
        <v>1</v>
      </c>
      <c r="H109">
        <v>2</v>
      </c>
      <c r="I109" t="s">
        <v>1055</v>
      </c>
      <c r="J109" t="s">
        <v>1056</v>
      </c>
      <c r="K109" t="s">
        <v>1057</v>
      </c>
      <c r="L109">
        <v>1368</v>
      </c>
      <c r="N109">
        <v>1011</v>
      </c>
      <c r="O109" t="s">
        <v>997</v>
      </c>
      <c r="P109" t="s">
        <v>997</v>
      </c>
      <c r="Q109">
        <v>1</v>
      </c>
      <c r="W109">
        <v>0</v>
      </c>
      <c r="X109">
        <v>590385320</v>
      </c>
      <c r="Y109">
        <v>1.79</v>
      </c>
      <c r="AA109">
        <v>0</v>
      </c>
      <c r="AB109">
        <v>33.19</v>
      </c>
      <c r="AC109">
        <v>0</v>
      </c>
      <c r="AD109">
        <v>0</v>
      </c>
      <c r="AE109">
        <v>0</v>
      </c>
      <c r="AF109">
        <v>33.19</v>
      </c>
      <c r="AG109">
        <v>0</v>
      </c>
      <c r="AH109">
        <v>0</v>
      </c>
      <c r="AI109">
        <v>1</v>
      </c>
      <c r="AJ109">
        <v>1</v>
      </c>
      <c r="AK109">
        <v>1</v>
      </c>
      <c r="AL109">
        <v>1</v>
      </c>
      <c r="AN109">
        <v>0</v>
      </c>
      <c r="AO109">
        <v>1</v>
      </c>
      <c r="AP109">
        <v>0</v>
      </c>
      <c r="AQ109">
        <v>0</v>
      </c>
      <c r="AR109">
        <v>0</v>
      </c>
      <c r="AS109" t="s">
        <v>3</v>
      </c>
      <c r="AT109">
        <v>1.79</v>
      </c>
      <c r="AU109" t="s">
        <v>3</v>
      </c>
      <c r="AV109">
        <v>0</v>
      </c>
      <c r="AW109">
        <v>2</v>
      </c>
      <c r="AX109">
        <v>48584406</v>
      </c>
      <c r="AY109">
        <v>1</v>
      </c>
      <c r="AZ109">
        <v>0</v>
      </c>
      <c r="BA109">
        <v>114</v>
      </c>
      <c r="BB109">
        <v>0</v>
      </c>
      <c r="BC109">
        <v>0</v>
      </c>
      <c r="BD109">
        <v>0</v>
      </c>
      <c r="BE109">
        <v>0</v>
      </c>
      <c r="BF109">
        <v>0</v>
      </c>
      <c r="BG109">
        <v>0</v>
      </c>
      <c r="BH109">
        <v>0</v>
      </c>
      <c r="BI109">
        <v>0</v>
      </c>
      <c r="BJ109">
        <v>0</v>
      </c>
      <c r="BK109">
        <v>0</v>
      </c>
      <c r="BL109">
        <v>0</v>
      </c>
      <c r="BM109">
        <v>0</v>
      </c>
      <c r="BN109">
        <v>0</v>
      </c>
      <c r="BO109">
        <v>0</v>
      </c>
      <c r="BP109">
        <v>0</v>
      </c>
      <c r="BQ109">
        <v>0</v>
      </c>
      <c r="BR109">
        <v>0</v>
      </c>
      <c r="BS109">
        <v>0</v>
      </c>
      <c r="BT109">
        <v>0</v>
      </c>
      <c r="BU109">
        <v>0</v>
      </c>
      <c r="BV109">
        <v>0</v>
      </c>
      <c r="BW109">
        <v>0</v>
      </c>
      <c r="CX109">
        <f>Y109*Source!I66</f>
        <v>8.771000000000001E-2</v>
      </c>
      <c r="CY109">
        <f>AB109</f>
        <v>33.19</v>
      </c>
      <c r="CZ109">
        <f>AF109</f>
        <v>33.19</v>
      </c>
      <c r="DA109">
        <f>AJ109</f>
        <v>1</v>
      </c>
      <c r="DB109">
        <f t="shared" si="2"/>
        <v>59.41</v>
      </c>
      <c r="DC109">
        <f t="shared" si="3"/>
        <v>0</v>
      </c>
    </row>
    <row r="110" spans="1:107">
      <c r="A110">
        <f>ROW(Source!A66)</f>
        <v>66</v>
      </c>
      <c r="B110">
        <v>48583957</v>
      </c>
      <c r="C110">
        <v>48584386</v>
      </c>
      <c r="D110">
        <v>40548857</v>
      </c>
      <c r="E110">
        <v>1</v>
      </c>
      <c r="F110">
        <v>1</v>
      </c>
      <c r="G110">
        <v>1</v>
      </c>
      <c r="H110">
        <v>2</v>
      </c>
      <c r="I110" t="s">
        <v>1028</v>
      </c>
      <c r="J110" t="s">
        <v>1029</v>
      </c>
      <c r="K110" t="s">
        <v>1030</v>
      </c>
      <c r="L110">
        <v>1368</v>
      </c>
      <c r="N110">
        <v>1011</v>
      </c>
      <c r="O110" t="s">
        <v>997</v>
      </c>
      <c r="P110" t="s">
        <v>997</v>
      </c>
      <c r="Q110">
        <v>1</v>
      </c>
      <c r="W110">
        <v>0</v>
      </c>
      <c r="X110">
        <v>-671646184</v>
      </c>
      <c r="Y110">
        <v>1.99</v>
      </c>
      <c r="AA110">
        <v>0</v>
      </c>
      <c r="AB110">
        <v>91.76</v>
      </c>
      <c r="AC110">
        <v>10.35</v>
      </c>
      <c r="AD110">
        <v>0</v>
      </c>
      <c r="AE110">
        <v>0</v>
      </c>
      <c r="AF110">
        <v>91.76</v>
      </c>
      <c r="AG110">
        <v>10.35</v>
      </c>
      <c r="AH110">
        <v>0</v>
      </c>
      <c r="AI110">
        <v>1</v>
      </c>
      <c r="AJ110">
        <v>1</v>
      </c>
      <c r="AK110">
        <v>1</v>
      </c>
      <c r="AL110">
        <v>1</v>
      </c>
      <c r="AN110">
        <v>0</v>
      </c>
      <c r="AO110">
        <v>1</v>
      </c>
      <c r="AP110">
        <v>0</v>
      </c>
      <c r="AQ110">
        <v>0</v>
      </c>
      <c r="AR110">
        <v>0</v>
      </c>
      <c r="AS110" t="s">
        <v>3</v>
      </c>
      <c r="AT110">
        <v>1.99</v>
      </c>
      <c r="AU110" t="s">
        <v>3</v>
      </c>
      <c r="AV110">
        <v>0</v>
      </c>
      <c r="AW110">
        <v>2</v>
      </c>
      <c r="AX110">
        <v>48584407</v>
      </c>
      <c r="AY110">
        <v>1</v>
      </c>
      <c r="AZ110">
        <v>0</v>
      </c>
      <c r="BA110">
        <v>115</v>
      </c>
      <c r="BB110">
        <v>0</v>
      </c>
      <c r="BC110">
        <v>0</v>
      </c>
      <c r="BD110">
        <v>0</v>
      </c>
      <c r="BE110">
        <v>0</v>
      </c>
      <c r="BF110">
        <v>0</v>
      </c>
      <c r="BG110">
        <v>0</v>
      </c>
      <c r="BH110">
        <v>0</v>
      </c>
      <c r="BI110">
        <v>0</v>
      </c>
      <c r="BJ110">
        <v>0</v>
      </c>
      <c r="BK110">
        <v>0</v>
      </c>
      <c r="BL110">
        <v>0</v>
      </c>
      <c r="BM110">
        <v>0</v>
      </c>
      <c r="BN110">
        <v>0</v>
      </c>
      <c r="BO110">
        <v>0</v>
      </c>
      <c r="BP110">
        <v>0</v>
      </c>
      <c r="BQ110">
        <v>0</v>
      </c>
      <c r="BR110">
        <v>0</v>
      </c>
      <c r="BS110">
        <v>0</v>
      </c>
      <c r="BT110">
        <v>0</v>
      </c>
      <c r="BU110">
        <v>0</v>
      </c>
      <c r="BV110">
        <v>0</v>
      </c>
      <c r="BW110">
        <v>0</v>
      </c>
      <c r="CX110">
        <f>Y110*Source!I66</f>
        <v>9.7509999999999999E-2</v>
      </c>
      <c r="CY110">
        <f>AB110</f>
        <v>91.76</v>
      </c>
      <c r="CZ110">
        <f>AF110</f>
        <v>91.76</v>
      </c>
      <c r="DA110">
        <f>AJ110</f>
        <v>1</v>
      </c>
      <c r="DB110">
        <f t="shared" si="2"/>
        <v>182.6</v>
      </c>
      <c r="DC110">
        <f t="shared" si="3"/>
        <v>20.6</v>
      </c>
    </row>
    <row r="111" spans="1:107">
      <c r="A111">
        <f>ROW(Source!A66)</f>
        <v>66</v>
      </c>
      <c r="B111">
        <v>48583957</v>
      </c>
      <c r="C111">
        <v>48584386</v>
      </c>
      <c r="D111">
        <v>40489199</v>
      </c>
      <c r="E111">
        <v>1</v>
      </c>
      <c r="F111">
        <v>1</v>
      </c>
      <c r="G111">
        <v>1</v>
      </c>
      <c r="H111">
        <v>3</v>
      </c>
      <c r="I111" t="s">
        <v>1058</v>
      </c>
      <c r="J111" t="s">
        <v>1059</v>
      </c>
      <c r="K111" t="s">
        <v>1060</v>
      </c>
      <c r="L111">
        <v>1348</v>
      </c>
      <c r="N111">
        <v>1009</v>
      </c>
      <c r="O111" t="s">
        <v>40</v>
      </c>
      <c r="P111" t="s">
        <v>40</v>
      </c>
      <c r="Q111">
        <v>1000</v>
      </c>
      <c r="W111">
        <v>0</v>
      </c>
      <c r="X111">
        <v>-1999067301</v>
      </c>
      <c r="Y111">
        <v>2.0999999999999999E-3</v>
      </c>
      <c r="AA111">
        <v>9167</v>
      </c>
      <c r="AB111">
        <v>0</v>
      </c>
      <c r="AC111">
        <v>0</v>
      </c>
      <c r="AD111">
        <v>0</v>
      </c>
      <c r="AE111">
        <v>9167</v>
      </c>
      <c r="AF111">
        <v>0</v>
      </c>
      <c r="AG111">
        <v>0</v>
      </c>
      <c r="AH111">
        <v>0</v>
      </c>
      <c r="AI111">
        <v>1</v>
      </c>
      <c r="AJ111">
        <v>1</v>
      </c>
      <c r="AK111">
        <v>1</v>
      </c>
      <c r="AL111">
        <v>1</v>
      </c>
      <c r="AN111">
        <v>0</v>
      </c>
      <c r="AO111">
        <v>1</v>
      </c>
      <c r="AP111">
        <v>0</v>
      </c>
      <c r="AQ111">
        <v>0</v>
      </c>
      <c r="AR111">
        <v>0</v>
      </c>
      <c r="AS111" t="s">
        <v>3</v>
      </c>
      <c r="AT111">
        <v>2.0999999999999999E-3</v>
      </c>
      <c r="AU111" t="s">
        <v>3</v>
      </c>
      <c r="AV111">
        <v>0</v>
      </c>
      <c r="AW111">
        <v>2</v>
      </c>
      <c r="AX111">
        <v>48584408</v>
      </c>
      <c r="AY111">
        <v>1</v>
      </c>
      <c r="AZ111">
        <v>0</v>
      </c>
      <c r="BA111">
        <v>116</v>
      </c>
      <c r="BB111">
        <v>0</v>
      </c>
      <c r="BC111">
        <v>0</v>
      </c>
      <c r="BD111">
        <v>0</v>
      </c>
      <c r="BE111">
        <v>0</v>
      </c>
      <c r="BF111">
        <v>0</v>
      </c>
      <c r="BG111">
        <v>0</v>
      </c>
      <c r="BH111">
        <v>0</v>
      </c>
      <c r="BI111">
        <v>0</v>
      </c>
      <c r="BJ111">
        <v>0</v>
      </c>
      <c r="BK111">
        <v>0</v>
      </c>
      <c r="BL111">
        <v>0</v>
      </c>
      <c r="BM111">
        <v>0</v>
      </c>
      <c r="BN111">
        <v>0</v>
      </c>
      <c r="BO111">
        <v>0</v>
      </c>
      <c r="BP111">
        <v>0</v>
      </c>
      <c r="BQ111">
        <v>0</v>
      </c>
      <c r="BR111">
        <v>0</v>
      </c>
      <c r="BS111">
        <v>0</v>
      </c>
      <c r="BT111">
        <v>0</v>
      </c>
      <c r="BU111">
        <v>0</v>
      </c>
      <c r="BV111">
        <v>0</v>
      </c>
      <c r="BW111">
        <v>0</v>
      </c>
      <c r="CX111">
        <f>Y111*Source!I66</f>
        <v>1.0289999999999999E-4</v>
      </c>
      <c r="CY111">
        <f t="shared" ref="CY111:CY119" si="7">AA111</f>
        <v>9167</v>
      </c>
      <c r="CZ111">
        <f t="shared" ref="CZ111:CZ119" si="8">AE111</f>
        <v>9167</v>
      </c>
      <c r="DA111">
        <f t="shared" ref="DA111:DA119" si="9">AI111</f>
        <v>1</v>
      </c>
      <c r="DB111">
        <f t="shared" si="2"/>
        <v>19.25</v>
      </c>
      <c r="DC111">
        <f t="shared" si="3"/>
        <v>0</v>
      </c>
    </row>
    <row r="112" spans="1:107">
      <c r="A112">
        <f>ROW(Source!A66)</f>
        <v>66</v>
      </c>
      <c r="B112">
        <v>48583957</v>
      </c>
      <c r="C112">
        <v>48584386</v>
      </c>
      <c r="D112">
        <v>40486640</v>
      </c>
      <c r="E112">
        <v>1</v>
      </c>
      <c r="F112">
        <v>1</v>
      </c>
      <c r="G112">
        <v>1</v>
      </c>
      <c r="H112">
        <v>3</v>
      </c>
      <c r="I112" t="s">
        <v>1061</v>
      </c>
      <c r="J112" t="s">
        <v>1062</v>
      </c>
      <c r="K112" t="s">
        <v>1063</v>
      </c>
      <c r="L112">
        <v>1348</v>
      </c>
      <c r="N112">
        <v>1009</v>
      </c>
      <c r="O112" t="s">
        <v>40</v>
      </c>
      <c r="P112" t="s">
        <v>40</v>
      </c>
      <c r="Q112">
        <v>1000</v>
      </c>
      <c r="W112">
        <v>0</v>
      </c>
      <c r="X112">
        <v>1514578280</v>
      </c>
      <c r="Y112">
        <v>2.3599999999999999E-2</v>
      </c>
      <c r="AA112">
        <v>1695</v>
      </c>
      <c r="AB112">
        <v>0</v>
      </c>
      <c r="AC112">
        <v>0</v>
      </c>
      <c r="AD112">
        <v>0</v>
      </c>
      <c r="AE112">
        <v>1695</v>
      </c>
      <c r="AF112">
        <v>0</v>
      </c>
      <c r="AG112">
        <v>0</v>
      </c>
      <c r="AH112">
        <v>0</v>
      </c>
      <c r="AI112">
        <v>1</v>
      </c>
      <c r="AJ112">
        <v>1</v>
      </c>
      <c r="AK112">
        <v>1</v>
      </c>
      <c r="AL112">
        <v>1</v>
      </c>
      <c r="AN112">
        <v>0</v>
      </c>
      <c r="AO112">
        <v>1</v>
      </c>
      <c r="AP112">
        <v>0</v>
      </c>
      <c r="AQ112">
        <v>0</v>
      </c>
      <c r="AR112">
        <v>0</v>
      </c>
      <c r="AS112" t="s">
        <v>3</v>
      </c>
      <c r="AT112">
        <v>2.3599999999999999E-2</v>
      </c>
      <c r="AU112" t="s">
        <v>3</v>
      </c>
      <c r="AV112">
        <v>0</v>
      </c>
      <c r="AW112">
        <v>2</v>
      </c>
      <c r="AX112">
        <v>48584409</v>
      </c>
      <c r="AY112">
        <v>1</v>
      </c>
      <c r="AZ112">
        <v>0</v>
      </c>
      <c r="BA112">
        <v>117</v>
      </c>
      <c r="BB112">
        <v>0</v>
      </c>
      <c r="BC112">
        <v>0</v>
      </c>
      <c r="BD112">
        <v>0</v>
      </c>
      <c r="BE112">
        <v>0</v>
      </c>
      <c r="BF112">
        <v>0</v>
      </c>
      <c r="BG112">
        <v>0</v>
      </c>
      <c r="BH112">
        <v>0</v>
      </c>
      <c r="BI112">
        <v>0</v>
      </c>
      <c r="BJ112">
        <v>0</v>
      </c>
      <c r="BK112">
        <v>0</v>
      </c>
      <c r="BL112">
        <v>0</v>
      </c>
      <c r="BM112">
        <v>0</v>
      </c>
      <c r="BN112">
        <v>0</v>
      </c>
      <c r="BO112">
        <v>0</v>
      </c>
      <c r="BP112">
        <v>0</v>
      </c>
      <c r="BQ112">
        <v>0</v>
      </c>
      <c r="BR112">
        <v>0</v>
      </c>
      <c r="BS112">
        <v>0</v>
      </c>
      <c r="BT112">
        <v>0</v>
      </c>
      <c r="BU112">
        <v>0</v>
      </c>
      <c r="BV112">
        <v>0</v>
      </c>
      <c r="BW112">
        <v>0</v>
      </c>
      <c r="CX112">
        <f>Y112*Source!I66</f>
        <v>1.1563999999999999E-3</v>
      </c>
      <c r="CY112">
        <f t="shared" si="7"/>
        <v>1695</v>
      </c>
      <c r="CZ112">
        <f t="shared" si="8"/>
        <v>1695</v>
      </c>
      <c r="DA112">
        <f t="shared" si="9"/>
        <v>1</v>
      </c>
      <c r="DB112">
        <f t="shared" si="2"/>
        <v>40</v>
      </c>
      <c r="DC112">
        <f t="shared" si="3"/>
        <v>0</v>
      </c>
    </row>
    <row r="113" spans="1:107">
      <c r="A113">
        <f>ROW(Source!A66)</f>
        <v>66</v>
      </c>
      <c r="B113">
        <v>48583957</v>
      </c>
      <c r="C113">
        <v>48584386</v>
      </c>
      <c r="D113">
        <v>40484110</v>
      </c>
      <c r="E113">
        <v>1</v>
      </c>
      <c r="F113">
        <v>1</v>
      </c>
      <c r="G113">
        <v>1</v>
      </c>
      <c r="H113">
        <v>3</v>
      </c>
      <c r="I113" t="s">
        <v>1064</v>
      </c>
      <c r="J113" t="s">
        <v>1065</v>
      </c>
      <c r="K113" t="s">
        <v>1066</v>
      </c>
      <c r="L113">
        <v>1327</v>
      </c>
      <c r="N113">
        <v>1005</v>
      </c>
      <c r="O113" t="s">
        <v>105</v>
      </c>
      <c r="P113" t="s">
        <v>105</v>
      </c>
      <c r="Q113">
        <v>1</v>
      </c>
      <c r="W113">
        <v>0</v>
      </c>
      <c r="X113">
        <v>1800201589</v>
      </c>
      <c r="Y113">
        <v>89</v>
      </c>
      <c r="AA113">
        <v>5.82</v>
      </c>
      <c r="AB113">
        <v>0</v>
      </c>
      <c r="AC113">
        <v>0</v>
      </c>
      <c r="AD113">
        <v>0</v>
      </c>
      <c r="AE113">
        <v>5.82</v>
      </c>
      <c r="AF113">
        <v>0</v>
      </c>
      <c r="AG113">
        <v>0</v>
      </c>
      <c r="AH113">
        <v>0</v>
      </c>
      <c r="AI113">
        <v>1</v>
      </c>
      <c r="AJ113">
        <v>1</v>
      </c>
      <c r="AK113">
        <v>1</v>
      </c>
      <c r="AL113">
        <v>1</v>
      </c>
      <c r="AN113">
        <v>0</v>
      </c>
      <c r="AO113">
        <v>1</v>
      </c>
      <c r="AP113">
        <v>0</v>
      </c>
      <c r="AQ113">
        <v>0</v>
      </c>
      <c r="AR113">
        <v>0</v>
      </c>
      <c r="AS113" t="s">
        <v>3</v>
      </c>
      <c r="AT113">
        <v>89</v>
      </c>
      <c r="AU113" t="s">
        <v>3</v>
      </c>
      <c r="AV113">
        <v>0</v>
      </c>
      <c r="AW113">
        <v>2</v>
      </c>
      <c r="AX113">
        <v>48584410</v>
      </c>
      <c r="AY113">
        <v>1</v>
      </c>
      <c r="AZ113">
        <v>0</v>
      </c>
      <c r="BA113">
        <v>118</v>
      </c>
      <c r="BB113">
        <v>0</v>
      </c>
      <c r="BC113">
        <v>0</v>
      </c>
      <c r="BD113">
        <v>0</v>
      </c>
      <c r="BE113">
        <v>0</v>
      </c>
      <c r="BF113">
        <v>0</v>
      </c>
      <c r="BG113">
        <v>0</v>
      </c>
      <c r="BH113">
        <v>0</v>
      </c>
      <c r="BI113">
        <v>0</v>
      </c>
      <c r="BJ113">
        <v>0</v>
      </c>
      <c r="BK113">
        <v>0</v>
      </c>
      <c r="BL113">
        <v>0</v>
      </c>
      <c r="BM113">
        <v>0</v>
      </c>
      <c r="BN113">
        <v>0</v>
      </c>
      <c r="BO113">
        <v>0</v>
      </c>
      <c r="BP113">
        <v>0</v>
      </c>
      <c r="BQ113">
        <v>0</v>
      </c>
      <c r="BR113">
        <v>0</v>
      </c>
      <c r="BS113">
        <v>0</v>
      </c>
      <c r="BT113">
        <v>0</v>
      </c>
      <c r="BU113">
        <v>0</v>
      </c>
      <c r="BV113">
        <v>0</v>
      </c>
      <c r="BW113">
        <v>0</v>
      </c>
      <c r="CX113">
        <f>Y113*Source!I66</f>
        <v>4.3609999999999998</v>
      </c>
      <c r="CY113">
        <f t="shared" si="7"/>
        <v>5.82</v>
      </c>
      <c r="CZ113">
        <f t="shared" si="8"/>
        <v>5.82</v>
      </c>
      <c r="DA113">
        <f t="shared" si="9"/>
        <v>1</v>
      </c>
      <c r="DB113">
        <f t="shared" si="2"/>
        <v>517.98</v>
      </c>
      <c r="DC113">
        <f t="shared" si="3"/>
        <v>0</v>
      </c>
    </row>
    <row r="114" spans="1:107">
      <c r="A114">
        <f>ROW(Source!A66)</f>
        <v>66</v>
      </c>
      <c r="B114">
        <v>48583957</v>
      </c>
      <c r="C114">
        <v>48584386</v>
      </c>
      <c r="D114">
        <v>40487617</v>
      </c>
      <c r="E114">
        <v>1</v>
      </c>
      <c r="F114">
        <v>1</v>
      </c>
      <c r="G114">
        <v>1</v>
      </c>
      <c r="H114">
        <v>3</v>
      </c>
      <c r="I114" t="s">
        <v>1067</v>
      </c>
      <c r="J114" t="s">
        <v>1068</v>
      </c>
      <c r="K114" t="s">
        <v>1069</v>
      </c>
      <c r="L114">
        <v>1346</v>
      </c>
      <c r="N114">
        <v>1009</v>
      </c>
      <c r="O114" t="s">
        <v>220</v>
      </c>
      <c r="P114" t="s">
        <v>220</v>
      </c>
      <c r="Q114">
        <v>1</v>
      </c>
      <c r="W114">
        <v>0</v>
      </c>
      <c r="X114">
        <v>-707525717</v>
      </c>
      <c r="Y114">
        <v>37.5</v>
      </c>
      <c r="AA114">
        <v>10.41</v>
      </c>
      <c r="AB114">
        <v>0</v>
      </c>
      <c r="AC114">
        <v>0</v>
      </c>
      <c r="AD114">
        <v>0</v>
      </c>
      <c r="AE114">
        <v>10.41</v>
      </c>
      <c r="AF114">
        <v>0</v>
      </c>
      <c r="AG114">
        <v>0</v>
      </c>
      <c r="AH114">
        <v>0</v>
      </c>
      <c r="AI114">
        <v>1</v>
      </c>
      <c r="AJ114">
        <v>1</v>
      </c>
      <c r="AK114">
        <v>1</v>
      </c>
      <c r="AL114">
        <v>1</v>
      </c>
      <c r="AN114">
        <v>0</v>
      </c>
      <c r="AO114">
        <v>1</v>
      </c>
      <c r="AP114">
        <v>0</v>
      </c>
      <c r="AQ114">
        <v>0</v>
      </c>
      <c r="AR114">
        <v>0</v>
      </c>
      <c r="AS114" t="s">
        <v>3</v>
      </c>
      <c r="AT114">
        <v>37.5</v>
      </c>
      <c r="AU114" t="s">
        <v>3</v>
      </c>
      <c r="AV114">
        <v>0</v>
      </c>
      <c r="AW114">
        <v>2</v>
      </c>
      <c r="AX114">
        <v>48584411</v>
      </c>
      <c r="AY114">
        <v>1</v>
      </c>
      <c r="AZ114">
        <v>0</v>
      </c>
      <c r="BA114">
        <v>119</v>
      </c>
      <c r="BB114">
        <v>0</v>
      </c>
      <c r="BC114">
        <v>0</v>
      </c>
      <c r="BD114">
        <v>0</v>
      </c>
      <c r="BE114">
        <v>0</v>
      </c>
      <c r="BF114">
        <v>0</v>
      </c>
      <c r="BG114">
        <v>0</v>
      </c>
      <c r="BH114">
        <v>0</v>
      </c>
      <c r="BI114">
        <v>0</v>
      </c>
      <c r="BJ114">
        <v>0</v>
      </c>
      <c r="BK114">
        <v>0</v>
      </c>
      <c r="BL114">
        <v>0</v>
      </c>
      <c r="BM114">
        <v>0</v>
      </c>
      <c r="BN114">
        <v>0</v>
      </c>
      <c r="BO114">
        <v>0</v>
      </c>
      <c r="BP114">
        <v>0</v>
      </c>
      <c r="BQ114">
        <v>0</v>
      </c>
      <c r="BR114">
        <v>0</v>
      </c>
      <c r="BS114">
        <v>0</v>
      </c>
      <c r="BT114">
        <v>0</v>
      </c>
      <c r="BU114">
        <v>0</v>
      </c>
      <c r="BV114">
        <v>0</v>
      </c>
      <c r="BW114">
        <v>0</v>
      </c>
      <c r="CX114">
        <f>Y114*Source!I66</f>
        <v>1.8375000000000001</v>
      </c>
      <c r="CY114">
        <f t="shared" si="7"/>
        <v>10.41</v>
      </c>
      <c r="CZ114">
        <f t="shared" si="8"/>
        <v>10.41</v>
      </c>
      <c r="DA114">
        <f t="shared" si="9"/>
        <v>1</v>
      </c>
      <c r="DB114">
        <f t="shared" si="2"/>
        <v>390.38</v>
      </c>
      <c r="DC114">
        <f t="shared" si="3"/>
        <v>0</v>
      </c>
    </row>
    <row r="115" spans="1:107">
      <c r="A115">
        <f>ROW(Source!A66)</f>
        <v>66</v>
      </c>
      <c r="B115">
        <v>48583957</v>
      </c>
      <c r="C115">
        <v>48584386</v>
      </c>
      <c r="D115">
        <v>40489140</v>
      </c>
      <c r="E115">
        <v>1</v>
      </c>
      <c r="F115">
        <v>1</v>
      </c>
      <c r="G115">
        <v>1</v>
      </c>
      <c r="H115">
        <v>3</v>
      </c>
      <c r="I115" t="s">
        <v>1041</v>
      </c>
      <c r="J115" t="s">
        <v>1042</v>
      </c>
      <c r="K115" t="s">
        <v>1043</v>
      </c>
      <c r="L115">
        <v>1348</v>
      </c>
      <c r="N115">
        <v>1009</v>
      </c>
      <c r="O115" t="s">
        <v>40</v>
      </c>
      <c r="P115" t="s">
        <v>40</v>
      </c>
      <c r="Q115">
        <v>1000</v>
      </c>
      <c r="W115">
        <v>0</v>
      </c>
      <c r="X115">
        <v>-667930777</v>
      </c>
      <c r="Y115">
        <v>4.13E-3</v>
      </c>
      <c r="AA115">
        <v>12936</v>
      </c>
      <c r="AB115">
        <v>0</v>
      </c>
      <c r="AC115">
        <v>0</v>
      </c>
      <c r="AD115">
        <v>0</v>
      </c>
      <c r="AE115">
        <v>12936</v>
      </c>
      <c r="AF115">
        <v>0</v>
      </c>
      <c r="AG115">
        <v>0</v>
      </c>
      <c r="AH115">
        <v>0</v>
      </c>
      <c r="AI115">
        <v>1</v>
      </c>
      <c r="AJ115">
        <v>1</v>
      </c>
      <c r="AK115">
        <v>1</v>
      </c>
      <c r="AL115">
        <v>1</v>
      </c>
      <c r="AN115">
        <v>0</v>
      </c>
      <c r="AO115">
        <v>1</v>
      </c>
      <c r="AP115">
        <v>0</v>
      </c>
      <c r="AQ115">
        <v>0</v>
      </c>
      <c r="AR115">
        <v>0</v>
      </c>
      <c r="AS115" t="s">
        <v>3</v>
      </c>
      <c r="AT115">
        <v>4.13E-3</v>
      </c>
      <c r="AU115" t="s">
        <v>3</v>
      </c>
      <c r="AV115">
        <v>0</v>
      </c>
      <c r="AW115">
        <v>2</v>
      </c>
      <c r="AX115">
        <v>48584412</v>
      </c>
      <c r="AY115">
        <v>1</v>
      </c>
      <c r="AZ115">
        <v>0</v>
      </c>
      <c r="BA115">
        <v>120</v>
      </c>
      <c r="BB115">
        <v>0</v>
      </c>
      <c r="BC115">
        <v>0</v>
      </c>
      <c r="BD115">
        <v>0</v>
      </c>
      <c r="BE115">
        <v>0</v>
      </c>
      <c r="BF115">
        <v>0</v>
      </c>
      <c r="BG115">
        <v>0</v>
      </c>
      <c r="BH115">
        <v>0</v>
      </c>
      <c r="BI115">
        <v>0</v>
      </c>
      <c r="BJ115">
        <v>0</v>
      </c>
      <c r="BK115">
        <v>0</v>
      </c>
      <c r="BL115">
        <v>0</v>
      </c>
      <c r="BM115">
        <v>0</v>
      </c>
      <c r="BN115">
        <v>0</v>
      </c>
      <c r="BO115">
        <v>0</v>
      </c>
      <c r="BP115">
        <v>0</v>
      </c>
      <c r="BQ115">
        <v>0</v>
      </c>
      <c r="BR115">
        <v>0</v>
      </c>
      <c r="BS115">
        <v>0</v>
      </c>
      <c r="BT115">
        <v>0</v>
      </c>
      <c r="BU115">
        <v>0</v>
      </c>
      <c r="BV115">
        <v>0</v>
      </c>
      <c r="BW115">
        <v>0</v>
      </c>
      <c r="CX115">
        <f>Y115*Source!I66</f>
        <v>2.0237E-4</v>
      </c>
      <c r="CY115">
        <f t="shared" si="7"/>
        <v>12936</v>
      </c>
      <c r="CZ115">
        <f t="shared" si="8"/>
        <v>12936</v>
      </c>
      <c r="DA115">
        <f t="shared" si="9"/>
        <v>1</v>
      </c>
      <c r="DB115">
        <f t="shared" si="2"/>
        <v>53.43</v>
      </c>
      <c r="DC115">
        <f t="shared" si="3"/>
        <v>0</v>
      </c>
    </row>
    <row r="116" spans="1:107">
      <c r="A116">
        <f>ROW(Source!A66)</f>
        <v>66</v>
      </c>
      <c r="B116">
        <v>48583957</v>
      </c>
      <c r="C116">
        <v>48584386</v>
      </c>
      <c r="D116">
        <v>40482986</v>
      </c>
      <c r="E116">
        <v>1</v>
      </c>
      <c r="F116">
        <v>1</v>
      </c>
      <c r="G116">
        <v>1</v>
      </c>
      <c r="H116">
        <v>3</v>
      </c>
      <c r="I116" t="s">
        <v>1070</v>
      </c>
      <c r="J116" t="s">
        <v>1071</v>
      </c>
      <c r="K116" t="s">
        <v>1072</v>
      </c>
      <c r="L116">
        <v>1296</v>
      </c>
      <c r="N116">
        <v>1002</v>
      </c>
      <c r="O116" t="s">
        <v>286</v>
      </c>
      <c r="P116" t="s">
        <v>286</v>
      </c>
      <c r="Q116">
        <v>1</v>
      </c>
      <c r="W116">
        <v>0</v>
      </c>
      <c r="X116">
        <v>387634607</v>
      </c>
      <c r="Y116">
        <v>32.4</v>
      </c>
      <c r="AA116">
        <v>47.56</v>
      </c>
      <c r="AB116">
        <v>0</v>
      </c>
      <c r="AC116">
        <v>0</v>
      </c>
      <c r="AD116">
        <v>0</v>
      </c>
      <c r="AE116">
        <v>47.56</v>
      </c>
      <c r="AF116">
        <v>0</v>
      </c>
      <c r="AG116">
        <v>0</v>
      </c>
      <c r="AH116">
        <v>0</v>
      </c>
      <c r="AI116">
        <v>1</v>
      </c>
      <c r="AJ116">
        <v>1</v>
      </c>
      <c r="AK116">
        <v>1</v>
      </c>
      <c r="AL116">
        <v>1</v>
      </c>
      <c r="AN116">
        <v>0</v>
      </c>
      <c r="AO116">
        <v>1</v>
      </c>
      <c r="AP116">
        <v>0</v>
      </c>
      <c r="AQ116">
        <v>0</v>
      </c>
      <c r="AR116">
        <v>0</v>
      </c>
      <c r="AS116" t="s">
        <v>3</v>
      </c>
      <c r="AT116">
        <v>32.4</v>
      </c>
      <c r="AU116" t="s">
        <v>3</v>
      </c>
      <c r="AV116">
        <v>0</v>
      </c>
      <c r="AW116">
        <v>2</v>
      </c>
      <c r="AX116">
        <v>48584413</v>
      </c>
      <c r="AY116">
        <v>1</v>
      </c>
      <c r="AZ116">
        <v>0</v>
      </c>
      <c r="BA116">
        <v>121</v>
      </c>
      <c r="BB116">
        <v>0</v>
      </c>
      <c r="BC116">
        <v>0</v>
      </c>
      <c r="BD116">
        <v>0</v>
      </c>
      <c r="BE116">
        <v>0</v>
      </c>
      <c r="BF116">
        <v>0</v>
      </c>
      <c r="BG116">
        <v>0</v>
      </c>
      <c r="BH116">
        <v>0</v>
      </c>
      <c r="BI116">
        <v>0</v>
      </c>
      <c r="BJ116">
        <v>0</v>
      </c>
      <c r="BK116">
        <v>0</v>
      </c>
      <c r="BL116">
        <v>0</v>
      </c>
      <c r="BM116">
        <v>0</v>
      </c>
      <c r="BN116">
        <v>0</v>
      </c>
      <c r="BO116">
        <v>0</v>
      </c>
      <c r="BP116">
        <v>0</v>
      </c>
      <c r="BQ116">
        <v>0</v>
      </c>
      <c r="BR116">
        <v>0</v>
      </c>
      <c r="BS116">
        <v>0</v>
      </c>
      <c r="BT116">
        <v>0</v>
      </c>
      <c r="BU116">
        <v>0</v>
      </c>
      <c r="BV116">
        <v>0</v>
      </c>
      <c r="BW116">
        <v>0</v>
      </c>
      <c r="CX116">
        <f>Y116*Source!I66</f>
        <v>1.5875999999999999</v>
      </c>
      <c r="CY116">
        <f t="shared" si="7"/>
        <v>47.56</v>
      </c>
      <c r="CZ116">
        <f t="shared" si="8"/>
        <v>47.56</v>
      </c>
      <c r="DA116">
        <f t="shared" si="9"/>
        <v>1</v>
      </c>
      <c r="DB116">
        <f t="shared" si="2"/>
        <v>1540.94</v>
      </c>
      <c r="DC116">
        <f t="shared" si="3"/>
        <v>0</v>
      </c>
    </row>
    <row r="117" spans="1:107">
      <c r="A117">
        <f>ROW(Source!A66)</f>
        <v>66</v>
      </c>
      <c r="B117">
        <v>48583957</v>
      </c>
      <c r="C117">
        <v>48584386</v>
      </c>
      <c r="D117">
        <v>40490290</v>
      </c>
      <c r="E117">
        <v>1</v>
      </c>
      <c r="F117">
        <v>1</v>
      </c>
      <c r="G117">
        <v>1</v>
      </c>
      <c r="H117">
        <v>3</v>
      </c>
      <c r="I117" t="s">
        <v>1073</v>
      </c>
      <c r="J117" t="s">
        <v>1074</v>
      </c>
      <c r="K117" t="s">
        <v>1075</v>
      </c>
      <c r="L117">
        <v>1339</v>
      </c>
      <c r="N117">
        <v>1007</v>
      </c>
      <c r="O117" t="s">
        <v>1040</v>
      </c>
      <c r="P117" t="s">
        <v>1040</v>
      </c>
      <c r="Q117">
        <v>1</v>
      </c>
      <c r="W117">
        <v>0</v>
      </c>
      <c r="X117">
        <v>-222398320</v>
      </c>
      <c r="Y117">
        <v>0.08</v>
      </c>
      <c r="AA117">
        <v>919.99</v>
      </c>
      <c r="AB117">
        <v>0</v>
      </c>
      <c r="AC117">
        <v>0</v>
      </c>
      <c r="AD117">
        <v>0</v>
      </c>
      <c r="AE117">
        <v>919.99</v>
      </c>
      <c r="AF117">
        <v>0</v>
      </c>
      <c r="AG117">
        <v>0</v>
      </c>
      <c r="AH117">
        <v>0</v>
      </c>
      <c r="AI117">
        <v>1</v>
      </c>
      <c r="AJ117">
        <v>1</v>
      </c>
      <c r="AK117">
        <v>1</v>
      </c>
      <c r="AL117">
        <v>1</v>
      </c>
      <c r="AN117">
        <v>0</v>
      </c>
      <c r="AO117">
        <v>1</v>
      </c>
      <c r="AP117">
        <v>0</v>
      </c>
      <c r="AQ117">
        <v>0</v>
      </c>
      <c r="AR117">
        <v>0</v>
      </c>
      <c r="AS117" t="s">
        <v>3</v>
      </c>
      <c r="AT117">
        <v>0.08</v>
      </c>
      <c r="AU117" t="s">
        <v>3</v>
      </c>
      <c r="AV117">
        <v>0</v>
      </c>
      <c r="AW117">
        <v>2</v>
      </c>
      <c r="AX117">
        <v>48584415</v>
      </c>
      <c r="AY117">
        <v>1</v>
      </c>
      <c r="AZ117">
        <v>0</v>
      </c>
      <c r="BA117">
        <v>123</v>
      </c>
      <c r="BB117">
        <v>0</v>
      </c>
      <c r="BC117">
        <v>0</v>
      </c>
      <c r="BD117">
        <v>0</v>
      </c>
      <c r="BE117">
        <v>0</v>
      </c>
      <c r="BF117">
        <v>0</v>
      </c>
      <c r="BG117">
        <v>0</v>
      </c>
      <c r="BH117">
        <v>0</v>
      </c>
      <c r="BI117">
        <v>0</v>
      </c>
      <c r="BJ117">
        <v>0</v>
      </c>
      <c r="BK117">
        <v>0</v>
      </c>
      <c r="BL117">
        <v>0</v>
      </c>
      <c r="BM117">
        <v>0</v>
      </c>
      <c r="BN117">
        <v>0</v>
      </c>
      <c r="BO117">
        <v>0</v>
      </c>
      <c r="BP117">
        <v>0</v>
      </c>
      <c r="BQ117">
        <v>0</v>
      </c>
      <c r="BR117">
        <v>0</v>
      </c>
      <c r="BS117">
        <v>0</v>
      </c>
      <c r="BT117">
        <v>0</v>
      </c>
      <c r="BU117">
        <v>0</v>
      </c>
      <c r="BV117">
        <v>0</v>
      </c>
      <c r="BW117">
        <v>0</v>
      </c>
      <c r="CX117">
        <f>Y117*Source!I66</f>
        <v>3.9199999999999999E-3</v>
      </c>
      <c r="CY117">
        <f t="shared" si="7"/>
        <v>919.99</v>
      </c>
      <c r="CZ117">
        <f t="shared" si="8"/>
        <v>919.99</v>
      </c>
      <c r="DA117">
        <f t="shared" si="9"/>
        <v>1</v>
      </c>
      <c r="DB117">
        <f t="shared" si="2"/>
        <v>73.599999999999994</v>
      </c>
      <c r="DC117">
        <f t="shared" si="3"/>
        <v>0</v>
      </c>
    </row>
    <row r="118" spans="1:107">
      <c r="A118">
        <f>ROW(Source!A66)</f>
        <v>66</v>
      </c>
      <c r="B118">
        <v>48583957</v>
      </c>
      <c r="C118">
        <v>48584386</v>
      </c>
      <c r="D118">
        <v>40517446</v>
      </c>
      <c r="E118">
        <v>1</v>
      </c>
      <c r="F118">
        <v>1</v>
      </c>
      <c r="G118">
        <v>1</v>
      </c>
      <c r="H118">
        <v>3</v>
      </c>
      <c r="I118" t="s">
        <v>1076</v>
      </c>
      <c r="J118" t="s">
        <v>1077</v>
      </c>
      <c r="K118" t="s">
        <v>1078</v>
      </c>
      <c r="L118">
        <v>1339</v>
      </c>
      <c r="N118">
        <v>1007</v>
      </c>
      <c r="O118" t="s">
        <v>1040</v>
      </c>
      <c r="P118" t="s">
        <v>1040</v>
      </c>
      <c r="Q118">
        <v>1</v>
      </c>
      <c r="W118">
        <v>0</v>
      </c>
      <c r="X118">
        <v>523688817</v>
      </c>
      <c r="Y118">
        <v>0.105</v>
      </c>
      <c r="AA118">
        <v>360</v>
      </c>
      <c r="AB118">
        <v>0</v>
      </c>
      <c r="AC118">
        <v>0</v>
      </c>
      <c r="AD118">
        <v>0</v>
      </c>
      <c r="AE118">
        <v>360</v>
      </c>
      <c r="AF118">
        <v>0</v>
      </c>
      <c r="AG118">
        <v>0</v>
      </c>
      <c r="AH118">
        <v>0</v>
      </c>
      <c r="AI118">
        <v>1</v>
      </c>
      <c r="AJ118">
        <v>1</v>
      </c>
      <c r="AK118">
        <v>1</v>
      </c>
      <c r="AL118">
        <v>1</v>
      </c>
      <c r="AN118">
        <v>0</v>
      </c>
      <c r="AO118">
        <v>1</v>
      </c>
      <c r="AP118">
        <v>0</v>
      </c>
      <c r="AQ118">
        <v>0</v>
      </c>
      <c r="AR118">
        <v>0</v>
      </c>
      <c r="AS118" t="s">
        <v>3</v>
      </c>
      <c r="AT118">
        <v>0.105</v>
      </c>
      <c r="AU118" t="s">
        <v>3</v>
      </c>
      <c r="AV118">
        <v>0</v>
      </c>
      <c r="AW118">
        <v>2</v>
      </c>
      <c r="AX118">
        <v>48584417</v>
      </c>
      <c r="AY118">
        <v>1</v>
      </c>
      <c r="AZ118">
        <v>0</v>
      </c>
      <c r="BA118">
        <v>125</v>
      </c>
      <c r="BB118">
        <v>0</v>
      </c>
      <c r="BC118">
        <v>0</v>
      </c>
      <c r="BD118">
        <v>0</v>
      </c>
      <c r="BE118">
        <v>0</v>
      </c>
      <c r="BF118">
        <v>0</v>
      </c>
      <c r="BG118">
        <v>0</v>
      </c>
      <c r="BH118">
        <v>0</v>
      </c>
      <c r="BI118">
        <v>0</v>
      </c>
      <c r="BJ118">
        <v>0</v>
      </c>
      <c r="BK118">
        <v>0</v>
      </c>
      <c r="BL118">
        <v>0</v>
      </c>
      <c r="BM118">
        <v>0</v>
      </c>
      <c r="BN118">
        <v>0</v>
      </c>
      <c r="BO118">
        <v>0</v>
      </c>
      <c r="BP118">
        <v>0</v>
      </c>
      <c r="BQ118">
        <v>0</v>
      </c>
      <c r="BR118">
        <v>0</v>
      </c>
      <c r="BS118">
        <v>0</v>
      </c>
      <c r="BT118">
        <v>0</v>
      </c>
      <c r="BU118">
        <v>0</v>
      </c>
      <c r="BV118">
        <v>0</v>
      </c>
      <c r="BW118">
        <v>0</v>
      </c>
      <c r="CX118">
        <f>Y118*Source!I66</f>
        <v>5.1450000000000003E-3</v>
      </c>
      <c r="CY118">
        <f t="shared" si="7"/>
        <v>360</v>
      </c>
      <c r="CZ118">
        <f t="shared" si="8"/>
        <v>360</v>
      </c>
      <c r="DA118">
        <f t="shared" si="9"/>
        <v>1</v>
      </c>
      <c r="DB118">
        <f t="shared" si="2"/>
        <v>37.799999999999997</v>
      </c>
      <c r="DC118">
        <f t="shared" si="3"/>
        <v>0</v>
      </c>
    </row>
    <row r="119" spans="1:107">
      <c r="A119">
        <f>ROW(Source!A66)</f>
        <v>66</v>
      </c>
      <c r="B119">
        <v>48583957</v>
      </c>
      <c r="C119">
        <v>48584386</v>
      </c>
      <c r="D119">
        <v>40525213</v>
      </c>
      <c r="E119">
        <v>1</v>
      </c>
      <c r="F119">
        <v>1</v>
      </c>
      <c r="G119">
        <v>1</v>
      </c>
      <c r="H119">
        <v>3</v>
      </c>
      <c r="I119" t="s">
        <v>1079</v>
      </c>
      <c r="J119" t="s">
        <v>1080</v>
      </c>
      <c r="K119" t="s">
        <v>1081</v>
      </c>
      <c r="L119">
        <v>1348</v>
      </c>
      <c r="N119">
        <v>1009</v>
      </c>
      <c r="O119" t="s">
        <v>40</v>
      </c>
      <c r="P119" t="s">
        <v>40</v>
      </c>
      <c r="Q119">
        <v>1000</v>
      </c>
      <c r="W119">
        <v>0</v>
      </c>
      <c r="X119">
        <v>-1829182015</v>
      </c>
      <c r="Y119">
        <v>1.6E-2</v>
      </c>
      <c r="AA119">
        <v>729.98</v>
      </c>
      <c r="AB119">
        <v>0</v>
      </c>
      <c r="AC119">
        <v>0</v>
      </c>
      <c r="AD119">
        <v>0</v>
      </c>
      <c r="AE119">
        <v>729.98</v>
      </c>
      <c r="AF119">
        <v>0</v>
      </c>
      <c r="AG119">
        <v>0</v>
      </c>
      <c r="AH119">
        <v>0</v>
      </c>
      <c r="AI119">
        <v>1</v>
      </c>
      <c r="AJ119">
        <v>1</v>
      </c>
      <c r="AK119">
        <v>1</v>
      </c>
      <c r="AL119">
        <v>1</v>
      </c>
      <c r="AN119">
        <v>0</v>
      </c>
      <c r="AO119">
        <v>1</v>
      </c>
      <c r="AP119">
        <v>0</v>
      </c>
      <c r="AQ119">
        <v>0</v>
      </c>
      <c r="AR119">
        <v>0</v>
      </c>
      <c r="AS119" t="s">
        <v>3</v>
      </c>
      <c r="AT119">
        <v>1.6E-2</v>
      </c>
      <c r="AU119" t="s">
        <v>3</v>
      </c>
      <c r="AV119">
        <v>0</v>
      </c>
      <c r="AW119">
        <v>2</v>
      </c>
      <c r="AX119">
        <v>48584418</v>
      </c>
      <c r="AY119">
        <v>1</v>
      </c>
      <c r="AZ119">
        <v>0</v>
      </c>
      <c r="BA119">
        <v>126</v>
      </c>
      <c r="BB119">
        <v>0</v>
      </c>
      <c r="BC119">
        <v>0</v>
      </c>
      <c r="BD119">
        <v>0</v>
      </c>
      <c r="BE119">
        <v>0</v>
      </c>
      <c r="BF119">
        <v>0</v>
      </c>
      <c r="BG119">
        <v>0</v>
      </c>
      <c r="BH119">
        <v>0</v>
      </c>
      <c r="BI119">
        <v>0</v>
      </c>
      <c r="BJ119">
        <v>0</v>
      </c>
      <c r="BK119">
        <v>0</v>
      </c>
      <c r="BL119">
        <v>0</v>
      </c>
      <c r="BM119">
        <v>0</v>
      </c>
      <c r="BN119">
        <v>0</v>
      </c>
      <c r="BO119">
        <v>0</v>
      </c>
      <c r="BP119">
        <v>0</v>
      </c>
      <c r="BQ119">
        <v>0</v>
      </c>
      <c r="BR119">
        <v>0</v>
      </c>
      <c r="BS119">
        <v>0</v>
      </c>
      <c r="BT119">
        <v>0</v>
      </c>
      <c r="BU119">
        <v>0</v>
      </c>
      <c r="BV119">
        <v>0</v>
      </c>
      <c r="BW119">
        <v>0</v>
      </c>
      <c r="CX119">
        <f>Y119*Source!I66</f>
        <v>7.8400000000000008E-4</v>
      </c>
      <c r="CY119">
        <f t="shared" si="7"/>
        <v>729.98</v>
      </c>
      <c r="CZ119">
        <f t="shared" si="8"/>
        <v>729.98</v>
      </c>
      <c r="DA119">
        <f t="shared" si="9"/>
        <v>1</v>
      </c>
      <c r="DB119">
        <f t="shared" si="2"/>
        <v>11.68</v>
      </c>
      <c r="DC119">
        <f t="shared" si="3"/>
        <v>0</v>
      </c>
    </row>
    <row r="120" spans="1:107">
      <c r="A120">
        <f>ROW(Source!A71)</f>
        <v>71</v>
      </c>
      <c r="B120">
        <v>48583957</v>
      </c>
      <c r="C120">
        <v>48584423</v>
      </c>
      <c r="D120">
        <v>23146426</v>
      </c>
      <c r="E120">
        <v>1</v>
      </c>
      <c r="F120">
        <v>1</v>
      </c>
      <c r="G120">
        <v>1</v>
      </c>
      <c r="H120">
        <v>1</v>
      </c>
      <c r="I120" t="s">
        <v>1102</v>
      </c>
      <c r="J120" t="s">
        <v>3</v>
      </c>
      <c r="K120" t="s">
        <v>1103</v>
      </c>
      <c r="L120">
        <v>1369</v>
      </c>
      <c r="N120">
        <v>1013</v>
      </c>
      <c r="O120" t="s">
        <v>991</v>
      </c>
      <c r="P120" t="s">
        <v>991</v>
      </c>
      <c r="Q120">
        <v>1</v>
      </c>
      <c r="W120">
        <v>0</v>
      </c>
      <c r="X120">
        <v>-348873804</v>
      </c>
      <c r="Y120">
        <v>1.1100000000000001</v>
      </c>
      <c r="AA120">
        <v>0</v>
      </c>
      <c r="AB120">
        <v>0</v>
      </c>
      <c r="AC120">
        <v>0</v>
      </c>
      <c r="AD120">
        <v>9.27</v>
      </c>
      <c r="AE120">
        <v>0</v>
      </c>
      <c r="AF120">
        <v>0</v>
      </c>
      <c r="AG120">
        <v>0</v>
      </c>
      <c r="AH120">
        <v>9.27</v>
      </c>
      <c r="AI120">
        <v>1</v>
      </c>
      <c r="AJ120">
        <v>1</v>
      </c>
      <c r="AK120">
        <v>1</v>
      </c>
      <c r="AL120">
        <v>1</v>
      </c>
      <c r="AN120">
        <v>0</v>
      </c>
      <c r="AO120">
        <v>1</v>
      </c>
      <c r="AP120">
        <v>0</v>
      </c>
      <c r="AQ120">
        <v>0</v>
      </c>
      <c r="AR120">
        <v>0</v>
      </c>
      <c r="AS120" t="s">
        <v>3</v>
      </c>
      <c r="AT120">
        <v>1.1100000000000001</v>
      </c>
      <c r="AU120" t="s">
        <v>3</v>
      </c>
      <c r="AV120">
        <v>1</v>
      </c>
      <c r="AW120">
        <v>2</v>
      </c>
      <c r="AX120">
        <v>48584431</v>
      </c>
      <c r="AY120">
        <v>1</v>
      </c>
      <c r="AZ120">
        <v>0</v>
      </c>
      <c r="BA120">
        <v>127</v>
      </c>
      <c r="BB120">
        <v>0</v>
      </c>
      <c r="BC120">
        <v>0</v>
      </c>
      <c r="BD120">
        <v>0</v>
      </c>
      <c r="BE120">
        <v>0</v>
      </c>
      <c r="BF120">
        <v>0</v>
      </c>
      <c r="BG120">
        <v>0</v>
      </c>
      <c r="BH120">
        <v>0</v>
      </c>
      <c r="BI120">
        <v>0</v>
      </c>
      <c r="BJ120">
        <v>0</v>
      </c>
      <c r="BK120">
        <v>0</v>
      </c>
      <c r="BL120">
        <v>0</v>
      </c>
      <c r="BM120">
        <v>0</v>
      </c>
      <c r="BN120">
        <v>0</v>
      </c>
      <c r="BO120">
        <v>0</v>
      </c>
      <c r="BP120">
        <v>0</v>
      </c>
      <c r="BQ120">
        <v>0</v>
      </c>
      <c r="BR120">
        <v>0</v>
      </c>
      <c r="BS120">
        <v>0</v>
      </c>
      <c r="BT120">
        <v>0</v>
      </c>
      <c r="BU120">
        <v>0</v>
      </c>
      <c r="BV120">
        <v>0</v>
      </c>
      <c r="BW120">
        <v>0</v>
      </c>
      <c r="CX120">
        <f>Y120*Source!I71</f>
        <v>1.1100000000000001</v>
      </c>
      <c r="CY120">
        <f>AD120</f>
        <v>9.27</v>
      </c>
      <c r="CZ120">
        <f>AH120</f>
        <v>9.27</v>
      </c>
      <c r="DA120">
        <f>AL120</f>
        <v>1</v>
      </c>
      <c r="DB120">
        <f t="shared" si="2"/>
        <v>10.29</v>
      </c>
      <c r="DC120">
        <f t="shared" si="3"/>
        <v>0</v>
      </c>
    </row>
    <row r="121" spans="1:107">
      <c r="A121">
        <f>ROW(Source!A71)</f>
        <v>71</v>
      </c>
      <c r="B121">
        <v>48583957</v>
      </c>
      <c r="C121">
        <v>48584423</v>
      </c>
      <c r="D121">
        <v>40547214</v>
      </c>
      <c r="E121">
        <v>1</v>
      </c>
      <c r="F121">
        <v>1</v>
      </c>
      <c r="G121">
        <v>1</v>
      </c>
      <c r="H121">
        <v>2</v>
      </c>
      <c r="I121" t="s">
        <v>1104</v>
      </c>
      <c r="J121" t="s">
        <v>1105</v>
      </c>
      <c r="K121" t="s">
        <v>1106</v>
      </c>
      <c r="L121">
        <v>1368</v>
      </c>
      <c r="N121">
        <v>1011</v>
      </c>
      <c r="O121" t="s">
        <v>997</v>
      </c>
      <c r="P121" t="s">
        <v>997</v>
      </c>
      <c r="Q121">
        <v>1</v>
      </c>
      <c r="W121">
        <v>0</v>
      </c>
      <c r="X121">
        <v>1084334125</v>
      </c>
      <c r="Y121">
        <v>0.26</v>
      </c>
      <c r="AA121">
        <v>0</v>
      </c>
      <c r="AB121">
        <v>7.55</v>
      </c>
      <c r="AC121">
        <v>0</v>
      </c>
      <c r="AD121">
        <v>0</v>
      </c>
      <c r="AE121">
        <v>0</v>
      </c>
      <c r="AF121">
        <v>7.55</v>
      </c>
      <c r="AG121">
        <v>0</v>
      </c>
      <c r="AH121">
        <v>0</v>
      </c>
      <c r="AI121">
        <v>1</v>
      </c>
      <c r="AJ121">
        <v>1</v>
      </c>
      <c r="AK121">
        <v>1</v>
      </c>
      <c r="AL121">
        <v>1</v>
      </c>
      <c r="AN121">
        <v>0</v>
      </c>
      <c r="AO121">
        <v>1</v>
      </c>
      <c r="AP121">
        <v>0</v>
      </c>
      <c r="AQ121">
        <v>0</v>
      </c>
      <c r="AR121">
        <v>0</v>
      </c>
      <c r="AS121" t="s">
        <v>3</v>
      </c>
      <c r="AT121">
        <v>0.26</v>
      </c>
      <c r="AU121" t="s">
        <v>3</v>
      </c>
      <c r="AV121">
        <v>0</v>
      </c>
      <c r="AW121">
        <v>2</v>
      </c>
      <c r="AX121">
        <v>48584432</v>
      </c>
      <c r="AY121">
        <v>1</v>
      </c>
      <c r="AZ121">
        <v>0</v>
      </c>
      <c r="BA121">
        <v>128</v>
      </c>
      <c r="BB121">
        <v>0</v>
      </c>
      <c r="BC121">
        <v>0</v>
      </c>
      <c r="BD121">
        <v>0</v>
      </c>
      <c r="BE121">
        <v>0</v>
      </c>
      <c r="BF121">
        <v>0</v>
      </c>
      <c r="BG121">
        <v>0</v>
      </c>
      <c r="BH121">
        <v>0</v>
      </c>
      <c r="BI121">
        <v>0</v>
      </c>
      <c r="BJ121">
        <v>0</v>
      </c>
      <c r="BK121">
        <v>0</v>
      </c>
      <c r="BL121">
        <v>0</v>
      </c>
      <c r="BM121">
        <v>0</v>
      </c>
      <c r="BN121">
        <v>0</v>
      </c>
      <c r="BO121">
        <v>0</v>
      </c>
      <c r="BP121">
        <v>0</v>
      </c>
      <c r="BQ121">
        <v>0</v>
      </c>
      <c r="BR121">
        <v>0</v>
      </c>
      <c r="BS121">
        <v>0</v>
      </c>
      <c r="BT121">
        <v>0</v>
      </c>
      <c r="BU121">
        <v>0</v>
      </c>
      <c r="BV121">
        <v>0</v>
      </c>
      <c r="BW121">
        <v>0</v>
      </c>
      <c r="CX121">
        <f>Y121*Source!I71</f>
        <v>0.26</v>
      </c>
      <c r="CY121">
        <f>AB121</f>
        <v>7.55</v>
      </c>
      <c r="CZ121">
        <f>AF121</f>
        <v>7.55</v>
      </c>
      <c r="DA121">
        <f>AJ121</f>
        <v>1</v>
      </c>
      <c r="DB121">
        <f t="shared" si="2"/>
        <v>1.96</v>
      </c>
      <c r="DC121">
        <f t="shared" si="3"/>
        <v>0</v>
      </c>
    </row>
    <row r="122" spans="1:107">
      <c r="A122">
        <f>ROW(Source!A71)</f>
        <v>71</v>
      </c>
      <c r="B122">
        <v>48583957</v>
      </c>
      <c r="C122">
        <v>48584423</v>
      </c>
      <c r="D122">
        <v>40547813</v>
      </c>
      <c r="E122">
        <v>1</v>
      </c>
      <c r="F122">
        <v>1</v>
      </c>
      <c r="G122">
        <v>1</v>
      </c>
      <c r="H122">
        <v>2</v>
      </c>
      <c r="I122" t="s">
        <v>1107</v>
      </c>
      <c r="J122" t="s">
        <v>1108</v>
      </c>
      <c r="K122" t="s">
        <v>1109</v>
      </c>
      <c r="L122">
        <v>1368</v>
      </c>
      <c r="N122">
        <v>1011</v>
      </c>
      <c r="O122" t="s">
        <v>997</v>
      </c>
      <c r="P122" t="s">
        <v>997</v>
      </c>
      <c r="Q122">
        <v>1</v>
      </c>
      <c r="W122">
        <v>0</v>
      </c>
      <c r="X122">
        <v>325281995</v>
      </c>
      <c r="Y122">
        <v>0.15</v>
      </c>
      <c r="AA122">
        <v>0</v>
      </c>
      <c r="AB122">
        <v>1.98</v>
      </c>
      <c r="AC122">
        <v>0</v>
      </c>
      <c r="AD122">
        <v>0</v>
      </c>
      <c r="AE122">
        <v>0</v>
      </c>
      <c r="AF122">
        <v>1.98</v>
      </c>
      <c r="AG122">
        <v>0</v>
      </c>
      <c r="AH122">
        <v>0</v>
      </c>
      <c r="AI122">
        <v>1</v>
      </c>
      <c r="AJ122">
        <v>1</v>
      </c>
      <c r="AK122">
        <v>1</v>
      </c>
      <c r="AL122">
        <v>1</v>
      </c>
      <c r="AN122">
        <v>0</v>
      </c>
      <c r="AO122">
        <v>1</v>
      </c>
      <c r="AP122">
        <v>0</v>
      </c>
      <c r="AQ122">
        <v>0</v>
      </c>
      <c r="AR122">
        <v>0</v>
      </c>
      <c r="AS122" t="s">
        <v>3</v>
      </c>
      <c r="AT122">
        <v>0.15</v>
      </c>
      <c r="AU122" t="s">
        <v>3</v>
      </c>
      <c r="AV122">
        <v>0</v>
      </c>
      <c r="AW122">
        <v>2</v>
      </c>
      <c r="AX122">
        <v>48584433</v>
      </c>
      <c r="AY122">
        <v>1</v>
      </c>
      <c r="AZ122">
        <v>0</v>
      </c>
      <c r="BA122">
        <v>129</v>
      </c>
      <c r="BB122">
        <v>0</v>
      </c>
      <c r="BC122">
        <v>0</v>
      </c>
      <c r="BD122">
        <v>0</v>
      </c>
      <c r="BE122">
        <v>0</v>
      </c>
      <c r="BF122">
        <v>0</v>
      </c>
      <c r="BG122">
        <v>0</v>
      </c>
      <c r="BH122">
        <v>0</v>
      </c>
      <c r="BI122">
        <v>0</v>
      </c>
      <c r="BJ122">
        <v>0</v>
      </c>
      <c r="BK122">
        <v>0</v>
      </c>
      <c r="BL122">
        <v>0</v>
      </c>
      <c r="BM122">
        <v>0</v>
      </c>
      <c r="BN122">
        <v>0</v>
      </c>
      <c r="BO122">
        <v>0</v>
      </c>
      <c r="BP122">
        <v>0</v>
      </c>
      <c r="BQ122">
        <v>0</v>
      </c>
      <c r="BR122">
        <v>0</v>
      </c>
      <c r="BS122">
        <v>0</v>
      </c>
      <c r="BT122">
        <v>0</v>
      </c>
      <c r="BU122">
        <v>0</v>
      </c>
      <c r="BV122">
        <v>0</v>
      </c>
      <c r="BW122">
        <v>0</v>
      </c>
      <c r="CX122">
        <f>Y122*Source!I71</f>
        <v>0.15</v>
      </c>
      <c r="CY122">
        <f>AB122</f>
        <v>1.98</v>
      </c>
      <c r="CZ122">
        <f>AF122</f>
        <v>1.98</v>
      </c>
      <c r="DA122">
        <f>AJ122</f>
        <v>1</v>
      </c>
      <c r="DB122">
        <f t="shared" si="2"/>
        <v>0.3</v>
      </c>
      <c r="DC122">
        <f t="shared" si="3"/>
        <v>0</v>
      </c>
    </row>
    <row r="123" spans="1:107">
      <c r="A123">
        <f>ROW(Source!A71)</f>
        <v>71</v>
      </c>
      <c r="B123">
        <v>48583957</v>
      </c>
      <c r="C123">
        <v>48584423</v>
      </c>
      <c r="D123">
        <v>40548544</v>
      </c>
      <c r="E123">
        <v>1</v>
      </c>
      <c r="F123">
        <v>1</v>
      </c>
      <c r="G123">
        <v>1</v>
      </c>
      <c r="H123">
        <v>2</v>
      </c>
      <c r="I123" t="s">
        <v>1110</v>
      </c>
      <c r="J123" t="s">
        <v>1111</v>
      </c>
      <c r="K123" t="s">
        <v>1112</v>
      </c>
      <c r="L123">
        <v>1368</v>
      </c>
      <c r="N123">
        <v>1011</v>
      </c>
      <c r="O123" t="s">
        <v>997</v>
      </c>
      <c r="P123" t="s">
        <v>997</v>
      </c>
      <c r="Q123">
        <v>1</v>
      </c>
      <c r="W123">
        <v>0</v>
      </c>
      <c r="X123">
        <v>835824343</v>
      </c>
      <c r="Y123">
        <v>0.11</v>
      </c>
      <c r="AA123">
        <v>0</v>
      </c>
      <c r="AB123">
        <v>2.15</v>
      </c>
      <c r="AC123">
        <v>0</v>
      </c>
      <c r="AD123">
        <v>0</v>
      </c>
      <c r="AE123">
        <v>0</v>
      </c>
      <c r="AF123">
        <v>2.15</v>
      </c>
      <c r="AG123">
        <v>0</v>
      </c>
      <c r="AH123">
        <v>0</v>
      </c>
      <c r="AI123">
        <v>1</v>
      </c>
      <c r="AJ123">
        <v>1</v>
      </c>
      <c r="AK123">
        <v>1</v>
      </c>
      <c r="AL123">
        <v>1</v>
      </c>
      <c r="AN123">
        <v>0</v>
      </c>
      <c r="AO123">
        <v>1</v>
      </c>
      <c r="AP123">
        <v>0</v>
      </c>
      <c r="AQ123">
        <v>0</v>
      </c>
      <c r="AR123">
        <v>0</v>
      </c>
      <c r="AS123" t="s">
        <v>3</v>
      </c>
      <c r="AT123">
        <v>0.11</v>
      </c>
      <c r="AU123" t="s">
        <v>3</v>
      </c>
      <c r="AV123">
        <v>0</v>
      </c>
      <c r="AW123">
        <v>2</v>
      </c>
      <c r="AX123">
        <v>48584434</v>
      </c>
      <c r="AY123">
        <v>1</v>
      </c>
      <c r="AZ123">
        <v>0</v>
      </c>
      <c r="BA123">
        <v>130</v>
      </c>
      <c r="BB123">
        <v>0</v>
      </c>
      <c r="BC123">
        <v>0</v>
      </c>
      <c r="BD123">
        <v>0</v>
      </c>
      <c r="BE123">
        <v>0</v>
      </c>
      <c r="BF123">
        <v>0</v>
      </c>
      <c r="BG123">
        <v>0</v>
      </c>
      <c r="BH123">
        <v>0</v>
      </c>
      <c r="BI123">
        <v>0</v>
      </c>
      <c r="BJ123">
        <v>0</v>
      </c>
      <c r="BK123">
        <v>0</v>
      </c>
      <c r="BL123">
        <v>0</v>
      </c>
      <c r="BM123">
        <v>0</v>
      </c>
      <c r="BN123">
        <v>0</v>
      </c>
      <c r="BO123">
        <v>0</v>
      </c>
      <c r="BP123">
        <v>0</v>
      </c>
      <c r="BQ123">
        <v>0</v>
      </c>
      <c r="BR123">
        <v>0</v>
      </c>
      <c r="BS123">
        <v>0</v>
      </c>
      <c r="BT123">
        <v>0</v>
      </c>
      <c r="BU123">
        <v>0</v>
      </c>
      <c r="BV123">
        <v>0</v>
      </c>
      <c r="BW123">
        <v>0</v>
      </c>
      <c r="CX123">
        <f>Y123*Source!I71</f>
        <v>0.11</v>
      </c>
      <c r="CY123">
        <f>AB123</f>
        <v>2.15</v>
      </c>
      <c r="CZ123">
        <f>AF123</f>
        <v>2.15</v>
      </c>
      <c r="DA123">
        <f>AJ123</f>
        <v>1</v>
      </c>
      <c r="DB123">
        <f t="shared" si="2"/>
        <v>0.24</v>
      </c>
      <c r="DC123">
        <f t="shared" si="3"/>
        <v>0</v>
      </c>
    </row>
    <row r="124" spans="1:107">
      <c r="A124">
        <f>ROW(Source!A71)</f>
        <v>71</v>
      </c>
      <c r="B124">
        <v>48583957</v>
      </c>
      <c r="C124">
        <v>48584423</v>
      </c>
      <c r="D124">
        <v>40548549</v>
      </c>
      <c r="E124">
        <v>1</v>
      </c>
      <c r="F124">
        <v>1</v>
      </c>
      <c r="G124">
        <v>1</v>
      </c>
      <c r="H124">
        <v>2</v>
      </c>
      <c r="I124" t="s">
        <v>1113</v>
      </c>
      <c r="J124" t="s">
        <v>1114</v>
      </c>
      <c r="K124" t="s">
        <v>1115</v>
      </c>
      <c r="L124">
        <v>1368</v>
      </c>
      <c r="N124">
        <v>1011</v>
      </c>
      <c r="O124" t="s">
        <v>997</v>
      </c>
      <c r="P124" t="s">
        <v>997</v>
      </c>
      <c r="Q124">
        <v>1</v>
      </c>
      <c r="W124">
        <v>0</v>
      </c>
      <c r="X124">
        <v>254649463</v>
      </c>
      <c r="Y124">
        <v>0.02</v>
      </c>
      <c r="AA124">
        <v>0</v>
      </c>
      <c r="AB124">
        <v>5.4</v>
      </c>
      <c r="AC124">
        <v>0</v>
      </c>
      <c r="AD124">
        <v>0</v>
      </c>
      <c r="AE124">
        <v>0</v>
      </c>
      <c r="AF124">
        <v>5.4</v>
      </c>
      <c r="AG124">
        <v>0</v>
      </c>
      <c r="AH124">
        <v>0</v>
      </c>
      <c r="AI124">
        <v>1</v>
      </c>
      <c r="AJ124">
        <v>1</v>
      </c>
      <c r="AK124">
        <v>1</v>
      </c>
      <c r="AL124">
        <v>1</v>
      </c>
      <c r="AN124">
        <v>0</v>
      </c>
      <c r="AO124">
        <v>1</v>
      </c>
      <c r="AP124">
        <v>0</v>
      </c>
      <c r="AQ124">
        <v>0</v>
      </c>
      <c r="AR124">
        <v>0</v>
      </c>
      <c r="AS124" t="s">
        <v>3</v>
      </c>
      <c r="AT124">
        <v>0.02</v>
      </c>
      <c r="AU124" t="s">
        <v>3</v>
      </c>
      <c r="AV124">
        <v>0</v>
      </c>
      <c r="AW124">
        <v>2</v>
      </c>
      <c r="AX124">
        <v>48584435</v>
      </c>
      <c r="AY124">
        <v>1</v>
      </c>
      <c r="AZ124">
        <v>0</v>
      </c>
      <c r="BA124">
        <v>131</v>
      </c>
      <c r="BB124">
        <v>0</v>
      </c>
      <c r="BC124">
        <v>0</v>
      </c>
      <c r="BD124">
        <v>0</v>
      </c>
      <c r="BE124">
        <v>0</v>
      </c>
      <c r="BF124">
        <v>0</v>
      </c>
      <c r="BG124">
        <v>0</v>
      </c>
      <c r="BH124">
        <v>0</v>
      </c>
      <c r="BI124">
        <v>0</v>
      </c>
      <c r="BJ124">
        <v>0</v>
      </c>
      <c r="BK124">
        <v>0</v>
      </c>
      <c r="BL124">
        <v>0</v>
      </c>
      <c r="BM124">
        <v>0</v>
      </c>
      <c r="BN124">
        <v>0</v>
      </c>
      <c r="BO124">
        <v>0</v>
      </c>
      <c r="BP124">
        <v>0</v>
      </c>
      <c r="BQ124">
        <v>0</v>
      </c>
      <c r="BR124">
        <v>0</v>
      </c>
      <c r="BS124">
        <v>0</v>
      </c>
      <c r="BT124">
        <v>0</v>
      </c>
      <c r="BU124">
        <v>0</v>
      </c>
      <c r="BV124">
        <v>0</v>
      </c>
      <c r="BW124">
        <v>0</v>
      </c>
      <c r="CX124">
        <f>Y124*Source!I71</f>
        <v>0.02</v>
      </c>
      <c r="CY124">
        <f>AB124</f>
        <v>5.4</v>
      </c>
      <c r="CZ124">
        <f>AF124</f>
        <v>5.4</v>
      </c>
      <c r="DA124">
        <f>AJ124</f>
        <v>1</v>
      </c>
      <c r="DB124">
        <f t="shared" si="2"/>
        <v>0.11</v>
      </c>
      <c r="DC124">
        <f t="shared" si="3"/>
        <v>0</v>
      </c>
    </row>
    <row r="125" spans="1:107">
      <c r="A125">
        <f>ROW(Source!A71)</f>
        <v>71</v>
      </c>
      <c r="B125">
        <v>48583957</v>
      </c>
      <c r="C125">
        <v>48584423</v>
      </c>
      <c r="D125">
        <v>40488833</v>
      </c>
      <c r="E125">
        <v>1</v>
      </c>
      <c r="F125">
        <v>1</v>
      </c>
      <c r="G125">
        <v>1</v>
      </c>
      <c r="H125">
        <v>3</v>
      </c>
      <c r="I125" t="s">
        <v>1116</v>
      </c>
      <c r="J125" t="s">
        <v>1117</v>
      </c>
      <c r="K125" t="s">
        <v>1118</v>
      </c>
      <c r="L125">
        <v>1348</v>
      </c>
      <c r="N125">
        <v>1009</v>
      </c>
      <c r="O125" t="s">
        <v>40</v>
      </c>
      <c r="P125" t="s">
        <v>40</v>
      </c>
      <c r="Q125">
        <v>1000</v>
      </c>
      <c r="W125">
        <v>0</v>
      </c>
      <c r="X125">
        <v>1483167196</v>
      </c>
      <c r="Y125">
        <v>6.9999999999999994E-5</v>
      </c>
      <c r="AA125">
        <v>9750</v>
      </c>
      <c r="AB125">
        <v>0</v>
      </c>
      <c r="AC125">
        <v>0</v>
      </c>
      <c r="AD125">
        <v>0</v>
      </c>
      <c r="AE125">
        <v>9750</v>
      </c>
      <c r="AF125">
        <v>0</v>
      </c>
      <c r="AG125">
        <v>0</v>
      </c>
      <c r="AH125">
        <v>0</v>
      </c>
      <c r="AI125">
        <v>1</v>
      </c>
      <c r="AJ125">
        <v>1</v>
      </c>
      <c r="AK125">
        <v>1</v>
      </c>
      <c r="AL125">
        <v>1</v>
      </c>
      <c r="AN125">
        <v>0</v>
      </c>
      <c r="AO125">
        <v>1</v>
      </c>
      <c r="AP125">
        <v>0</v>
      </c>
      <c r="AQ125">
        <v>0</v>
      </c>
      <c r="AR125">
        <v>0</v>
      </c>
      <c r="AS125" t="s">
        <v>3</v>
      </c>
      <c r="AT125">
        <v>6.9999999999999994E-5</v>
      </c>
      <c r="AU125" t="s">
        <v>3</v>
      </c>
      <c r="AV125">
        <v>0</v>
      </c>
      <c r="AW125">
        <v>2</v>
      </c>
      <c r="AX125">
        <v>48584436</v>
      </c>
      <c r="AY125">
        <v>1</v>
      </c>
      <c r="AZ125">
        <v>0</v>
      </c>
      <c r="BA125">
        <v>132</v>
      </c>
      <c r="BB125">
        <v>0</v>
      </c>
      <c r="BC125">
        <v>0</v>
      </c>
      <c r="BD125">
        <v>0</v>
      </c>
      <c r="BE125">
        <v>0</v>
      </c>
      <c r="BF125">
        <v>0</v>
      </c>
      <c r="BG125">
        <v>0</v>
      </c>
      <c r="BH125">
        <v>0</v>
      </c>
      <c r="BI125">
        <v>0</v>
      </c>
      <c r="BJ125">
        <v>0</v>
      </c>
      <c r="BK125">
        <v>0</v>
      </c>
      <c r="BL125">
        <v>0</v>
      </c>
      <c r="BM125">
        <v>0</v>
      </c>
      <c r="BN125">
        <v>0</v>
      </c>
      <c r="BO125">
        <v>0</v>
      </c>
      <c r="BP125">
        <v>0</v>
      </c>
      <c r="BQ125">
        <v>0</v>
      </c>
      <c r="BR125">
        <v>0</v>
      </c>
      <c r="BS125">
        <v>0</v>
      </c>
      <c r="BT125">
        <v>0</v>
      </c>
      <c r="BU125">
        <v>0</v>
      </c>
      <c r="BV125">
        <v>0</v>
      </c>
      <c r="BW125">
        <v>0</v>
      </c>
      <c r="CX125">
        <f>Y125*Source!I71</f>
        <v>6.9999999999999994E-5</v>
      </c>
      <c r="CY125">
        <f>AA125</f>
        <v>9750</v>
      </c>
      <c r="CZ125">
        <f>AE125</f>
        <v>9750</v>
      </c>
      <c r="DA125">
        <f>AI125</f>
        <v>1</v>
      </c>
      <c r="DB125">
        <f t="shared" si="2"/>
        <v>0.68</v>
      </c>
      <c r="DC125">
        <f t="shared" si="3"/>
        <v>0</v>
      </c>
    </row>
    <row r="126" spans="1:107">
      <c r="A126">
        <f>ROW(Source!A71)</f>
        <v>71</v>
      </c>
      <c r="B126">
        <v>48583957</v>
      </c>
      <c r="C126">
        <v>48584423</v>
      </c>
      <c r="D126">
        <v>40489112</v>
      </c>
      <c r="E126">
        <v>1</v>
      </c>
      <c r="F126">
        <v>1</v>
      </c>
      <c r="G126">
        <v>1</v>
      </c>
      <c r="H126">
        <v>3</v>
      </c>
      <c r="I126" t="s">
        <v>1119</v>
      </c>
      <c r="J126" t="s">
        <v>1120</v>
      </c>
      <c r="K126" t="s">
        <v>1121</v>
      </c>
      <c r="L126">
        <v>1354</v>
      </c>
      <c r="N126">
        <v>1010</v>
      </c>
      <c r="O126" t="s">
        <v>170</v>
      </c>
      <c r="P126" t="s">
        <v>170</v>
      </c>
      <c r="Q126">
        <v>1</v>
      </c>
      <c r="W126">
        <v>0</v>
      </c>
      <c r="X126">
        <v>1261369641</v>
      </c>
      <c r="Y126">
        <v>8.0000000000000002E-3</v>
      </c>
      <c r="AA126">
        <v>0.2</v>
      </c>
      <c r="AB126">
        <v>0</v>
      </c>
      <c r="AC126">
        <v>0</v>
      </c>
      <c r="AD126">
        <v>0</v>
      </c>
      <c r="AE126">
        <v>0.2</v>
      </c>
      <c r="AF126">
        <v>0</v>
      </c>
      <c r="AG126">
        <v>0</v>
      </c>
      <c r="AH126">
        <v>0</v>
      </c>
      <c r="AI126">
        <v>1</v>
      </c>
      <c r="AJ126">
        <v>1</v>
      </c>
      <c r="AK126">
        <v>1</v>
      </c>
      <c r="AL126">
        <v>1</v>
      </c>
      <c r="AN126">
        <v>0</v>
      </c>
      <c r="AO126">
        <v>1</v>
      </c>
      <c r="AP126">
        <v>0</v>
      </c>
      <c r="AQ126">
        <v>0</v>
      </c>
      <c r="AR126">
        <v>0</v>
      </c>
      <c r="AS126" t="s">
        <v>3</v>
      </c>
      <c r="AT126">
        <v>8.0000000000000002E-3</v>
      </c>
      <c r="AU126" t="s">
        <v>3</v>
      </c>
      <c r="AV126">
        <v>0</v>
      </c>
      <c r="AW126">
        <v>2</v>
      </c>
      <c r="AX126">
        <v>48584437</v>
      </c>
      <c r="AY126">
        <v>1</v>
      </c>
      <c r="AZ126">
        <v>0</v>
      </c>
      <c r="BA126">
        <v>133</v>
      </c>
      <c r="BB126">
        <v>0</v>
      </c>
      <c r="BC126">
        <v>0</v>
      </c>
      <c r="BD126">
        <v>0</v>
      </c>
      <c r="BE126">
        <v>0</v>
      </c>
      <c r="BF126">
        <v>0</v>
      </c>
      <c r="BG126">
        <v>0</v>
      </c>
      <c r="BH126">
        <v>0</v>
      </c>
      <c r="BI126">
        <v>0</v>
      </c>
      <c r="BJ126">
        <v>0</v>
      </c>
      <c r="BK126">
        <v>0</v>
      </c>
      <c r="BL126">
        <v>0</v>
      </c>
      <c r="BM126">
        <v>0</v>
      </c>
      <c r="BN126">
        <v>0</v>
      </c>
      <c r="BO126">
        <v>0</v>
      </c>
      <c r="BP126">
        <v>0</v>
      </c>
      <c r="BQ126">
        <v>0</v>
      </c>
      <c r="BR126">
        <v>0</v>
      </c>
      <c r="BS126">
        <v>0</v>
      </c>
      <c r="BT126">
        <v>0</v>
      </c>
      <c r="BU126">
        <v>0</v>
      </c>
      <c r="BV126">
        <v>0</v>
      </c>
      <c r="BW126">
        <v>0</v>
      </c>
      <c r="CX126">
        <f>Y126*Source!I71</f>
        <v>8.0000000000000002E-3</v>
      </c>
      <c r="CY126">
        <f>AA126</f>
        <v>0.2</v>
      </c>
      <c r="CZ126">
        <f>AE126</f>
        <v>0.2</v>
      </c>
      <c r="DA126">
        <f>AI126</f>
        <v>1</v>
      </c>
      <c r="DB126">
        <f t="shared" si="2"/>
        <v>0</v>
      </c>
      <c r="DC126">
        <f t="shared" si="3"/>
        <v>0</v>
      </c>
    </row>
    <row r="127" spans="1:107">
      <c r="A127">
        <f>ROW(Source!A73)</f>
        <v>73</v>
      </c>
      <c r="B127">
        <v>48583957</v>
      </c>
      <c r="C127">
        <v>48584440</v>
      </c>
      <c r="D127">
        <v>23131263</v>
      </c>
      <c r="E127">
        <v>1</v>
      </c>
      <c r="F127">
        <v>1</v>
      </c>
      <c r="G127">
        <v>1</v>
      </c>
      <c r="H127">
        <v>1</v>
      </c>
      <c r="I127" t="s">
        <v>1082</v>
      </c>
      <c r="J127" t="s">
        <v>3</v>
      </c>
      <c r="K127" t="s">
        <v>1083</v>
      </c>
      <c r="L127">
        <v>1369</v>
      </c>
      <c r="N127">
        <v>1013</v>
      </c>
      <c r="O127" t="s">
        <v>991</v>
      </c>
      <c r="P127" t="s">
        <v>991</v>
      </c>
      <c r="Q127">
        <v>1</v>
      </c>
      <c r="W127">
        <v>0</v>
      </c>
      <c r="X127">
        <v>920778480</v>
      </c>
      <c r="Y127">
        <v>7.82</v>
      </c>
      <c r="AA127">
        <v>0</v>
      </c>
      <c r="AB127">
        <v>0</v>
      </c>
      <c r="AC127">
        <v>0</v>
      </c>
      <c r="AD127">
        <v>7.63</v>
      </c>
      <c r="AE127">
        <v>0</v>
      </c>
      <c r="AF127">
        <v>0</v>
      </c>
      <c r="AG127">
        <v>0</v>
      </c>
      <c r="AH127">
        <v>7.63</v>
      </c>
      <c r="AI127">
        <v>1</v>
      </c>
      <c r="AJ127">
        <v>1</v>
      </c>
      <c r="AK127">
        <v>1</v>
      </c>
      <c r="AL127">
        <v>1</v>
      </c>
      <c r="AN127">
        <v>0</v>
      </c>
      <c r="AO127">
        <v>1</v>
      </c>
      <c r="AP127">
        <v>0</v>
      </c>
      <c r="AQ127">
        <v>0</v>
      </c>
      <c r="AR127">
        <v>0</v>
      </c>
      <c r="AS127" t="s">
        <v>3</v>
      </c>
      <c r="AT127">
        <v>7.82</v>
      </c>
      <c r="AU127" t="s">
        <v>3</v>
      </c>
      <c r="AV127">
        <v>1</v>
      </c>
      <c r="AW127">
        <v>2</v>
      </c>
      <c r="AX127">
        <v>48584445</v>
      </c>
      <c r="AY127">
        <v>1</v>
      </c>
      <c r="AZ127">
        <v>0</v>
      </c>
      <c r="BA127">
        <v>135</v>
      </c>
      <c r="BB127">
        <v>0</v>
      </c>
      <c r="BC127">
        <v>0</v>
      </c>
      <c r="BD127">
        <v>0</v>
      </c>
      <c r="BE127">
        <v>0</v>
      </c>
      <c r="BF127">
        <v>0</v>
      </c>
      <c r="BG127">
        <v>0</v>
      </c>
      <c r="BH127">
        <v>0</v>
      </c>
      <c r="BI127">
        <v>0</v>
      </c>
      <c r="BJ127">
        <v>0</v>
      </c>
      <c r="BK127">
        <v>0</v>
      </c>
      <c r="BL127">
        <v>0</v>
      </c>
      <c r="BM127">
        <v>0</v>
      </c>
      <c r="BN127">
        <v>0</v>
      </c>
      <c r="BO127">
        <v>0</v>
      </c>
      <c r="BP127">
        <v>0</v>
      </c>
      <c r="BQ127">
        <v>0</v>
      </c>
      <c r="BR127">
        <v>0</v>
      </c>
      <c r="BS127">
        <v>0</v>
      </c>
      <c r="BT127">
        <v>0</v>
      </c>
      <c r="BU127">
        <v>0</v>
      </c>
      <c r="BV127">
        <v>0</v>
      </c>
      <c r="BW127">
        <v>0</v>
      </c>
      <c r="CX127">
        <f>Y127*Source!I73</f>
        <v>1.5796400000000002</v>
      </c>
      <c r="CY127">
        <f>AD127</f>
        <v>7.63</v>
      </c>
      <c r="CZ127">
        <f>AH127</f>
        <v>7.63</v>
      </c>
      <c r="DA127">
        <f>AL127</f>
        <v>1</v>
      </c>
      <c r="DB127">
        <f t="shared" si="2"/>
        <v>59.67</v>
      </c>
      <c r="DC127">
        <f t="shared" si="3"/>
        <v>0</v>
      </c>
    </row>
    <row r="128" spans="1:107">
      <c r="A128">
        <f>ROW(Source!A73)</f>
        <v>73</v>
      </c>
      <c r="B128">
        <v>48583957</v>
      </c>
      <c r="C128">
        <v>48584440</v>
      </c>
      <c r="D128">
        <v>40548857</v>
      </c>
      <c r="E128">
        <v>1</v>
      </c>
      <c r="F128">
        <v>1</v>
      </c>
      <c r="G128">
        <v>1</v>
      </c>
      <c r="H128">
        <v>2</v>
      </c>
      <c r="I128" t="s">
        <v>1028</v>
      </c>
      <c r="J128" t="s">
        <v>1029</v>
      </c>
      <c r="K128" t="s">
        <v>1030</v>
      </c>
      <c r="L128">
        <v>1368</v>
      </c>
      <c r="N128">
        <v>1011</v>
      </c>
      <c r="O128" t="s">
        <v>997</v>
      </c>
      <c r="P128" t="s">
        <v>997</v>
      </c>
      <c r="Q128">
        <v>1</v>
      </c>
      <c r="W128">
        <v>0</v>
      </c>
      <c r="X128">
        <v>-671646184</v>
      </c>
      <c r="Y128">
        <v>0.04</v>
      </c>
      <c r="AA128">
        <v>0</v>
      </c>
      <c r="AB128">
        <v>91.76</v>
      </c>
      <c r="AC128">
        <v>10.35</v>
      </c>
      <c r="AD128">
        <v>0</v>
      </c>
      <c r="AE128">
        <v>0</v>
      </c>
      <c r="AF128">
        <v>91.76</v>
      </c>
      <c r="AG128">
        <v>10.35</v>
      </c>
      <c r="AH128">
        <v>0</v>
      </c>
      <c r="AI128">
        <v>1</v>
      </c>
      <c r="AJ128">
        <v>1</v>
      </c>
      <c r="AK128">
        <v>1</v>
      </c>
      <c r="AL128">
        <v>1</v>
      </c>
      <c r="AN128">
        <v>0</v>
      </c>
      <c r="AO128">
        <v>1</v>
      </c>
      <c r="AP128">
        <v>0</v>
      </c>
      <c r="AQ128">
        <v>0</v>
      </c>
      <c r="AR128">
        <v>0</v>
      </c>
      <c r="AS128" t="s">
        <v>3</v>
      </c>
      <c r="AT128">
        <v>0.04</v>
      </c>
      <c r="AU128" t="s">
        <v>3</v>
      </c>
      <c r="AV128">
        <v>0</v>
      </c>
      <c r="AW128">
        <v>2</v>
      </c>
      <c r="AX128">
        <v>48584446</v>
      </c>
      <c r="AY128">
        <v>1</v>
      </c>
      <c r="AZ128">
        <v>0</v>
      </c>
      <c r="BA128">
        <v>136</v>
      </c>
      <c r="BB128">
        <v>0</v>
      </c>
      <c r="BC128">
        <v>0</v>
      </c>
      <c r="BD128">
        <v>0</v>
      </c>
      <c r="BE128">
        <v>0</v>
      </c>
      <c r="BF128">
        <v>0</v>
      </c>
      <c r="BG128">
        <v>0</v>
      </c>
      <c r="BH128">
        <v>0</v>
      </c>
      <c r="BI128">
        <v>0</v>
      </c>
      <c r="BJ128">
        <v>0</v>
      </c>
      <c r="BK128">
        <v>0</v>
      </c>
      <c r="BL128">
        <v>0</v>
      </c>
      <c r="BM128">
        <v>0</v>
      </c>
      <c r="BN128">
        <v>0</v>
      </c>
      <c r="BO128">
        <v>0</v>
      </c>
      <c r="BP128">
        <v>0</v>
      </c>
      <c r="BQ128">
        <v>0</v>
      </c>
      <c r="BR128">
        <v>0</v>
      </c>
      <c r="BS128">
        <v>0</v>
      </c>
      <c r="BT128">
        <v>0</v>
      </c>
      <c r="BU128">
        <v>0</v>
      </c>
      <c r="BV128">
        <v>0</v>
      </c>
      <c r="BW128">
        <v>0</v>
      </c>
      <c r="CX128">
        <f>Y128*Source!I73</f>
        <v>8.0800000000000004E-3</v>
      </c>
      <c r="CY128">
        <f>AB128</f>
        <v>91.76</v>
      </c>
      <c r="CZ128">
        <f>AF128</f>
        <v>91.76</v>
      </c>
      <c r="DA128">
        <f>AJ128</f>
        <v>1</v>
      </c>
      <c r="DB128">
        <f t="shared" si="2"/>
        <v>3.67</v>
      </c>
      <c r="DC128">
        <f t="shared" si="3"/>
        <v>0.41</v>
      </c>
    </row>
    <row r="129" spans="1:107">
      <c r="A129">
        <f>ROW(Source!A73)</f>
        <v>73</v>
      </c>
      <c r="B129">
        <v>48583957</v>
      </c>
      <c r="C129">
        <v>48584440</v>
      </c>
      <c r="D129">
        <v>40489140</v>
      </c>
      <c r="E129">
        <v>1</v>
      </c>
      <c r="F129">
        <v>1</v>
      </c>
      <c r="G129">
        <v>1</v>
      </c>
      <c r="H129">
        <v>3</v>
      </c>
      <c r="I129" t="s">
        <v>1041</v>
      </c>
      <c r="J129" t="s">
        <v>1042</v>
      </c>
      <c r="K129" t="s">
        <v>1043</v>
      </c>
      <c r="L129">
        <v>1348</v>
      </c>
      <c r="N129">
        <v>1009</v>
      </c>
      <c r="O129" t="s">
        <v>40</v>
      </c>
      <c r="P129" t="s">
        <v>40</v>
      </c>
      <c r="Q129">
        <v>1000</v>
      </c>
      <c r="W129">
        <v>0</v>
      </c>
      <c r="X129">
        <v>-667930777</v>
      </c>
      <c r="Y129">
        <v>7.1000000000000002E-4</v>
      </c>
      <c r="AA129">
        <v>12936</v>
      </c>
      <c r="AB129">
        <v>0</v>
      </c>
      <c r="AC129">
        <v>0</v>
      </c>
      <c r="AD129">
        <v>0</v>
      </c>
      <c r="AE129">
        <v>12936</v>
      </c>
      <c r="AF129">
        <v>0</v>
      </c>
      <c r="AG129">
        <v>0</v>
      </c>
      <c r="AH129">
        <v>0</v>
      </c>
      <c r="AI129">
        <v>1</v>
      </c>
      <c r="AJ129">
        <v>1</v>
      </c>
      <c r="AK129">
        <v>1</v>
      </c>
      <c r="AL129">
        <v>1</v>
      </c>
      <c r="AN129">
        <v>0</v>
      </c>
      <c r="AO129">
        <v>1</v>
      </c>
      <c r="AP129">
        <v>0</v>
      </c>
      <c r="AQ129">
        <v>0</v>
      </c>
      <c r="AR129">
        <v>0</v>
      </c>
      <c r="AS129" t="s">
        <v>3</v>
      </c>
      <c r="AT129">
        <v>7.1000000000000002E-4</v>
      </c>
      <c r="AU129" t="s">
        <v>3</v>
      </c>
      <c r="AV129">
        <v>0</v>
      </c>
      <c r="AW129">
        <v>2</v>
      </c>
      <c r="AX129">
        <v>48584447</v>
      </c>
      <c r="AY129">
        <v>1</v>
      </c>
      <c r="AZ129">
        <v>0</v>
      </c>
      <c r="BA129">
        <v>137</v>
      </c>
      <c r="BB129">
        <v>0</v>
      </c>
      <c r="BC129">
        <v>0</v>
      </c>
      <c r="BD129">
        <v>0</v>
      </c>
      <c r="BE129">
        <v>0</v>
      </c>
      <c r="BF129">
        <v>0</v>
      </c>
      <c r="BG129">
        <v>0</v>
      </c>
      <c r="BH129">
        <v>0</v>
      </c>
      <c r="BI129">
        <v>0</v>
      </c>
      <c r="BJ129">
        <v>0</v>
      </c>
      <c r="BK129">
        <v>0</v>
      </c>
      <c r="BL129">
        <v>0</v>
      </c>
      <c r="BM129">
        <v>0</v>
      </c>
      <c r="BN129">
        <v>0</v>
      </c>
      <c r="BO129">
        <v>0</v>
      </c>
      <c r="BP129">
        <v>0</v>
      </c>
      <c r="BQ129">
        <v>0</v>
      </c>
      <c r="BR129">
        <v>0</v>
      </c>
      <c r="BS129">
        <v>0</v>
      </c>
      <c r="BT129">
        <v>0</v>
      </c>
      <c r="BU129">
        <v>0</v>
      </c>
      <c r="BV129">
        <v>0</v>
      </c>
      <c r="BW129">
        <v>0</v>
      </c>
      <c r="CX129">
        <f>Y129*Source!I73</f>
        <v>1.4342000000000001E-4</v>
      </c>
      <c r="CY129">
        <f>AA129</f>
        <v>12936</v>
      </c>
      <c r="CZ129">
        <f>AE129</f>
        <v>12936</v>
      </c>
      <c r="DA129">
        <f>AI129</f>
        <v>1</v>
      </c>
      <c r="DB129">
        <f t="shared" ref="DB129:DB192" si="10">ROUND(ROUND(AT129*CZ129,2),2)</f>
        <v>9.18</v>
      </c>
      <c r="DC129">
        <f t="shared" ref="DC129:DC192" si="11">ROUND(ROUND(AT129*AG129,2),2)</f>
        <v>0</v>
      </c>
    </row>
    <row r="130" spans="1:107">
      <c r="A130">
        <f>ROW(Source!A73)</f>
        <v>73</v>
      </c>
      <c r="B130">
        <v>48583957</v>
      </c>
      <c r="C130">
        <v>48584440</v>
      </c>
      <c r="D130">
        <v>40504276</v>
      </c>
      <c r="E130">
        <v>1</v>
      </c>
      <c r="F130">
        <v>1</v>
      </c>
      <c r="G130">
        <v>1</v>
      </c>
      <c r="H130">
        <v>3</v>
      </c>
      <c r="I130" t="s">
        <v>1084</v>
      </c>
      <c r="J130" t="s">
        <v>1085</v>
      </c>
      <c r="K130" t="s">
        <v>1086</v>
      </c>
      <c r="L130">
        <v>1301</v>
      </c>
      <c r="N130">
        <v>1003</v>
      </c>
      <c r="O130" t="s">
        <v>116</v>
      </c>
      <c r="P130" t="s">
        <v>116</v>
      </c>
      <c r="Q130">
        <v>1</v>
      </c>
      <c r="W130">
        <v>0</v>
      </c>
      <c r="X130">
        <v>-1952606436</v>
      </c>
      <c r="Y130">
        <v>112</v>
      </c>
      <c r="AA130">
        <v>3.96</v>
      </c>
      <c r="AB130">
        <v>0</v>
      </c>
      <c r="AC130">
        <v>0</v>
      </c>
      <c r="AD130">
        <v>0</v>
      </c>
      <c r="AE130">
        <v>3.96</v>
      </c>
      <c r="AF130">
        <v>0</v>
      </c>
      <c r="AG130">
        <v>0</v>
      </c>
      <c r="AH130">
        <v>0</v>
      </c>
      <c r="AI130">
        <v>1</v>
      </c>
      <c r="AJ130">
        <v>1</v>
      </c>
      <c r="AK130">
        <v>1</v>
      </c>
      <c r="AL130">
        <v>1</v>
      </c>
      <c r="AN130">
        <v>0</v>
      </c>
      <c r="AO130">
        <v>1</v>
      </c>
      <c r="AP130">
        <v>0</v>
      </c>
      <c r="AQ130">
        <v>0</v>
      </c>
      <c r="AR130">
        <v>0</v>
      </c>
      <c r="AS130" t="s">
        <v>3</v>
      </c>
      <c r="AT130">
        <v>112</v>
      </c>
      <c r="AU130" t="s">
        <v>3</v>
      </c>
      <c r="AV130">
        <v>0</v>
      </c>
      <c r="AW130">
        <v>2</v>
      </c>
      <c r="AX130">
        <v>48584448</v>
      </c>
      <c r="AY130">
        <v>1</v>
      </c>
      <c r="AZ130">
        <v>0</v>
      </c>
      <c r="BA130">
        <v>138</v>
      </c>
      <c r="BB130">
        <v>0</v>
      </c>
      <c r="BC130">
        <v>0</v>
      </c>
      <c r="BD130">
        <v>0</v>
      </c>
      <c r="BE130">
        <v>0</v>
      </c>
      <c r="BF130">
        <v>0</v>
      </c>
      <c r="BG130">
        <v>0</v>
      </c>
      <c r="BH130">
        <v>0</v>
      </c>
      <c r="BI130">
        <v>0</v>
      </c>
      <c r="BJ130">
        <v>0</v>
      </c>
      <c r="BK130">
        <v>0</v>
      </c>
      <c r="BL130">
        <v>0</v>
      </c>
      <c r="BM130">
        <v>0</v>
      </c>
      <c r="BN130">
        <v>0</v>
      </c>
      <c r="BO130">
        <v>0</v>
      </c>
      <c r="BP130">
        <v>0</v>
      </c>
      <c r="BQ130">
        <v>0</v>
      </c>
      <c r="BR130">
        <v>0</v>
      </c>
      <c r="BS130">
        <v>0</v>
      </c>
      <c r="BT130">
        <v>0</v>
      </c>
      <c r="BU130">
        <v>0</v>
      </c>
      <c r="BV130">
        <v>0</v>
      </c>
      <c r="BW130">
        <v>0</v>
      </c>
      <c r="CX130">
        <f>Y130*Source!I73</f>
        <v>22.624000000000002</v>
      </c>
      <c r="CY130">
        <f>AA130</f>
        <v>3.96</v>
      </c>
      <c r="CZ130">
        <f>AE130</f>
        <v>3.96</v>
      </c>
      <c r="DA130">
        <f>AI130</f>
        <v>1</v>
      </c>
      <c r="DB130">
        <f t="shared" si="10"/>
        <v>443.52</v>
      </c>
      <c r="DC130">
        <f t="shared" si="11"/>
        <v>0</v>
      </c>
    </row>
    <row r="131" spans="1:107">
      <c r="A131">
        <f>ROW(Source!A74)</f>
        <v>74</v>
      </c>
      <c r="B131">
        <v>48583957</v>
      </c>
      <c r="C131">
        <v>48584449</v>
      </c>
      <c r="D131">
        <v>23134555</v>
      </c>
      <c r="E131">
        <v>1</v>
      </c>
      <c r="F131">
        <v>1</v>
      </c>
      <c r="G131">
        <v>1</v>
      </c>
      <c r="H131">
        <v>1</v>
      </c>
      <c r="I131" t="s">
        <v>1001</v>
      </c>
      <c r="J131" t="s">
        <v>3</v>
      </c>
      <c r="K131" t="s">
        <v>1002</v>
      </c>
      <c r="L131">
        <v>1369</v>
      </c>
      <c r="N131">
        <v>1013</v>
      </c>
      <c r="O131" t="s">
        <v>991</v>
      </c>
      <c r="P131" t="s">
        <v>991</v>
      </c>
      <c r="Q131">
        <v>1</v>
      </c>
      <c r="W131">
        <v>0</v>
      </c>
      <c r="X131">
        <v>-1593017532</v>
      </c>
      <c r="Y131">
        <v>383.06</v>
      </c>
      <c r="AA131">
        <v>0</v>
      </c>
      <c r="AB131">
        <v>0</v>
      </c>
      <c r="AC131">
        <v>0</v>
      </c>
      <c r="AD131">
        <v>8.3800000000000008</v>
      </c>
      <c r="AE131">
        <v>0</v>
      </c>
      <c r="AF131">
        <v>0</v>
      </c>
      <c r="AG131">
        <v>0</v>
      </c>
      <c r="AH131">
        <v>8.3800000000000008</v>
      </c>
      <c r="AI131">
        <v>1</v>
      </c>
      <c r="AJ131">
        <v>1</v>
      </c>
      <c r="AK131">
        <v>1</v>
      </c>
      <c r="AL131">
        <v>1</v>
      </c>
      <c r="AN131">
        <v>0</v>
      </c>
      <c r="AO131">
        <v>1</v>
      </c>
      <c r="AP131">
        <v>0</v>
      </c>
      <c r="AQ131">
        <v>0</v>
      </c>
      <c r="AR131">
        <v>0</v>
      </c>
      <c r="AS131" t="s">
        <v>3</v>
      </c>
      <c r="AT131">
        <v>383.06</v>
      </c>
      <c r="AU131" t="s">
        <v>3</v>
      </c>
      <c r="AV131">
        <v>1</v>
      </c>
      <c r="AW131">
        <v>2</v>
      </c>
      <c r="AX131">
        <v>48584456</v>
      </c>
      <c r="AY131">
        <v>1</v>
      </c>
      <c r="AZ131">
        <v>0</v>
      </c>
      <c r="BA131">
        <v>139</v>
      </c>
      <c r="BB131">
        <v>0</v>
      </c>
      <c r="BC131">
        <v>0</v>
      </c>
      <c r="BD131">
        <v>0</v>
      </c>
      <c r="BE131">
        <v>0</v>
      </c>
      <c r="BF131">
        <v>0</v>
      </c>
      <c r="BG131">
        <v>0</v>
      </c>
      <c r="BH131">
        <v>0</v>
      </c>
      <c r="BI131">
        <v>0</v>
      </c>
      <c r="BJ131">
        <v>0</v>
      </c>
      <c r="BK131">
        <v>0</v>
      </c>
      <c r="BL131">
        <v>0</v>
      </c>
      <c r="BM131">
        <v>0</v>
      </c>
      <c r="BN131">
        <v>0</v>
      </c>
      <c r="BO131">
        <v>0</v>
      </c>
      <c r="BP131">
        <v>0</v>
      </c>
      <c r="BQ131">
        <v>0</v>
      </c>
      <c r="BR131">
        <v>0</v>
      </c>
      <c r="BS131">
        <v>0</v>
      </c>
      <c r="BT131">
        <v>0</v>
      </c>
      <c r="BU131">
        <v>0</v>
      </c>
      <c r="BV131">
        <v>0</v>
      </c>
      <c r="BW131">
        <v>0</v>
      </c>
      <c r="CX131">
        <f>Y131*Source!I74</f>
        <v>19.153000000000002</v>
      </c>
      <c r="CY131">
        <f>AD131</f>
        <v>8.3800000000000008</v>
      </c>
      <c r="CZ131">
        <f>AH131</f>
        <v>8.3800000000000008</v>
      </c>
      <c r="DA131">
        <f>AL131</f>
        <v>1</v>
      </c>
      <c r="DB131">
        <f t="shared" si="10"/>
        <v>3210.04</v>
      </c>
      <c r="DC131">
        <f t="shared" si="11"/>
        <v>0</v>
      </c>
    </row>
    <row r="132" spans="1:107">
      <c r="A132">
        <f>ROW(Source!A74)</f>
        <v>74</v>
      </c>
      <c r="B132">
        <v>48583957</v>
      </c>
      <c r="C132">
        <v>48584449</v>
      </c>
      <c r="D132">
        <v>121548</v>
      </c>
      <c r="E132">
        <v>1</v>
      </c>
      <c r="F132">
        <v>1</v>
      </c>
      <c r="G132">
        <v>1</v>
      </c>
      <c r="H132">
        <v>1</v>
      </c>
      <c r="I132" t="s">
        <v>24</v>
      </c>
      <c r="J132" t="s">
        <v>3</v>
      </c>
      <c r="K132" t="s">
        <v>992</v>
      </c>
      <c r="L132">
        <v>608254</v>
      </c>
      <c r="N132">
        <v>1013</v>
      </c>
      <c r="O132" t="s">
        <v>993</v>
      </c>
      <c r="P132" t="s">
        <v>993</v>
      </c>
      <c r="Q132">
        <v>1</v>
      </c>
      <c r="W132">
        <v>0</v>
      </c>
      <c r="X132">
        <v>-185737400</v>
      </c>
      <c r="Y132">
        <v>1.1599999999999999</v>
      </c>
      <c r="AA132">
        <v>0</v>
      </c>
      <c r="AB132">
        <v>0</v>
      </c>
      <c r="AC132">
        <v>0</v>
      </c>
      <c r="AD132">
        <v>0</v>
      </c>
      <c r="AE132">
        <v>0</v>
      </c>
      <c r="AF132">
        <v>0</v>
      </c>
      <c r="AG132">
        <v>0</v>
      </c>
      <c r="AH132">
        <v>0</v>
      </c>
      <c r="AI132">
        <v>1</v>
      </c>
      <c r="AJ132">
        <v>1</v>
      </c>
      <c r="AK132">
        <v>1</v>
      </c>
      <c r="AL132">
        <v>1</v>
      </c>
      <c r="AN132">
        <v>0</v>
      </c>
      <c r="AO132">
        <v>1</v>
      </c>
      <c r="AP132">
        <v>0</v>
      </c>
      <c r="AQ132">
        <v>0</v>
      </c>
      <c r="AR132">
        <v>0</v>
      </c>
      <c r="AS132" t="s">
        <v>3</v>
      </c>
      <c r="AT132">
        <v>1.1599999999999999</v>
      </c>
      <c r="AU132" t="s">
        <v>3</v>
      </c>
      <c r="AV132">
        <v>2</v>
      </c>
      <c r="AW132">
        <v>2</v>
      </c>
      <c r="AX132">
        <v>48584457</v>
      </c>
      <c r="AY132">
        <v>1</v>
      </c>
      <c r="AZ132">
        <v>0</v>
      </c>
      <c r="BA132">
        <v>140</v>
      </c>
      <c r="BB132">
        <v>0</v>
      </c>
      <c r="BC132">
        <v>0</v>
      </c>
      <c r="BD132">
        <v>0</v>
      </c>
      <c r="BE132">
        <v>0</v>
      </c>
      <c r="BF132">
        <v>0</v>
      </c>
      <c r="BG132">
        <v>0</v>
      </c>
      <c r="BH132">
        <v>0</v>
      </c>
      <c r="BI132">
        <v>0</v>
      </c>
      <c r="BJ132">
        <v>0</v>
      </c>
      <c r="BK132">
        <v>0</v>
      </c>
      <c r="BL132">
        <v>0</v>
      </c>
      <c r="BM132">
        <v>0</v>
      </c>
      <c r="BN132">
        <v>0</v>
      </c>
      <c r="BO132">
        <v>0</v>
      </c>
      <c r="BP132">
        <v>0</v>
      </c>
      <c r="BQ132">
        <v>0</v>
      </c>
      <c r="BR132">
        <v>0</v>
      </c>
      <c r="BS132">
        <v>0</v>
      </c>
      <c r="BT132">
        <v>0</v>
      </c>
      <c r="BU132">
        <v>0</v>
      </c>
      <c r="BV132">
        <v>0</v>
      </c>
      <c r="BW132">
        <v>0</v>
      </c>
      <c r="CX132">
        <f>Y132*Source!I74</f>
        <v>5.7999999999999996E-2</v>
      </c>
      <c r="CY132">
        <f>AD132</f>
        <v>0</v>
      </c>
      <c r="CZ132">
        <f>AH132</f>
        <v>0</v>
      </c>
      <c r="DA132">
        <f>AL132</f>
        <v>1</v>
      </c>
      <c r="DB132">
        <f t="shared" si="10"/>
        <v>0</v>
      </c>
      <c r="DC132">
        <f t="shared" si="11"/>
        <v>0</v>
      </c>
    </row>
    <row r="133" spans="1:107">
      <c r="A133">
        <f>ROW(Source!A74)</f>
        <v>74</v>
      </c>
      <c r="B133">
        <v>48583957</v>
      </c>
      <c r="C133">
        <v>48584449</v>
      </c>
      <c r="D133">
        <v>40547141</v>
      </c>
      <c r="E133">
        <v>1</v>
      </c>
      <c r="F133">
        <v>1</v>
      </c>
      <c r="G133">
        <v>1</v>
      </c>
      <c r="H133">
        <v>2</v>
      </c>
      <c r="I133" t="s">
        <v>1009</v>
      </c>
      <c r="J133" t="s">
        <v>1017</v>
      </c>
      <c r="K133" t="s">
        <v>1011</v>
      </c>
      <c r="L133">
        <v>1368</v>
      </c>
      <c r="N133">
        <v>1011</v>
      </c>
      <c r="O133" t="s">
        <v>997</v>
      </c>
      <c r="P133" t="s">
        <v>997</v>
      </c>
      <c r="Q133">
        <v>1</v>
      </c>
      <c r="W133">
        <v>0</v>
      </c>
      <c r="X133">
        <v>1753337916</v>
      </c>
      <c r="Y133">
        <v>1.1599999999999999</v>
      </c>
      <c r="AA133">
        <v>0</v>
      </c>
      <c r="AB133">
        <v>32.090000000000003</v>
      </c>
      <c r="AC133">
        <v>12.1</v>
      </c>
      <c r="AD133">
        <v>0</v>
      </c>
      <c r="AE133">
        <v>0</v>
      </c>
      <c r="AF133">
        <v>32.090000000000003</v>
      </c>
      <c r="AG133">
        <v>12.1</v>
      </c>
      <c r="AH133">
        <v>0</v>
      </c>
      <c r="AI133">
        <v>1</v>
      </c>
      <c r="AJ133">
        <v>1</v>
      </c>
      <c r="AK133">
        <v>1</v>
      </c>
      <c r="AL133">
        <v>1</v>
      </c>
      <c r="AN133">
        <v>0</v>
      </c>
      <c r="AO133">
        <v>1</v>
      </c>
      <c r="AP133">
        <v>0</v>
      </c>
      <c r="AQ133">
        <v>0</v>
      </c>
      <c r="AR133">
        <v>0</v>
      </c>
      <c r="AS133" t="s">
        <v>3</v>
      </c>
      <c r="AT133">
        <v>1.1599999999999999</v>
      </c>
      <c r="AU133" t="s">
        <v>3</v>
      </c>
      <c r="AV133">
        <v>0</v>
      </c>
      <c r="AW133">
        <v>2</v>
      </c>
      <c r="AX133">
        <v>48584458</v>
      </c>
      <c r="AY133">
        <v>1</v>
      </c>
      <c r="AZ133">
        <v>0</v>
      </c>
      <c r="BA133">
        <v>141</v>
      </c>
      <c r="BB133">
        <v>0</v>
      </c>
      <c r="BC133">
        <v>0</v>
      </c>
      <c r="BD133">
        <v>0</v>
      </c>
      <c r="BE133">
        <v>0</v>
      </c>
      <c r="BF133">
        <v>0</v>
      </c>
      <c r="BG133">
        <v>0</v>
      </c>
      <c r="BH133">
        <v>0</v>
      </c>
      <c r="BI133">
        <v>0</v>
      </c>
      <c r="BJ133">
        <v>0</v>
      </c>
      <c r="BK133">
        <v>0</v>
      </c>
      <c r="BL133">
        <v>0</v>
      </c>
      <c r="BM133">
        <v>0</v>
      </c>
      <c r="BN133">
        <v>0</v>
      </c>
      <c r="BO133">
        <v>0</v>
      </c>
      <c r="BP133">
        <v>0</v>
      </c>
      <c r="BQ133">
        <v>0</v>
      </c>
      <c r="BR133">
        <v>0</v>
      </c>
      <c r="BS133">
        <v>0</v>
      </c>
      <c r="BT133">
        <v>0</v>
      </c>
      <c r="BU133">
        <v>0</v>
      </c>
      <c r="BV133">
        <v>0</v>
      </c>
      <c r="BW133">
        <v>0</v>
      </c>
      <c r="CX133">
        <f>Y133*Source!I74</f>
        <v>5.7999999999999996E-2</v>
      </c>
      <c r="CY133">
        <f>AB133</f>
        <v>32.090000000000003</v>
      </c>
      <c r="CZ133">
        <f>AF133</f>
        <v>32.090000000000003</v>
      </c>
      <c r="DA133">
        <f>AJ133</f>
        <v>1</v>
      </c>
      <c r="DB133">
        <f t="shared" si="10"/>
        <v>37.22</v>
      </c>
      <c r="DC133">
        <f t="shared" si="11"/>
        <v>14.04</v>
      </c>
    </row>
    <row r="134" spans="1:107">
      <c r="A134">
        <f>ROW(Source!A74)</f>
        <v>74</v>
      </c>
      <c r="B134">
        <v>48583957</v>
      </c>
      <c r="C134">
        <v>48584449</v>
      </c>
      <c r="D134">
        <v>40517442</v>
      </c>
      <c r="E134">
        <v>1</v>
      </c>
      <c r="F134">
        <v>1</v>
      </c>
      <c r="G134">
        <v>1</v>
      </c>
      <c r="H134">
        <v>3</v>
      </c>
      <c r="I134" t="s">
        <v>1087</v>
      </c>
      <c r="J134" t="s">
        <v>1088</v>
      </c>
      <c r="K134" t="s">
        <v>1089</v>
      </c>
      <c r="L134">
        <v>1339</v>
      </c>
      <c r="N134">
        <v>1007</v>
      </c>
      <c r="O134" t="s">
        <v>1040</v>
      </c>
      <c r="P134" t="s">
        <v>1040</v>
      </c>
      <c r="Q134">
        <v>1</v>
      </c>
      <c r="W134">
        <v>0</v>
      </c>
      <c r="X134">
        <v>-410080015</v>
      </c>
      <c r="Y134">
        <v>4.4000000000000004</v>
      </c>
      <c r="AA134">
        <v>399</v>
      </c>
      <c r="AB134">
        <v>0</v>
      </c>
      <c r="AC134">
        <v>0</v>
      </c>
      <c r="AD134">
        <v>0</v>
      </c>
      <c r="AE134">
        <v>399</v>
      </c>
      <c r="AF134">
        <v>0</v>
      </c>
      <c r="AG134">
        <v>0</v>
      </c>
      <c r="AH134">
        <v>0</v>
      </c>
      <c r="AI134">
        <v>1</v>
      </c>
      <c r="AJ134">
        <v>1</v>
      </c>
      <c r="AK134">
        <v>1</v>
      </c>
      <c r="AL134">
        <v>1</v>
      </c>
      <c r="AN134">
        <v>0</v>
      </c>
      <c r="AO134">
        <v>1</v>
      </c>
      <c r="AP134">
        <v>0</v>
      </c>
      <c r="AQ134">
        <v>0</v>
      </c>
      <c r="AR134">
        <v>0</v>
      </c>
      <c r="AS134" t="s">
        <v>3</v>
      </c>
      <c r="AT134">
        <v>4.4000000000000004</v>
      </c>
      <c r="AU134" t="s">
        <v>3</v>
      </c>
      <c r="AV134">
        <v>0</v>
      </c>
      <c r="AW134">
        <v>2</v>
      </c>
      <c r="AX134">
        <v>48584459</v>
      </c>
      <c r="AY134">
        <v>1</v>
      </c>
      <c r="AZ134">
        <v>0</v>
      </c>
      <c r="BA134">
        <v>142</v>
      </c>
      <c r="BB134">
        <v>0</v>
      </c>
      <c r="BC134">
        <v>0</v>
      </c>
      <c r="BD134">
        <v>0</v>
      </c>
      <c r="BE134">
        <v>0</v>
      </c>
      <c r="BF134">
        <v>0</v>
      </c>
      <c r="BG134">
        <v>0</v>
      </c>
      <c r="BH134">
        <v>0</v>
      </c>
      <c r="BI134">
        <v>0</v>
      </c>
      <c r="BJ134">
        <v>0</v>
      </c>
      <c r="BK134">
        <v>0</v>
      </c>
      <c r="BL134">
        <v>0</v>
      </c>
      <c r="BM134">
        <v>0</v>
      </c>
      <c r="BN134">
        <v>0</v>
      </c>
      <c r="BO134">
        <v>0</v>
      </c>
      <c r="BP134">
        <v>0</v>
      </c>
      <c r="BQ134">
        <v>0</v>
      </c>
      <c r="BR134">
        <v>0</v>
      </c>
      <c r="BS134">
        <v>0</v>
      </c>
      <c r="BT134">
        <v>0</v>
      </c>
      <c r="BU134">
        <v>0</v>
      </c>
      <c r="BV134">
        <v>0</v>
      </c>
      <c r="BW134">
        <v>0</v>
      </c>
      <c r="CX134">
        <f>Y134*Source!I74</f>
        <v>0.22000000000000003</v>
      </c>
      <c r="CY134">
        <f>AA134</f>
        <v>399</v>
      </c>
      <c r="CZ134">
        <f>AE134</f>
        <v>399</v>
      </c>
      <c r="DA134">
        <f>AI134</f>
        <v>1</v>
      </c>
      <c r="DB134">
        <f t="shared" si="10"/>
        <v>1755.6</v>
      </c>
      <c r="DC134">
        <f t="shared" si="11"/>
        <v>0</v>
      </c>
    </row>
    <row r="135" spans="1:107">
      <c r="A135">
        <f>ROW(Source!A74)</f>
        <v>74</v>
      </c>
      <c r="B135">
        <v>48583957</v>
      </c>
      <c r="C135">
        <v>48584449</v>
      </c>
      <c r="D135">
        <v>40525967</v>
      </c>
      <c r="E135">
        <v>1</v>
      </c>
      <c r="F135">
        <v>1</v>
      </c>
      <c r="G135">
        <v>1</v>
      </c>
      <c r="H135">
        <v>3</v>
      </c>
      <c r="I135" t="s">
        <v>1090</v>
      </c>
      <c r="J135" t="s">
        <v>1091</v>
      </c>
      <c r="K135" t="s">
        <v>1092</v>
      </c>
      <c r="L135">
        <v>1339</v>
      </c>
      <c r="N135">
        <v>1007</v>
      </c>
      <c r="O135" t="s">
        <v>1040</v>
      </c>
      <c r="P135" t="s">
        <v>1040</v>
      </c>
      <c r="Q135">
        <v>1</v>
      </c>
      <c r="W135">
        <v>0</v>
      </c>
      <c r="X135">
        <v>-1418712732</v>
      </c>
      <c r="Y135">
        <v>0.35</v>
      </c>
      <c r="AA135">
        <v>2.4700000000000002</v>
      </c>
      <c r="AB135">
        <v>0</v>
      </c>
      <c r="AC135">
        <v>0</v>
      </c>
      <c r="AD135">
        <v>0</v>
      </c>
      <c r="AE135">
        <v>2.4700000000000002</v>
      </c>
      <c r="AF135">
        <v>0</v>
      </c>
      <c r="AG135">
        <v>0</v>
      </c>
      <c r="AH135">
        <v>0</v>
      </c>
      <c r="AI135">
        <v>1</v>
      </c>
      <c r="AJ135">
        <v>1</v>
      </c>
      <c r="AK135">
        <v>1</v>
      </c>
      <c r="AL135">
        <v>1</v>
      </c>
      <c r="AN135">
        <v>0</v>
      </c>
      <c r="AO135">
        <v>1</v>
      </c>
      <c r="AP135">
        <v>0</v>
      </c>
      <c r="AQ135">
        <v>0</v>
      </c>
      <c r="AR135">
        <v>0</v>
      </c>
      <c r="AS135" t="s">
        <v>3</v>
      </c>
      <c r="AT135">
        <v>0.35</v>
      </c>
      <c r="AU135" t="s">
        <v>3</v>
      </c>
      <c r="AV135">
        <v>0</v>
      </c>
      <c r="AW135">
        <v>2</v>
      </c>
      <c r="AX135">
        <v>48584460</v>
      </c>
      <c r="AY135">
        <v>1</v>
      </c>
      <c r="AZ135">
        <v>0</v>
      </c>
      <c r="BA135">
        <v>143</v>
      </c>
      <c r="BB135">
        <v>0</v>
      </c>
      <c r="BC135">
        <v>0</v>
      </c>
      <c r="BD135">
        <v>0</v>
      </c>
      <c r="BE135">
        <v>0</v>
      </c>
      <c r="BF135">
        <v>0</v>
      </c>
      <c r="BG135">
        <v>0</v>
      </c>
      <c r="BH135">
        <v>0</v>
      </c>
      <c r="BI135">
        <v>0</v>
      </c>
      <c r="BJ135">
        <v>0</v>
      </c>
      <c r="BK135">
        <v>0</v>
      </c>
      <c r="BL135">
        <v>0</v>
      </c>
      <c r="BM135">
        <v>0</v>
      </c>
      <c r="BN135">
        <v>0</v>
      </c>
      <c r="BO135">
        <v>0</v>
      </c>
      <c r="BP135">
        <v>0</v>
      </c>
      <c r="BQ135">
        <v>0</v>
      </c>
      <c r="BR135">
        <v>0</v>
      </c>
      <c r="BS135">
        <v>0</v>
      </c>
      <c r="BT135">
        <v>0</v>
      </c>
      <c r="BU135">
        <v>0</v>
      </c>
      <c r="BV135">
        <v>0</v>
      </c>
      <c r="BW135">
        <v>0</v>
      </c>
      <c r="CX135">
        <f>Y135*Source!I74</f>
        <v>1.7499999999999998E-2</v>
      </c>
      <c r="CY135">
        <f>AA135</f>
        <v>2.4700000000000002</v>
      </c>
      <c r="CZ135">
        <f>AE135</f>
        <v>2.4700000000000002</v>
      </c>
      <c r="DA135">
        <f>AI135</f>
        <v>1</v>
      </c>
      <c r="DB135">
        <f t="shared" si="10"/>
        <v>0.86</v>
      </c>
      <c r="DC135">
        <f t="shared" si="11"/>
        <v>0</v>
      </c>
    </row>
    <row r="136" spans="1:107">
      <c r="A136">
        <f>ROW(Source!A74)</f>
        <v>74</v>
      </c>
      <c r="B136">
        <v>48583957</v>
      </c>
      <c r="C136">
        <v>48584449</v>
      </c>
      <c r="D136">
        <v>40539428</v>
      </c>
      <c r="E136">
        <v>1</v>
      </c>
      <c r="F136">
        <v>1</v>
      </c>
      <c r="G136">
        <v>1</v>
      </c>
      <c r="H136">
        <v>3</v>
      </c>
      <c r="I136" t="s">
        <v>38</v>
      </c>
      <c r="J136" t="s">
        <v>41</v>
      </c>
      <c r="K136" t="s">
        <v>39</v>
      </c>
      <c r="L136">
        <v>1348</v>
      </c>
      <c r="N136">
        <v>1009</v>
      </c>
      <c r="O136" t="s">
        <v>40</v>
      </c>
      <c r="P136" t="s">
        <v>40</v>
      </c>
      <c r="Q136">
        <v>1000</v>
      </c>
      <c r="W136">
        <v>0</v>
      </c>
      <c r="X136">
        <v>-150994421</v>
      </c>
      <c r="Y136">
        <v>8.1</v>
      </c>
      <c r="AA136">
        <v>0</v>
      </c>
      <c r="AB136">
        <v>0</v>
      </c>
      <c r="AC136">
        <v>0</v>
      </c>
      <c r="AD136">
        <v>0</v>
      </c>
      <c r="AE136">
        <v>0</v>
      </c>
      <c r="AF136">
        <v>0</v>
      </c>
      <c r="AG136">
        <v>0</v>
      </c>
      <c r="AH136">
        <v>0</v>
      </c>
      <c r="AI136">
        <v>1</v>
      </c>
      <c r="AJ136">
        <v>1</v>
      </c>
      <c r="AK136">
        <v>1</v>
      </c>
      <c r="AL136">
        <v>1</v>
      </c>
      <c r="AN136">
        <v>0</v>
      </c>
      <c r="AO136">
        <v>0</v>
      </c>
      <c r="AP136">
        <v>1</v>
      </c>
      <c r="AQ136">
        <v>0</v>
      </c>
      <c r="AR136">
        <v>0</v>
      </c>
      <c r="AS136" t="s">
        <v>3</v>
      </c>
      <c r="AT136">
        <v>8.1</v>
      </c>
      <c r="AU136" t="s">
        <v>3</v>
      </c>
      <c r="AV136">
        <v>0</v>
      </c>
      <c r="AW136">
        <v>2</v>
      </c>
      <c r="AX136">
        <v>48584461</v>
      </c>
      <c r="AY136">
        <v>1</v>
      </c>
      <c r="AZ136">
        <v>0</v>
      </c>
      <c r="BA136">
        <v>144</v>
      </c>
      <c r="BB136">
        <v>0</v>
      </c>
      <c r="BC136">
        <v>0</v>
      </c>
      <c r="BD136">
        <v>0</v>
      </c>
      <c r="BE136">
        <v>0</v>
      </c>
      <c r="BF136">
        <v>0</v>
      </c>
      <c r="BG136">
        <v>0</v>
      </c>
      <c r="BH136">
        <v>0</v>
      </c>
      <c r="BI136">
        <v>0</v>
      </c>
      <c r="BJ136">
        <v>0</v>
      </c>
      <c r="BK136">
        <v>0</v>
      </c>
      <c r="BL136">
        <v>0</v>
      </c>
      <c r="BM136">
        <v>0</v>
      </c>
      <c r="BN136">
        <v>0</v>
      </c>
      <c r="BO136">
        <v>0</v>
      </c>
      <c r="BP136">
        <v>0</v>
      </c>
      <c r="BQ136">
        <v>0</v>
      </c>
      <c r="BR136">
        <v>0</v>
      </c>
      <c r="BS136">
        <v>0</v>
      </c>
      <c r="BT136">
        <v>0</v>
      </c>
      <c r="BU136">
        <v>0</v>
      </c>
      <c r="BV136">
        <v>0</v>
      </c>
      <c r="BW136">
        <v>0</v>
      </c>
      <c r="CX136">
        <f>Y136*Source!I74</f>
        <v>0.40500000000000003</v>
      </c>
      <c r="CY136">
        <f>AA136</f>
        <v>0</v>
      </c>
      <c r="CZ136">
        <f>AE136</f>
        <v>0</v>
      </c>
      <c r="DA136">
        <f>AI136</f>
        <v>1</v>
      </c>
      <c r="DB136">
        <f t="shared" si="10"/>
        <v>0</v>
      </c>
      <c r="DC136">
        <f t="shared" si="11"/>
        <v>0</v>
      </c>
    </row>
    <row r="137" spans="1:107">
      <c r="A137">
        <f>ROW(Source!A76)</f>
        <v>76</v>
      </c>
      <c r="B137">
        <v>48583957</v>
      </c>
      <c r="C137">
        <v>48584463</v>
      </c>
      <c r="D137">
        <v>23134555</v>
      </c>
      <c r="E137">
        <v>1</v>
      </c>
      <c r="F137">
        <v>1</v>
      </c>
      <c r="G137">
        <v>1</v>
      </c>
      <c r="H137">
        <v>1</v>
      </c>
      <c r="I137" t="s">
        <v>1001</v>
      </c>
      <c r="J137" t="s">
        <v>3</v>
      </c>
      <c r="K137" t="s">
        <v>1002</v>
      </c>
      <c r="L137">
        <v>1369</v>
      </c>
      <c r="N137">
        <v>1013</v>
      </c>
      <c r="O137" t="s">
        <v>991</v>
      </c>
      <c r="P137" t="s">
        <v>991</v>
      </c>
      <c r="Q137">
        <v>1</v>
      </c>
      <c r="W137">
        <v>0</v>
      </c>
      <c r="X137">
        <v>-1593017532</v>
      </c>
      <c r="Y137">
        <v>42.9</v>
      </c>
      <c r="AA137">
        <v>0</v>
      </c>
      <c r="AB137">
        <v>0</v>
      </c>
      <c r="AC137">
        <v>0</v>
      </c>
      <c r="AD137">
        <v>8.3800000000000008</v>
      </c>
      <c r="AE137">
        <v>0</v>
      </c>
      <c r="AF137">
        <v>0</v>
      </c>
      <c r="AG137">
        <v>0</v>
      </c>
      <c r="AH137">
        <v>8.3800000000000008</v>
      </c>
      <c r="AI137">
        <v>1</v>
      </c>
      <c r="AJ137">
        <v>1</v>
      </c>
      <c r="AK137">
        <v>1</v>
      </c>
      <c r="AL137">
        <v>1</v>
      </c>
      <c r="AN137">
        <v>0</v>
      </c>
      <c r="AO137">
        <v>1</v>
      </c>
      <c r="AP137">
        <v>0</v>
      </c>
      <c r="AQ137">
        <v>0</v>
      </c>
      <c r="AR137">
        <v>0</v>
      </c>
      <c r="AS137" t="s">
        <v>3</v>
      </c>
      <c r="AT137">
        <v>42.9</v>
      </c>
      <c r="AU137" t="s">
        <v>3</v>
      </c>
      <c r="AV137">
        <v>1</v>
      </c>
      <c r="AW137">
        <v>2</v>
      </c>
      <c r="AX137">
        <v>48584472</v>
      </c>
      <c r="AY137">
        <v>1</v>
      </c>
      <c r="AZ137">
        <v>0</v>
      </c>
      <c r="BA137">
        <v>145</v>
      </c>
      <c r="BB137">
        <v>0</v>
      </c>
      <c r="BC137">
        <v>0</v>
      </c>
      <c r="BD137">
        <v>0</v>
      </c>
      <c r="BE137">
        <v>0</v>
      </c>
      <c r="BF137">
        <v>0</v>
      </c>
      <c r="BG137">
        <v>0</v>
      </c>
      <c r="BH137">
        <v>0</v>
      </c>
      <c r="BI137">
        <v>0</v>
      </c>
      <c r="BJ137">
        <v>0</v>
      </c>
      <c r="BK137">
        <v>0</v>
      </c>
      <c r="BL137">
        <v>0</v>
      </c>
      <c r="BM137">
        <v>0</v>
      </c>
      <c r="BN137">
        <v>0</v>
      </c>
      <c r="BO137">
        <v>0</v>
      </c>
      <c r="BP137">
        <v>0</v>
      </c>
      <c r="BQ137">
        <v>0</v>
      </c>
      <c r="BR137">
        <v>0</v>
      </c>
      <c r="BS137">
        <v>0</v>
      </c>
      <c r="BT137">
        <v>0</v>
      </c>
      <c r="BU137">
        <v>0</v>
      </c>
      <c r="BV137">
        <v>0</v>
      </c>
      <c r="BW137">
        <v>0</v>
      </c>
      <c r="CX137">
        <f>Y137*Source!I76</f>
        <v>2.145</v>
      </c>
      <c r="CY137">
        <f>AD137</f>
        <v>8.3800000000000008</v>
      </c>
      <c r="CZ137">
        <f>AH137</f>
        <v>8.3800000000000008</v>
      </c>
      <c r="DA137">
        <f>AL137</f>
        <v>1</v>
      </c>
      <c r="DB137">
        <f t="shared" si="10"/>
        <v>359.5</v>
      </c>
      <c r="DC137">
        <f t="shared" si="11"/>
        <v>0</v>
      </c>
    </row>
    <row r="138" spans="1:107">
      <c r="A138">
        <f>ROW(Source!A76)</f>
        <v>76</v>
      </c>
      <c r="B138">
        <v>48583957</v>
      </c>
      <c r="C138">
        <v>48584463</v>
      </c>
      <c r="D138">
        <v>121548</v>
      </c>
      <c r="E138">
        <v>1</v>
      </c>
      <c r="F138">
        <v>1</v>
      </c>
      <c r="G138">
        <v>1</v>
      </c>
      <c r="H138">
        <v>1</v>
      </c>
      <c r="I138" t="s">
        <v>24</v>
      </c>
      <c r="J138" t="s">
        <v>3</v>
      </c>
      <c r="K138" t="s">
        <v>992</v>
      </c>
      <c r="L138">
        <v>608254</v>
      </c>
      <c r="N138">
        <v>1013</v>
      </c>
      <c r="O138" t="s">
        <v>993</v>
      </c>
      <c r="P138" t="s">
        <v>993</v>
      </c>
      <c r="Q138">
        <v>1</v>
      </c>
      <c r="W138">
        <v>0</v>
      </c>
      <c r="X138">
        <v>-185737400</v>
      </c>
      <c r="Y138">
        <v>0.02</v>
      </c>
      <c r="AA138">
        <v>0</v>
      </c>
      <c r="AB138">
        <v>0</v>
      </c>
      <c r="AC138">
        <v>0</v>
      </c>
      <c r="AD138">
        <v>0</v>
      </c>
      <c r="AE138">
        <v>0</v>
      </c>
      <c r="AF138">
        <v>0</v>
      </c>
      <c r="AG138">
        <v>0</v>
      </c>
      <c r="AH138">
        <v>0</v>
      </c>
      <c r="AI138">
        <v>1</v>
      </c>
      <c r="AJ138">
        <v>1</v>
      </c>
      <c r="AK138">
        <v>1</v>
      </c>
      <c r="AL138">
        <v>1</v>
      </c>
      <c r="AN138">
        <v>0</v>
      </c>
      <c r="AO138">
        <v>1</v>
      </c>
      <c r="AP138">
        <v>0</v>
      </c>
      <c r="AQ138">
        <v>0</v>
      </c>
      <c r="AR138">
        <v>0</v>
      </c>
      <c r="AS138" t="s">
        <v>3</v>
      </c>
      <c r="AT138">
        <v>0.02</v>
      </c>
      <c r="AU138" t="s">
        <v>3</v>
      </c>
      <c r="AV138">
        <v>2</v>
      </c>
      <c r="AW138">
        <v>2</v>
      </c>
      <c r="AX138">
        <v>48584473</v>
      </c>
      <c r="AY138">
        <v>1</v>
      </c>
      <c r="AZ138">
        <v>0</v>
      </c>
      <c r="BA138">
        <v>146</v>
      </c>
      <c r="BB138">
        <v>0</v>
      </c>
      <c r="BC138">
        <v>0</v>
      </c>
      <c r="BD138">
        <v>0</v>
      </c>
      <c r="BE138">
        <v>0</v>
      </c>
      <c r="BF138">
        <v>0</v>
      </c>
      <c r="BG138">
        <v>0</v>
      </c>
      <c r="BH138">
        <v>0</v>
      </c>
      <c r="BI138">
        <v>0</v>
      </c>
      <c r="BJ138">
        <v>0</v>
      </c>
      <c r="BK138">
        <v>0</v>
      </c>
      <c r="BL138">
        <v>0</v>
      </c>
      <c r="BM138">
        <v>0</v>
      </c>
      <c r="BN138">
        <v>0</v>
      </c>
      <c r="BO138">
        <v>0</v>
      </c>
      <c r="BP138">
        <v>0</v>
      </c>
      <c r="BQ138">
        <v>0</v>
      </c>
      <c r="BR138">
        <v>0</v>
      </c>
      <c r="BS138">
        <v>0</v>
      </c>
      <c r="BT138">
        <v>0</v>
      </c>
      <c r="BU138">
        <v>0</v>
      </c>
      <c r="BV138">
        <v>0</v>
      </c>
      <c r="BW138">
        <v>0</v>
      </c>
      <c r="CX138">
        <f>Y138*Source!I76</f>
        <v>1E-3</v>
      </c>
      <c r="CY138">
        <f>AD138</f>
        <v>0</v>
      </c>
      <c r="CZ138">
        <f>AH138</f>
        <v>0</v>
      </c>
      <c r="DA138">
        <f>AL138</f>
        <v>1</v>
      </c>
      <c r="DB138">
        <f t="shared" si="10"/>
        <v>0</v>
      </c>
      <c r="DC138">
        <f t="shared" si="11"/>
        <v>0</v>
      </c>
    </row>
    <row r="139" spans="1:107">
      <c r="A139">
        <f>ROW(Source!A76)</f>
        <v>76</v>
      </c>
      <c r="B139">
        <v>48583957</v>
      </c>
      <c r="C139">
        <v>48584463</v>
      </c>
      <c r="D139">
        <v>40547141</v>
      </c>
      <c r="E139">
        <v>1</v>
      </c>
      <c r="F139">
        <v>1</v>
      </c>
      <c r="G139">
        <v>1</v>
      </c>
      <c r="H139">
        <v>2</v>
      </c>
      <c r="I139" t="s">
        <v>1009</v>
      </c>
      <c r="J139" t="s">
        <v>1017</v>
      </c>
      <c r="K139" t="s">
        <v>1011</v>
      </c>
      <c r="L139">
        <v>1368</v>
      </c>
      <c r="N139">
        <v>1011</v>
      </c>
      <c r="O139" t="s">
        <v>997</v>
      </c>
      <c r="P139" t="s">
        <v>997</v>
      </c>
      <c r="Q139">
        <v>1</v>
      </c>
      <c r="W139">
        <v>0</v>
      </c>
      <c r="X139">
        <v>1753337916</v>
      </c>
      <c r="Y139">
        <v>0.02</v>
      </c>
      <c r="AA139">
        <v>0</v>
      </c>
      <c r="AB139">
        <v>32.090000000000003</v>
      </c>
      <c r="AC139">
        <v>12.1</v>
      </c>
      <c r="AD139">
        <v>0</v>
      </c>
      <c r="AE139">
        <v>0</v>
      </c>
      <c r="AF139">
        <v>32.090000000000003</v>
      </c>
      <c r="AG139">
        <v>12.1</v>
      </c>
      <c r="AH139">
        <v>0</v>
      </c>
      <c r="AI139">
        <v>1</v>
      </c>
      <c r="AJ139">
        <v>1</v>
      </c>
      <c r="AK139">
        <v>1</v>
      </c>
      <c r="AL139">
        <v>1</v>
      </c>
      <c r="AN139">
        <v>0</v>
      </c>
      <c r="AO139">
        <v>1</v>
      </c>
      <c r="AP139">
        <v>0</v>
      </c>
      <c r="AQ139">
        <v>0</v>
      </c>
      <c r="AR139">
        <v>0</v>
      </c>
      <c r="AS139" t="s">
        <v>3</v>
      </c>
      <c r="AT139">
        <v>0.02</v>
      </c>
      <c r="AU139" t="s">
        <v>3</v>
      </c>
      <c r="AV139">
        <v>0</v>
      </c>
      <c r="AW139">
        <v>2</v>
      </c>
      <c r="AX139">
        <v>48584474</v>
      </c>
      <c r="AY139">
        <v>1</v>
      </c>
      <c r="AZ139">
        <v>0</v>
      </c>
      <c r="BA139">
        <v>147</v>
      </c>
      <c r="BB139">
        <v>0</v>
      </c>
      <c r="BC139">
        <v>0</v>
      </c>
      <c r="BD139">
        <v>0</v>
      </c>
      <c r="BE139">
        <v>0</v>
      </c>
      <c r="BF139">
        <v>0</v>
      </c>
      <c r="BG139">
        <v>0</v>
      </c>
      <c r="BH139">
        <v>0</v>
      </c>
      <c r="BI139">
        <v>0</v>
      </c>
      <c r="BJ139">
        <v>0</v>
      </c>
      <c r="BK139">
        <v>0</v>
      </c>
      <c r="BL139">
        <v>0</v>
      </c>
      <c r="BM139">
        <v>0</v>
      </c>
      <c r="BN139">
        <v>0</v>
      </c>
      <c r="BO139">
        <v>0</v>
      </c>
      <c r="BP139">
        <v>0</v>
      </c>
      <c r="BQ139">
        <v>0</v>
      </c>
      <c r="BR139">
        <v>0</v>
      </c>
      <c r="BS139">
        <v>0</v>
      </c>
      <c r="BT139">
        <v>0</v>
      </c>
      <c r="BU139">
        <v>0</v>
      </c>
      <c r="BV139">
        <v>0</v>
      </c>
      <c r="BW139">
        <v>0</v>
      </c>
      <c r="CX139">
        <f>Y139*Source!I76</f>
        <v>1E-3</v>
      </c>
      <c r="CY139">
        <f>AB139</f>
        <v>32.090000000000003</v>
      </c>
      <c r="CZ139">
        <f>AF139</f>
        <v>32.090000000000003</v>
      </c>
      <c r="DA139">
        <f>AJ139</f>
        <v>1</v>
      </c>
      <c r="DB139">
        <f t="shared" si="10"/>
        <v>0.64</v>
      </c>
      <c r="DC139">
        <f t="shared" si="11"/>
        <v>0.24</v>
      </c>
    </row>
    <row r="140" spans="1:107">
      <c r="A140">
        <f>ROW(Source!A76)</f>
        <v>76</v>
      </c>
      <c r="B140">
        <v>48583957</v>
      </c>
      <c r="C140">
        <v>48584463</v>
      </c>
      <c r="D140">
        <v>40548857</v>
      </c>
      <c r="E140">
        <v>1</v>
      </c>
      <c r="F140">
        <v>1</v>
      </c>
      <c r="G140">
        <v>1</v>
      </c>
      <c r="H140">
        <v>2</v>
      </c>
      <c r="I140" t="s">
        <v>1028</v>
      </c>
      <c r="J140" t="s">
        <v>1029</v>
      </c>
      <c r="K140" t="s">
        <v>1030</v>
      </c>
      <c r="L140">
        <v>1368</v>
      </c>
      <c r="N140">
        <v>1011</v>
      </c>
      <c r="O140" t="s">
        <v>997</v>
      </c>
      <c r="P140" t="s">
        <v>997</v>
      </c>
      <c r="Q140">
        <v>1</v>
      </c>
      <c r="W140">
        <v>0</v>
      </c>
      <c r="X140">
        <v>-671646184</v>
      </c>
      <c r="Y140">
        <v>0.15</v>
      </c>
      <c r="AA140">
        <v>0</v>
      </c>
      <c r="AB140">
        <v>91.76</v>
      </c>
      <c r="AC140">
        <v>10.35</v>
      </c>
      <c r="AD140">
        <v>0</v>
      </c>
      <c r="AE140">
        <v>0</v>
      </c>
      <c r="AF140">
        <v>91.76</v>
      </c>
      <c r="AG140">
        <v>10.35</v>
      </c>
      <c r="AH140">
        <v>0</v>
      </c>
      <c r="AI140">
        <v>1</v>
      </c>
      <c r="AJ140">
        <v>1</v>
      </c>
      <c r="AK140">
        <v>1</v>
      </c>
      <c r="AL140">
        <v>1</v>
      </c>
      <c r="AN140">
        <v>0</v>
      </c>
      <c r="AO140">
        <v>1</v>
      </c>
      <c r="AP140">
        <v>0</v>
      </c>
      <c r="AQ140">
        <v>0</v>
      </c>
      <c r="AR140">
        <v>0</v>
      </c>
      <c r="AS140" t="s">
        <v>3</v>
      </c>
      <c r="AT140">
        <v>0.15</v>
      </c>
      <c r="AU140" t="s">
        <v>3</v>
      </c>
      <c r="AV140">
        <v>0</v>
      </c>
      <c r="AW140">
        <v>2</v>
      </c>
      <c r="AX140">
        <v>48584475</v>
      </c>
      <c r="AY140">
        <v>1</v>
      </c>
      <c r="AZ140">
        <v>0</v>
      </c>
      <c r="BA140">
        <v>148</v>
      </c>
      <c r="BB140">
        <v>0</v>
      </c>
      <c r="BC140">
        <v>0</v>
      </c>
      <c r="BD140">
        <v>0</v>
      </c>
      <c r="BE140">
        <v>0</v>
      </c>
      <c r="BF140">
        <v>0</v>
      </c>
      <c r="BG140">
        <v>0</v>
      </c>
      <c r="BH140">
        <v>0</v>
      </c>
      <c r="BI140">
        <v>0</v>
      </c>
      <c r="BJ140">
        <v>0</v>
      </c>
      <c r="BK140">
        <v>0</v>
      </c>
      <c r="BL140">
        <v>0</v>
      </c>
      <c r="BM140">
        <v>0</v>
      </c>
      <c r="BN140">
        <v>0</v>
      </c>
      <c r="BO140">
        <v>0</v>
      </c>
      <c r="BP140">
        <v>0</v>
      </c>
      <c r="BQ140">
        <v>0</v>
      </c>
      <c r="BR140">
        <v>0</v>
      </c>
      <c r="BS140">
        <v>0</v>
      </c>
      <c r="BT140">
        <v>0</v>
      </c>
      <c r="BU140">
        <v>0</v>
      </c>
      <c r="BV140">
        <v>0</v>
      </c>
      <c r="BW140">
        <v>0</v>
      </c>
      <c r="CX140">
        <f>Y140*Source!I76</f>
        <v>7.4999999999999997E-3</v>
      </c>
      <c r="CY140">
        <f>AB140</f>
        <v>91.76</v>
      </c>
      <c r="CZ140">
        <f>AF140</f>
        <v>91.76</v>
      </c>
      <c r="DA140">
        <f>AJ140</f>
        <v>1</v>
      </c>
      <c r="DB140">
        <f t="shared" si="10"/>
        <v>13.76</v>
      </c>
      <c r="DC140">
        <f t="shared" si="11"/>
        <v>1.55</v>
      </c>
    </row>
    <row r="141" spans="1:107">
      <c r="A141">
        <f>ROW(Source!A76)</f>
        <v>76</v>
      </c>
      <c r="B141">
        <v>48583957</v>
      </c>
      <c r="C141">
        <v>48584463</v>
      </c>
      <c r="D141">
        <v>40482866</v>
      </c>
      <c r="E141">
        <v>1</v>
      </c>
      <c r="F141">
        <v>1</v>
      </c>
      <c r="G141">
        <v>1</v>
      </c>
      <c r="H141">
        <v>3</v>
      </c>
      <c r="I141" t="s">
        <v>1093</v>
      </c>
      <c r="J141" t="s">
        <v>1094</v>
      </c>
      <c r="K141" t="s">
        <v>1095</v>
      </c>
      <c r="L141">
        <v>1327</v>
      </c>
      <c r="N141">
        <v>1005</v>
      </c>
      <c r="O141" t="s">
        <v>105</v>
      </c>
      <c r="P141" t="s">
        <v>105</v>
      </c>
      <c r="Q141">
        <v>1</v>
      </c>
      <c r="W141">
        <v>0</v>
      </c>
      <c r="X141">
        <v>1290542317</v>
      </c>
      <c r="Y141">
        <v>0.84</v>
      </c>
      <c r="AA141">
        <v>72.319999999999993</v>
      </c>
      <c r="AB141">
        <v>0</v>
      </c>
      <c r="AC141">
        <v>0</v>
      </c>
      <c r="AD141">
        <v>0</v>
      </c>
      <c r="AE141">
        <v>72.319999999999993</v>
      </c>
      <c r="AF141">
        <v>0</v>
      </c>
      <c r="AG141">
        <v>0</v>
      </c>
      <c r="AH141">
        <v>0</v>
      </c>
      <c r="AI141">
        <v>1</v>
      </c>
      <c r="AJ141">
        <v>1</v>
      </c>
      <c r="AK141">
        <v>1</v>
      </c>
      <c r="AL141">
        <v>1</v>
      </c>
      <c r="AN141">
        <v>0</v>
      </c>
      <c r="AO141">
        <v>1</v>
      </c>
      <c r="AP141">
        <v>0</v>
      </c>
      <c r="AQ141">
        <v>0</v>
      </c>
      <c r="AR141">
        <v>0</v>
      </c>
      <c r="AS141" t="s">
        <v>3</v>
      </c>
      <c r="AT141">
        <v>0.84</v>
      </c>
      <c r="AU141" t="s">
        <v>3</v>
      </c>
      <c r="AV141">
        <v>0</v>
      </c>
      <c r="AW141">
        <v>2</v>
      </c>
      <c r="AX141">
        <v>48584476</v>
      </c>
      <c r="AY141">
        <v>1</v>
      </c>
      <c r="AZ141">
        <v>0</v>
      </c>
      <c r="BA141">
        <v>149</v>
      </c>
      <c r="BB141">
        <v>0</v>
      </c>
      <c r="BC141">
        <v>0</v>
      </c>
      <c r="BD141">
        <v>0</v>
      </c>
      <c r="BE141">
        <v>0</v>
      </c>
      <c r="BF141">
        <v>0</v>
      </c>
      <c r="BG141">
        <v>0</v>
      </c>
      <c r="BH141">
        <v>0</v>
      </c>
      <c r="BI141">
        <v>0</v>
      </c>
      <c r="BJ141">
        <v>0</v>
      </c>
      <c r="BK141">
        <v>0</v>
      </c>
      <c r="BL141">
        <v>0</v>
      </c>
      <c r="BM141">
        <v>0</v>
      </c>
      <c r="BN141">
        <v>0</v>
      </c>
      <c r="BO141">
        <v>0</v>
      </c>
      <c r="BP141">
        <v>0</v>
      </c>
      <c r="BQ141">
        <v>0</v>
      </c>
      <c r="BR141">
        <v>0</v>
      </c>
      <c r="BS141">
        <v>0</v>
      </c>
      <c r="BT141">
        <v>0</v>
      </c>
      <c r="BU141">
        <v>0</v>
      </c>
      <c r="BV141">
        <v>0</v>
      </c>
      <c r="BW141">
        <v>0</v>
      </c>
      <c r="CX141">
        <f>Y141*Source!I76</f>
        <v>4.2000000000000003E-2</v>
      </c>
      <c r="CY141">
        <f>AA141</f>
        <v>72.319999999999993</v>
      </c>
      <c r="CZ141">
        <f>AE141</f>
        <v>72.319999999999993</v>
      </c>
      <c r="DA141">
        <f>AI141</f>
        <v>1</v>
      </c>
      <c r="DB141">
        <f t="shared" si="10"/>
        <v>60.75</v>
      </c>
      <c r="DC141">
        <f t="shared" si="11"/>
        <v>0</v>
      </c>
    </row>
    <row r="142" spans="1:107">
      <c r="A142">
        <f>ROW(Source!A76)</f>
        <v>76</v>
      </c>
      <c r="B142">
        <v>48583957</v>
      </c>
      <c r="C142">
        <v>48584463</v>
      </c>
      <c r="D142">
        <v>40484634</v>
      </c>
      <c r="E142">
        <v>1</v>
      </c>
      <c r="F142">
        <v>1</v>
      </c>
      <c r="G142">
        <v>1</v>
      </c>
      <c r="H142">
        <v>3</v>
      </c>
      <c r="I142" t="s">
        <v>1096</v>
      </c>
      <c r="J142" t="s">
        <v>1097</v>
      </c>
      <c r="K142" t="s">
        <v>1098</v>
      </c>
      <c r="L142">
        <v>1348</v>
      </c>
      <c r="N142">
        <v>1009</v>
      </c>
      <c r="O142" t="s">
        <v>40</v>
      </c>
      <c r="P142" t="s">
        <v>40</v>
      </c>
      <c r="Q142">
        <v>1000</v>
      </c>
      <c r="W142">
        <v>0</v>
      </c>
      <c r="X142">
        <v>1606687113</v>
      </c>
      <c r="Y142">
        <v>5.0999999999999997E-2</v>
      </c>
      <c r="AA142">
        <v>4294</v>
      </c>
      <c r="AB142">
        <v>0</v>
      </c>
      <c r="AC142">
        <v>0</v>
      </c>
      <c r="AD142">
        <v>0</v>
      </c>
      <c r="AE142">
        <v>4294</v>
      </c>
      <c r="AF142">
        <v>0</v>
      </c>
      <c r="AG142">
        <v>0</v>
      </c>
      <c r="AH142">
        <v>0</v>
      </c>
      <c r="AI142">
        <v>1</v>
      </c>
      <c r="AJ142">
        <v>1</v>
      </c>
      <c r="AK142">
        <v>1</v>
      </c>
      <c r="AL142">
        <v>1</v>
      </c>
      <c r="AN142">
        <v>0</v>
      </c>
      <c r="AO142">
        <v>1</v>
      </c>
      <c r="AP142">
        <v>0</v>
      </c>
      <c r="AQ142">
        <v>0</v>
      </c>
      <c r="AR142">
        <v>0</v>
      </c>
      <c r="AS142" t="s">
        <v>3</v>
      </c>
      <c r="AT142">
        <v>5.0999999999999997E-2</v>
      </c>
      <c r="AU142" t="s">
        <v>3</v>
      </c>
      <c r="AV142">
        <v>0</v>
      </c>
      <c r="AW142">
        <v>2</v>
      </c>
      <c r="AX142">
        <v>48584477</v>
      </c>
      <c r="AY142">
        <v>1</v>
      </c>
      <c r="AZ142">
        <v>0</v>
      </c>
      <c r="BA142">
        <v>150</v>
      </c>
      <c r="BB142">
        <v>0</v>
      </c>
      <c r="BC142">
        <v>0</v>
      </c>
      <c r="BD142">
        <v>0</v>
      </c>
      <c r="BE142">
        <v>0</v>
      </c>
      <c r="BF142">
        <v>0</v>
      </c>
      <c r="BG142">
        <v>0</v>
      </c>
      <c r="BH142">
        <v>0</v>
      </c>
      <c r="BI142">
        <v>0</v>
      </c>
      <c r="BJ142">
        <v>0</v>
      </c>
      <c r="BK142">
        <v>0</v>
      </c>
      <c r="BL142">
        <v>0</v>
      </c>
      <c r="BM142">
        <v>0</v>
      </c>
      <c r="BN142">
        <v>0</v>
      </c>
      <c r="BO142">
        <v>0</v>
      </c>
      <c r="BP142">
        <v>0</v>
      </c>
      <c r="BQ142">
        <v>0</v>
      </c>
      <c r="BR142">
        <v>0</v>
      </c>
      <c r="BS142">
        <v>0</v>
      </c>
      <c r="BT142">
        <v>0</v>
      </c>
      <c r="BU142">
        <v>0</v>
      </c>
      <c r="BV142">
        <v>0</v>
      </c>
      <c r="BW142">
        <v>0</v>
      </c>
      <c r="CX142">
        <f>Y142*Source!I76</f>
        <v>2.5500000000000002E-3</v>
      </c>
      <c r="CY142">
        <f>AA142</f>
        <v>4294</v>
      </c>
      <c r="CZ142">
        <f>AE142</f>
        <v>4294</v>
      </c>
      <c r="DA142">
        <f>AI142</f>
        <v>1</v>
      </c>
      <c r="DB142">
        <f t="shared" si="10"/>
        <v>218.99</v>
      </c>
      <c r="DC142">
        <f t="shared" si="11"/>
        <v>0</v>
      </c>
    </row>
    <row r="143" spans="1:107">
      <c r="A143">
        <f>ROW(Source!A76)</f>
        <v>76</v>
      </c>
      <c r="B143">
        <v>48583957</v>
      </c>
      <c r="C143">
        <v>48584463</v>
      </c>
      <c r="D143">
        <v>40482877</v>
      </c>
      <c r="E143">
        <v>1</v>
      </c>
      <c r="F143">
        <v>1</v>
      </c>
      <c r="G143">
        <v>1</v>
      </c>
      <c r="H143">
        <v>3</v>
      </c>
      <c r="I143" t="s">
        <v>1099</v>
      </c>
      <c r="J143" t="s">
        <v>1100</v>
      </c>
      <c r="K143" t="s">
        <v>1101</v>
      </c>
      <c r="L143">
        <v>1346</v>
      </c>
      <c r="N143">
        <v>1009</v>
      </c>
      <c r="O143" t="s">
        <v>220</v>
      </c>
      <c r="P143" t="s">
        <v>220</v>
      </c>
      <c r="Q143">
        <v>1</v>
      </c>
      <c r="W143">
        <v>0</v>
      </c>
      <c r="X143">
        <v>844235703</v>
      </c>
      <c r="Y143">
        <v>0.31</v>
      </c>
      <c r="AA143">
        <v>1.82</v>
      </c>
      <c r="AB143">
        <v>0</v>
      </c>
      <c r="AC143">
        <v>0</v>
      </c>
      <c r="AD143">
        <v>0</v>
      </c>
      <c r="AE143">
        <v>1.82</v>
      </c>
      <c r="AF143">
        <v>0</v>
      </c>
      <c r="AG143">
        <v>0</v>
      </c>
      <c r="AH143">
        <v>0</v>
      </c>
      <c r="AI143">
        <v>1</v>
      </c>
      <c r="AJ143">
        <v>1</v>
      </c>
      <c r="AK143">
        <v>1</v>
      </c>
      <c r="AL143">
        <v>1</v>
      </c>
      <c r="AN143">
        <v>0</v>
      </c>
      <c r="AO143">
        <v>1</v>
      </c>
      <c r="AP143">
        <v>0</v>
      </c>
      <c r="AQ143">
        <v>0</v>
      </c>
      <c r="AR143">
        <v>0</v>
      </c>
      <c r="AS143" t="s">
        <v>3</v>
      </c>
      <c r="AT143">
        <v>0.31</v>
      </c>
      <c r="AU143" t="s">
        <v>3</v>
      </c>
      <c r="AV143">
        <v>0</v>
      </c>
      <c r="AW143">
        <v>2</v>
      </c>
      <c r="AX143">
        <v>48584478</v>
      </c>
      <c r="AY143">
        <v>1</v>
      </c>
      <c r="AZ143">
        <v>0</v>
      </c>
      <c r="BA143">
        <v>151</v>
      </c>
      <c r="BB143">
        <v>0</v>
      </c>
      <c r="BC143">
        <v>0</v>
      </c>
      <c r="BD143">
        <v>0</v>
      </c>
      <c r="BE143">
        <v>0</v>
      </c>
      <c r="BF143">
        <v>0</v>
      </c>
      <c r="BG143">
        <v>0</v>
      </c>
      <c r="BH143">
        <v>0</v>
      </c>
      <c r="BI143">
        <v>0</v>
      </c>
      <c r="BJ143">
        <v>0</v>
      </c>
      <c r="BK143">
        <v>0</v>
      </c>
      <c r="BL143">
        <v>0</v>
      </c>
      <c r="BM143">
        <v>0</v>
      </c>
      <c r="BN143">
        <v>0</v>
      </c>
      <c r="BO143">
        <v>0</v>
      </c>
      <c r="BP143">
        <v>0</v>
      </c>
      <c r="BQ143">
        <v>0</v>
      </c>
      <c r="BR143">
        <v>0</v>
      </c>
      <c r="BS143">
        <v>0</v>
      </c>
      <c r="BT143">
        <v>0</v>
      </c>
      <c r="BU143">
        <v>0</v>
      </c>
      <c r="BV143">
        <v>0</v>
      </c>
      <c r="BW143">
        <v>0</v>
      </c>
      <c r="CX143">
        <f>Y143*Source!I76</f>
        <v>1.55E-2</v>
      </c>
      <c r="CY143">
        <f>AA143</f>
        <v>1.82</v>
      </c>
      <c r="CZ143">
        <f>AE143</f>
        <v>1.82</v>
      </c>
      <c r="DA143">
        <f>AI143</f>
        <v>1</v>
      </c>
      <c r="DB143">
        <f t="shared" si="10"/>
        <v>0.56000000000000005</v>
      </c>
      <c r="DC143">
        <f t="shared" si="11"/>
        <v>0</v>
      </c>
    </row>
    <row r="144" spans="1:107">
      <c r="A144">
        <f>ROW(Source!A76)</f>
        <v>76</v>
      </c>
      <c r="B144">
        <v>48583957</v>
      </c>
      <c r="C144">
        <v>48584463</v>
      </c>
      <c r="D144">
        <v>40485274</v>
      </c>
      <c r="E144">
        <v>1</v>
      </c>
      <c r="F144">
        <v>1</v>
      </c>
      <c r="G144">
        <v>1</v>
      </c>
      <c r="H144">
        <v>3</v>
      </c>
      <c r="I144" t="s">
        <v>280</v>
      </c>
      <c r="J144" t="s">
        <v>282</v>
      </c>
      <c r="K144" t="s">
        <v>281</v>
      </c>
      <c r="L144">
        <v>1348</v>
      </c>
      <c r="N144">
        <v>1009</v>
      </c>
      <c r="O144" t="s">
        <v>40</v>
      </c>
      <c r="P144" t="s">
        <v>40</v>
      </c>
      <c r="Q144">
        <v>1000</v>
      </c>
      <c r="W144">
        <v>0</v>
      </c>
      <c r="X144">
        <v>784182181</v>
      </c>
      <c r="Y144">
        <v>6.3E-2</v>
      </c>
      <c r="AA144">
        <v>15481</v>
      </c>
      <c r="AB144">
        <v>0</v>
      </c>
      <c r="AC144">
        <v>0</v>
      </c>
      <c r="AD144">
        <v>0</v>
      </c>
      <c r="AE144">
        <v>15481</v>
      </c>
      <c r="AF144">
        <v>0</v>
      </c>
      <c r="AG144">
        <v>0</v>
      </c>
      <c r="AH144">
        <v>0</v>
      </c>
      <c r="AI144">
        <v>1</v>
      </c>
      <c r="AJ144">
        <v>1</v>
      </c>
      <c r="AK144">
        <v>1</v>
      </c>
      <c r="AL144">
        <v>1</v>
      </c>
      <c r="AN144">
        <v>0</v>
      </c>
      <c r="AO144">
        <v>1</v>
      </c>
      <c r="AP144">
        <v>0</v>
      </c>
      <c r="AQ144">
        <v>0</v>
      </c>
      <c r="AR144">
        <v>0</v>
      </c>
      <c r="AS144" t="s">
        <v>3</v>
      </c>
      <c r="AT144">
        <v>6.3E-2</v>
      </c>
      <c r="AU144" t="s">
        <v>3</v>
      </c>
      <c r="AV144">
        <v>0</v>
      </c>
      <c r="AW144">
        <v>2</v>
      </c>
      <c r="AX144">
        <v>48584479</v>
      </c>
      <c r="AY144">
        <v>1</v>
      </c>
      <c r="AZ144">
        <v>0</v>
      </c>
      <c r="BA144">
        <v>152</v>
      </c>
      <c r="BB144">
        <v>0</v>
      </c>
      <c r="BC144">
        <v>0</v>
      </c>
      <c r="BD144">
        <v>0</v>
      </c>
      <c r="BE144">
        <v>0</v>
      </c>
      <c r="BF144">
        <v>0</v>
      </c>
      <c r="BG144">
        <v>0</v>
      </c>
      <c r="BH144">
        <v>0</v>
      </c>
      <c r="BI144">
        <v>0</v>
      </c>
      <c r="BJ144">
        <v>0</v>
      </c>
      <c r="BK144">
        <v>0</v>
      </c>
      <c r="BL144">
        <v>0</v>
      </c>
      <c r="BM144">
        <v>0</v>
      </c>
      <c r="BN144">
        <v>0</v>
      </c>
      <c r="BO144">
        <v>0</v>
      </c>
      <c r="BP144">
        <v>0</v>
      </c>
      <c r="BQ144">
        <v>0</v>
      </c>
      <c r="BR144">
        <v>0</v>
      </c>
      <c r="BS144">
        <v>0</v>
      </c>
      <c r="BT144">
        <v>0</v>
      </c>
      <c r="BU144">
        <v>0</v>
      </c>
      <c r="BV144">
        <v>0</v>
      </c>
      <c r="BW144">
        <v>0</v>
      </c>
      <c r="CX144">
        <f>Y144*Source!I76</f>
        <v>3.15E-3</v>
      </c>
      <c r="CY144">
        <f>AA144</f>
        <v>15481</v>
      </c>
      <c r="CZ144">
        <f>AE144</f>
        <v>15481</v>
      </c>
      <c r="DA144">
        <f>AI144</f>
        <v>1</v>
      </c>
      <c r="DB144">
        <f t="shared" si="10"/>
        <v>975.3</v>
      </c>
      <c r="DC144">
        <f t="shared" si="11"/>
        <v>0</v>
      </c>
    </row>
    <row r="145" spans="1:107">
      <c r="A145">
        <f>ROW(Source!A77)</f>
        <v>77</v>
      </c>
      <c r="B145">
        <v>48583957</v>
      </c>
      <c r="C145">
        <v>48584480</v>
      </c>
      <c r="D145">
        <v>23137024</v>
      </c>
      <c r="E145">
        <v>1</v>
      </c>
      <c r="F145">
        <v>1</v>
      </c>
      <c r="G145">
        <v>1</v>
      </c>
      <c r="H145">
        <v>1</v>
      </c>
      <c r="I145" t="s">
        <v>1122</v>
      </c>
      <c r="J145" t="s">
        <v>3</v>
      </c>
      <c r="K145" t="s">
        <v>1123</v>
      </c>
      <c r="L145">
        <v>1369</v>
      </c>
      <c r="N145">
        <v>1013</v>
      </c>
      <c r="O145" t="s">
        <v>991</v>
      </c>
      <c r="P145" t="s">
        <v>991</v>
      </c>
      <c r="Q145">
        <v>1</v>
      </c>
      <c r="W145">
        <v>0</v>
      </c>
      <c r="X145">
        <v>121258612</v>
      </c>
      <c r="Y145">
        <v>2.0699999999999998</v>
      </c>
      <c r="AA145">
        <v>0</v>
      </c>
      <c r="AB145">
        <v>0</v>
      </c>
      <c r="AC145">
        <v>0</v>
      </c>
      <c r="AD145">
        <v>9.5399999999999991</v>
      </c>
      <c r="AE145">
        <v>0</v>
      </c>
      <c r="AF145">
        <v>0</v>
      </c>
      <c r="AG145">
        <v>0</v>
      </c>
      <c r="AH145">
        <v>9.5399999999999991</v>
      </c>
      <c r="AI145">
        <v>1</v>
      </c>
      <c r="AJ145">
        <v>1</v>
      </c>
      <c r="AK145">
        <v>1</v>
      </c>
      <c r="AL145">
        <v>1</v>
      </c>
      <c r="AN145">
        <v>0</v>
      </c>
      <c r="AO145">
        <v>1</v>
      </c>
      <c r="AP145">
        <v>0</v>
      </c>
      <c r="AQ145">
        <v>0</v>
      </c>
      <c r="AR145">
        <v>0</v>
      </c>
      <c r="AS145" t="s">
        <v>3</v>
      </c>
      <c r="AT145">
        <v>2.0699999999999998</v>
      </c>
      <c r="AU145" t="s">
        <v>3</v>
      </c>
      <c r="AV145">
        <v>1</v>
      </c>
      <c r="AW145">
        <v>2</v>
      </c>
      <c r="AX145">
        <v>48584489</v>
      </c>
      <c r="AY145">
        <v>1</v>
      </c>
      <c r="AZ145">
        <v>0</v>
      </c>
      <c r="BA145">
        <v>153</v>
      </c>
      <c r="BB145">
        <v>0</v>
      </c>
      <c r="BC145">
        <v>0</v>
      </c>
      <c r="BD145">
        <v>0</v>
      </c>
      <c r="BE145">
        <v>0</v>
      </c>
      <c r="BF145">
        <v>0</v>
      </c>
      <c r="BG145">
        <v>0</v>
      </c>
      <c r="BH145">
        <v>0</v>
      </c>
      <c r="BI145">
        <v>0</v>
      </c>
      <c r="BJ145">
        <v>0</v>
      </c>
      <c r="BK145">
        <v>0</v>
      </c>
      <c r="BL145">
        <v>0</v>
      </c>
      <c r="BM145">
        <v>0</v>
      </c>
      <c r="BN145">
        <v>0</v>
      </c>
      <c r="BO145">
        <v>0</v>
      </c>
      <c r="BP145">
        <v>0</v>
      </c>
      <c r="BQ145">
        <v>0</v>
      </c>
      <c r="BR145">
        <v>0</v>
      </c>
      <c r="BS145">
        <v>0</v>
      </c>
      <c r="BT145">
        <v>0</v>
      </c>
      <c r="BU145">
        <v>0</v>
      </c>
      <c r="BV145">
        <v>0</v>
      </c>
      <c r="BW145">
        <v>0</v>
      </c>
      <c r="CX145">
        <f>Y145*Source!I77</f>
        <v>3.9557699999999998</v>
      </c>
      <c r="CY145">
        <f>AD145</f>
        <v>9.5399999999999991</v>
      </c>
      <c r="CZ145">
        <f>AH145</f>
        <v>9.5399999999999991</v>
      </c>
      <c r="DA145">
        <f>AL145</f>
        <v>1</v>
      </c>
      <c r="DB145">
        <f t="shared" si="10"/>
        <v>19.75</v>
      </c>
      <c r="DC145">
        <f t="shared" si="11"/>
        <v>0</v>
      </c>
    </row>
    <row r="146" spans="1:107">
      <c r="A146">
        <f>ROW(Source!A77)</f>
        <v>77</v>
      </c>
      <c r="B146">
        <v>48583957</v>
      </c>
      <c r="C146">
        <v>48584480</v>
      </c>
      <c r="D146">
        <v>40547214</v>
      </c>
      <c r="E146">
        <v>1</v>
      </c>
      <c r="F146">
        <v>1</v>
      </c>
      <c r="G146">
        <v>1</v>
      </c>
      <c r="H146">
        <v>2</v>
      </c>
      <c r="I146" t="s">
        <v>1104</v>
      </c>
      <c r="J146" t="s">
        <v>1105</v>
      </c>
      <c r="K146" t="s">
        <v>1106</v>
      </c>
      <c r="L146">
        <v>1368</v>
      </c>
      <c r="N146">
        <v>1011</v>
      </c>
      <c r="O146" t="s">
        <v>997</v>
      </c>
      <c r="P146" t="s">
        <v>997</v>
      </c>
      <c r="Q146">
        <v>1</v>
      </c>
      <c r="W146">
        <v>0</v>
      </c>
      <c r="X146">
        <v>1084334125</v>
      </c>
      <c r="Y146">
        <v>0.71</v>
      </c>
      <c r="AA146">
        <v>0</v>
      </c>
      <c r="AB146">
        <v>7.55</v>
      </c>
      <c r="AC146">
        <v>0</v>
      </c>
      <c r="AD146">
        <v>0</v>
      </c>
      <c r="AE146">
        <v>0</v>
      </c>
      <c r="AF146">
        <v>7.55</v>
      </c>
      <c r="AG146">
        <v>0</v>
      </c>
      <c r="AH146">
        <v>0</v>
      </c>
      <c r="AI146">
        <v>1</v>
      </c>
      <c r="AJ146">
        <v>1</v>
      </c>
      <c r="AK146">
        <v>1</v>
      </c>
      <c r="AL146">
        <v>1</v>
      </c>
      <c r="AN146">
        <v>0</v>
      </c>
      <c r="AO146">
        <v>1</v>
      </c>
      <c r="AP146">
        <v>0</v>
      </c>
      <c r="AQ146">
        <v>0</v>
      </c>
      <c r="AR146">
        <v>0</v>
      </c>
      <c r="AS146" t="s">
        <v>3</v>
      </c>
      <c r="AT146">
        <v>0.71</v>
      </c>
      <c r="AU146" t="s">
        <v>3</v>
      </c>
      <c r="AV146">
        <v>0</v>
      </c>
      <c r="AW146">
        <v>2</v>
      </c>
      <c r="AX146">
        <v>48584490</v>
      </c>
      <c r="AY146">
        <v>1</v>
      </c>
      <c r="AZ146">
        <v>0</v>
      </c>
      <c r="BA146">
        <v>154</v>
      </c>
      <c r="BB146">
        <v>0</v>
      </c>
      <c r="BC146">
        <v>0</v>
      </c>
      <c r="BD146">
        <v>0</v>
      </c>
      <c r="BE146">
        <v>0</v>
      </c>
      <c r="BF146">
        <v>0</v>
      </c>
      <c r="BG146">
        <v>0</v>
      </c>
      <c r="BH146">
        <v>0</v>
      </c>
      <c r="BI146">
        <v>0</v>
      </c>
      <c r="BJ146">
        <v>0</v>
      </c>
      <c r="BK146">
        <v>0</v>
      </c>
      <c r="BL146">
        <v>0</v>
      </c>
      <c r="BM146">
        <v>0</v>
      </c>
      <c r="BN146">
        <v>0</v>
      </c>
      <c r="BO146">
        <v>0</v>
      </c>
      <c r="BP146">
        <v>0</v>
      </c>
      <c r="BQ146">
        <v>0</v>
      </c>
      <c r="BR146">
        <v>0</v>
      </c>
      <c r="BS146">
        <v>0</v>
      </c>
      <c r="BT146">
        <v>0</v>
      </c>
      <c r="BU146">
        <v>0</v>
      </c>
      <c r="BV146">
        <v>0</v>
      </c>
      <c r="BW146">
        <v>0</v>
      </c>
      <c r="CX146">
        <f>Y146*Source!I77</f>
        <v>1.3568099999999998</v>
      </c>
      <c r="CY146">
        <f>AB146</f>
        <v>7.55</v>
      </c>
      <c r="CZ146">
        <f>AF146</f>
        <v>7.55</v>
      </c>
      <c r="DA146">
        <f>AJ146</f>
        <v>1</v>
      </c>
      <c r="DB146">
        <f t="shared" si="10"/>
        <v>5.36</v>
      </c>
      <c r="DC146">
        <f t="shared" si="11"/>
        <v>0</v>
      </c>
    </row>
    <row r="147" spans="1:107">
      <c r="A147">
        <f>ROW(Source!A77)</f>
        <v>77</v>
      </c>
      <c r="B147">
        <v>48583957</v>
      </c>
      <c r="C147">
        <v>48584480</v>
      </c>
      <c r="D147">
        <v>40547813</v>
      </c>
      <c r="E147">
        <v>1</v>
      </c>
      <c r="F147">
        <v>1</v>
      </c>
      <c r="G147">
        <v>1</v>
      </c>
      <c r="H147">
        <v>2</v>
      </c>
      <c r="I147" t="s">
        <v>1107</v>
      </c>
      <c r="J147" t="s">
        <v>1108</v>
      </c>
      <c r="K147" t="s">
        <v>1109</v>
      </c>
      <c r="L147">
        <v>1368</v>
      </c>
      <c r="N147">
        <v>1011</v>
      </c>
      <c r="O147" t="s">
        <v>997</v>
      </c>
      <c r="P147" t="s">
        <v>997</v>
      </c>
      <c r="Q147">
        <v>1</v>
      </c>
      <c r="W147">
        <v>0</v>
      </c>
      <c r="X147">
        <v>325281995</v>
      </c>
      <c r="Y147">
        <v>0.41</v>
      </c>
      <c r="AA147">
        <v>0</v>
      </c>
      <c r="AB147">
        <v>1.98</v>
      </c>
      <c r="AC147">
        <v>0</v>
      </c>
      <c r="AD147">
        <v>0</v>
      </c>
      <c r="AE147">
        <v>0</v>
      </c>
      <c r="AF147">
        <v>1.98</v>
      </c>
      <c r="AG147">
        <v>0</v>
      </c>
      <c r="AH147">
        <v>0</v>
      </c>
      <c r="AI147">
        <v>1</v>
      </c>
      <c r="AJ147">
        <v>1</v>
      </c>
      <c r="AK147">
        <v>1</v>
      </c>
      <c r="AL147">
        <v>1</v>
      </c>
      <c r="AN147">
        <v>0</v>
      </c>
      <c r="AO147">
        <v>1</v>
      </c>
      <c r="AP147">
        <v>0</v>
      </c>
      <c r="AQ147">
        <v>0</v>
      </c>
      <c r="AR147">
        <v>0</v>
      </c>
      <c r="AS147" t="s">
        <v>3</v>
      </c>
      <c r="AT147">
        <v>0.41</v>
      </c>
      <c r="AU147" t="s">
        <v>3</v>
      </c>
      <c r="AV147">
        <v>0</v>
      </c>
      <c r="AW147">
        <v>2</v>
      </c>
      <c r="AX147">
        <v>48584491</v>
      </c>
      <c r="AY147">
        <v>1</v>
      </c>
      <c r="AZ147">
        <v>0</v>
      </c>
      <c r="BA147">
        <v>155</v>
      </c>
      <c r="BB147">
        <v>0</v>
      </c>
      <c r="BC147">
        <v>0</v>
      </c>
      <c r="BD147">
        <v>0</v>
      </c>
      <c r="BE147">
        <v>0</v>
      </c>
      <c r="BF147">
        <v>0</v>
      </c>
      <c r="BG147">
        <v>0</v>
      </c>
      <c r="BH147">
        <v>0</v>
      </c>
      <c r="BI147">
        <v>0</v>
      </c>
      <c r="BJ147">
        <v>0</v>
      </c>
      <c r="BK147">
        <v>0</v>
      </c>
      <c r="BL147">
        <v>0</v>
      </c>
      <c r="BM147">
        <v>0</v>
      </c>
      <c r="BN147">
        <v>0</v>
      </c>
      <c r="BO147">
        <v>0</v>
      </c>
      <c r="BP147">
        <v>0</v>
      </c>
      <c r="BQ147">
        <v>0</v>
      </c>
      <c r="BR147">
        <v>0</v>
      </c>
      <c r="BS147">
        <v>0</v>
      </c>
      <c r="BT147">
        <v>0</v>
      </c>
      <c r="BU147">
        <v>0</v>
      </c>
      <c r="BV147">
        <v>0</v>
      </c>
      <c r="BW147">
        <v>0</v>
      </c>
      <c r="CX147">
        <f>Y147*Source!I77</f>
        <v>0.78350999999999993</v>
      </c>
      <c r="CY147">
        <f>AB147</f>
        <v>1.98</v>
      </c>
      <c r="CZ147">
        <f>AF147</f>
        <v>1.98</v>
      </c>
      <c r="DA147">
        <f>AJ147</f>
        <v>1</v>
      </c>
      <c r="DB147">
        <f t="shared" si="10"/>
        <v>0.81</v>
      </c>
      <c r="DC147">
        <f t="shared" si="11"/>
        <v>0</v>
      </c>
    </row>
    <row r="148" spans="1:107">
      <c r="A148">
        <f>ROW(Source!A77)</f>
        <v>77</v>
      </c>
      <c r="B148">
        <v>48583957</v>
      </c>
      <c r="C148">
        <v>48584480</v>
      </c>
      <c r="D148">
        <v>40548608</v>
      </c>
      <c r="E148">
        <v>1</v>
      </c>
      <c r="F148">
        <v>1</v>
      </c>
      <c r="G148">
        <v>1</v>
      </c>
      <c r="H148">
        <v>2</v>
      </c>
      <c r="I148" t="s">
        <v>1124</v>
      </c>
      <c r="J148" t="s">
        <v>1125</v>
      </c>
      <c r="K148" t="s">
        <v>1126</v>
      </c>
      <c r="L148">
        <v>1368</v>
      </c>
      <c r="N148">
        <v>1011</v>
      </c>
      <c r="O148" t="s">
        <v>997</v>
      </c>
      <c r="P148" t="s">
        <v>997</v>
      </c>
      <c r="Q148">
        <v>1</v>
      </c>
      <c r="W148">
        <v>0</v>
      </c>
      <c r="X148">
        <v>1067600123</v>
      </c>
      <c r="Y148">
        <v>0.71</v>
      </c>
      <c r="AA148">
        <v>0</v>
      </c>
      <c r="AB148">
        <v>2.27</v>
      </c>
      <c r="AC148">
        <v>0</v>
      </c>
      <c r="AD148">
        <v>0</v>
      </c>
      <c r="AE148">
        <v>0</v>
      </c>
      <c r="AF148">
        <v>2.27</v>
      </c>
      <c r="AG148">
        <v>0</v>
      </c>
      <c r="AH148">
        <v>0</v>
      </c>
      <c r="AI148">
        <v>1</v>
      </c>
      <c r="AJ148">
        <v>1</v>
      </c>
      <c r="AK148">
        <v>1</v>
      </c>
      <c r="AL148">
        <v>1</v>
      </c>
      <c r="AN148">
        <v>0</v>
      </c>
      <c r="AO148">
        <v>1</v>
      </c>
      <c r="AP148">
        <v>0</v>
      </c>
      <c r="AQ148">
        <v>0</v>
      </c>
      <c r="AR148">
        <v>0</v>
      </c>
      <c r="AS148" t="s">
        <v>3</v>
      </c>
      <c r="AT148">
        <v>0.71</v>
      </c>
      <c r="AU148" t="s">
        <v>3</v>
      </c>
      <c r="AV148">
        <v>0</v>
      </c>
      <c r="AW148">
        <v>2</v>
      </c>
      <c r="AX148">
        <v>48584492</v>
      </c>
      <c r="AY148">
        <v>1</v>
      </c>
      <c r="AZ148">
        <v>0</v>
      </c>
      <c r="BA148">
        <v>156</v>
      </c>
      <c r="BB148">
        <v>0</v>
      </c>
      <c r="BC148">
        <v>0</v>
      </c>
      <c r="BD148">
        <v>0</v>
      </c>
      <c r="BE148">
        <v>0</v>
      </c>
      <c r="BF148">
        <v>0</v>
      </c>
      <c r="BG148">
        <v>0</v>
      </c>
      <c r="BH148">
        <v>0</v>
      </c>
      <c r="BI148">
        <v>0</v>
      </c>
      <c r="BJ148">
        <v>0</v>
      </c>
      <c r="BK148">
        <v>0</v>
      </c>
      <c r="BL148">
        <v>0</v>
      </c>
      <c r="BM148">
        <v>0</v>
      </c>
      <c r="BN148">
        <v>0</v>
      </c>
      <c r="BO148">
        <v>0</v>
      </c>
      <c r="BP148">
        <v>0</v>
      </c>
      <c r="BQ148">
        <v>0</v>
      </c>
      <c r="BR148">
        <v>0</v>
      </c>
      <c r="BS148">
        <v>0</v>
      </c>
      <c r="BT148">
        <v>0</v>
      </c>
      <c r="BU148">
        <v>0</v>
      </c>
      <c r="BV148">
        <v>0</v>
      </c>
      <c r="BW148">
        <v>0</v>
      </c>
      <c r="CX148">
        <f>Y148*Source!I77</f>
        <v>1.3568099999999998</v>
      </c>
      <c r="CY148">
        <f>AB148</f>
        <v>2.27</v>
      </c>
      <c r="CZ148">
        <f>AF148</f>
        <v>2.27</v>
      </c>
      <c r="DA148">
        <f>AJ148</f>
        <v>1</v>
      </c>
      <c r="DB148">
        <f t="shared" si="10"/>
        <v>1.61</v>
      </c>
      <c r="DC148">
        <f t="shared" si="11"/>
        <v>0</v>
      </c>
    </row>
    <row r="149" spans="1:107">
      <c r="A149">
        <f>ROW(Source!A77)</f>
        <v>77</v>
      </c>
      <c r="B149">
        <v>48583957</v>
      </c>
      <c r="C149">
        <v>48584480</v>
      </c>
      <c r="D149">
        <v>40548857</v>
      </c>
      <c r="E149">
        <v>1</v>
      </c>
      <c r="F149">
        <v>1</v>
      </c>
      <c r="G149">
        <v>1</v>
      </c>
      <c r="H149">
        <v>2</v>
      </c>
      <c r="I149" t="s">
        <v>1028</v>
      </c>
      <c r="J149" t="s">
        <v>1029</v>
      </c>
      <c r="K149" t="s">
        <v>1030</v>
      </c>
      <c r="L149">
        <v>1368</v>
      </c>
      <c r="N149">
        <v>1011</v>
      </c>
      <c r="O149" t="s">
        <v>997</v>
      </c>
      <c r="P149" t="s">
        <v>997</v>
      </c>
      <c r="Q149">
        <v>1</v>
      </c>
      <c r="W149">
        <v>0</v>
      </c>
      <c r="X149">
        <v>-671646184</v>
      </c>
      <c r="Y149">
        <v>0.02</v>
      </c>
      <c r="AA149">
        <v>0</v>
      </c>
      <c r="AB149">
        <v>91.76</v>
      </c>
      <c r="AC149">
        <v>10.35</v>
      </c>
      <c r="AD149">
        <v>0</v>
      </c>
      <c r="AE149">
        <v>0</v>
      </c>
      <c r="AF149">
        <v>91.76</v>
      </c>
      <c r="AG149">
        <v>10.35</v>
      </c>
      <c r="AH149">
        <v>0</v>
      </c>
      <c r="AI149">
        <v>1</v>
      </c>
      <c r="AJ149">
        <v>1</v>
      </c>
      <c r="AK149">
        <v>1</v>
      </c>
      <c r="AL149">
        <v>1</v>
      </c>
      <c r="AN149">
        <v>0</v>
      </c>
      <c r="AO149">
        <v>1</v>
      </c>
      <c r="AP149">
        <v>0</v>
      </c>
      <c r="AQ149">
        <v>0</v>
      </c>
      <c r="AR149">
        <v>0</v>
      </c>
      <c r="AS149" t="s">
        <v>3</v>
      </c>
      <c r="AT149">
        <v>0.02</v>
      </c>
      <c r="AU149" t="s">
        <v>3</v>
      </c>
      <c r="AV149">
        <v>0</v>
      </c>
      <c r="AW149">
        <v>2</v>
      </c>
      <c r="AX149">
        <v>48584493</v>
      </c>
      <c r="AY149">
        <v>1</v>
      </c>
      <c r="AZ149">
        <v>0</v>
      </c>
      <c r="BA149">
        <v>157</v>
      </c>
      <c r="BB149">
        <v>0</v>
      </c>
      <c r="BC149">
        <v>0</v>
      </c>
      <c r="BD149">
        <v>0</v>
      </c>
      <c r="BE149">
        <v>0</v>
      </c>
      <c r="BF149">
        <v>0</v>
      </c>
      <c r="BG149">
        <v>0</v>
      </c>
      <c r="BH149">
        <v>0</v>
      </c>
      <c r="BI149">
        <v>0</v>
      </c>
      <c r="BJ149">
        <v>0</v>
      </c>
      <c r="BK149">
        <v>0</v>
      </c>
      <c r="BL149">
        <v>0</v>
      </c>
      <c r="BM149">
        <v>0</v>
      </c>
      <c r="BN149">
        <v>0</v>
      </c>
      <c r="BO149">
        <v>0</v>
      </c>
      <c r="BP149">
        <v>0</v>
      </c>
      <c r="BQ149">
        <v>0</v>
      </c>
      <c r="BR149">
        <v>0</v>
      </c>
      <c r="BS149">
        <v>0</v>
      </c>
      <c r="BT149">
        <v>0</v>
      </c>
      <c r="BU149">
        <v>0</v>
      </c>
      <c r="BV149">
        <v>0</v>
      </c>
      <c r="BW149">
        <v>0</v>
      </c>
      <c r="CX149">
        <f>Y149*Source!I77</f>
        <v>3.8220000000000004E-2</v>
      </c>
      <c r="CY149">
        <f>AB149</f>
        <v>91.76</v>
      </c>
      <c r="CZ149">
        <f>AF149</f>
        <v>91.76</v>
      </c>
      <c r="DA149">
        <f>AJ149</f>
        <v>1</v>
      </c>
      <c r="DB149">
        <f t="shared" si="10"/>
        <v>1.84</v>
      </c>
      <c r="DC149">
        <f t="shared" si="11"/>
        <v>0.21</v>
      </c>
    </row>
    <row r="150" spans="1:107">
      <c r="A150">
        <f>ROW(Source!A77)</f>
        <v>77</v>
      </c>
      <c r="B150">
        <v>48583957</v>
      </c>
      <c r="C150">
        <v>48584480</v>
      </c>
      <c r="D150">
        <v>40488833</v>
      </c>
      <c r="E150">
        <v>1</v>
      </c>
      <c r="F150">
        <v>1</v>
      </c>
      <c r="G150">
        <v>1</v>
      </c>
      <c r="H150">
        <v>3</v>
      </c>
      <c r="I150" t="s">
        <v>1116</v>
      </c>
      <c r="J150" t="s">
        <v>1117</v>
      </c>
      <c r="K150" t="s">
        <v>1118</v>
      </c>
      <c r="L150">
        <v>1348</v>
      </c>
      <c r="N150">
        <v>1009</v>
      </c>
      <c r="O150" t="s">
        <v>40</v>
      </c>
      <c r="P150" t="s">
        <v>40</v>
      </c>
      <c r="Q150">
        <v>1000</v>
      </c>
      <c r="W150">
        <v>0</v>
      </c>
      <c r="X150">
        <v>1483167196</v>
      </c>
      <c r="Y150">
        <v>6.9999999999999994E-5</v>
      </c>
      <c r="AA150">
        <v>9750</v>
      </c>
      <c r="AB150">
        <v>0</v>
      </c>
      <c r="AC150">
        <v>0</v>
      </c>
      <c r="AD150">
        <v>0</v>
      </c>
      <c r="AE150">
        <v>9750</v>
      </c>
      <c r="AF150">
        <v>0</v>
      </c>
      <c r="AG150">
        <v>0</v>
      </c>
      <c r="AH150">
        <v>0</v>
      </c>
      <c r="AI150">
        <v>1</v>
      </c>
      <c r="AJ150">
        <v>1</v>
      </c>
      <c r="AK150">
        <v>1</v>
      </c>
      <c r="AL150">
        <v>1</v>
      </c>
      <c r="AN150">
        <v>0</v>
      </c>
      <c r="AO150">
        <v>1</v>
      </c>
      <c r="AP150">
        <v>0</v>
      </c>
      <c r="AQ150">
        <v>0</v>
      </c>
      <c r="AR150">
        <v>0</v>
      </c>
      <c r="AS150" t="s">
        <v>3</v>
      </c>
      <c r="AT150">
        <v>6.9999999999999994E-5</v>
      </c>
      <c r="AU150" t="s">
        <v>3</v>
      </c>
      <c r="AV150">
        <v>0</v>
      </c>
      <c r="AW150">
        <v>2</v>
      </c>
      <c r="AX150">
        <v>48584494</v>
      </c>
      <c r="AY150">
        <v>1</v>
      </c>
      <c r="AZ150">
        <v>0</v>
      </c>
      <c r="BA150">
        <v>158</v>
      </c>
      <c r="BB150">
        <v>0</v>
      </c>
      <c r="BC150">
        <v>0</v>
      </c>
      <c r="BD150">
        <v>0</v>
      </c>
      <c r="BE150">
        <v>0</v>
      </c>
      <c r="BF150">
        <v>0</v>
      </c>
      <c r="BG150">
        <v>0</v>
      </c>
      <c r="BH150">
        <v>0</v>
      </c>
      <c r="BI150">
        <v>0</v>
      </c>
      <c r="BJ150">
        <v>0</v>
      </c>
      <c r="BK150">
        <v>0</v>
      </c>
      <c r="BL150">
        <v>0</v>
      </c>
      <c r="BM150">
        <v>0</v>
      </c>
      <c r="BN150">
        <v>0</v>
      </c>
      <c r="BO150">
        <v>0</v>
      </c>
      <c r="BP150">
        <v>0</v>
      </c>
      <c r="BQ150">
        <v>0</v>
      </c>
      <c r="BR150">
        <v>0</v>
      </c>
      <c r="BS150">
        <v>0</v>
      </c>
      <c r="BT150">
        <v>0</v>
      </c>
      <c r="BU150">
        <v>0</v>
      </c>
      <c r="BV150">
        <v>0</v>
      </c>
      <c r="BW150">
        <v>0</v>
      </c>
      <c r="CX150">
        <f>Y150*Source!I77</f>
        <v>1.3376999999999999E-4</v>
      </c>
      <c r="CY150">
        <f>AA150</f>
        <v>9750</v>
      </c>
      <c r="CZ150">
        <f>AE150</f>
        <v>9750</v>
      </c>
      <c r="DA150">
        <f>AI150</f>
        <v>1</v>
      </c>
      <c r="DB150">
        <f t="shared" si="10"/>
        <v>0.68</v>
      </c>
      <c r="DC150">
        <f t="shared" si="11"/>
        <v>0</v>
      </c>
    </row>
    <row r="151" spans="1:107">
      <c r="A151">
        <f>ROW(Source!A77)</f>
        <v>77</v>
      </c>
      <c r="B151">
        <v>48583957</v>
      </c>
      <c r="C151">
        <v>48584480</v>
      </c>
      <c r="D151">
        <v>40489004</v>
      </c>
      <c r="E151">
        <v>1</v>
      </c>
      <c r="F151">
        <v>1</v>
      </c>
      <c r="G151">
        <v>1</v>
      </c>
      <c r="H151">
        <v>3</v>
      </c>
      <c r="I151" t="s">
        <v>1127</v>
      </c>
      <c r="J151" t="s">
        <v>1128</v>
      </c>
      <c r="K151" t="s">
        <v>1129</v>
      </c>
      <c r="L151">
        <v>1348</v>
      </c>
      <c r="N151">
        <v>1009</v>
      </c>
      <c r="O151" t="s">
        <v>40</v>
      </c>
      <c r="P151" t="s">
        <v>40</v>
      </c>
      <c r="Q151">
        <v>1000</v>
      </c>
      <c r="W151">
        <v>0</v>
      </c>
      <c r="X151">
        <v>-1485663071</v>
      </c>
      <c r="Y151">
        <v>3.0000000000000001E-3</v>
      </c>
      <c r="AA151">
        <v>10068</v>
      </c>
      <c r="AB151">
        <v>0</v>
      </c>
      <c r="AC151">
        <v>0</v>
      </c>
      <c r="AD151">
        <v>0</v>
      </c>
      <c r="AE151">
        <v>10068</v>
      </c>
      <c r="AF151">
        <v>0</v>
      </c>
      <c r="AG151">
        <v>0</v>
      </c>
      <c r="AH151">
        <v>0</v>
      </c>
      <c r="AI151">
        <v>1</v>
      </c>
      <c r="AJ151">
        <v>1</v>
      </c>
      <c r="AK151">
        <v>1</v>
      </c>
      <c r="AL151">
        <v>1</v>
      </c>
      <c r="AN151">
        <v>0</v>
      </c>
      <c r="AO151">
        <v>1</v>
      </c>
      <c r="AP151">
        <v>0</v>
      </c>
      <c r="AQ151">
        <v>0</v>
      </c>
      <c r="AR151">
        <v>0</v>
      </c>
      <c r="AS151" t="s">
        <v>3</v>
      </c>
      <c r="AT151">
        <v>3.0000000000000001E-3</v>
      </c>
      <c r="AU151" t="s">
        <v>3</v>
      </c>
      <c r="AV151">
        <v>0</v>
      </c>
      <c r="AW151">
        <v>2</v>
      </c>
      <c r="AX151">
        <v>48584495</v>
      </c>
      <c r="AY151">
        <v>1</v>
      </c>
      <c r="AZ151">
        <v>0</v>
      </c>
      <c r="BA151">
        <v>159</v>
      </c>
      <c r="BB151">
        <v>0</v>
      </c>
      <c r="BC151">
        <v>0</v>
      </c>
      <c r="BD151">
        <v>0</v>
      </c>
      <c r="BE151">
        <v>0</v>
      </c>
      <c r="BF151">
        <v>0</v>
      </c>
      <c r="BG151">
        <v>0</v>
      </c>
      <c r="BH151">
        <v>0</v>
      </c>
      <c r="BI151">
        <v>0</v>
      </c>
      <c r="BJ151">
        <v>0</v>
      </c>
      <c r="BK151">
        <v>0</v>
      </c>
      <c r="BL151">
        <v>0</v>
      </c>
      <c r="BM151">
        <v>0</v>
      </c>
      <c r="BN151">
        <v>0</v>
      </c>
      <c r="BO151">
        <v>0</v>
      </c>
      <c r="BP151">
        <v>0</v>
      </c>
      <c r="BQ151">
        <v>0</v>
      </c>
      <c r="BR151">
        <v>0</v>
      </c>
      <c r="BS151">
        <v>0</v>
      </c>
      <c r="BT151">
        <v>0</v>
      </c>
      <c r="BU151">
        <v>0</v>
      </c>
      <c r="BV151">
        <v>0</v>
      </c>
      <c r="BW151">
        <v>0</v>
      </c>
      <c r="CX151">
        <f>Y151*Source!I77</f>
        <v>5.7330000000000002E-3</v>
      </c>
      <c r="CY151">
        <f>AA151</f>
        <v>10068</v>
      </c>
      <c r="CZ151">
        <f>AE151</f>
        <v>10068</v>
      </c>
      <c r="DA151">
        <f>AI151</f>
        <v>1</v>
      </c>
      <c r="DB151">
        <f t="shared" si="10"/>
        <v>30.2</v>
      </c>
      <c r="DC151">
        <f t="shared" si="11"/>
        <v>0</v>
      </c>
    </row>
    <row r="152" spans="1:107">
      <c r="A152">
        <f>ROW(Source!A77)</f>
        <v>77</v>
      </c>
      <c r="B152">
        <v>48583957</v>
      </c>
      <c r="C152">
        <v>48584480</v>
      </c>
      <c r="D152">
        <v>40482989</v>
      </c>
      <c r="E152">
        <v>1</v>
      </c>
      <c r="F152">
        <v>1</v>
      </c>
      <c r="G152">
        <v>1</v>
      </c>
      <c r="H152">
        <v>3</v>
      </c>
      <c r="I152" t="s">
        <v>1130</v>
      </c>
      <c r="J152" t="s">
        <v>1131</v>
      </c>
      <c r="K152" t="s">
        <v>1132</v>
      </c>
      <c r="L152">
        <v>1354</v>
      </c>
      <c r="N152">
        <v>1010</v>
      </c>
      <c r="O152" t="s">
        <v>170</v>
      </c>
      <c r="P152" t="s">
        <v>170</v>
      </c>
      <c r="Q152">
        <v>1</v>
      </c>
      <c r="W152">
        <v>0</v>
      </c>
      <c r="X152">
        <v>1427780290</v>
      </c>
      <c r="Y152">
        <v>0.27</v>
      </c>
      <c r="AA152">
        <v>111.76</v>
      </c>
      <c r="AB152">
        <v>0</v>
      </c>
      <c r="AC152">
        <v>0</v>
      </c>
      <c r="AD152">
        <v>0</v>
      </c>
      <c r="AE152">
        <v>111.76</v>
      </c>
      <c r="AF152">
        <v>0</v>
      </c>
      <c r="AG152">
        <v>0</v>
      </c>
      <c r="AH152">
        <v>0</v>
      </c>
      <c r="AI152">
        <v>1</v>
      </c>
      <c r="AJ152">
        <v>1</v>
      </c>
      <c r="AK152">
        <v>1</v>
      </c>
      <c r="AL152">
        <v>1</v>
      </c>
      <c r="AN152">
        <v>0</v>
      </c>
      <c r="AO152">
        <v>1</v>
      </c>
      <c r="AP152">
        <v>0</v>
      </c>
      <c r="AQ152">
        <v>0</v>
      </c>
      <c r="AR152">
        <v>0</v>
      </c>
      <c r="AS152" t="s">
        <v>3</v>
      </c>
      <c r="AT152">
        <v>0.27</v>
      </c>
      <c r="AU152" t="s">
        <v>3</v>
      </c>
      <c r="AV152">
        <v>0</v>
      </c>
      <c r="AW152">
        <v>2</v>
      </c>
      <c r="AX152">
        <v>48584496</v>
      </c>
      <c r="AY152">
        <v>1</v>
      </c>
      <c r="AZ152">
        <v>0</v>
      </c>
      <c r="BA152">
        <v>160</v>
      </c>
      <c r="BB152">
        <v>0</v>
      </c>
      <c r="BC152">
        <v>0</v>
      </c>
      <c r="BD152">
        <v>0</v>
      </c>
      <c r="BE152">
        <v>0</v>
      </c>
      <c r="BF152">
        <v>0</v>
      </c>
      <c r="BG152">
        <v>0</v>
      </c>
      <c r="BH152">
        <v>0</v>
      </c>
      <c r="BI152">
        <v>0</v>
      </c>
      <c r="BJ152">
        <v>0</v>
      </c>
      <c r="BK152">
        <v>0</v>
      </c>
      <c r="BL152">
        <v>0</v>
      </c>
      <c r="BM152">
        <v>0</v>
      </c>
      <c r="BN152">
        <v>0</v>
      </c>
      <c r="BO152">
        <v>0</v>
      </c>
      <c r="BP152">
        <v>0</v>
      </c>
      <c r="BQ152">
        <v>0</v>
      </c>
      <c r="BR152">
        <v>0</v>
      </c>
      <c r="BS152">
        <v>0</v>
      </c>
      <c r="BT152">
        <v>0</v>
      </c>
      <c r="BU152">
        <v>0</v>
      </c>
      <c r="BV152">
        <v>0</v>
      </c>
      <c r="BW152">
        <v>0</v>
      </c>
      <c r="CX152">
        <f>Y152*Source!I77</f>
        <v>0.51597000000000004</v>
      </c>
      <c r="CY152">
        <f>AA152</f>
        <v>111.76</v>
      </c>
      <c r="CZ152">
        <f>AE152</f>
        <v>111.76</v>
      </c>
      <c r="DA152">
        <f>AI152</f>
        <v>1</v>
      </c>
      <c r="DB152">
        <f t="shared" si="10"/>
        <v>30.18</v>
      </c>
      <c r="DC152">
        <f t="shared" si="11"/>
        <v>0</v>
      </c>
    </row>
    <row r="153" spans="1:107">
      <c r="A153">
        <f>ROW(Source!A82)</f>
        <v>82</v>
      </c>
      <c r="B153">
        <v>48583957</v>
      </c>
      <c r="C153">
        <v>48584502</v>
      </c>
      <c r="D153">
        <v>23132590</v>
      </c>
      <c r="E153">
        <v>1</v>
      </c>
      <c r="F153">
        <v>1</v>
      </c>
      <c r="G153">
        <v>1</v>
      </c>
      <c r="H153">
        <v>1</v>
      </c>
      <c r="I153" t="s">
        <v>1003</v>
      </c>
      <c r="J153" t="s">
        <v>3</v>
      </c>
      <c r="K153" t="s">
        <v>1004</v>
      </c>
      <c r="L153">
        <v>1369</v>
      </c>
      <c r="N153">
        <v>1013</v>
      </c>
      <c r="O153" t="s">
        <v>991</v>
      </c>
      <c r="P153" t="s">
        <v>991</v>
      </c>
      <c r="Q153">
        <v>1</v>
      </c>
      <c r="W153">
        <v>0</v>
      </c>
      <c r="X153">
        <v>1935273774</v>
      </c>
      <c r="Y153">
        <v>39.51</v>
      </c>
      <c r="AA153">
        <v>0</v>
      </c>
      <c r="AB153">
        <v>0</v>
      </c>
      <c r="AC153">
        <v>0</v>
      </c>
      <c r="AD153">
        <v>7.43</v>
      </c>
      <c r="AE153">
        <v>0</v>
      </c>
      <c r="AF153">
        <v>0</v>
      </c>
      <c r="AG153">
        <v>0</v>
      </c>
      <c r="AH153">
        <v>7.43</v>
      </c>
      <c r="AI153">
        <v>1</v>
      </c>
      <c r="AJ153">
        <v>1</v>
      </c>
      <c r="AK153">
        <v>1</v>
      </c>
      <c r="AL153">
        <v>1</v>
      </c>
      <c r="AN153">
        <v>0</v>
      </c>
      <c r="AO153">
        <v>1</v>
      </c>
      <c r="AP153">
        <v>0</v>
      </c>
      <c r="AQ153">
        <v>0</v>
      </c>
      <c r="AR153">
        <v>0</v>
      </c>
      <c r="AS153" t="s">
        <v>3</v>
      </c>
      <c r="AT153">
        <v>39.51</v>
      </c>
      <c r="AU153" t="s">
        <v>3</v>
      </c>
      <c r="AV153">
        <v>1</v>
      </c>
      <c r="AW153">
        <v>2</v>
      </c>
      <c r="AX153">
        <v>48584509</v>
      </c>
      <c r="AY153">
        <v>1</v>
      </c>
      <c r="AZ153">
        <v>0</v>
      </c>
      <c r="BA153">
        <v>162</v>
      </c>
      <c r="BB153">
        <v>0</v>
      </c>
      <c r="BC153">
        <v>0</v>
      </c>
      <c r="BD153">
        <v>0</v>
      </c>
      <c r="BE153">
        <v>0</v>
      </c>
      <c r="BF153">
        <v>0</v>
      </c>
      <c r="BG153">
        <v>0</v>
      </c>
      <c r="BH153">
        <v>0</v>
      </c>
      <c r="BI153">
        <v>0</v>
      </c>
      <c r="BJ153">
        <v>0</v>
      </c>
      <c r="BK153">
        <v>0</v>
      </c>
      <c r="BL153">
        <v>0</v>
      </c>
      <c r="BM153">
        <v>0</v>
      </c>
      <c r="BN153">
        <v>0</v>
      </c>
      <c r="BO153">
        <v>0</v>
      </c>
      <c r="BP153">
        <v>0</v>
      </c>
      <c r="BQ153">
        <v>0</v>
      </c>
      <c r="BR153">
        <v>0</v>
      </c>
      <c r="BS153">
        <v>0</v>
      </c>
      <c r="BT153">
        <v>0</v>
      </c>
      <c r="BU153">
        <v>0</v>
      </c>
      <c r="BV153">
        <v>0</v>
      </c>
      <c r="BW153">
        <v>0</v>
      </c>
      <c r="CX153">
        <f>Y153*Source!I82</f>
        <v>13.472910000000001</v>
      </c>
      <c r="CY153">
        <f>AD153</f>
        <v>7.43</v>
      </c>
      <c r="CZ153">
        <f>AH153</f>
        <v>7.43</v>
      </c>
      <c r="DA153">
        <f>AL153</f>
        <v>1</v>
      </c>
      <c r="DB153">
        <f t="shared" si="10"/>
        <v>293.56</v>
      </c>
      <c r="DC153">
        <f t="shared" si="11"/>
        <v>0</v>
      </c>
    </row>
    <row r="154" spans="1:107">
      <c r="A154">
        <f>ROW(Source!A82)</f>
        <v>82</v>
      </c>
      <c r="B154">
        <v>48583957</v>
      </c>
      <c r="C154">
        <v>48584502</v>
      </c>
      <c r="D154">
        <v>121548</v>
      </c>
      <c r="E154">
        <v>1</v>
      </c>
      <c r="F154">
        <v>1</v>
      </c>
      <c r="G154">
        <v>1</v>
      </c>
      <c r="H154">
        <v>1</v>
      </c>
      <c r="I154" t="s">
        <v>24</v>
      </c>
      <c r="J154" t="s">
        <v>3</v>
      </c>
      <c r="K154" t="s">
        <v>992</v>
      </c>
      <c r="L154">
        <v>608254</v>
      </c>
      <c r="N154">
        <v>1013</v>
      </c>
      <c r="O154" t="s">
        <v>993</v>
      </c>
      <c r="P154" t="s">
        <v>993</v>
      </c>
      <c r="Q154">
        <v>1</v>
      </c>
      <c r="W154">
        <v>0</v>
      </c>
      <c r="X154">
        <v>-185737400</v>
      </c>
      <c r="Y154">
        <v>1.27</v>
      </c>
      <c r="AA154">
        <v>0</v>
      </c>
      <c r="AB154">
        <v>0</v>
      </c>
      <c r="AC154">
        <v>0</v>
      </c>
      <c r="AD154">
        <v>0</v>
      </c>
      <c r="AE154">
        <v>0</v>
      </c>
      <c r="AF154">
        <v>0</v>
      </c>
      <c r="AG154">
        <v>0</v>
      </c>
      <c r="AH154">
        <v>0</v>
      </c>
      <c r="AI154">
        <v>1</v>
      </c>
      <c r="AJ154">
        <v>1</v>
      </c>
      <c r="AK154">
        <v>1</v>
      </c>
      <c r="AL154">
        <v>1</v>
      </c>
      <c r="AN154">
        <v>0</v>
      </c>
      <c r="AO154">
        <v>1</v>
      </c>
      <c r="AP154">
        <v>0</v>
      </c>
      <c r="AQ154">
        <v>0</v>
      </c>
      <c r="AR154">
        <v>0</v>
      </c>
      <c r="AS154" t="s">
        <v>3</v>
      </c>
      <c r="AT154">
        <v>1.27</v>
      </c>
      <c r="AU154" t="s">
        <v>3</v>
      </c>
      <c r="AV154">
        <v>2</v>
      </c>
      <c r="AW154">
        <v>2</v>
      </c>
      <c r="AX154">
        <v>48584510</v>
      </c>
      <c r="AY154">
        <v>1</v>
      </c>
      <c r="AZ154">
        <v>0</v>
      </c>
      <c r="BA154">
        <v>163</v>
      </c>
      <c r="BB154">
        <v>0</v>
      </c>
      <c r="BC154">
        <v>0</v>
      </c>
      <c r="BD154">
        <v>0</v>
      </c>
      <c r="BE154">
        <v>0</v>
      </c>
      <c r="BF154">
        <v>0</v>
      </c>
      <c r="BG154">
        <v>0</v>
      </c>
      <c r="BH154">
        <v>0</v>
      </c>
      <c r="BI154">
        <v>0</v>
      </c>
      <c r="BJ154">
        <v>0</v>
      </c>
      <c r="BK154">
        <v>0</v>
      </c>
      <c r="BL154">
        <v>0</v>
      </c>
      <c r="BM154">
        <v>0</v>
      </c>
      <c r="BN154">
        <v>0</v>
      </c>
      <c r="BO154">
        <v>0</v>
      </c>
      <c r="BP154">
        <v>0</v>
      </c>
      <c r="BQ154">
        <v>0</v>
      </c>
      <c r="BR154">
        <v>0</v>
      </c>
      <c r="BS154">
        <v>0</v>
      </c>
      <c r="BT154">
        <v>0</v>
      </c>
      <c r="BU154">
        <v>0</v>
      </c>
      <c r="BV154">
        <v>0</v>
      </c>
      <c r="BW154">
        <v>0</v>
      </c>
      <c r="CX154">
        <f>Y154*Source!I82</f>
        <v>0.43307000000000001</v>
      </c>
      <c r="CY154">
        <f>AD154</f>
        <v>0</v>
      </c>
      <c r="CZ154">
        <f>AH154</f>
        <v>0</v>
      </c>
      <c r="DA154">
        <f>AL154</f>
        <v>1</v>
      </c>
      <c r="DB154">
        <f t="shared" si="10"/>
        <v>0</v>
      </c>
      <c r="DC154">
        <f t="shared" si="11"/>
        <v>0</v>
      </c>
    </row>
    <row r="155" spans="1:107">
      <c r="A155">
        <f>ROW(Source!A82)</f>
        <v>82</v>
      </c>
      <c r="B155">
        <v>48583957</v>
      </c>
      <c r="C155">
        <v>48584502</v>
      </c>
      <c r="D155">
        <v>40547141</v>
      </c>
      <c r="E155">
        <v>1</v>
      </c>
      <c r="F155">
        <v>1</v>
      </c>
      <c r="G155">
        <v>1</v>
      </c>
      <c r="H155">
        <v>2</v>
      </c>
      <c r="I155" t="s">
        <v>1009</v>
      </c>
      <c r="J155" t="s">
        <v>1017</v>
      </c>
      <c r="K155" t="s">
        <v>1011</v>
      </c>
      <c r="L155">
        <v>1368</v>
      </c>
      <c r="N155">
        <v>1011</v>
      </c>
      <c r="O155" t="s">
        <v>997</v>
      </c>
      <c r="P155" t="s">
        <v>997</v>
      </c>
      <c r="Q155">
        <v>1</v>
      </c>
      <c r="W155">
        <v>0</v>
      </c>
      <c r="X155">
        <v>1753337916</v>
      </c>
      <c r="Y155">
        <v>1.27</v>
      </c>
      <c r="AA155">
        <v>0</v>
      </c>
      <c r="AB155">
        <v>32.090000000000003</v>
      </c>
      <c r="AC155">
        <v>12.1</v>
      </c>
      <c r="AD155">
        <v>0</v>
      </c>
      <c r="AE155">
        <v>0</v>
      </c>
      <c r="AF155">
        <v>32.090000000000003</v>
      </c>
      <c r="AG155">
        <v>12.1</v>
      </c>
      <c r="AH155">
        <v>0</v>
      </c>
      <c r="AI155">
        <v>1</v>
      </c>
      <c r="AJ155">
        <v>1</v>
      </c>
      <c r="AK155">
        <v>1</v>
      </c>
      <c r="AL155">
        <v>1</v>
      </c>
      <c r="AN155">
        <v>0</v>
      </c>
      <c r="AO155">
        <v>1</v>
      </c>
      <c r="AP155">
        <v>0</v>
      </c>
      <c r="AQ155">
        <v>0</v>
      </c>
      <c r="AR155">
        <v>0</v>
      </c>
      <c r="AS155" t="s">
        <v>3</v>
      </c>
      <c r="AT155">
        <v>1.27</v>
      </c>
      <c r="AU155" t="s">
        <v>3</v>
      </c>
      <c r="AV155">
        <v>0</v>
      </c>
      <c r="AW155">
        <v>2</v>
      </c>
      <c r="AX155">
        <v>48584511</v>
      </c>
      <c r="AY155">
        <v>1</v>
      </c>
      <c r="AZ155">
        <v>0</v>
      </c>
      <c r="BA155">
        <v>164</v>
      </c>
      <c r="BB155">
        <v>0</v>
      </c>
      <c r="BC155">
        <v>0</v>
      </c>
      <c r="BD155">
        <v>0</v>
      </c>
      <c r="BE155">
        <v>0</v>
      </c>
      <c r="BF155">
        <v>0</v>
      </c>
      <c r="BG155">
        <v>0</v>
      </c>
      <c r="BH155">
        <v>0</v>
      </c>
      <c r="BI155">
        <v>0</v>
      </c>
      <c r="BJ155">
        <v>0</v>
      </c>
      <c r="BK155">
        <v>0</v>
      </c>
      <c r="BL155">
        <v>0</v>
      </c>
      <c r="BM155">
        <v>0</v>
      </c>
      <c r="BN155">
        <v>0</v>
      </c>
      <c r="BO155">
        <v>0</v>
      </c>
      <c r="BP155">
        <v>0</v>
      </c>
      <c r="BQ155">
        <v>0</v>
      </c>
      <c r="BR155">
        <v>0</v>
      </c>
      <c r="BS155">
        <v>0</v>
      </c>
      <c r="BT155">
        <v>0</v>
      </c>
      <c r="BU155">
        <v>0</v>
      </c>
      <c r="BV155">
        <v>0</v>
      </c>
      <c r="BW155">
        <v>0</v>
      </c>
      <c r="CX155">
        <f>Y155*Source!I82</f>
        <v>0.43307000000000001</v>
      </c>
      <c r="CY155">
        <f>AB155</f>
        <v>32.090000000000003</v>
      </c>
      <c r="CZ155">
        <f>AF155</f>
        <v>32.090000000000003</v>
      </c>
      <c r="DA155">
        <f>AJ155</f>
        <v>1</v>
      </c>
      <c r="DB155">
        <f t="shared" si="10"/>
        <v>40.75</v>
      </c>
      <c r="DC155">
        <f t="shared" si="11"/>
        <v>15.37</v>
      </c>
    </row>
    <row r="156" spans="1:107">
      <c r="A156">
        <f>ROW(Source!A82)</f>
        <v>82</v>
      </c>
      <c r="B156">
        <v>48583957</v>
      </c>
      <c r="C156">
        <v>48584502</v>
      </c>
      <c r="D156">
        <v>40547551</v>
      </c>
      <c r="E156">
        <v>1</v>
      </c>
      <c r="F156">
        <v>1</v>
      </c>
      <c r="G156">
        <v>1</v>
      </c>
      <c r="H156">
        <v>2</v>
      </c>
      <c r="I156" t="s">
        <v>1133</v>
      </c>
      <c r="J156" t="s">
        <v>1134</v>
      </c>
      <c r="K156" t="s">
        <v>1135</v>
      </c>
      <c r="L156">
        <v>1368</v>
      </c>
      <c r="N156">
        <v>1011</v>
      </c>
      <c r="O156" t="s">
        <v>997</v>
      </c>
      <c r="P156" t="s">
        <v>997</v>
      </c>
      <c r="Q156">
        <v>1</v>
      </c>
      <c r="W156">
        <v>0</v>
      </c>
      <c r="X156">
        <v>736086632</v>
      </c>
      <c r="Y156">
        <v>9.07</v>
      </c>
      <c r="AA156">
        <v>0</v>
      </c>
      <c r="AB156">
        <v>0.66</v>
      </c>
      <c r="AC156">
        <v>0</v>
      </c>
      <c r="AD156">
        <v>0</v>
      </c>
      <c r="AE156">
        <v>0</v>
      </c>
      <c r="AF156">
        <v>0.66</v>
      </c>
      <c r="AG156">
        <v>0</v>
      </c>
      <c r="AH156">
        <v>0</v>
      </c>
      <c r="AI156">
        <v>1</v>
      </c>
      <c r="AJ156">
        <v>1</v>
      </c>
      <c r="AK156">
        <v>1</v>
      </c>
      <c r="AL156">
        <v>1</v>
      </c>
      <c r="AN156">
        <v>0</v>
      </c>
      <c r="AO156">
        <v>1</v>
      </c>
      <c r="AP156">
        <v>0</v>
      </c>
      <c r="AQ156">
        <v>0</v>
      </c>
      <c r="AR156">
        <v>0</v>
      </c>
      <c r="AS156" t="s">
        <v>3</v>
      </c>
      <c r="AT156">
        <v>9.07</v>
      </c>
      <c r="AU156" t="s">
        <v>3</v>
      </c>
      <c r="AV156">
        <v>0</v>
      </c>
      <c r="AW156">
        <v>2</v>
      </c>
      <c r="AX156">
        <v>48584512</v>
      </c>
      <c r="AY156">
        <v>1</v>
      </c>
      <c r="AZ156">
        <v>0</v>
      </c>
      <c r="BA156">
        <v>165</v>
      </c>
      <c r="BB156">
        <v>0</v>
      </c>
      <c r="BC156">
        <v>0</v>
      </c>
      <c r="BD156">
        <v>0</v>
      </c>
      <c r="BE156">
        <v>0</v>
      </c>
      <c r="BF156">
        <v>0</v>
      </c>
      <c r="BG156">
        <v>0</v>
      </c>
      <c r="BH156">
        <v>0</v>
      </c>
      <c r="BI156">
        <v>0</v>
      </c>
      <c r="BJ156">
        <v>0</v>
      </c>
      <c r="BK156">
        <v>0</v>
      </c>
      <c r="BL156">
        <v>0</v>
      </c>
      <c r="BM156">
        <v>0</v>
      </c>
      <c r="BN156">
        <v>0</v>
      </c>
      <c r="BO156">
        <v>0</v>
      </c>
      <c r="BP156">
        <v>0</v>
      </c>
      <c r="BQ156">
        <v>0</v>
      </c>
      <c r="BR156">
        <v>0</v>
      </c>
      <c r="BS156">
        <v>0</v>
      </c>
      <c r="BT156">
        <v>0</v>
      </c>
      <c r="BU156">
        <v>0</v>
      </c>
      <c r="BV156">
        <v>0</v>
      </c>
      <c r="BW156">
        <v>0</v>
      </c>
      <c r="CX156">
        <f>Y156*Source!I82</f>
        <v>3.0928700000000005</v>
      </c>
      <c r="CY156">
        <f>AB156</f>
        <v>0.66</v>
      </c>
      <c r="CZ156">
        <f>AF156</f>
        <v>0.66</v>
      </c>
      <c r="DA156">
        <f>AJ156</f>
        <v>1</v>
      </c>
      <c r="DB156">
        <f t="shared" si="10"/>
        <v>5.99</v>
      </c>
      <c r="DC156">
        <f t="shared" si="11"/>
        <v>0</v>
      </c>
    </row>
    <row r="157" spans="1:107">
      <c r="A157">
        <f>ROW(Source!A82)</f>
        <v>82</v>
      </c>
      <c r="B157">
        <v>48583957</v>
      </c>
      <c r="C157">
        <v>48584502</v>
      </c>
      <c r="D157">
        <v>40517391</v>
      </c>
      <c r="E157">
        <v>1</v>
      </c>
      <c r="F157">
        <v>1</v>
      </c>
      <c r="G157">
        <v>1</v>
      </c>
      <c r="H157">
        <v>3</v>
      </c>
      <c r="I157" t="s">
        <v>1136</v>
      </c>
      <c r="J157" t="s">
        <v>1137</v>
      </c>
      <c r="K157" t="s">
        <v>1138</v>
      </c>
      <c r="L157">
        <v>1339</v>
      </c>
      <c r="N157">
        <v>1007</v>
      </c>
      <c r="O157" t="s">
        <v>1040</v>
      </c>
      <c r="P157" t="s">
        <v>1040</v>
      </c>
      <c r="Q157">
        <v>1</v>
      </c>
      <c r="W157">
        <v>0</v>
      </c>
      <c r="X157">
        <v>1065076017</v>
      </c>
      <c r="Y157">
        <v>2.04</v>
      </c>
      <c r="AA157">
        <v>472.01</v>
      </c>
      <c r="AB157">
        <v>0</v>
      </c>
      <c r="AC157">
        <v>0</v>
      </c>
      <c r="AD157">
        <v>0</v>
      </c>
      <c r="AE157">
        <v>472.01</v>
      </c>
      <c r="AF157">
        <v>0</v>
      </c>
      <c r="AG157">
        <v>0</v>
      </c>
      <c r="AH157">
        <v>0</v>
      </c>
      <c r="AI157">
        <v>1</v>
      </c>
      <c r="AJ157">
        <v>1</v>
      </c>
      <c r="AK157">
        <v>1</v>
      </c>
      <c r="AL157">
        <v>1</v>
      </c>
      <c r="AN157">
        <v>0</v>
      </c>
      <c r="AO157">
        <v>1</v>
      </c>
      <c r="AP157">
        <v>0</v>
      </c>
      <c r="AQ157">
        <v>0</v>
      </c>
      <c r="AR157">
        <v>0</v>
      </c>
      <c r="AS157" t="s">
        <v>3</v>
      </c>
      <c r="AT157">
        <v>2.04</v>
      </c>
      <c r="AU157" t="s">
        <v>3</v>
      </c>
      <c r="AV157">
        <v>0</v>
      </c>
      <c r="AW157">
        <v>2</v>
      </c>
      <c r="AX157">
        <v>48584513</v>
      </c>
      <c r="AY157">
        <v>1</v>
      </c>
      <c r="AZ157">
        <v>0</v>
      </c>
      <c r="BA157">
        <v>166</v>
      </c>
      <c r="BB157">
        <v>0</v>
      </c>
      <c r="BC157">
        <v>0</v>
      </c>
      <c r="BD157">
        <v>0</v>
      </c>
      <c r="BE157">
        <v>0</v>
      </c>
      <c r="BF157">
        <v>0</v>
      </c>
      <c r="BG157">
        <v>0</v>
      </c>
      <c r="BH157">
        <v>0</v>
      </c>
      <c r="BI157">
        <v>0</v>
      </c>
      <c r="BJ157">
        <v>0</v>
      </c>
      <c r="BK157">
        <v>0</v>
      </c>
      <c r="BL157">
        <v>0</v>
      </c>
      <c r="BM157">
        <v>0</v>
      </c>
      <c r="BN157">
        <v>0</v>
      </c>
      <c r="BO157">
        <v>0</v>
      </c>
      <c r="BP157">
        <v>0</v>
      </c>
      <c r="BQ157">
        <v>0</v>
      </c>
      <c r="BR157">
        <v>0</v>
      </c>
      <c r="BS157">
        <v>0</v>
      </c>
      <c r="BT157">
        <v>0</v>
      </c>
      <c r="BU157">
        <v>0</v>
      </c>
      <c r="BV157">
        <v>0</v>
      </c>
      <c r="BW157">
        <v>0</v>
      </c>
      <c r="CX157">
        <f>Y157*Source!I82</f>
        <v>0.69564000000000004</v>
      </c>
      <c r="CY157">
        <f>AA157</f>
        <v>472.01</v>
      </c>
      <c r="CZ157">
        <f>AE157</f>
        <v>472.01</v>
      </c>
      <c r="DA157">
        <f>AI157</f>
        <v>1</v>
      </c>
      <c r="DB157">
        <f t="shared" si="10"/>
        <v>962.9</v>
      </c>
      <c r="DC157">
        <f t="shared" si="11"/>
        <v>0</v>
      </c>
    </row>
    <row r="158" spans="1:107">
      <c r="A158">
        <f>ROW(Source!A82)</f>
        <v>82</v>
      </c>
      <c r="B158">
        <v>48583957</v>
      </c>
      <c r="C158">
        <v>48584502</v>
      </c>
      <c r="D158">
        <v>40525967</v>
      </c>
      <c r="E158">
        <v>1</v>
      </c>
      <c r="F158">
        <v>1</v>
      </c>
      <c r="G158">
        <v>1</v>
      </c>
      <c r="H158">
        <v>3</v>
      </c>
      <c r="I158" t="s">
        <v>1090</v>
      </c>
      <c r="J158" t="s">
        <v>1091</v>
      </c>
      <c r="K158" t="s">
        <v>1092</v>
      </c>
      <c r="L158">
        <v>1339</v>
      </c>
      <c r="N158">
        <v>1007</v>
      </c>
      <c r="O158" t="s">
        <v>1040</v>
      </c>
      <c r="P158" t="s">
        <v>1040</v>
      </c>
      <c r="Q158">
        <v>1</v>
      </c>
      <c r="W158">
        <v>0</v>
      </c>
      <c r="X158">
        <v>-1418712732</v>
      </c>
      <c r="Y158">
        <v>3.5</v>
      </c>
      <c r="AA158">
        <v>2.4700000000000002</v>
      </c>
      <c r="AB158">
        <v>0</v>
      </c>
      <c r="AC158">
        <v>0</v>
      </c>
      <c r="AD158">
        <v>0</v>
      </c>
      <c r="AE158">
        <v>2.4700000000000002</v>
      </c>
      <c r="AF158">
        <v>0</v>
      </c>
      <c r="AG158">
        <v>0</v>
      </c>
      <c r="AH158">
        <v>0</v>
      </c>
      <c r="AI158">
        <v>1</v>
      </c>
      <c r="AJ158">
        <v>1</v>
      </c>
      <c r="AK158">
        <v>1</v>
      </c>
      <c r="AL158">
        <v>1</v>
      </c>
      <c r="AN158">
        <v>0</v>
      </c>
      <c r="AO158">
        <v>1</v>
      </c>
      <c r="AP158">
        <v>0</v>
      </c>
      <c r="AQ158">
        <v>0</v>
      </c>
      <c r="AR158">
        <v>0</v>
      </c>
      <c r="AS158" t="s">
        <v>3</v>
      </c>
      <c r="AT158">
        <v>3.5</v>
      </c>
      <c r="AU158" t="s">
        <v>3</v>
      </c>
      <c r="AV158">
        <v>0</v>
      </c>
      <c r="AW158">
        <v>2</v>
      </c>
      <c r="AX158">
        <v>48584514</v>
      </c>
      <c r="AY158">
        <v>1</v>
      </c>
      <c r="AZ158">
        <v>0</v>
      </c>
      <c r="BA158">
        <v>167</v>
      </c>
      <c r="BB158">
        <v>0</v>
      </c>
      <c r="BC158">
        <v>0</v>
      </c>
      <c r="BD158">
        <v>0</v>
      </c>
      <c r="BE158">
        <v>0</v>
      </c>
      <c r="BF158">
        <v>0</v>
      </c>
      <c r="BG158">
        <v>0</v>
      </c>
      <c r="BH158">
        <v>0</v>
      </c>
      <c r="BI158">
        <v>0</v>
      </c>
      <c r="BJ158">
        <v>0</v>
      </c>
      <c r="BK158">
        <v>0</v>
      </c>
      <c r="BL158">
        <v>0</v>
      </c>
      <c r="BM158">
        <v>0</v>
      </c>
      <c r="BN158">
        <v>0</v>
      </c>
      <c r="BO158">
        <v>0</v>
      </c>
      <c r="BP158">
        <v>0</v>
      </c>
      <c r="BQ158">
        <v>0</v>
      </c>
      <c r="BR158">
        <v>0</v>
      </c>
      <c r="BS158">
        <v>0</v>
      </c>
      <c r="BT158">
        <v>0</v>
      </c>
      <c r="BU158">
        <v>0</v>
      </c>
      <c r="BV158">
        <v>0</v>
      </c>
      <c r="BW158">
        <v>0</v>
      </c>
      <c r="CX158">
        <f>Y158*Source!I82</f>
        <v>1.1935</v>
      </c>
      <c r="CY158">
        <f>AA158</f>
        <v>2.4700000000000002</v>
      </c>
      <c r="CZ158">
        <f>AE158</f>
        <v>2.4700000000000002</v>
      </c>
      <c r="DA158">
        <f>AI158</f>
        <v>1</v>
      </c>
      <c r="DB158">
        <f t="shared" si="10"/>
        <v>8.65</v>
      </c>
      <c r="DC158">
        <f t="shared" si="11"/>
        <v>0</v>
      </c>
    </row>
    <row r="159" spans="1:107">
      <c r="A159">
        <f>ROW(Source!A83)</f>
        <v>83</v>
      </c>
      <c r="B159">
        <v>48583957</v>
      </c>
      <c r="C159">
        <v>48584515</v>
      </c>
      <c r="D159">
        <v>23134955</v>
      </c>
      <c r="E159">
        <v>1</v>
      </c>
      <c r="F159">
        <v>1</v>
      </c>
      <c r="G159">
        <v>1</v>
      </c>
      <c r="H159">
        <v>1</v>
      </c>
      <c r="I159" t="s">
        <v>1020</v>
      </c>
      <c r="J159" t="s">
        <v>3</v>
      </c>
      <c r="K159" t="s">
        <v>1021</v>
      </c>
      <c r="L159">
        <v>1369</v>
      </c>
      <c r="N159">
        <v>1013</v>
      </c>
      <c r="O159" t="s">
        <v>991</v>
      </c>
      <c r="P159" t="s">
        <v>991</v>
      </c>
      <c r="Q159">
        <v>1</v>
      </c>
      <c r="W159">
        <v>0</v>
      </c>
      <c r="X159">
        <v>-1698459243</v>
      </c>
      <c r="Y159">
        <v>119.78</v>
      </c>
      <c r="AA159">
        <v>0</v>
      </c>
      <c r="AB159">
        <v>0</v>
      </c>
      <c r="AC159">
        <v>0</v>
      </c>
      <c r="AD159">
        <v>8.17</v>
      </c>
      <c r="AE159">
        <v>0</v>
      </c>
      <c r="AF159">
        <v>0</v>
      </c>
      <c r="AG159">
        <v>0</v>
      </c>
      <c r="AH159">
        <v>8.17</v>
      </c>
      <c r="AI159">
        <v>1</v>
      </c>
      <c r="AJ159">
        <v>1</v>
      </c>
      <c r="AK159">
        <v>1</v>
      </c>
      <c r="AL159">
        <v>1</v>
      </c>
      <c r="AN159">
        <v>0</v>
      </c>
      <c r="AO159">
        <v>1</v>
      </c>
      <c r="AP159">
        <v>0</v>
      </c>
      <c r="AQ159">
        <v>0</v>
      </c>
      <c r="AR159">
        <v>0</v>
      </c>
      <c r="AS159" t="s">
        <v>3</v>
      </c>
      <c r="AT159">
        <v>119.78</v>
      </c>
      <c r="AU159" t="s">
        <v>3</v>
      </c>
      <c r="AV159">
        <v>1</v>
      </c>
      <c r="AW159">
        <v>2</v>
      </c>
      <c r="AX159">
        <v>48584527</v>
      </c>
      <c r="AY159">
        <v>1</v>
      </c>
      <c r="AZ159">
        <v>0</v>
      </c>
      <c r="BA159">
        <v>168</v>
      </c>
      <c r="BB159">
        <v>0</v>
      </c>
      <c r="BC159">
        <v>0</v>
      </c>
      <c r="BD159">
        <v>0</v>
      </c>
      <c r="BE159">
        <v>0</v>
      </c>
      <c r="BF159">
        <v>0</v>
      </c>
      <c r="BG159">
        <v>0</v>
      </c>
      <c r="BH159">
        <v>0</v>
      </c>
      <c r="BI159">
        <v>0</v>
      </c>
      <c r="BJ159">
        <v>0</v>
      </c>
      <c r="BK159">
        <v>0</v>
      </c>
      <c r="BL159">
        <v>0</v>
      </c>
      <c r="BM159">
        <v>0</v>
      </c>
      <c r="BN159">
        <v>0</v>
      </c>
      <c r="BO159">
        <v>0</v>
      </c>
      <c r="BP159">
        <v>0</v>
      </c>
      <c r="BQ159">
        <v>0</v>
      </c>
      <c r="BR159">
        <v>0</v>
      </c>
      <c r="BS159">
        <v>0</v>
      </c>
      <c r="BT159">
        <v>0</v>
      </c>
      <c r="BU159">
        <v>0</v>
      </c>
      <c r="BV159">
        <v>0</v>
      </c>
      <c r="BW159">
        <v>0</v>
      </c>
      <c r="CX159">
        <f>Y159*Source!I83</f>
        <v>40.844980000000007</v>
      </c>
      <c r="CY159">
        <f>AD159</f>
        <v>8.17</v>
      </c>
      <c r="CZ159">
        <f>AH159</f>
        <v>8.17</v>
      </c>
      <c r="DA159">
        <f>AL159</f>
        <v>1</v>
      </c>
      <c r="DB159">
        <f t="shared" si="10"/>
        <v>978.6</v>
      </c>
      <c r="DC159">
        <f t="shared" si="11"/>
        <v>0</v>
      </c>
    </row>
    <row r="160" spans="1:107">
      <c r="A160">
        <f>ROW(Source!A83)</f>
        <v>83</v>
      </c>
      <c r="B160">
        <v>48583957</v>
      </c>
      <c r="C160">
        <v>48584515</v>
      </c>
      <c r="D160">
        <v>121548</v>
      </c>
      <c r="E160">
        <v>1</v>
      </c>
      <c r="F160">
        <v>1</v>
      </c>
      <c r="G160">
        <v>1</v>
      </c>
      <c r="H160">
        <v>1</v>
      </c>
      <c r="I160" t="s">
        <v>24</v>
      </c>
      <c r="J160" t="s">
        <v>3</v>
      </c>
      <c r="K160" t="s">
        <v>992</v>
      </c>
      <c r="L160">
        <v>608254</v>
      </c>
      <c r="N160">
        <v>1013</v>
      </c>
      <c r="O160" t="s">
        <v>993</v>
      </c>
      <c r="P160" t="s">
        <v>993</v>
      </c>
      <c r="Q160">
        <v>1</v>
      </c>
      <c r="W160">
        <v>0</v>
      </c>
      <c r="X160">
        <v>-185737400</v>
      </c>
      <c r="Y160">
        <v>4.22</v>
      </c>
      <c r="AA160">
        <v>0</v>
      </c>
      <c r="AB160">
        <v>0</v>
      </c>
      <c r="AC160">
        <v>0</v>
      </c>
      <c r="AD160">
        <v>0</v>
      </c>
      <c r="AE160">
        <v>0</v>
      </c>
      <c r="AF160">
        <v>0</v>
      </c>
      <c r="AG160">
        <v>0</v>
      </c>
      <c r="AH160">
        <v>0</v>
      </c>
      <c r="AI160">
        <v>1</v>
      </c>
      <c r="AJ160">
        <v>1</v>
      </c>
      <c r="AK160">
        <v>1</v>
      </c>
      <c r="AL160">
        <v>1</v>
      </c>
      <c r="AN160">
        <v>0</v>
      </c>
      <c r="AO160">
        <v>1</v>
      </c>
      <c r="AP160">
        <v>0</v>
      </c>
      <c r="AQ160">
        <v>0</v>
      </c>
      <c r="AR160">
        <v>0</v>
      </c>
      <c r="AS160" t="s">
        <v>3</v>
      </c>
      <c r="AT160">
        <v>4.22</v>
      </c>
      <c r="AU160" t="s">
        <v>3</v>
      </c>
      <c r="AV160">
        <v>2</v>
      </c>
      <c r="AW160">
        <v>2</v>
      </c>
      <c r="AX160">
        <v>48584528</v>
      </c>
      <c r="AY160">
        <v>1</v>
      </c>
      <c r="AZ160">
        <v>0</v>
      </c>
      <c r="BA160">
        <v>169</v>
      </c>
      <c r="BB160">
        <v>0</v>
      </c>
      <c r="BC160">
        <v>0</v>
      </c>
      <c r="BD160">
        <v>0</v>
      </c>
      <c r="BE160">
        <v>0</v>
      </c>
      <c r="BF160">
        <v>0</v>
      </c>
      <c r="BG160">
        <v>0</v>
      </c>
      <c r="BH160">
        <v>0</v>
      </c>
      <c r="BI160">
        <v>0</v>
      </c>
      <c r="BJ160">
        <v>0</v>
      </c>
      <c r="BK160">
        <v>0</v>
      </c>
      <c r="BL160">
        <v>0</v>
      </c>
      <c r="BM160">
        <v>0</v>
      </c>
      <c r="BN160">
        <v>0</v>
      </c>
      <c r="BO160">
        <v>0</v>
      </c>
      <c r="BP160">
        <v>0</v>
      </c>
      <c r="BQ160">
        <v>0</v>
      </c>
      <c r="BR160">
        <v>0</v>
      </c>
      <c r="BS160">
        <v>0</v>
      </c>
      <c r="BT160">
        <v>0</v>
      </c>
      <c r="BU160">
        <v>0</v>
      </c>
      <c r="BV160">
        <v>0</v>
      </c>
      <c r="BW160">
        <v>0</v>
      </c>
      <c r="CX160">
        <f>Y160*Source!I83</f>
        <v>1.43902</v>
      </c>
      <c r="CY160">
        <f>AD160</f>
        <v>0</v>
      </c>
      <c r="CZ160">
        <f>AH160</f>
        <v>0</v>
      </c>
      <c r="DA160">
        <f>AL160</f>
        <v>1</v>
      </c>
      <c r="DB160">
        <f t="shared" si="10"/>
        <v>0</v>
      </c>
      <c r="DC160">
        <f t="shared" si="11"/>
        <v>0</v>
      </c>
    </row>
    <row r="161" spans="1:107">
      <c r="A161">
        <f>ROW(Source!A83)</f>
        <v>83</v>
      </c>
      <c r="B161">
        <v>48583957</v>
      </c>
      <c r="C161">
        <v>48584515</v>
      </c>
      <c r="D161">
        <v>40547082</v>
      </c>
      <c r="E161">
        <v>1</v>
      </c>
      <c r="F161">
        <v>1</v>
      </c>
      <c r="G161">
        <v>1</v>
      </c>
      <c r="H161">
        <v>2</v>
      </c>
      <c r="I161" t="s">
        <v>1139</v>
      </c>
      <c r="J161" t="s">
        <v>1140</v>
      </c>
      <c r="K161" t="s">
        <v>1141</v>
      </c>
      <c r="L161">
        <v>1368</v>
      </c>
      <c r="N161">
        <v>1011</v>
      </c>
      <c r="O161" t="s">
        <v>997</v>
      </c>
      <c r="P161" t="s">
        <v>997</v>
      </c>
      <c r="Q161">
        <v>1</v>
      </c>
      <c r="W161">
        <v>0</v>
      </c>
      <c r="X161">
        <v>-674318163</v>
      </c>
      <c r="Y161">
        <v>0.36</v>
      </c>
      <c r="AA161">
        <v>0</v>
      </c>
      <c r="AB161">
        <v>87.24</v>
      </c>
      <c r="AC161">
        <v>9</v>
      </c>
      <c r="AD161">
        <v>0</v>
      </c>
      <c r="AE161">
        <v>0</v>
      </c>
      <c r="AF161">
        <v>87.24</v>
      </c>
      <c r="AG161">
        <v>9</v>
      </c>
      <c r="AH161">
        <v>0</v>
      </c>
      <c r="AI161">
        <v>1</v>
      </c>
      <c r="AJ161">
        <v>1</v>
      </c>
      <c r="AK161">
        <v>1</v>
      </c>
      <c r="AL161">
        <v>1</v>
      </c>
      <c r="AN161">
        <v>0</v>
      </c>
      <c r="AO161">
        <v>1</v>
      </c>
      <c r="AP161">
        <v>0</v>
      </c>
      <c r="AQ161">
        <v>0</v>
      </c>
      <c r="AR161">
        <v>0</v>
      </c>
      <c r="AS161" t="s">
        <v>3</v>
      </c>
      <c r="AT161">
        <v>0.36</v>
      </c>
      <c r="AU161" t="s">
        <v>3</v>
      </c>
      <c r="AV161">
        <v>0</v>
      </c>
      <c r="AW161">
        <v>2</v>
      </c>
      <c r="AX161">
        <v>48584529</v>
      </c>
      <c r="AY161">
        <v>1</v>
      </c>
      <c r="AZ161">
        <v>0</v>
      </c>
      <c r="BA161">
        <v>170</v>
      </c>
      <c r="BB161">
        <v>0</v>
      </c>
      <c r="BC161">
        <v>0</v>
      </c>
      <c r="BD161">
        <v>0</v>
      </c>
      <c r="BE161">
        <v>0</v>
      </c>
      <c r="BF161">
        <v>0</v>
      </c>
      <c r="BG161">
        <v>0</v>
      </c>
      <c r="BH161">
        <v>0</v>
      </c>
      <c r="BI161">
        <v>0</v>
      </c>
      <c r="BJ161">
        <v>0</v>
      </c>
      <c r="BK161">
        <v>0</v>
      </c>
      <c r="BL161">
        <v>0</v>
      </c>
      <c r="BM161">
        <v>0</v>
      </c>
      <c r="BN161">
        <v>0</v>
      </c>
      <c r="BO161">
        <v>0</v>
      </c>
      <c r="BP161">
        <v>0</v>
      </c>
      <c r="BQ161">
        <v>0</v>
      </c>
      <c r="BR161">
        <v>0</v>
      </c>
      <c r="BS161">
        <v>0</v>
      </c>
      <c r="BT161">
        <v>0</v>
      </c>
      <c r="BU161">
        <v>0</v>
      </c>
      <c r="BV161">
        <v>0</v>
      </c>
      <c r="BW161">
        <v>0</v>
      </c>
      <c r="CX161">
        <f>Y161*Source!I83</f>
        <v>0.12276000000000001</v>
      </c>
      <c r="CY161">
        <f>AB161</f>
        <v>87.24</v>
      </c>
      <c r="CZ161">
        <f>AF161</f>
        <v>87.24</v>
      </c>
      <c r="DA161">
        <f>AJ161</f>
        <v>1</v>
      </c>
      <c r="DB161">
        <f t="shared" si="10"/>
        <v>31.41</v>
      </c>
      <c r="DC161">
        <f t="shared" si="11"/>
        <v>3.24</v>
      </c>
    </row>
    <row r="162" spans="1:107">
      <c r="A162">
        <f>ROW(Source!A83)</f>
        <v>83</v>
      </c>
      <c r="B162">
        <v>48583957</v>
      </c>
      <c r="C162">
        <v>48584515</v>
      </c>
      <c r="D162">
        <v>40547141</v>
      </c>
      <c r="E162">
        <v>1</v>
      </c>
      <c r="F162">
        <v>1</v>
      </c>
      <c r="G162">
        <v>1</v>
      </c>
      <c r="H162">
        <v>2</v>
      </c>
      <c r="I162" t="s">
        <v>1009</v>
      </c>
      <c r="J162" t="s">
        <v>1017</v>
      </c>
      <c r="K162" t="s">
        <v>1011</v>
      </c>
      <c r="L162">
        <v>1368</v>
      </c>
      <c r="N162">
        <v>1011</v>
      </c>
      <c r="O162" t="s">
        <v>997</v>
      </c>
      <c r="P162" t="s">
        <v>997</v>
      </c>
      <c r="Q162">
        <v>1</v>
      </c>
      <c r="W162">
        <v>0</v>
      </c>
      <c r="X162">
        <v>1753337916</v>
      </c>
      <c r="Y162">
        <v>2.2999999999999998</v>
      </c>
      <c r="AA162">
        <v>0</v>
      </c>
      <c r="AB162">
        <v>32.090000000000003</v>
      </c>
      <c r="AC162">
        <v>12.1</v>
      </c>
      <c r="AD162">
        <v>0</v>
      </c>
      <c r="AE162">
        <v>0</v>
      </c>
      <c r="AF162">
        <v>32.090000000000003</v>
      </c>
      <c r="AG162">
        <v>12.1</v>
      </c>
      <c r="AH162">
        <v>0</v>
      </c>
      <c r="AI162">
        <v>1</v>
      </c>
      <c r="AJ162">
        <v>1</v>
      </c>
      <c r="AK162">
        <v>1</v>
      </c>
      <c r="AL162">
        <v>1</v>
      </c>
      <c r="AN162">
        <v>0</v>
      </c>
      <c r="AO162">
        <v>1</v>
      </c>
      <c r="AP162">
        <v>0</v>
      </c>
      <c r="AQ162">
        <v>0</v>
      </c>
      <c r="AR162">
        <v>0</v>
      </c>
      <c r="AS162" t="s">
        <v>3</v>
      </c>
      <c r="AT162">
        <v>2.2999999999999998</v>
      </c>
      <c r="AU162" t="s">
        <v>3</v>
      </c>
      <c r="AV162">
        <v>0</v>
      </c>
      <c r="AW162">
        <v>2</v>
      </c>
      <c r="AX162">
        <v>48584530</v>
      </c>
      <c r="AY162">
        <v>1</v>
      </c>
      <c r="AZ162">
        <v>0</v>
      </c>
      <c r="BA162">
        <v>171</v>
      </c>
      <c r="BB162">
        <v>0</v>
      </c>
      <c r="BC162">
        <v>0</v>
      </c>
      <c r="BD162">
        <v>0</v>
      </c>
      <c r="BE162">
        <v>0</v>
      </c>
      <c r="BF162">
        <v>0</v>
      </c>
      <c r="BG162">
        <v>0</v>
      </c>
      <c r="BH162">
        <v>0</v>
      </c>
      <c r="BI162">
        <v>0</v>
      </c>
      <c r="BJ162">
        <v>0</v>
      </c>
      <c r="BK162">
        <v>0</v>
      </c>
      <c r="BL162">
        <v>0</v>
      </c>
      <c r="BM162">
        <v>0</v>
      </c>
      <c r="BN162">
        <v>0</v>
      </c>
      <c r="BO162">
        <v>0</v>
      </c>
      <c r="BP162">
        <v>0</v>
      </c>
      <c r="BQ162">
        <v>0</v>
      </c>
      <c r="BR162">
        <v>0</v>
      </c>
      <c r="BS162">
        <v>0</v>
      </c>
      <c r="BT162">
        <v>0</v>
      </c>
      <c r="BU162">
        <v>0</v>
      </c>
      <c r="BV162">
        <v>0</v>
      </c>
      <c r="BW162">
        <v>0</v>
      </c>
      <c r="CX162">
        <f>Y162*Source!I83</f>
        <v>0.7843</v>
      </c>
      <c r="CY162">
        <f>AB162</f>
        <v>32.090000000000003</v>
      </c>
      <c r="CZ162">
        <f>AF162</f>
        <v>32.090000000000003</v>
      </c>
      <c r="DA162">
        <f>AJ162</f>
        <v>1</v>
      </c>
      <c r="DB162">
        <f t="shared" si="10"/>
        <v>73.81</v>
      </c>
      <c r="DC162">
        <f t="shared" si="11"/>
        <v>27.83</v>
      </c>
    </row>
    <row r="163" spans="1:107">
      <c r="A163">
        <f>ROW(Source!A83)</f>
        <v>83</v>
      </c>
      <c r="B163">
        <v>48583957</v>
      </c>
      <c r="C163">
        <v>48584515</v>
      </c>
      <c r="D163">
        <v>40547542</v>
      </c>
      <c r="E163">
        <v>1</v>
      </c>
      <c r="F163">
        <v>1</v>
      </c>
      <c r="G163">
        <v>1</v>
      </c>
      <c r="H163">
        <v>2</v>
      </c>
      <c r="I163" t="s">
        <v>1142</v>
      </c>
      <c r="J163" t="s">
        <v>1143</v>
      </c>
      <c r="K163" t="s">
        <v>1144</v>
      </c>
      <c r="L163">
        <v>1368</v>
      </c>
      <c r="N163">
        <v>1011</v>
      </c>
      <c r="O163" t="s">
        <v>997</v>
      </c>
      <c r="P163" t="s">
        <v>997</v>
      </c>
      <c r="Q163">
        <v>1</v>
      </c>
      <c r="W163">
        <v>0</v>
      </c>
      <c r="X163">
        <v>1801551115</v>
      </c>
      <c r="Y163">
        <v>1.56</v>
      </c>
      <c r="AA163">
        <v>0</v>
      </c>
      <c r="AB163">
        <v>11.32</v>
      </c>
      <c r="AC163">
        <v>9</v>
      </c>
      <c r="AD163">
        <v>0</v>
      </c>
      <c r="AE163">
        <v>0</v>
      </c>
      <c r="AF163">
        <v>11.32</v>
      </c>
      <c r="AG163">
        <v>9</v>
      </c>
      <c r="AH163">
        <v>0</v>
      </c>
      <c r="AI163">
        <v>1</v>
      </c>
      <c r="AJ163">
        <v>1</v>
      </c>
      <c r="AK163">
        <v>1</v>
      </c>
      <c r="AL163">
        <v>1</v>
      </c>
      <c r="AN163">
        <v>0</v>
      </c>
      <c r="AO163">
        <v>1</v>
      </c>
      <c r="AP163">
        <v>0</v>
      </c>
      <c r="AQ163">
        <v>0</v>
      </c>
      <c r="AR163">
        <v>0</v>
      </c>
      <c r="AS163" t="s">
        <v>3</v>
      </c>
      <c r="AT163">
        <v>1.56</v>
      </c>
      <c r="AU163" t="s">
        <v>3</v>
      </c>
      <c r="AV163">
        <v>0</v>
      </c>
      <c r="AW163">
        <v>2</v>
      </c>
      <c r="AX163">
        <v>48584531</v>
      </c>
      <c r="AY163">
        <v>1</v>
      </c>
      <c r="AZ163">
        <v>0</v>
      </c>
      <c r="BA163">
        <v>172</v>
      </c>
      <c r="BB163">
        <v>0</v>
      </c>
      <c r="BC163">
        <v>0</v>
      </c>
      <c r="BD163">
        <v>0</v>
      </c>
      <c r="BE163">
        <v>0</v>
      </c>
      <c r="BF163">
        <v>0</v>
      </c>
      <c r="BG163">
        <v>0</v>
      </c>
      <c r="BH163">
        <v>0</v>
      </c>
      <c r="BI163">
        <v>0</v>
      </c>
      <c r="BJ163">
        <v>0</v>
      </c>
      <c r="BK163">
        <v>0</v>
      </c>
      <c r="BL163">
        <v>0</v>
      </c>
      <c r="BM163">
        <v>0</v>
      </c>
      <c r="BN163">
        <v>0</v>
      </c>
      <c r="BO163">
        <v>0</v>
      </c>
      <c r="BP163">
        <v>0</v>
      </c>
      <c r="BQ163">
        <v>0</v>
      </c>
      <c r="BR163">
        <v>0</v>
      </c>
      <c r="BS163">
        <v>0</v>
      </c>
      <c r="BT163">
        <v>0</v>
      </c>
      <c r="BU163">
        <v>0</v>
      </c>
      <c r="BV163">
        <v>0</v>
      </c>
      <c r="BW163">
        <v>0</v>
      </c>
      <c r="CX163">
        <f>Y163*Source!I83</f>
        <v>0.5319600000000001</v>
      </c>
      <c r="CY163">
        <f>AB163</f>
        <v>11.32</v>
      </c>
      <c r="CZ163">
        <f>AF163</f>
        <v>11.32</v>
      </c>
      <c r="DA163">
        <f>AJ163</f>
        <v>1</v>
      </c>
      <c r="DB163">
        <f t="shared" si="10"/>
        <v>17.66</v>
      </c>
      <c r="DC163">
        <f t="shared" si="11"/>
        <v>14.04</v>
      </c>
    </row>
    <row r="164" spans="1:107">
      <c r="A164">
        <f>ROW(Source!A83)</f>
        <v>83</v>
      </c>
      <c r="B164">
        <v>48583957</v>
      </c>
      <c r="C164">
        <v>48584515</v>
      </c>
      <c r="D164">
        <v>40548857</v>
      </c>
      <c r="E164">
        <v>1</v>
      </c>
      <c r="F164">
        <v>1</v>
      </c>
      <c r="G164">
        <v>1</v>
      </c>
      <c r="H164">
        <v>2</v>
      </c>
      <c r="I164" t="s">
        <v>1028</v>
      </c>
      <c r="J164" t="s">
        <v>1029</v>
      </c>
      <c r="K164" t="s">
        <v>1030</v>
      </c>
      <c r="L164">
        <v>1368</v>
      </c>
      <c r="N164">
        <v>1011</v>
      </c>
      <c r="O164" t="s">
        <v>997</v>
      </c>
      <c r="P164" t="s">
        <v>997</v>
      </c>
      <c r="Q164">
        <v>1</v>
      </c>
      <c r="W164">
        <v>0</v>
      </c>
      <c r="X164">
        <v>-671646184</v>
      </c>
      <c r="Y164">
        <v>0.28000000000000003</v>
      </c>
      <c r="AA164">
        <v>0</v>
      </c>
      <c r="AB164">
        <v>91.76</v>
      </c>
      <c r="AC164">
        <v>10.35</v>
      </c>
      <c r="AD164">
        <v>0</v>
      </c>
      <c r="AE164">
        <v>0</v>
      </c>
      <c r="AF164">
        <v>91.76</v>
      </c>
      <c r="AG164">
        <v>10.35</v>
      </c>
      <c r="AH164">
        <v>0</v>
      </c>
      <c r="AI164">
        <v>1</v>
      </c>
      <c r="AJ164">
        <v>1</v>
      </c>
      <c r="AK164">
        <v>1</v>
      </c>
      <c r="AL164">
        <v>1</v>
      </c>
      <c r="AN164">
        <v>0</v>
      </c>
      <c r="AO164">
        <v>1</v>
      </c>
      <c r="AP164">
        <v>0</v>
      </c>
      <c r="AQ164">
        <v>0</v>
      </c>
      <c r="AR164">
        <v>0</v>
      </c>
      <c r="AS164" t="s">
        <v>3</v>
      </c>
      <c r="AT164">
        <v>0.28000000000000003</v>
      </c>
      <c r="AU164" t="s">
        <v>3</v>
      </c>
      <c r="AV164">
        <v>0</v>
      </c>
      <c r="AW164">
        <v>2</v>
      </c>
      <c r="AX164">
        <v>48584532</v>
      </c>
      <c r="AY164">
        <v>1</v>
      </c>
      <c r="AZ164">
        <v>0</v>
      </c>
      <c r="BA164">
        <v>173</v>
      </c>
      <c r="BB164">
        <v>0</v>
      </c>
      <c r="BC164">
        <v>0</v>
      </c>
      <c r="BD164">
        <v>0</v>
      </c>
      <c r="BE164">
        <v>0</v>
      </c>
      <c r="BF164">
        <v>0</v>
      </c>
      <c r="BG164">
        <v>0</v>
      </c>
      <c r="BH164">
        <v>0</v>
      </c>
      <c r="BI164">
        <v>0</v>
      </c>
      <c r="BJ164">
        <v>0</v>
      </c>
      <c r="BK164">
        <v>0</v>
      </c>
      <c r="BL164">
        <v>0</v>
      </c>
      <c r="BM164">
        <v>0</v>
      </c>
      <c r="BN164">
        <v>0</v>
      </c>
      <c r="BO164">
        <v>0</v>
      </c>
      <c r="BP164">
        <v>0</v>
      </c>
      <c r="BQ164">
        <v>0</v>
      </c>
      <c r="BR164">
        <v>0</v>
      </c>
      <c r="BS164">
        <v>0</v>
      </c>
      <c r="BT164">
        <v>0</v>
      </c>
      <c r="BU164">
        <v>0</v>
      </c>
      <c r="BV164">
        <v>0</v>
      </c>
      <c r="BW164">
        <v>0</v>
      </c>
      <c r="CX164">
        <f>Y164*Source!I83</f>
        <v>9.5480000000000009E-2</v>
      </c>
      <c r="CY164">
        <f>AB164</f>
        <v>91.76</v>
      </c>
      <c r="CZ164">
        <f>AF164</f>
        <v>91.76</v>
      </c>
      <c r="DA164">
        <f>AJ164</f>
        <v>1</v>
      </c>
      <c r="DB164">
        <f t="shared" si="10"/>
        <v>25.69</v>
      </c>
      <c r="DC164">
        <f t="shared" si="11"/>
        <v>2.9</v>
      </c>
    </row>
    <row r="165" spans="1:107">
      <c r="A165">
        <f>ROW(Source!A83)</f>
        <v>83</v>
      </c>
      <c r="B165">
        <v>48583957</v>
      </c>
      <c r="C165">
        <v>48584515</v>
      </c>
      <c r="D165">
        <v>40484817</v>
      </c>
      <c r="E165">
        <v>1</v>
      </c>
      <c r="F165">
        <v>1</v>
      </c>
      <c r="G165">
        <v>1</v>
      </c>
      <c r="H165">
        <v>3</v>
      </c>
      <c r="I165" t="s">
        <v>1145</v>
      </c>
      <c r="J165" t="s">
        <v>1146</v>
      </c>
      <c r="K165" t="s">
        <v>1147</v>
      </c>
      <c r="L165">
        <v>1327</v>
      </c>
      <c r="N165">
        <v>1005</v>
      </c>
      <c r="O165" t="s">
        <v>105</v>
      </c>
      <c r="P165" t="s">
        <v>105</v>
      </c>
      <c r="Q165">
        <v>1</v>
      </c>
      <c r="W165">
        <v>0</v>
      </c>
      <c r="X165">
        <v>254016813</v>
      </c>
      <c r="Y165">
        <v>102</v>
      </c>
      <c r="AA165">
        <v>74.209999999999994</v>
      </c>
      <c r="AB165">
        <v>0</v>
      </c>
      <c r="AC165">
        <v>0</v>
      </c>
      <c r="AD165">
        <v>0</v>
      </c>
      <c r="AE165">
        <v>74.209999999999994</v>
      </c>
      <c r="AF165">
        <v>0</v>
      </c>
      <c r="AG165">
        <v>0</v>
      </c>
      <c r="AH165">
        <v>0</v>
      </c>
      <c r="AI165">
        <v>1</v>
      </c>
      <c r="AJ165">
        <v>1</v>
      </c>
      <c r="AK165">
        <v>1</v>
      </c>
      <c r="AL165">
        <v>1</v>
      </c>
      <c r="AN165">
        <v>0</v>
      </c>
      <c r="AO165">
        <v>1</v>
      </c>
      <c r="AP165">
        <v>0</v>
      </c>
      <c r="AQ165">
        <v>0</v>
      </c>
      <c r="AR165">
        <v>0</v>
      </c>
      <c r="AS165" t="s">
        <v>3</v>
      </c>
      <c r="AT165">
        <v>102</v>
      </c>
      <c r="AU165" t="s">
        <v>3</v>
      </c>
      <c r="AV165">
        <v>0</v>
      </c>
      <c r="AW165">
        <v>2</v>
      </c>
      <c r="AX165">
        <v>48584533</v>
      </c>
      <c r="AY165">
        <v>1</v>
      </c>
      <c r="AZ165">
        <v>0</v>
      </c>
      <c r="BA165">
        <v>174</v>
      </c>
      <c r="BB165">
        <v>0</v>
      </c>
      <c r="BC165">
        <v>0</v>
      </c>
      <c r="BD165">
        <v>0</v>
      </c>
      <c r="BE165">
        <v>0</v>
      </c>
      <c r="BF165">
        <v>0</v>
      </c>
      <c r="BG165">
        <v>0</v>
      </c>
      <c r="BH165">
        <v>0</v>
      </c>
      <c r="BI165">
        <v>0</v>
      </c>
      <c r="BJ165">
        <v>0</v>
      </c>
      <c r="BK165">
        <v>0</v>
      </c>
      <c r="BL165">
        <v>0</v>
      </c>
      <c r="BM165">
        <v>0</v>
      </c>
      <c r="BN165">
        <v>0</v>
      </c>
      <c r="BO165">
        <v>0</v>
      </c>
      <c r="BP165">
        <v>0</v>
      </c>
      <c r="BQ165">
        <v>0</v>
      </c>
      <c r="BR165">
        <v>0</v>
      </c>
      <c r="BS165">
        <v>0</v>
      </c>
      <c r="BT165">
        <v>0</v>
      </c>
      <c r="BU165">
        <v>0</v>
      </c>
      <c r="BV165">
        <v>0</v>
      </c>
      <c r="BW165">
        <v>0</v>
      </c>
      <c r="CX165">
        <f>Y165*Source!I83</f>
        <v>34.782000000000004</v>
      </c>
      <c r="CY165">
        <f>AA165</f>
        <v>74.209999999999994</v>
      </c>
      <c r="CZ165">
        <f>AE165</f>
        <v>74.209999999999994</v>
      </c>
      <c r="DA165">
        <f>AI165</f>
        <v>1</v>
      </c>
      <c r="DB165">
        <f t="shared" si="10"/>
        <v>7569.42</v>
      </c>
      <c r="DC165">
        <f t="shared" si="11"/>
        <v>0</v>
      </c>
    </row>
    <row r="166" spans="1:107">
      <c r="A166">
        <f>ROW(Source!A83)</f>
        <v>83</v>
      </c>
      <c r="B166">
        <v>48583957</v>
      </c>
      <c r="C166">
        <v>48584515</v>
      </c>
      <c r="D166">
        <v>40482877</v>
      </c>
      <c r="E166">
        <v>1</v>
      </c>
      <c r="F166">
        <v>1</v>
      </c>
      <c r="G166">
        <v>1</v>
      </c>
      <c r="H166">
        <v>3</v>
      </c>
      <c r="I166" t="s">
        <v>1099</v>
      </c>
      <c r="J166" t="s">
        <v>1100</v>
      </c>
      <c r="K166" t="s">
        <v>1101</v>
      </c>
      <c r="L166">
        <v>1346</v>
      </c>
      <c r="N166">
        <v>1009</v>
      </c>
      <c r="O166" t="s">
        <v>220</v>
      </c>
      <c r="P166" t="s">
        <v>220</v>
      </c>
      <c r="Q166">
        <v>1</v>
      </c>
      <c r="W166">
        <v>0</v>
      </c>
      <c r="X166">
        <v>844235703</v>
      </c>
      <c r="Y166">
        <v>0.5</v>
      </c>
      <c r="AA166">
        <v>1.82</v>
      </c>
      <c r="AB166">
        <v>0</v>
      </c>
      <c r="AC166">
        <v>0</v>
      </c>
      <c r="AD166">
        <v>0</v>
      </c>
      <c r="AE166">
        <v>1.82</v>
      </c>
      <c r="AF166">
        <v>0</v>
      </c>
      <c r="AG166">
        <v>0</v>
      </c>
      <c r="AH166">
        <v>0</v>
      </c>
      <c r="AI166">
        <v>1</v>
      </c>
      <c r="AJ166">
        <v>1</v>
      </c>
      <c r="AK166">
        <v>1</v>
      </c>
      <c r="AL166">
        <v>1</v>
      </c>
      <c r="AN166">
        <v>0</v>
      </c>
      <c r="AO166">
        <v>1</v>
      </c>
      <c r="AP166">
        <v>0</v>
      </c>
      <c r="AQ166">
        <v>0</v>
      </c>
      <c r="AR166">
        <v>0</v>
      </c>
      <c r="AS166" t="s">
        <v>3</v>
      </c>
      <c r="AT166">
        <v>0.5</v>
      </c>
      <c r="AU166" t="s">
        <v>3</v>
      </c>
      <c r="AV166">
        <v>0</v>
      </c>
      <c r="AW166">
        <v>2</v>
      </c>
      <c r="AX166">
        <v>48584534</v>
      </c>
      <c r="AY166">
        <v>1</v>
      </c>
      <c r="AZ166">
        <v>0</v>
      </c>
      <c r="BA166">
        <v>175</v>
      </c>
      <c r="BB166">
        <v>0</v>
      </c>
      <c r="BC166">
        <v>0</v>
      </c>
      <c r="BD166">
        <v>0</v>
      </c>
      <c r="BE166">
        <v>0</v>
      </c>
      <c r="BF166">
        <v>0</v>
      </c>
      <c r="BG166">
        <v>0</v>
      </c>
      <c r="BH166">
        <v>0</v>
      </c>
      <c r="BI166">
        <v>0</v>
      </c>
      <c r="BJ166">
        <v>0</v>
      </c>
      <c r="BK166">
        <v>0</v>
      </c>
      <c r="BL166">
        <v>0</v>
      </c>
      <c r="BM166">
        <v>0</v>
      </c>
      <c r="BN166">
        <v>0</v>
      </c>
      <c r="BO166">
        <v>0</v>
      </c>
      <c r="BP166">
        <v>0</v>
      </c>
      <c r="BQ166">
        <v>0</v>
      </c>
      <c r="BR166">
        <v>0</v>
      </c>
      <c r="BS166">
        <v>0</v>
      </c>
      <c r="BT166">
        <v>0</v>
      </c>
      <c r="BU166">
        <v>0</v>
      </c>
      <c r="BV166">
        <v>0</v>
      </c>
      <c r="BW166">
        <v>0</v>
      </c>
      <c r="CX166">
        <f>Y166*Source!I83</f>
        <v>0.17050000000000001</v>
      </c>
      <c r="CY166">
        <f>AA166</f>
        <v>1.82</v>
      </c>
      <c r="CZ166">
        <f>AE166</f>
        <v>1.82</v>
      </c>
      <c r="DA166">
        <f>AI166</f>
        <v>1</v>
      </c>
      <c r="DB166">
        <f t="shared" si="10"/>
        <v>0.91</v>
      </c>
      <c r="DC166">
        <f t="shared" si="11"/>
        <v>0</v>
      </c>
    </row>
    <row r="167" spans="1:107">
      <c r="A167">
        <f>ROW(Source!A83)</f>
        <v>83</v>
      </c>
      <c r="B167">
        <v>48583957</v>
      </c>
      <c r="C167">
        <v>48584515</v>
      </c>
      <c r="D167">
        <v>40484366</v>
      </c>
      <c r="E167">
        <v>1</v>
      </c>
      <c r="F167">
        <v>1</v>
      </c>
      <c r="G167">
        <v>1</v>
      </c>
      <c r="H167">
        <v>3</v>
      </c>
      <c r="I167" t="s">
        <v>1148</v>
      </c>
      <c r="J167" t="s">
        <v>1149</v>
      </c>
      <c r="K167" t="s">
        <v>1150</v>
      </c>
      <c r="L167">
        <v>1346</v>
      </c>
      <c r="N167">
        <v>1009</v>
      </c>
      <c r="O167" t="s">
        <v>220</v>
      </c>
      <c r="P167" t="s">
        <v>220</v>
      </c>
      <c r="Q167">
        <v>1</v>
      </c>
      <c r="W167">
        <v>0</v>
      </c>
      <c r="X167">
        <v>434318314</v>
      </c>
      <c r="Y167">
        <v>450</v>
      </c>
      <c r="AA167">
        <v>1.39</v>
      </c>
      <c r="AB167">
        <v>0</v>
      </c>
      <c r="AC167">
        <v>0</v>
      </c>
      <c r="AD167">
        <v>0</v>
      </c>
      <c r="AE167">
        <v>1.39</v>
      </c>
      <c r="AF167">
        <v>0</v>
      </c>
      <c r="AG167">
        <v>0</v>
      </c>
      <c r="AH167">
        <v>0</v>
      </c>
      <c r="AI167">
        <v>1</v>
      </c>
      <c r="AJ167">
        <v>1</v>
      </c>
      <c r="AK167">
        <v>1</v>
      </c>
      <c r="AL167">
        <v>1</v>
      </c>
      <c r="AN167">
        <v>0</v>
      </c>
      <c r="AO167">
        <v>1</v>
      </c>
      <c r="AP167">
        <v>0</v>
      </c>
      <c r="AQ167">
        <v>0</v>
      </c>
      <c r="AR167">
        <v>0</v>
      </c>
      <c r="AS167" t="s">
        <v>3</v>
      </c>
      <c r="AT167">
        <v>450</v>
      </c>
      <c r="AU167" t="s">
        <v>3</v>
      </c>
      <c r="AV167">
        <v>0</v>
      </c>
      <c r="AW167">
        <v>2</v>
      </c>
      <c r="AX167">
        <v>48584535</v>
      </c>
      <c r="AY167">
        <v>1</v>
      </c>
      <c r="AZ167">
        <v>0</v>
      </c>
      <c r="BA167">
        <v>176</v>
      </c>
      <c r="BB167">
        <v>0</v>
      </c>
      <c r="BC167">
        <v>0</v>
      </c>
      <c r="BD167">
        <v>0</v>
      </c>
      <c r="BE167">
        <v>0</v>
      </c>
      <c r="BF167">
        <v>0</v>
      </c>
      <c r="BG167">
        <v>0</v>
      </c>
      <c r="BH167">
        <v>0</v>
      </c>
      <c r="BI167">
        <v>0</v>
      </c>
      <c r="BJ167">
        <v>0</v>
      </c>
      <c r="BK167">
        <v>0</v>
      </c>
      <c r="BL167">
        <v>0</v>
      </c>
      <c r="BM167">
        <v>0</v>
      </c>
      <c r="BN167">
        <v>0</v>
      </c>
      <c r="BO167">
        <v>0</v>
      </c>
      <c r="BP167">
        <v>0</v>
      </c>
      <c r="BQ167">
        <v>0</v>
      </c>
      <c r="BR167">
        <v>0</v>
      </c>
      <c r="BS167">
        <v>0</v>
      </c>
      <c r="BT167">
        <v>0</v>
      </c>
      <c r="BU167">
        <v>0</v>
      </c>
      <c r="BV167">
        <v>0</v>
      </c>
      <c r="BW167">
        <v>0</v>
      </c>
      <c r="CX167">
        <f>Y167*Source!I83</f>
        <v>153.45000000000002</v>
      </c>
      <c r="CY167">
        <f>AA167</f>
        <v>1.39</v>
      </c>
      <c r="CZ167">
        <f>AE167</f>
        <v>1.39</v>
      </c>
      <c r="DA167">
        <f>AI167</f>
        <v>1</v>
      </c>
      <c r="DB167">
        <f t="shared" si="10"/>
        <v>625.5</v>
      </c>
      <c r="DC167">
        <f t="shared" si="11"/>
        <v>0</v>
      </c>
    </row>
    <row r="168" spans="1:107">
      <c r="A168">
        <f>ROW(Source!A83)</f>
        <v>83</v>
      </c>
      <c r="B168">
        <v>48583957</v>
      </c>
      <c r="C168">
        <v>48584515</v>
      </c>
      <c r="D168">
        <v>40482916</v>
      </c>
      <c r="E168">
        <v>1</v>
      </c>
      <c r="F168">
        <v>1</v>
      </c>
      <c r="G168">
        <v>1</v>
      </c>
      <c r="H168">
        <v>3</v>
      </c>
      <c r="I168" t="s">
        <v>1151</v>
      </c>
      <c r="J168" t="s">
        <v>1152</v>
      </c>
      <c r="K168" t="s">
        <v>1153</v>
      </c>
      <c r="L168">
        <v>1348</v>
      </c>
      <c r="N168">
        <v>1009</v>
      </c>
      <c r="O168" t="s">
        <v>40</v>
      </c>
      <c r="P168" t="s">
        <v>40</v>
      </c>
      <c r="Q168">
        <v>1000</v>
      </c>
      <c r="W168">
        <v>0</v>
      </c>
      <c r="X168">
        <v>2142030353</v>
      </c>
      <c r="Y168">
        <v>0.05</v>
      </c>
      <c r="AA168">
        <v>6610.69</v>
      </c>
      <c r="AB168">
        <v>0</v>
      </c>
      <c r="AC168">
        <v>0</v>
      </c>
      <c r="AD168">
        <v>0</v>
      </c>
      <c r="AE168">
        <v>6610.69</v>
      </c>
      <c r="AF168">
        <v>0</v>
      </c>
      <c r="AG168">
        <v>0</v>
      </c>
      <c r="AH168">
        <v>0</v>
      </c>
      <c r="AI168">
        <v>1</v>
      </c>
      <c r="AJ168">
        <v>1</v>
      </c>
      <c r="AK168">
        <v>1</v>
      </c>
      <c r="AL168">
        <v>1</v>
      </c>
      <c r="AN168">
        <v>0</v>
      </c>
      <c r="AO168">
        <v>1</v>
      </c>
      <c r="AP168">
        <v>0</v>
      </c>
      <c r="AQ168">
        <v>0</v>
      </c>
      <c r="AR168">
        <v>0</v>
      </c>
      <c r="AS168" t="s">
        <v>3</v>
      </c>
      <c r="AT168">
        <v>0.05</v>
      </c>
      <c r="AU168" t="s">
        <v>3</v>
      </c>
      <c r="AV168">
        <v>0</v>
      </c>
      <c r="AW168">
        <v>2</v>
      </c>
      <c r="AX168">
        <v>48584536</v>
      </c>
      <c r="AY168">
        <v>1</v>
      </c>
      <c r="AZ168">
        <v>0</v>
      </c>
      <c r="BA168">
        <v>177</v>
      </c>
      <c r="BB168">
        <v>0</v>
      </c>
      <c r="BC168">
        <v>0</v>
      </c>
      <c r="BD168">
        <v>0</v>
      </c>
      <c r="BE168">
        <v>0</v>
      </c>
      <c r="BF168">
        <v>0</v>
      </c>
      <c r="BG168">
        <v>0</v>
      </c>
      <c r="BH168">
        <v>0</v>
      </c>
      <c r="BI168">
        <v>0</v>
      </c>
      <c r="BJ168">
        <v>0</v>
      </c>
      <c r="BK168">
        <v>0</v>
      </c>
      <c r="BL168">
        <v>0</v>
      </c>
      <c r="BM168">
        <v>0</v>
      </c>
      <c r="BN168">
        <v>0</v>
      </c>
      <c r="BO168">
        <v>0</v>
      </c>
      <c r="BP168">
        <v>0</v>
      </c>
      <c r="BQ168">
        <v>0</v>
      </c>
      <c r="BR168">
        <v>0</v>
      </c>
      <c r="BS168">
        <v>0</v>
      </c>
      <c r="BT168">
        <v>0</v>
      </c>
      <c r="BU168">
        <v>0</v>
      </c>
      <c r="BV168">
        <v>0</v>
      </c>
      <c r="BW168">
        <v>0</v>
      </c>
      <c r="CX168">
        <f>Y168*Source!I83</f>
        <v>1.7050000000000003E-2</v>
      </c>
      <c r="CY168">
        <f>AA168</f>
        <v>6610.69</v>
      </c>
      <c r="CZ168">
        <f>AE168</f>
        <v>6610.69</v>
      </c>
      <c r="DA168">
        <f>AI168</f>
        <v>1</v>
      </c>
      <c r="DB168">
        <f t="shared" si="10"/>
        <v>330.53</v>
      </c>
      <c r="DC168">
        <f t="shared" si="11"/>
        <v>0</v>
      </c>
    </row>
    <row r="169" spans="1:107">
      <c r="A169">
        <f>ROW(Source!A83)</f>
        <v>83</v>
      </c>
      <c r="B169">
        <v>48583957</v>
      </c>
      <c r="C169">
        <v>48584515</v>
      </c>
      <c r="D169">
        <v>40525967</v>
      </c>
      <c r="E169">
        <v>1</v>
      </c>
      <c r="F169">
        <v>1</v>
      </c>
      <c r="G169">
        <v>1</v>
      </c>
      <c r="H169">
        <v>3</v>
      </c>
      <c r="I169" t="s">
        <v>1090</v>
      </c>
      <c r="J169" t="s">
        <v>1091</v>
      </c>
      <c r="K169" t="s">
        <v>1092</v>
      </c>
      <c r="L169">
        <v>1339</v>
      </c>
      <c r="N169">
        <v>1007</v>
      </c>
      <c r="O169" t="s">
        <v>1040</v>
      </c>
      <c r="P169" t="s">
        <v>1040</v>
      </c>
      <c r="Q169">
        <v>1</v>
      </c>
      <c r="W169">
        <v>0</v>
      </c>
      <c r="X169">
        <v>-1418712732</v>
      </c>
      <c r="Y169">
        <v>0.1</v>
      </c>
      <c r="AA169">
        <v>2.4700000000000002</v>
      </c>
      <c r="AB169">
        <v>0</v>
      </c>
      <c r="AC169">
        <v>0</v>
      </c>
      <c r="AD169">
        <v>0</v>
      </c>
      <c r="AE169">
        <v>2.4700000000000002</v>
      </c>
      <c r="AF169">
        <v>0</v>
      </c>
      <c r="AG169">
        <v>0</v>
      </c>
      <c r="AH169">
        <v>0</v>
      </c>
      <c r="AI169">
        <v>1</v>
      </c>
      <c r="AJ169">
        <v>1</v>
      </c>
      <c r="AK169">
        <v>1</v>
      </c>
      <c r="AL169">
        <v>1</v>
      </c>
      <c r="AN169">
        <v>0</v>
      </c>
      <c r="AO169">
        <v>1</v>
      </c>
      <c r="AP169">
        <v>0</v>
      </c>
      <c r="AQ169">
        <v>0</v>
      </c>
      <c r="AR169">
        <v>0</v>
      </c>
      <c r="AS169" t="s">
        <v>3</v>
      </c>
      <c r="AT169">
        <v>0.1</v>
      </c>
      <c r="AU169" t="s">
        <v>3</v>
      </c>
      <c r="AV169">
        <v>0</v>
      </c>
      <c r="AW169">
        <v>2</v>
      </c>
      <c r="AX169">
        <v>48584537</v>
      </c>
      <c r="AY169">
        <v>1</v>
      </c>
      <c r="AZ169">
        <v>0</v>
      </c>
      <c r="BA169">
        <v>178</v>
      </c>
      <c r="BB169">
        <v>0</v>
      </c>
      <c r="BC169">
        <v>0</v>
      </c>
      <c r="BD169">
        <v>0</v>
      </c>
      <c r="BE169">
        <v>0</v>
      </c>
      <c r="BF169">
        <v>0</v>
      </c>
      <c r="BG169">
        <v>0</v>
      </c>
      <c r="BH169">
        <v>0</v>
      </c>
      <c r="BI169">
        <v>0</v>
      </c>
      <c r="BJ169">
        <v>0</v>
      </c>
      <c r="BK169">
        <v>0</v>
      </c>
      <c r="BL169">
        <v>0</v>
      </c>
      <c r="BM169">
        <v>0</v>
      </c>
      <c r="BN169">
        <v>0</v>
      </c>
      <c r="BO169">
        <v>0</v>
      </c>
      <c r="BP169">
        <v>0</v>
      </c>
      <c r="BQ169">
        <v>0</v>
      </c>
      <c r="BR169">
        <v>0</v>
      </c>
      <c r="BS169">
        <v>0</v>
      </c>
      <c r="BT169">
        <v>0</v>
      </c>
      <c r="BU169">
        <v>0</v>
      </c>
      <c r="BV169">
        <v>0</v>
      </c>
      <c r="BW169">
        <v>0</v>
      </c>
      <c r="CX169">
        <f>Y169*Source!I83</f>
        <v>3.4100000000000005E-2</v>
      </c>
      <c r="CY169">
        <f>AA169</f>
        <v>2.4700000000000002</v>
      </c>
      <c r="CZ169">
        <f>AE169</f>
        <v>2.4700000000000002</v>
      </c>
      <c r="DA169">
        <f>AI169</f>
        <v>1</v>
      </c>
      <c r="DB169">
        <f t="shared" si="10"/>
        <v>0.25</v>
      </c>
      <c r="DC169">
        <f t="shared" si="11"/>
        <v>0</v>
      </c>
    </row>
    <row r="170" spans="1:107">
      <c r="A170">
        <f>ROW(Source!A86)</f>
        <v>86</v>
      </c>
      <c r="B170">
        <v>48583957</v>
      </c>
      <c r="C170">
        <v>48584540</v>
      </c>
      <c r="D170">
        <v>23132590</v>
      </c>
      <c r="E170">
        <v>1</v>
      </c>
      <c r="F170">
        <v>1</v>
      </c>
      <c r="G170">
        <v>1</v>
      </c>
      <c r="H170">
        <v>1</v>
      </c>
      <c r="I170" t="s">
        <v>1003</v>
      </c>
      <c r="J170" t="s">
        <v>3</v>
      </c>
      <c r="K170" t="s">
        <v>1004</v>
      </c>
      <c r="L170">
        <v>1369</v>
      </c>
      <c r="N170">
        <v>1013</v>
      </c>
      <c r="O170" t="s">
        <v>991</v>
      </c>
      <c r="P170" t="s">
        <v>991</v>
      </c>
      <c r="Q170">
        <v>1</v>
      </c>
      <c r="W170">
        <v>0</v>
      </c>
      <c r="X170">
        <v>1935273774</v>
      </c>
      <c r="Y170">
        <v>39.51</v>
      </c>
      <c r="AA170">
        <v>0</v>
      </c>
      <c r="AB170">
        <v>0</v>
      </c>
      <c r="AC170">
        <v>0</v>
      </c>
      <c r="AD170">
        <v>7.43</v>
      </c>
      <c r="AE170">
        <v>0</v>
      </c>
      <c r="AF170">
        <v>0</v>
      </c>
      <c r="AG170">
        <v>0</v>
      </c>
      <c r="AH170">
        <v>7.43</v>
      </c>
      <c r="AI170">
        <v>1</v>
      </c>
      <c r="AJ170">
        <v>1</v>
      </c>
      <c r="AK170">
        <v>1</v>
      </c>
      <c r="AL170">
        <v>1</v>
      </c>
      <c r="AN170">
        <v>0</v>
      </c>
      <c r="AO170">
        <v>1</v>
      </c>
      <c r="AP170">
        <v>0</v>
      </c>
      <c r="AQ170">
        <v>0</v>
      </c>
      <c r="AR170">
        <v>0</v>
      </c>
      <c r="AS170" t="s">
        <v>3</v>
      </c>
      <c r="AT170">
        <v>39.51</v>
      </c>
      <c r="AU170" t="s">
        <v>3</v>
      </c>
      <c r="AV170">
        <v>1</v>
      </c>
      <c r="AW170">
        <v>2</v>
      </c>
      <c r="AX170">
        <v>48584547</v>
      </c>
      <c r="AY170">
        <v>1</v>
      </c>
      <c r="AZ170">
        <v>0</v>
      </c>
      <c r="BA170">
        <v>179</v>
      </c>
      <c r="BB170">
        <v>0</v>
      </c>
      <c r="BC170">
        <v>0</v>
      </c>
      <c r="BD170">
        <v>0</v>
      </c>
      <c r="BE170">
        <v>0</v>
      </c>
      <c r="BF170">
        <v>0</v>
      </c>
      <c r="BG170">
        <v>0</v>
      </c>
      <c r="BH170">
        <v>0</v>
      </c>
      <c r="BI170">
        <v>0</v>
      </c>
      <c r="BJ170">
        <v>0</v>
      </c>
      <c r="BK170">
        <v>0</v>
      </c>
      <c r="BL170">
        <v>0</v>
      </c>
      <c r="BM170">
        <v>0</v>
      </c>
      <c r="BN170">
        <v>0</v>
      </c>
      <c r="BO170">
        <v>0</v>
      </c>
      <c r="BP170">
        <v>0</v>
      </c>
      <c r="BQ170">
        <v>0</v>
      </c>
      <c r="BR170">
        <v>0</v>
      </c>
      <c r="BS170">
        <v>0</v>
      </c>
      <c r="BT170">
        <v>0</v>
      </c>
      <c r="BU170">
        <v>0</v>
      </c>
      <c r="BV170">
        <v>0</v>
      </c>
      <c r="BW170">
        <v>0</v>
      </c>
      <c r="CX170">
        <f>Y170*Source!I86</f>
        <v>28.565729999999999</v>
      </c>
      <c r="CY170">
        <f>AD170</f>
        <v>7.43</v>
      </c>
      <c r="CZ170">
        <f>AH170</f>
        <v>7.43</v>
      </c>
      <c r="DA170">
        <f>AL170</f>
        <v>1</v>
      </c>
      <c r="DB170">
        <f t="shared" si="10"/>
        <v>293.56</v>
      </c>
      <c r="DC170">
        <f t="shared" si="11"/>
        <v>0</v>
      </c>
    </row>
    <row r="171" spans="1:107">
      <c r="A171">
        <f>ROW(Source!A86)</f>
        <v>86</v>
      </c>
      <c r="B171">
        <v>48583957</v>
      </c>
      <c r="C171">
        <v>48584540</v>
      </c>
      <c r="D171">
        <v>121548</v>
      </c>
      <c r="E171">
        <v>1</v>
      </c>
      <c r="F171">
        <v>1</v>
      </c>
      <c r="G171">
        <v>1</v>
      </c>
      <c r="H171">
        <v>1</v>
      </c>
      <c r="I171" t="s">
        <v>24</v>
      </c>
      <c r="J171" t="s">
        <v>3</v>
      </c>
      <c r="K171" t="s">
        <v>992</v>
      </c>
      <c r="L171">
        <v>608254</v>
      </c>
      <c r="N171">
        <v>1013</v>
      </c>
      <c r="O171" t="s">
        <v>993</v>
      </c>
      <c r="P171" t="s">
        <v>993</v>
      </c>
      <c r="Q171">
        <v>1</v>
      </c>
      <c r="W171">
        <v>0</v>
      </c>
      <c r="X171">
        <v>-185737400</v>
      </c>
      <c r="Y171">
        <v>1.27</v>
      </c>
      <c r="AA171">
        <v>0</v>
      </c>
      <c r="AB171">
        <v>0</v>
      </c>
      <c r="AC171">
        <v>0</v>
      </c>
      <c r="AD171">
        <v>0</v>
      </c>
      <c r="AE171">
        <v>0</v>
      </c>
      <c r="AF171">
        <v>0</v>
      </c>
      <c r="AG171">
        <v>0</v>
      </c>
      <c r="AH171">
        <v>0</v>
      </c>
      <c r="AI171">
        <v>1</v>
      </c>
      <c r="AJ171">
        <v>1</v>
      </c>
      <c r="AK171">
        <v>1</v>
      </c>
      <c r="AL171">
        <v>1</v>
      </c>
      <c r="AN171">
        <v>0</v>
      </c>
      <c r="AO171">
        <v>1</v>
      </c>
      <c r="AP171">
        <v>0</v>
      </c>
      <c r="AQ171">
        <v>0</v>
      </c>
      <c r="AR171">
        <v>0</v>
      </c>
      <c r="AS171" t="s">
        <v>3</v>
      </c>
      <c r="AT171">
        <v>1.27</v>
      </c>
      <c r="AU171" t="s">
        <v>3</v>
      </c>
      <c r="AV171">
        <v>2</v>
      </c>
      <c r="AW171">
        <v>2</v>
      </c>
      <c r="AX171">
        <v>48584548</v>
      </c>
      <c r="AY171">
        <v>1</v>
      </c>
      <c r="AZ171">
        <v>0</v>
      </c>
      <c r="BA171">
        <v>180</v>
      </c>
      <c r="BB171">
        <v>0</v>
      </c>
      <c r="BC171">
        <v>0</v>
      </c>
      <c r="BD171">
        <v>0</v>
      </c>
      <c r="BE171">
        <v>0</v>
      </c>
      <c r="BF171">
        <v>0</v>
      </c>
      <c r="BG171">
        <v>0</v>
      </c>
      <c r="BH171">
        <v>0</v>
      </c>
      <c r="BI171">
        <v>0</v>
      </c>
      <c r="BJ171">
        <v>0</v>
      </c>
      <c r="BK171">
        <v>0</v>
      </c>
      <c r="BL171">
        <v>0</v>
      </c>
      <c r="BM171">
        <v>0</v>
      </c>
      <c r="BN171">
        <v>0</v>
      </c>
      <c r="BO171">
        <v>0</v>
      </c>
      <c r="BP171">
        <v>0</v>
      </c>
      <c r="BQ171">
        <v>0</v>
      </c>
      <c r="BR171">
        <v>0</v>
      </c>
      <c r="BS171">
        <v>0</v>
      </c>
      <c r="BT171">
        <v>0</v>
      </c>
      <c r="BU171">
        <v>0</v>
      </c>
      <c r="BV171">
        <v>0</v>
      </c>
      <c r="BW171">
        <v>0</v>
      </c>
      <c r="CX171">
        <f>Y171*Source!I86</f>
        <v>0.91820999999999997</v>
      </c>
      <c r="CY171">
        <f>AD171</f>
        <v>0</v>
      </c>
      <c r="CZ171">
        <f>AH171</f>
        <v>0</v>
      </c>
      <c r="DA171">
        <f>AL171</f>
        <v>1</v>
      </c>
      <c r="DB171">
        <f t="shared" si="10"/>
        <v>0</v>
      </c>
      <c r="DC171">
        <f t="shared" si="11"/>
        <v>0</v>
      </c>
    </row>
    <row r="172" spans="1:107">
      <c r="A172">
        <f>ROW(Source!A86)</f>
        <v>86</v>
      </c>
      <c r="B172">
        <v>48583957</v>
      </c>
      <c r="C172">
        <v>48584540</v>
      </c>
      <c r="D172">
        <v>40547141</v>
      </c>
      <c r="E172">
        <v>1</v>
      </c>
      <c r="F172">
        <v>1</v>
      </c>
      <c r="G172">
        <v>1</v>
      </c>
      <c r="H172">
        <v>2</v>
      </c>
      <c r="I172" t="s">
        <v>1009</v>
      </c>
      <c r="J172" t="s">
        <v>1017</v>
      </c>
      <c r="K172" t="s">
        <v>1011</v>
      </c>
      <c r="L172">
        <v>1368</v>
      </c>
      <c r="N172">
        <v>1011</v>
      </c>
      <c r="O172" t="s">
        <v>997</v>
      </c>
      <c r="P172" t="s">
        <v>997</v>
      </c>
      <c r="Q172">
        <v>1</v>
      </c>
      <c r="W172">
        <v>0</v>
      </c>
      <c r="X172">
        <v>1753337916</v>
      </c>
      <c r="Y172">
        <v>1.27</v>
      </c>
      <c r="AA172">
        <v>0</v>
      </c>
      <c r="AB172">
        <v>32.090000000000003</v>
      </c>
      <c r="AC172">
        <v>12.1</v>
      </c>
      <c r="AD172">
        <v>0</v>
      </c>
      <c r="AE172">
        <v>0</v>
      </c>
      <c r="AF172">
        <v>32.090000000000003</v>
      </c>
      <c r="AG172">
        <v>12.1</v>
      </c>
      <c r="AH172">
        <v>0</v>
      </c>
      <c r="AI172">
        <v>1</v>
      </c>
      <c r="AJ172">
        <v>1</v>
      </c>
      <c r="AK172">
        <v>1</v>
      </c>
      <c r="AL172">
        <v>1</v>
      </c>
      <c r="AN172">
        <v>0</v>
      </c>
      <c r="AO172">
        <v>1</v>
      </c>
      <c r="AP172">
        <v>0</v>
      </c>
      <c r="AQ172">
        <v>0</v>
      </c>
      <c r="AR172">
        <v>0</v>
      </c>
      <c r="AS172" t="s">
        <v>3</v>
      </c>
      <c r="AT172">
        <v>1.27</v>
      </c>
      <c r="AU172" t="s">
        <v>3</v>
      </c>
      <c r="AV172">
        <v>0</v>
      </c>
      <c r="AW172">
        <v>2</v>
      </c>
      <c r="AX172">
        <v>48584549</v>
      </c>
      <c r="AY172">
        <v>1</v>
      </c>
      <c r="AZ172">
        <v>0</v>
      </c>
      <c r="BA172">
        <v>181</v>
      </c>
      <c r="BB172">
        <v>0</v>
      </c>
      <c r="BC172">
        <v>0</v>
      </c>
      <c r="BD172">
        <v>0</v>
      </c>
      <c r="BE172">
        <v>0</v>
      </c>
      <c r="BF172">
        <v>0</v>
      </c>
      <c r="BG172">
        <v>0</v>
      </c>
      <c r="BH172">
        <v>0</v>
      </c>
      <c r="BI172">
        <v>0</v>
      </c>
      <c r="BJ172">
        <v>0</v>
      </c>
      <c r="BK172">
        <v>0</v>
      </c>
      <c r="BL172">
        <v>0</v>
      </c>
      <c r="BM172">
        <v>0</v>
      </c>
      <c r="BN172">
        <v>0</v>
      </c>
      <c r="BO172">
        <v>0</v>
      </c>
      <c r="BP172">
        <v>0</v>
      </c>
      <c r="BQ172">
        <v>0</v>
      </c>
      <c r="BR172">
        <v>0</v>
      </c>
      <c r="BS172">
        <v>0</v>
      </c>
      <c r="BT172">
        <v>0</v>
      </c>
      <c r="BU172">
        <v>0</v>
      </c>
      <c r="BV172">
        <v>0</v>
      </c>
      <c r="BW172">
        <v>0</v>
      </c>
      <c r="CX172">
        <f>Y172*Source!I86</f>
        <v>0.91820999999999997</v>
      </c>
      <c r="CY172">
        <f>AB172</f>
        <v>32.090000000000003</v>
      </c>
      <c r="CZ172">
        <f>AF172</f>
        <v>32.090000000000003</v>
      </c>
      <c r="DA172">
        <f>AJ172</f>
        <v>1</v>
      </c>
      <c r="DB172">
        <f t="shared" si="10"/>
        <v>40.75</v>
      </c>
      <c r="DC172">
        <f t="shared" si="11"/>
        <v>15.37</v>
      </c>
    </row>
    <row r="173" spans="1:107">
      <c r="A173">
        <f>ROW(Source!A86)</f>
        <v>86</v>
      </c>
      <c r="B173">
        <v>48583957</v>
      </c>
      <c r="C173">
        <v>48584540</v>
      </c>
      <c r="D173">
        <v>40547551</v>
      </c>
      <c r="E173">
        <v>1</v>
      </c>
      <c r="F173">
        <v>1</v>
      </c>
      <c r="G173">
        <v>1</v>
      </c>
      <c r="H173">
        <v>2</v>
      </c>
      <c r="I173" t="s">
        <v>1133</v>
      </c>
      <c r="J173" t="s">
        <v>1134</v>
      </c>
      <c r="K173" t="s">
        <v>1135</v>
      </c>
      <c r="L173">
        <v>1368</v>
      </c>
      <c r="N173">
        <v>1011</v>
      </c>
      <c r="O173" t="s">
        <v>997</v>
      </c>
      <c r="P173" t="s">
        <v>997</v>
      </c>
      <c r="Q173">
        <v>1</v>
      </c>
      <c r="W173">
        <v>0</v>
      </c>
      <c r="X173">
        <v>736086632</v>
      </c>
      <c r="Y173">
        <v>9.07</v>
      </c>
      <c r="AA173">
        <v>0</v>
      </c>
      <c r="AB173">
        <v>0.66</v>
      </c>
      <c r="AC173">
        <v>0</v>
      </c>
      <c r="AD173">
        <v>0</v>
      </c>
      <c r="AE173">
        <v>0</v>
      </c>
      <c r="AF173">
        <v>0.66</v>
      </c>
      <c r="AG173">
        <v>0</v>
      </c>
      <c r="AH173">
        <v>0</v>
      </c>
      <c r="AI173">
        <v>1</v>
      </c>
      <c r="AJ173">
        <v>1</v>
      </c>
      <c r="AK173">
        <v>1</v>
      </c>
      <c r="AL173">
        <v>1</v>
      </c>
      <c r="AN173">
        <v>0</v>
      </c>
      <c r="AO173">
        <v>1</v>
      </c>
      <c r="AP173">
        <v>0</v>
      </c>
      <c r="AQ173">
        <v>0</v>
      </c>
      <c r="AR173">
        <v>0</v>
      </c>
      <c r="AS173" t="s">
        <v>3</v>
      </c>
      <c r="AT173">
        <v>9.07</v>
      </c>
      <c r="AU173" t="s">
        <v>3</v>
      </c>
      <c r="AV173">
        <v>0</v>
      </c>
      <c r="AW173">
        <v>2</v>
      </c>
      <c r="AX173">
        <v>48584550</v>
      </c>
      <c r="AY173">
        <v>1</v>
      </c>
      <c r="AZ173">
        <v>0</v>
      </c>
      <c r="BA173">
        <v>182</v>
      </c>
      <c r="BB173">
        <v>0</v>
      </c>
      <c r="BC173">
        <v>0</v>
      </c>
      <c r="BD173">
        <v>0</v>
      </c>
      <c r="BE173">
        <v>0</v>
      </c>
      <c r="BF173">
        <v>0</v>
      </c>
      <c r="BG173">
        <v>0</v>
      </c>
      <c r="BH173">
        <v>0</v>
      </c>
      <c r="BI173">
        <v>0</v>
      </c>
      <c r="BJ173">
        <v>0</v>
      </c>
      <c r="BK173">
        <v>0</v>
      </c>
      <c r="BL173">
        <v>0</v>
      </c>
      <c r="BM173">
        <v>0</v>
      </c>
      <c r="BN173">
        <v>0</v>
      </c>
      <c r="BO173">
        <v>0</v>
      </c>
      <c r="BP173">
        <v>0</v>
      </c>
      <c r="BQ173">
        <v>0</v>
      </c>
      <c r="BR173">
        <v>0</v>
      </c>
      <c r="BS173">
        <v>0</v>
      </c>
      <c r="BT173">
        <v>0</v>
      </c>
      <c r="BU173">
        <v>0</v>
      </c>
      <c r="BV173">
        <v>0</v>
      </c>
      <c r="BW173">
        <v>0</v>
      </c>
      <c r="CX173">
        <f>Y173*Source!I86</f>
        <v>6.5576100000000004</v>
      </c>
      <c r="CY173">
        <f>AB173</f>
        <v>0.66</v>
      </c>
      <c r="CZ173">
        <f>AF173</f>
        <v>0.66</v>
      </c>
      <c r="DA173">
        <f>AJ173</f>
        <v>1</v>
      </c>
      <c r="DB173">
        <f t="shared" si="10"/>
        <v>5.99</v>
      </c>
      <c r="DC173">
        <f t="shared" si="11"/>
        <v>0</v>
      </c>
    </row>
    <row r="174" spans="1:107">
      <c r="A174">
        <f>ROW(Source!A86)</f>
        <v>86</v>
      </c>
      <c r="B174">
        <v>48583957</v>
      </c>
      <c r="C174">
        <v>48584540</v>
      </c>
      <c r="D174">
        <v>40517391</v>
      </c>
      <c r="E174">
        <v>1</v>
      </c>
      <c r="F174">
        <v>1</v>
      </c>
      <c r="G174">
        <v>1</v>
      </c>
      <c r="H174">
        <v>3</v>
      </c>
      <c r="I174" t="s">
        <v>1136</v>
      </c>
      <c r="J174" t="s">
        <v>1137</v>
      </c>
      <c r="K174" t="s">
        <v>1138</v>
      </c>
      <c r="L174">
        <v>1339</v>
      </c>
      <c r="N174">
        <v>1007</v>
      </c>
      <c r="O174" t="s">
        <v>1040</v>
      </c>
      <c r="P174" t="s">
        <v>1040</v>
      </c>
      <c r="Q174">
        <v>1</v>
      </c>
      <c r="W174">
        <v>0</v>
      </c>
      <c r="X174">
        <v>1065076017</v>
      </c>
      <c r="Y174">
        <v>2.04</v>
      </c>
      <c r="AA174">
        <v>472.01</v>
      </c>
      <c r="AB174">
        <v>0</v>
      </c>
      <c r="AC174">
        <v>0</v>
      </c>
      <c r="AD174">
        <v>0</v>
      </c>
      <c r="AE174">
        <v>472.01</v>
      </c>
      <c r="AF174">
        <v>0</v>
      </c>
      <c r="AG174">
        <v>0</v>
      </c>
      <c r="AH174">
        <v>0</v>
      </c>
      <c r="AI174">
        <v>1</v>
      </c>
      <c r="AJ174">
        <v>1</v>
      </c>
      <c r="AK174">
        <v>1</v>
      </c>
      <c r="AL174">
        <v>1</v>
      </c>
      <c r="AN174">
        <v>0</v>
      </c>
      <c r="AO174">
        <v>1</v>
      </c>
      <c r="AP174">
        <v>0</v>
      </c>
      <c r="AQ174">
        <v>0</v>
      </c>
      <c r="AR174">
        <v>0</v>
      </c>
      <c r="AS174" t="s">
        <v>3</v>
      </c>
      <c r="AT174">
        <v>2.04</v>
      </c>
      <c r="AU174" t="s">
        <v>3</v>
      </c>
      <c r="AV174">
        <v>0</v>
      </c>
      <c r="AW174">
        <v>2</v>
      </c>
      <c r="AX174">
        <v>48584551</v>
      </c>
      <c r="AY174">
        <v>1</v>
      </c>
      <c r="AZ174">
        <v>0</v>
      </c>
      <c r="BA174">
        <v>183</v>
      </c>
      <c r="BB174">
        <v>0</v>
      </c>
      <c r="BC174">
        <v>0</v>
      </c>
      <c r="BD174">
        <v>0</v>
      </c>
      <c r="BE174">
        <v>0</v>
      </c>
      <c r="BF174">
        <v>0</v>
      </c>
      <c r="BG174">
        <v>0</v>
      </c>
      <c r="BH174">
        <v>0</v>
      </c>
      <c r="BI174">
        <v>0</v>
      </c>
      <c r="BJ174">
        <v>0</v>
      </c>
      <c r="BK174">
        <v>0</v>
      </c>
      <c r="BL174">
        <v>0</v>
      </c>
      <c r="BM174">
        <v>0</v>
      </c>
      <c r="BN174">
        <v>0</v>
      </c>
      <c r="BO174">
        <v>0</v>
      </c>
      <c r="BP174">
        <v>0</v>
      </c>
      <c r="BQ174">
        <v>0</v>
      </c>
      <c r="BR174">
        <v>0</v>
      </c>
      <c r="BS174">
        <v>0</v>
      </c>
      <c r="BT174">
        <v>0</v>
      </c>
      <c r="BU174">
        <v>0</v>
      </c>
      <c r="BV174">
        <v>0</v>
      </c>
      <c r="BW174">
        <v>0</v>
      </c>
      <c r="CX174">
        <f>Y174*Source!I86</f>
        <v>1.47492</v>
      </c>
      <c r="CY174">
        <f>AA174</f>
        <v>472.01</v>
      </c>
      <c r="CZ174">
        <f>AE174</f>
        <v>472.01</v>
      </c>
      <c r="DA174">
        <f>AI174</f>
        <v>1</v>
      </c>
      <c r="DB174">
        <f t="shared" si="10"/>
        <v>962.9</v>
      </c>
      <c r="DC174">
        <f t="shared" si="11"/>
        <v>0</v>
      </c>
    </row>
    <row r="175" spans="1:107">
      <c r="A175">
        <f>ROW(Source!A86)</f>
        <v>86</v>
      </c>
      <c r="B175">
        <v>48583957</v>
      </c>
      <c r="C175">
        <v>48584540</v>
      </c>
      <c r="D175">
        <v>40525967</v>
      </c>
      <c r="E175">
        <v>1</v>
      </c>
      <c r="F175">
        <v>1</v>
      </c>
      <c r="G175">
        <v>1</v>
      </c>
      <c r="H175">
        <v>3</v>
      </c>
      <c r="I175" t="s">
        <v>1090</v>
      </c>
      <c r="J175" t="s">
        <v>1091</v>
      </c>
      <c r="K175" t="s">
        <v>1092</v>
      </c>
      <c r="L175">
        <v>1339</v>
      </c>
      <c r="N175">
        <v>1007</v>
      </c>
      <c r="O175" t="s">
        <v>1040</v>
      </c>
      <c r="P175" t="s">
        <v>1040</v>
      </c>
      <c r="Q175">
        <v>1</v>
      </c>
      <c r="W175">
        <v>0</v>
      </c>
      <c r="X175">
        <v>-1418712732</v>
      </c>
      <c r="Y175">
        <v>3.5</v>
      </c>
      <c r="AA175">
        <v>2.4700000000000002</v>
      </c>
      <c r="AB175">
        <v>0</v>
      </c>
      <c r="AC175">
        <v>0</v>
      </c>
      <c r="AD175">
        <v>0</v>
      </c>
      <c r="AE175">
        <v>2.4700000000000002</v>
      </c>
      <c r="AF175">
        <v>0</v>
      </c>
      <c r="AG175">
        <v>0</v>
      </c>
      <c r="AH175">
        <v>0</v>
      </c>
      <c r="AI175">
        <v>1</v>
      </c>
      <c r="AJ175">
        <v>1</v>
      </c>
      <c r="AK175">
        <v>1</v>
      </c>
      <c r="AL175">
        <v>1</v>
      </c>
      <c r="AN175">
        <v>0</v>
      </c>
      <c r="AO175">
        <v>1</v>
      </c>
      <c r="AP175">
        <v>0</v>
      </c>
      <c r="AQ175">
        <v>0</v>
      </c>
      <c r="AR175">
        <v>0</v>
      </c>
      <c r="AS175" t="s">
        <v>3</v>
      </c>
      <c r="AT175">
        <v>3.5</v>
      </c>
      <c r="AU175" t="s">
        <v>3</v>
      </c>
      <c r="AV175">
        <v>0</v>
      </c>
      <c r="AW175">
        <v>2</v>
      </c>
      <c r="AX175">
        <v>48584552</v>
      </c>
      <c r="AY175">
        <v>1</v>
      </c>
      <c r="AZ175">
        <v>0</v>
      </c>
      <c r="BA175">
        <v>184</v>
      </c>
      <c r="BB175">
        <v>0</v>
      </c>
      <c r="BC175">
        <v>0</v>
      </c>
      <c r="BD175">
        <v>0</v>
      </c>
      <c r="BE175">
        <v>0</v>
      </c>
      <c r="BF175">
        <v>0</v>
      </c>
      <c r="BG175">
        <v>0</v>
      </c>
      <c r="BH175">
        <v>0</v>
      </c>
      <c r="BI175">
        <v>0</v>
      </c>
      <c r="BJ175">
        <v>0</v>
      </c>
      <c r="BK175">
        <v>0</v>
      </c>
      <c r="BL175">
        <v>0</v>
      </c>
      <c r="BM175">
        <v>0</v>
      </c>
      <c r="BN175">
        <v>0</v>
      </c>
      <c r="BO175">
        <v>0</v>
      </c>
      <c r="BP175">
        <v>0</v>
      </c>
      <c r="BQ175">
        <v>0</v>
      </c>
      <c r="BR175">
        <v>0</v>
      </c>
      <c r="BS175">
        <v>0</v>
      </c>
      <c r="BT175">
        <v>0</v>
      </c>
      <c r="BU175">
        <v>0</v>
      </c>
      <c r="BV175">
        <v>0</v>
      </c>
      <c r="BW175">
        <v>0</v>
      </c>
      <c r="CX175">
        <f>Y175*Source!I86</f>
        <v>2.5305</v>
      </c>
      <c r="CY175">
        <f>AA175</f>
        <v>2.4700000000000002</v>
      </c>
      <c r="CZ175">
        <f>AE175</f>
        <v>2.4700000000000002</v>
      </c>
      <c r="DA175">
        <f>AI175</f>
        <v>1</v>
      </c>
      <c r="DB175">
        <f t="shared" si="10"/>
        <v>8.65</v>
      </c>
      <c r="DC175">
        <f t="shared" si="11"/>
        <v>0</v>
      </c>
    </row>
    <row r="176" spans="1:107">
      <c r="A176">
        <f>ROW(Source!A87)</f>
        <v>87</v>
      </c>
      <c r="B176">
        <v>48583957</v>
      </c>
      <c r="C176">
        <v>48584553</v>
      </c>
      <c r="D176">
        <v>23134955</v>
      </c>
      <c r="E176">
        <v>1</v>
      </c>
      <c r="F176">
        <v>1</v>
      </c>
      <c r="G176">
        <v>1</v>
      </c>
      <c r="H176">
        <v>1</v>
      </c>
      <c r="I176" t="s">
        <v>1020</v>
      </c>
      <c r="J176" t="s">
        <v>3</v>
      </c>
      <c r="K176" t="s">
        <v>1021</v>
      </c>
      <c r="L176">
        <v>1369</v>
      </c>
      <c r="N176">
        <v>1013</v>
      </c>
      <c r="O176" t="s">
        <v>991</v>
      </c>
      <c r="P176" t="s">
        <v>991</v>
      </c>
      <c r="Q176">
        <v>1</v>
      </c>
      <c r="W176">
        <v>0</v>
      </c>
      <c r="X176">
        <v>-1698459243</v>
      </c>
      <c r="Y176">
        <v>310.42</v>
      </c>
      <c r="AA176">
        <v>0</v>
      </c>
      <c r="AB176">
        <v>0</v>
      </c>
      <c r="AC176">
        <v>0</v>
      </c>
      <c r="AD176">
        <v>8.17</v>
      </c>
      <c r="AE176">
        <v>0</v>
      </c>
      <c r="AF176">
        <v>0</v>
      </c>
      <c r="AG176">
        <v>0</v>
      </c>
      <c r="AH176">
        <v>8.17</v>
      </c>
      <c r="AI176">
        <v>1</v>
      </c>
      <c r="AJ176">
        <v>1</v>
      </c>
      <c r="AK176">
        <v>1</v>
      </c>
      <c r="AL176">
        <v>1</v>
      </c>
      <c r="AN176">
        <v>0</v>
      </c>
      <c r="AO176">
        <v>1</v>
      </c>
      <c r="AP176">
        <v>0</v>
      </c>
      <c r="AQ176">
        <v>0</v>
      </c>
      <c r="AR176">
        <v>0</v>
      </c>
      <c r="AS176" t="s">
        <v>3</v>
      </c>
      <c r="AT176">
        <v>310.42</v>
      </c>
      <c r="AU176" t="s">
        <v>3</v>
      </c>
      <c r="AV176">
        <v>1</v>
      </c>
      <c r="AW176">
        <v>2</v>
      </c>
      <c r="AX176">
        <v>48584565</v>
      </c>
      <c r="AY176">
        <v>1</v>
      </c>
      <c r="AZ176">
        <v>0</v>
      </c>
      <c r="BA176">
        <v>185</v>
      </c>
      <c r="BB176">
        <v>0</v>
      </c>
      <c r="BC176">
        <v>0</v>
      </c>
      <c r="BD176">
        <v>0</v>
      </c>
      <c r="BE176">
        <v>0</v>
      </c>
      <c r="BF176">
        <v>0</v>
      </c>
      <c r="BG176">
        <v>0</v>
      </c>
      <c r="BH176">
        <v>0</v>
      </c>
      <c r="BI176">
        <v>0</v>
      </c>
      <c r="BJ176">
        <v>0</v>
      </c>
      <c r="BK176">
        <v>0</v>
      </c>
      <c r="BL176">
        <v>0</v>
      </c>
      <c r="BM176">
        <v>0</v>
      </c>
      <c r="BN176">
        <v>0</v>
      </c>
      <c r="BO176">
        <v>0</v>
      </c>
      <c r="BP176">
        <v>0</v>
      </c>
      <c r="BQ176">
        <v>0</v>
      </c>
      <c r="BR176">
        <v>0</v>
      </c>
      <c r="BS176">
        <v>0</v>
      </c>
      <c r="BT176">
        <v>0</v>
      </c>
      <c r="BU176">
        <v>0</v>
      </c>
      <c r="BV176">
        <v>0</v>
      </c>
      <c r="BW176">
        <v>0</v>
      </c>
      <c r="CX176">
        <f>Y176*Source!I87</f>
        <v>224.43366</v>
      </c>
      <c r="CY176">
        <f>AD176</f>
        <v>8.17</v>
      </c>
      <c r="CZ176">
        <f>AH176</f>
        <v>8.17</v>
      </c>
      <c r="DA176">
        <f>AL176</f>
        <v>1</v>
      </c>
      <c r="DB176">
        <f t="shared" si="10"/>
        <v>2536.13</v>
      </c>
      <c r="DC176">
        <f t="shared" si="11"/>
        <v>0</v>
      </c>
    </row>
    <row r="177" spans="1:107">
      <c r="A177">
        <f>ROW(Source!A87)</f>
        <v>87</v>
      </c>
      <c r="B177">
        <v>48583957</v>
      </c>
      <c r="C177">
        <v>48584553</v>
      </c>
      <c r="D177">
        <v>121548</v>
      </c>
      <c r="E177">
        <v>1</v>
      </c>
      <c r="F177">
        <v>1</v>
      </c>
      <c r="G177">
        <v>1</v>
      </c>
      <c r="H177">
        <v>1</v>
      </c>
      <c r="I177" t="s">
        <v>24</v>
      </c>
      <c r="J177" t="s">
        <v>3</v>
      </c>
      <c r="K177" t="s">
        <v>992</v>
      </c>
      <c r="L177">
        <v>608254</v>
      </c>
      <c r="N177">
        <v>1013</v>
      </c>
      <c r="O177" t="s">
        <v>993</v>
      </c>
      <c r="P177" t="s">
        <v>993</v>
      </c>
      <c r="Q177">
        <v>1</v>
      </c>
      <c r="W177">
        <v>0</v>
      </c>
      <c r="X177">
        <v>-185737400</v>
      </c>
      <c r="Y177">
        <v>1.72</v>
      </c>
      <c r="AA177">
        <v>0</v>
      </c>
      <c r="AB177">
        <v>0</v>
      </c>
      <c r="AC177">
        <v>0</v>
      </c>
      <c r="AD177">
        <v>0</v>
      </c>
      <c r="AE177">
        <v>0</v>
      </c>
      <c r="AF177">
        <v>0</v>
      </c>
      <c r="AG177">
        <v>0</v>
      </c>
      <c r="AH177">
        <v>0</v>
      </c>
      <c r="AI177">
        <v>1</v>
      </c>
      <c r="AJ177">
        <v>1</v>
      </c>
      <c r="AK177">
        <v>1</v>
      </c>
      <c r="AL177">
        <v>1</v>
      </c>
      <c r="AN177">
        <v>0</v>
      </c>
      <c r="AO177">
        <v>1</v>
      </c>
      <c r="AP177">
        <v>0</v>
      </c>
      <c r="AQ177">
        <v>0</v>
      </c>
      <c r="AR177">
        <v>0</v>
      </c>
      <c r="AS177" t="s">
        <v>3</v>
      </c>
      <c r="AT177">
        <v>1.72</v>
      </c>
      <c r="AU177" t="s">
        <v>3</v>
      </c>
      <c r="AV177">
        <v>2</v>
      </c>
      <c r="AW177">
        <v>2</v>
      </c>
      <c r="AX177">
        <v>48584566</v>
      </c>
      <c r="AY177">
        <v>1</v>
      </c>
      <c r="AZ177">
        <v>0</v>
      </c>
      <c r="BA177">
        <v>186</v>
      </c>
      <c r="BB177">
        <v>0</v>
      </c>
      <c r="BC177">
        <v>0</v>
      </c>
      <c r="BD177">
        <v>0</v>
      </c>
      <c r="BE177">
        <v>0</v>
      </c>
      <c r="BF177">
        <v>0</v>
      </c>
      <c r="BG177">
        <v>0</v>
      </c>
      <c r="BH177">
        <v>0</v>
      </c>
      <c r="BI177">
        <v>0</v>
      </c>
      <c r="BJ177">
        <v>0</v>
      </c>
      <c r="BK177">
        <v>0</v>
      </c>
      <c r="BL177">
        <v>0</v>
      </c>
      <c r="BM177">
        <v>0</v>
      </c>
      <c r="BN177">
        <v>0</v>
      </c>
      <c r="BO177">
        <v>0</v>
      </c>
      <c r="BP177">
        <v>0</v>
      </c>
      <c r="BQ177">
        <v>0</v>
      </c>
      <c r="BR177">
        <v>0</v>
      </c>
      <c r="BS177">
        <v>0</v>
      </c>
      <c r="BT177">
        <v>0</v>
      </c>
      <c r="BU177">
        <v>0</v>
      </c>
      <c r="BV177">
        <v>0</v>
      </c>
      <c r="BW177">
        <v>0</v>
      </c>
      <c r="CX177">
        <f>Y177*Source!I87</f>
        <v>1.24356</v>
      </c>
      <c r="CY177">
        <f>AD177</f>
        <v>0</v>
      </c>
      <c r="CZ177">
        <f>AH177</f>
        <v>0</v>
      </c>
      <c r="DA177">
        <f>AL177</f>
        <v>1</v>
      </c>
      <c r="DB177">
        <f t="shared" si="10"/>
        <v>0</v>
      </c>
      <c r="DC177">
        <f t="shared" si="11"/>
        <v>0</v>
      </c>
    </row>
    <row r="178" spans="1:107">
      <c r="A178">
        <f>ROW(Source!A87)</f>
        <v>87</v>
      </c>
      <c r="B178">
        <v>48583957</v>
      </c>
      <c r="C178">
        <v>48584553</v>
      </c>
      <c r="D178">
        <v>40546928</v>
      </c>
      <c r="E178">
        <v>1</v>
      </c>
      <c r="F178">
        <v>1</v>
      </c>
      <c r="G178">
        <v>1</v>
      </c>
      <c r="H178">
        <v>2</v>
      </c>
      <c r="I178" t="s">
        <v>1154</v>
      </c>
      <c r="J178" t="s">
        <v>1155</v>
      </c>
      <c r="K178" t="s">
        <v>1156</v>
      </c>
      <c r="L178">
        <v>1368</v>
      </c>
      <c r="N178">
        <v>1011</v>
      </c>
      <c r="O178" t="s">
        <v>997</v>
      </c>
      <c r="P178" t="s">
        <v>997</v>
      </c>
      <c r="Q178">
        <v>1</v>
      </c>
      <c r="W178">
        <v>0</v>
      </c>
      <c r="X178">
        <v>-1039981432</v>
      </c>
      <c r="Y178">
        <v>0.02</v>
      </c>
      <c r="AA178">
        <v>0</v>
      </c>
      <c r="AB178">
        <v>100.33</v>
      </c>
      <c r="AC178">
        <v>12.1</v>
      </c>
      <c r="AD178">
        <v>0</v>
      </c>
      <c r="AE178">
        <v>0</v>
      </c>
      <c r="AF178">
        <v>100.33</v>
      </c>
      <c r="AG178">
        <v>12.1</v>
      </c>
      <c r="AH178">
        <v>0</v>
      </c>
      <c r="AI178">
        <v>1</v>
      </c>
      <c r="AJ178">
        <v>1</v>
      </c>
      <c r="AK178">
        <v>1</v>
      </c>
      <c r="AL178">
        <v>1</v>
      </c>
      <c r="AN178">
        <v>0</v>
      </c>
      <c r="AO178">
        <v>1</v>
      </c>
      <c r="AP178">
        <v>0</v>
      </c>
      <c r="AQ178">
        <v>0</v>
      </c>
      <c r="AR178">
        <v>0</v>
      </c>
      <c r="AS178" t="s">
        <v>3</v>
      </c>
      <c r="AT178">
        <v>0.02</v>
      </c>
      <c r="AU178" t="s">
        <v>3</v>
      </c>
      <c r="AV178">
        <v>0</v>
      </c>
      <c r="AW178">
        <v>2</v>
      </c>
      <c r="AX178">
        <v>48584567</v>
      </c>
      <c r="AY178">
        <v>1</v>
      </c>
      <c r="AZ178">
        <v>0</v>
      </c>
      <c r="BA178">
        <v>187</v>
      </c>
      <c r="BB178">
        <v>0</v>
      </c>
      <c r="BC178">
        <v>0</v>
      </c>
      <c r="BD178">
        <v>0</v>
      </c>
      <c r="BE178">
        <v>0</v>
      </c>
      <c r="BF178">
        <v>0</v>
      </c>
      <c r="BG178">
        <v>0</v>
      </c>
      <c r="BH178">
        <v>0</v>
      </c>
      <c r="BI178">
        <v>0</v>
      </c>
      <c r="BJ178">
        <v>0</v>
      </c>
      <c r="BK178">
        <v>0</v>
      </c>
      <c r="BL178">
        <v>0</v>
      </c>
      <c r="BM178">
        <v>0</v>
      </c>
      <c r="BN178">
        <v>0</v>
      </c>
      <c r="BO178">
        <v>0</v>
      </c>
      <c r="BP178">
        <v>0</v>
      </c>
      <c r="BQ178">
        <v>0</v>
      </c>
      <c r="BR178">
        <v>0</v>
      </c>
      <c r="BS178">
        <v>0</v>
      </c>
      <c r="BT178">
        <v>0</v>
      </c>
      <c r="BU178">
        <v>0</v>
      </c>
      <c r="BV178">
        <v>0</v>
      </c>
      <c r="BW178">
        <v>0</v>
      </c>
      <c r="CX178">
        <f>Y178*Source!I87</f>
        <v>1.4460000000000001E-2</v>
      </c>
      <c r="CY178">
        <f>AB178</f>
        <v>100.33</v>
      </c>
      <c r="CZ178">
        <f>AF178</f>
        <v>100.33</v>
      </c>
      <c r="DA178">
        <f>AJ178</f>
        <v>1</v>
      </c>
      <c r="DB178">
        <f t="shared" si="10"/>
        <v>2.0099999999999998</v>
      </c>
      <c r="DC178">
        <f t="shared" si="11"/>
        <v>0.24</v>
      </c>
    </row>
    <row r="179" spans="1:107">
      <c r="A179">
        <f>ROW(Source!A87)</f>
        <v>87</v>
      </c>
      <c r="B179">
        <v>48583957</v>
      </c>
      <c r="C179">
        <v>48584553</v>
      </c>
      <c r="D179">
        <v>40547009</v>
      </c>
      <c r="E179">
        <v>1</v>
      </c>
      <c r="F179">
        <v>1</v>
      </c>
      <c r="G179">
        <v>1</v>
      </c>
      <c r="H179">
        <v>2</v>
      </c>
      <c r="I179" t="s">
        <v>1157</v>
      </c>
      <c r="J179" t="s">
        <v>1158</v>
      </c>
      <c r="K179" t="s">
        <v>1159</v>
      </c>
      <c r="L179">
        <v>1368</v>
      </c>
      <c r="N179">
        <v>1011</v>
      </c>
      <c r="O179" t="s">
        <v>997</v>
      </c>
      <c r="P179" t="s">
        <v>997</v>
      </c>
      <c r="Q179">
        <v>1</v>
      </c>
      <c r="W179">
        <v>0</v>
      </c>
      <c r="X179">
        <v>70398099</v>
      </c>
      <c r="Y179">
        <v>0.01</v>
      </c>
      <c r="AA179">
        <v>0</v>
      </c>
      <c r="AB179">
        <v>104.01</v>
      </c>
      <c r="AC179">
        <v>10.35</v>
      </c>
      <c r="AD179">
        <v>0</v>
      </c>
      <c r="AE179">
        <v>0</v>
      </c>
      <c r="AF179">
        <v>104.01</v>
      </c>
      <c r="AG179">
        <v>10.35</v>
      </c>
      <c r="AH179">
        <v>0</v>
      </c>
      <c r="AI179">
        <v>1</v>
      </c>
      <c r="AJ179">
        <v>1</v>
      </c>
      <c r="AK179">
        <v>1</v>
      </c>
      <c r="AL179">
        <v>1</v>
      </c>
      <c r="AN179">
        <v>0</v>
      </c>
      <c r="AO179">
        <v>1</v>
      </c>
      <c r="AP179">
        <v>0</v>
      </c>
      <c r="AQ179">
        <v>0</v>
      </c>
      <c r="AR179">
        <v>0</v>
      </c>
      <c r="AS179" t="s">
        <v>3</v>
      </c>
      <c r="AT179">
        <v>0.01</v>
      </c>
      <c r="AU179" t="s">
        <v>3</v>
      </c>
      <c r="AV179">
        <v>0</v>
      </c>
      <c r="AW179">
        <v>2</v>
      </c>
      <c r="AX179">
        <v>48584568</v>
      </c>
      <c r="AY179">
        <v>1</v>
      </c>
      <c r="AZ179">
        <v>0</v>
      </c>
      <c r="BA179">
        <v>188</v>
      </c>
      <c r="BB179">
        <v>0</v>
      </c>
      <c r="BC179">
        <v>0</v>
      </c>
      <c r="BD179">
        <v>0</v>
      </c>
      <c r="BE179">
        <v>0</v>
      </c>
      <c r="BF179">
        <v>0</v>
      </c>
      <c r="BG179">
        <v>0</v>
      </c>
      <c r="BH179">
        <v>0</v>
      </c>
      <c r="BI179">
        <v>0</v>
      </c>
      <c r="BJ179">
        <v>0</v>
      </c>
      <c r="BK179">
        <v>0</v>
      </c>
      <c r="BL179">
        <v>0</v>
      </c>
      <c r="BM179">
        <v>0</v>
      </c>
      <c r="BN179">
        <v>0</v>
      </c>
      <c r="BO179">
        <v>0</v>
      </c>
      <c r="BP179">
        <v>0</v>
      </c>
      <c r="BQ179">
        <v>0</v>
      </c>
      <c r="BR179">
        <v>0</v>
      </c>
      <c r="BS179">
        <v>0</v>
      </c>
      <c r="BT179">
        <v>0</v>
      </c>
      <c r="BU179">
        <v>0</v>
      </c>
      <c r="BV179">
        <v>0</v>
      </c>
      <c r="BW179">
        <v>0</v>
      </c>
      <c r="CX179">
        <f>Y179*Source!I87</f>
        <v>7.2300000000000003E-3</v>
      </c>
      <c r="CY179">
        <f>AB179</f>
        <v>104.01</v>
      </c>
      <c r="CZ179">
        <f>AF179</f>
        <v>104.01</v>
      </c>
      <c r="DA179">
        <f>AJ179</f>
        <v>1</v>
      </c>
      <c r="DB179">
        <f t="shared" si="10"/>
        <v>1.04</v>
      </c>
      <c r="DC179">
        <f t="shared" si="11"/>
        <v>0.1</v>
      </c>
    </row>
    <row r="180" spans="1:107">
      <c r="A180">
        <f>ROW(Source!A87)</f>
        <v>87</v>
      </c>
      <c r="B180">
        <v>48583957</v>
      </c>
      <c r="C180">
        <v>48584553</v>
      </c>
      <c r="D180">
        <v>40547542</v>
      </c>
      <c r="E180">
        <v>1</v>
      </c>
      <c r="F180">
        <v>1</v>
      </c>
      <c r="G180">
        <v>1</v>
      </c>
      <c r="H180">
        <v>2</v>
      </c>
      <c r="I180" t="s">
        <v>1142</v>
      </c>
      <c r="J180" t="s">
        <v>1143</v>
      </c>
      <c r="K180" t="s">
        <v>1144</v>
      </c>
      <c r="L180">
        <v>1368</v>
      </c>
      <c r="N180">
        <v>1011</v>
      </c>
      <c r="O180" t="s">
        <v>997</v>
      </c>
      <c r="P180" t="s">
        <v>997</v>
      </c>
      <c r="Q180">
        <v>1</v>
      </c>
      <c r="W180">
        <v>0</v>
      </c>
      <c r="X180">
        <v>1801551115</v>
      </c>
      <c r="Y180">
        <v>1.69</v>
      </c>
      <c r="AA180">
        <v>0</v>
      </c>
      <c r="AB180">
        <v>11.32</v>
      </c>
      <c r="AC180">
        <v>9</v>
      </c>
      <c r="AD180">
        <v>0</v>
      </c>
      <c r="AE180">
        <v>0</v>
      </c>
      <c r="AF180">
        <v>11.32</v>
      </c>
      <c r="AG180">
        <v>9</v>
      </c>
      <c r="AH180">
        <v>0</v>
      </c>
      <c r="AI180">
        <v>1</v>
      </c>
      <c r="AJ180">
        <v>1</v>
      </c>
      <c r="AK180">
        <v>1</v>
      </c>
      <c r="AL180">
        <v>1</v>
      </c>
      <c r="AN180">
        <v>0</v>
      </c>
      <c r="AO180">
        <v>1</v>
      </c>
      <c r="AP180">
        <v>0</v>
      </c>
      <c r="AQ180">
        <v>0</v>
      </c>
      <c r="AR180">
        <v>0</v>
      </c>
      <c r="AS180" t="s">
        <v>3</v>
      </c>
      <c r="AT180">
        <v>1.69</v>
      </c>
      <c r="AU180" t="s">
        <v>3</v>
      </c>
      <c r="AV180">
        <v>0</v>
      </c>
      <c r="AW180">
        <v>2</v>
      </c>
      <c r="AX180">
        <v>48584569</v>
      </c>
      <c r="AY180">
        <v>1</v>
      </c>
      <c r="AZ180">
        <v>0</v>
      </c>
      <c r="BA180">
        <v>189</v>
      </c>
      <c r="BB180">
        <v>0</v>
      </c>
      <c r="BC180">
        <v>0</v>
      </c>
      <c r="BD180">
        <v>0</v>
      </c>
      <c r="BE180">
        <v>0</v>
      </c>
      <c r="BF180">
        <v>0</v>
      </c>
      <c r="BG180">
        <v>0</v>
      </c>
      <c r="BH180">
        <v>0</v>
      </c>
      <c r="BI180">
        <v>0</v>
      </c>
      <c r="BJ180">
        <v>0</v>
      </c>
      <c r="BK180">
        <v>0</v>
      </c>
      <c r="BL180">
        <v>0</v>
      </c>
      <c r="BM180">
        <v>0</v>
      </c>
      <c r="BN180">
        <v>0</v>
      </c>
      <c r="BO180">
        <v>0</v>
      </c>
      <c r="BP180">
        <v>0</v>
      </c>
      <c r="BQ180">
        <v>0</v>
      </c>
      <c r="BR180">
        <v>0</v>
      </c>
      <c r="BS180">
        <v>0</v>
      </c>
      <c r="BT180">
        <v>0</v>
      </c>
      <c r="BU180">
        <v>0</v>
      </c>
      <c r="BV180">
        <v>0</v>
      </c>
      <c r="BW180">
        <v>0</v>
      </c>
      <c r="CX180">
        <f>Y180*Source!I87</f>
        <v>1.22187</v>
      </c>
      <c r="CY180">
        <f>AB180</f>
        <v>11.32</v>
      </c>
      <c r="CZ180">
        <f>AF180</f>
        <v>11.32</v>
      </c>
      <c r="DA180">
        <f>AJ180</f>
        <v>1</v>
      </c>
      <c r="DB180">
        <f t="shared" si="10"/>
        <v>19.13</v>
      </c>
      <c r="DC180">
        <f t="shared" si="11"/>
        <v>15.21</v>
      </c>
    </row>
    <row r="181" spans="1:107">
      <c r="A181">
        <f>ROW(Source!A87)</f>
        <v>87</v>
      </c>
      <c r="B181">
        <v>48583957</v>
      </c>
      <c r="C181">
        <v>48584553</v>
      </c>
      <c r="D181">
        <v>40548660</v>
      </c>
      <c r="E181">
        <v>1</v>
      </c>
      <c r="F181">
        <v>1</v>
      </c>
      <c r="G181">
        <v>1</v>
      </c>
      <c r="H181">
        <v>2</v>
      </c>
      <c r="I181" t="s">
        <v>1160</v>
      </c>
      <c r="J181" t="s">
        <v>1161</v>
      </c>
      <c r="K181" t="s">
        <v>1162</v>
      </c>
      <c r="L181">
        <v>1368</v>
      </c>
      <c r="N181">
        <v>1011</v>
      </c>
      <c r="O181" t="s">
        <v>997</v>
      </c>
      <c r="P181" t="s">
        <v>997</v>
      </c>
      <c r="Q181">
        <v>1</v>
      </c>
      <c r="W181">
        <v>0</v>
      </c>
      <c r="X181">
        <v>1254034396</v>
      </c>
      <c r="Y181">
        <v>0.05</v>
      </c>
      <c r="AA181">
        <v>0</v>
      </c>
      <c r="AB181">
        <v>11.02</v>
      </c>
      <c r="AC181">
        <v>0</v>
      </c>
      <c r="AD181">
        <v>0</v>
      </c>
      <c r="AE181">
        <v>0</v>
      </c>
      <c r="AF181">
        <v>11.02</v>
      </c>
      <c r="AG181">
        <v>0</v>
      </c>
      <c r="AH181">
        <v>0</v>
      </c>
      <c r="AI181">
        <v>1</v>
      </c>
      <c r="AJ181">
        <v>1</v>
      </c>
      <c r="AK181">
        <v>1</v>
      </c>
      <c r="AL181">
        <v>1</v>
      </c>
      <c r="AN181">
        <v>0</v>
      </c>
      <c r="AO181">
        <v>1</v>
      </c>
      <c r="AP181">
        <v>0</v>
      </c>
      <c r="AQ181">
        <v>0</v>
      </c>
      <c r="AR181">
        <v>0</v>
      </c>
      <c r="AS181" t="s">
        <v>3</v>
      </c>
      <c r="AT181">
        <v>0.05</v>
      </c>
      <c r="AU181" t="s">
        <v>3</v>
      </c>
      <c r="AV181">
        <v>0</v>
      </c>
      <c r="AW181">
        <v>2</v>
      </c>
      <c r="AX181">
        <v>48584570</v>
      </c>
      <c r="AY181">
        <v>1</v>
      </c>
      <c r="AZ181">
        <v>0</v>
      </c>
      <c r="BA181">
        <v>190</v>
      </c>
      <c r="BB181">
        <v>0</v>
      </c>
      <c r="BC181">
        <v>0</v>
      </c>
      <c r="BD181">
        <v>0</v>
      </c>
      <c r="BE181">
        <v>0</v>
      </c>
      <c r="BF181">
        <v>0</v>
      </c>
      <c r="BG181">
        <v>0</v>
      </c>
      <c r="BH181">
        <v>0</v>
      </c>
      <c r="BI181">
        <v>0</v>
      </c>
      <c r="BJ181">
        <v>0</v>
      </c>
      <c r="BK181">
        <v>0</v>
      </c>
      <c r="BL181">
        <v>0</v>
      </c>
      <c r="BM181">
        <v>0</v>
      </c>
      <c r="BN181">
        <v>0</v>
      </c>
      <c r="BO181">
        <v>0</v>
      </c>
      <c r="BP181">
        <v>0</v>
      </c>
      <c r="BQ181">
        <v>0</v>
      </c>
      <c r="BR181">
        <v>0</v>
      </c>
      <c r="BS181">
        <v>0</v>
      </c>
      <c r="BT181">
        <v>0</v>
      </c>
      <c r="BU181">
        <v>0</v>
      </c>
      <c r="BV181">
        <v>0</v>
      </c>
      <c r="BW181">
        <v>0</v>
      </c>
      <c r="CX181">
        <f>Y181*Source!I87</f>
        <v>3.6150000000000002E-2</v>
      </c>
      <c r="CY181">
        <f>AB181</f>
        <v>11.02</v>
      </c>
      <c r="CZ181">
        <f>AF181</f>
        <v>11.02</v>
      </c>
      <c r="DA181">
        <f>AJ181</f>
        <v>1</v>
      </c>
      <c r="DB181">
        <f t="shared" si="10"/>
        <v>0.55000000000000004</v>
      </c>
      <c r="DC181">
        <f t="shared" si="11"/>
        <v>0</v>
      </c>
    </row>
    <row r="182" spans="1:107">
      <c r="A182">
        <f>ROW(Source!A87)</f>
        <v>87</v>
      </c>
      <c r="B182">
        <v>48583957</v>
      </c>
      <c r="C182">
        <v>48584553</v>
      </c>
      <c r="D182">
        <v>40548857</v>
      </c>
      <c r="E182">
        <v>1</v>
      </c>
      <c r="F182">
        <v>1</v>
      </c>
      <c r="G182">
        <v>1</v>
      </c>
      <c r="H182">
        <v>2</v>
      </c>
      <c r="I182" t="s">
        <v>1028</v>
      </c>
      <c r="J182" t="s">
        <v>1029</v>
      </c>
      <c r="K182" t="s">
        <v>1030</v>
      </c>
      <c r="L182">
        <v>1368</v>
      </c>
      <c r="N182">
        <v>1011</v>
      </c>
      <c r="O182" t="s">
        <v>997</v>
      </c>
      <c r="P182" t="s">
        <v>997</v>
      </c>
      <c r="Q182">
        <v>1</v>
      </c>
      <c r="W182">
        <v>0</v>
      </c>
      <c r="X182">
        <v>-671646184</v>
      </c>
      <c r="Y182">
        <v>0.01</v>
      </c>
      <c r="AA182">
        <v>0</v>
      </c>
      <c r="AB182">
        <v>91.76</v>
      </c>
      <c r="AC182">
        <v>10.35</v>
      </c>
      <c r="AD182">
        <v>0</v>
      </c>
      <c r="AE182">
        <v>0</v>
      </c>
      <c r="AF182">
        <v>91.76</v>
      </c>
      <c r="AG182">
        <v>10.35</v>
      </c>
      <c r="AH182">
        <v>0</v>
      </c>
      <c r="AI182">
        <v>1</v>
      </c>
      <c r="AJ182">
        <v>1</v>
      </c>
      <c r="AK182">
        <v>1</v>
      </c>
      <c r="AL182">
        <v>1</v>
      </c>
      <c r="AN182">
        <v>0</v>
      </c>
      <c r="AO182">
        <v>1</v>
      </c>
      <c r="AP182">
        <v>0</v>
      </c>
      <c r="AQ182">
        <v>0</v>
      </c>
      <c r="AR182">
        <v>0</v>
      </c>
      <c r="AS182" t="s">
        <v>3</v>
      </c>
      <c r="AT182">
        <v>0.01</v>
      </c>
      <c r="AU182" t="s">
        <v>3</v>
      </c>
      <c r="AV182">
        <v>0</v>
      </c>
      <c r="AW182">
        <v>2</v>
      </c>
      <c r="AX182">
        <v>48584571</v>
      </c>
      <c r="AY182">
        <v>1</v>
      </c>
      <c r="AZ182">
        <v>0</v>
      </c>
      <c r="BA182">
        <v>191</v>
      </c>
      <c r="BB182">
        <v>0</v>
      </c>
      <c r="BC182">
        <v>0</v>
      </c>
      <c r="BD182">
        <v>0</v>
      </c>
      <c r="BE182">
        <v>0</v>
      </c>
      <c r="BF182">
        <v>0</v>
      </c>
      <c r="BG182">
        <v>0</v>
      </c>
      <c r="BH182">
        <v>0</v>
      </c>
      <c r="BI182">
        <v>0</v>
      </c>
      <c r="BJ182">
        <v>0</v>
      </c>
      <c r="BK182">
        <v>0</v>
      </c>
      <c r="BL182">
        <v>0</v>
      </c>
      <c r="BM182">
        <v>0</v>
      </c>
      <c r="BN182">
        <v>0</v>
      </c>
      <c r="BO182">
        <v>0</v>
      </c>
      <c r="BP182">
        <v>0</v>
      </c>
      <c r="BQ182">
        <v>0</v>
      </c>
      <c r="BR182">
        <v>0</v>
      </c>
      <c r="BS182">
        <v>0</v>
      </c>
      <c r="BT182">
        <v>0</v>
      </c>
      <c r="BU182">
        <v>0</v>
      </c>
      <c r="BV182">
        <v>0</v>
      </c>
      <c r="BW182">
        <v>0</v>
      </c>
      <c r="CX182">
        <f>Y182*Source!I87</f>
        <v>7.2300000000000003E-3</v>
      </c>
      <c r="CY182">
        <f>AB182</f>
        <v>91.76</v>
      </c>
      <c r="CZ182">
        <f>AF182</f>
        <v>91.76</v>
      </c>
      <c r="DA182">
        <f>AJ182</f>
        <v>1</v>
      </c>
      <c r="DB182">
        <f t="shared" si="10"/>
        <v>0.92</v>
      </c>
      <c r="DC182">
        <f t="shared" si="11"/>
        <v>0.1</v>
      </c>
    </row>
    <row r="183" spans="1:107">
      <c r="A183">
        <f>ROW(Source!A87)</f>
        <v>87</v>
      </c>
      <c r="B183">
        <v>48583957</v>
      </c>
      <c r="C183">
        <v>48584553</v>
      </c>
      <c r="D183">
        <v>40482916</v>
      </c>
      <c r="E183">
        <v>1</v>
      </c>
      <c r="F183">
        <v>1</v>
      </c>
      <c r="G183">
        <v>1</v>
      </c>
      <c r="H183">
        <v>3</v>
      </c>
      <c r="I183" t="s">
        <v>1151</v>
      </c>
      <c r="J183" t="s">
        <v>1152</v>
      </c>
      <c r="K183" t="s">
        <v>1153</v>
      </c>
      <c r="L183">
        <v>1348</v>
      </c>
      <c r="N183">
        <v>1009</v>
      </c>
      <c r="O183" t="s">
        <v>40</v>
      </c>
      <c r="P183" t="s">
        <v>40</v>
      </c>
      <c r="Q183">
        <v>1000</v>
      </c>
      <c r="W183">
        <v>0</v>
      </c>
      <c r="X183">
        <v>2142030353</v>
      </c>
      <c r="Y183">
        <v>1.2999999999999999E-2</v>
      </c>
      <c r="AA183">
        <v>6610.69</v>
      </c>
      <c r="AB183">
        <v>0</v>
      </c>
      <c r="AC183">
        <v>0</v>
      </c>
      <c r="AD183">
        <v>0</v>
      </c>
      <c r="AE183">
        <v>6610.69</v>
      </c>
      <c r="AF183">
        <v>0</v>
      </c>
      <c r="AG183">
        <v>0</v>
      </c>
      <c r="AH183">
        <v>0</v>
      </c>
      <c r="AI183">
        <v>1</v>
      </c>
      <c r="AJ183">
        <v>1</v>
      </c>
      <c r="AK183">
        <v>1</v>
      </c>
      <c r="AL183">
        <v>1</v>
      </c>
      <c r="AN183">
        <v>0</v>
      </c>
      <c r="AO183">
        <v>1</v>
      </c>
      <c r="AP183">
        <v>0</v>
      </c>
      <c r="AQ183">
        <v>0</v>
      </c>
      <c r="AR183">
        <v>0</v>
      </c>
      <c r="AS183" t="s">
        <v>3</v>
      </c>
      <c r="AT183">
        <v>1.2999999999999999E-2</v>
      </c>
      <c r="AU183" t="s">
        <v>3</v>
      </c>
      <c r="AV183">
        <v>0</v>
      </c>
      <c r="AW183">
        <v>2</v>
      </c>
      <c r="AX183">
        <v>48584572</v>
      </c>
      <c r="AY183">
        <v>1</v>
      </c>
      <c r="AZ183">
        <v>0</v>
      </c>
      <c r="BA183">
        <v>192</v>
      </c>
      <c r="BB183">
        <v>0</v>
      </c>
      <c r="BC183">
        <v>0</v>
      </c>
      <c r="BD183">
        <v>0</v>
      </c>
      <c r="BE183">
        <v>0</v>
      </c>
      <c r="BF183">
        <v>0</v>
      </c>
      <c r="BG183">
        <v>0</v>
      </c>
      <c r="BH183">
        <v>0</v>
      </c>
      <c r="BI183">
        <v>0</v>
      </c>
      <c r="BJ183">
        <v>0</v>
      </c>
      <c r="BK183">
        <v>0</v>
      </c>
      <c r="BL183">
        <v>0</v>
      </c>
      <c r="BM183">
        <v>0</v>
      </c>
      <c r="BN183">
        <v>0</v>
      </c>
      <c r="BO183">
        <v>0</v>
      </c>
      <c r="BP183">
        <v>0</v>
      </c>
      <c r="BQ183">
        <v>0</v>
      </c>
      <c r="BR183">
        <v>0</v>
      </c>
      <c r="BS183">
        <v>0</v>
      </c>
      <c r="BT183">
        <v>0</v>
      </c>
      <c r="BU183">
        <v>0</v>
      </c>
      <c r="BV183">
        <v>0</v>
      </c>
      <c r="BW183">
        <v>0</v>
      </c>
      <c r="CX183">
        <f>Y183*Source!I87</f>
        <v>9.3989999999999994E-3</v>
      </c>
      <c r="CY183">
        <f>AA183</f>
        <v>6610.69</v>
      </c>
      <c r="CZ183">
        <f>AE183</f>
        <v>6610.69</v>
      </c>
      <c r="DA183">
        <f>AI183</f>
        <v>1</v>
      </c>
      <c r="DB183">
        <f t="shared" si="10"/>
        <v>85.94</v>
      </c>
      <c r="DC183">
        <f t="shared" si="11"/>
        <v>0</v>
      </c>
    </row>
    <row r="184" spans="1:107">
      <c r="A184">
        <f>ROW(Source!A87)</f>
        <v>87</v>
      </c>
      <c r="B184">
        <v>48583957</v>
      </c>
      <c r="C184">
        <v>48584553</v>
      </c>
      <c r="D184">
        <v>40484357</v>
      </c>
      <c r="E184">
        <v>1</v>
      </c>
      <c r="F184">
        <v>1</v>
      </c>
      <c r="G184">
        <v>1</v>
      </c>
      <c r="H184">
        <v>3</v>
      </c>
      <c r="I184" t="s">
        <v>1163</v>
      </c>
      <c r="J184" t="s">
        <v>1164</v>
      </c>
      <c r="K184" t="s">
        <v>1165</v>
      </c>
      <c r="L184">
        <v>1346</v>
      </c>
      <c r="N184">
        <v>1009</v>
      </c>
      <c r="O184" t="s">
        <v>220</v>
      </c>
      <c r="P184" t="s">
        <v>220</v>
      </c>
      <c r="Q184">
        <v>1</v>
      </c>
      <c r="W184">
        <v>0</v>
      </c>
      <c r="X184">
        <v>1860514140</v>
      </c>
      <c r="Y184">
        <v>1200</v>
      </c>
      <c r="AA184">
        <v>3.74</v>
      </c>
      <c r="AB184">
        <v>0</v>
      </c>
      <c r="AC184">
        <v>0</v>
      </c>
      <c r="AD184">
        <v>0</v>
      </c>
      <c r="AE184">
        <v>3.74</v>
      </c>
      <c r="AF184">
        <v>0</v>
      </c>
      <c r="AG184">
        <v>0</v>
      </c>
      <c r="AH184">
        <v>0</v>
      </c>
      <c r="AI184">
        <v>1</v>
      </c>
      <c r="AJ184">
        <v>1</v>
      </c>
      <c r="AK184">
        <v>1</v>
      </c>
      <c r="AL184">
        <v>1</v>
      </c>
      <c r="AN184">
        <v>0</v>
      </c>
      <c r="AO184">
        <v>1</v>
      </c>
      <c r="AP184">
        <v>0</v>
      </c>
      <c r="AQ184">
        <v>0</v>
      </c>
      <c r="AR184">
        <v>0</v>
      </c>
      <c r="AS184" t="s">
        <v>3</v>
      </c>
      <c r="AT184">
        <v>1200</v>
      </c>
      <c r="AU184" t="s">
        <v>3</v>
      </c>
      <c r="AV184">
        <v>0</v>
      </c>
      <c r="AW184">
        <v>2</v>
      </c>
      <c r="AX184">
        <v>48584573</v>
      </c>
      <c r="AY184">
        <v>1</v>
      </c>
      <c r="AZ184">
        <v>0</v>
      </c>
      <c r="BA184">
        <v>193</v>
      </c>
      <c r="BB184">
        <v>0</v>
      </c>
      <c r="BC184">
        <v>0</v>
      </c>
      <c r="BD184">
        <v>0</v>
      </c>
      <c r="BE184">
        <v>0</v>
      </c>
      <c r="BF184">
        <v>0</v>
      </c>
      <c r="BG184">
        <v>0</v>
      </c>
      <c r="BH184">
        <v>0</v>
      </c>
      <c r="BI184">
        <v>0</v>
      </c>
      <c r="BJ184">
        <v>0</v>
      </c>
      <c r="BK184">
        <v>0</v>
      </c>
      <c r="BL184">
        <v>0</v>
      </c>
      <c r="BM184">
        <v>0</v>
      </c>
      <c r="BN184">
        <v>0</v>
      </c>
      <c r="BO184">
        <v>0</v>
      </c>
      <c r="BP184">
        <v>0</v>
      </c>
      <c r="BQ184">
        <v>0</v>
      </c>
      <c r="BR184">
        <v>0</v>
      </c>
      <c r="BS184">
        <v>0</v>
      </c>
      <c r="BT184">
        <v>0</v>
      </c>
      <c r="BU184">
        <v>0</v>
      </c>
      <c r="BV184">
        <v>0</v>
      </c>
      <c r="BW184">
        <v>0</v>
      </c>
      <c r="CX184">
        <f>Y184*Source!I87</f>
        <v>867.6</v>
      </c>
      <c r="CY184">
        <f>AA184</f>
        <v>3.74</v>
      </c>
      <c r="CZ184">
        <f>AE184</f>
        <v>3.74</v>
      </c>
      <c r="DA184">
        <f>AI184</f>
        <v>1</v>
      </c>
      <c r="DB184">
        <f t="shared" si="10"/>
        <v>4488</v>
      </c>
      <c r="DC184">
        <f t="shared" si="11"/>
        <v>0</v>
      </c>
    </row>
    <row r="185" spans="1:107">
      <c r="A185">
        <f>ROW(Source!A87)</f>
        <v>87</v>
      </c>
      <c r="B185">
        <v>48583957</v>
      </c>
      <c r="C185">
        <v>48584553</v>
      </c>
      <c r="D185">
        <v>40484678</v>
      </c>
      <c r="E185">
        <v>1</v>
      </c>
      <c r="F185">
        <v>1</v>
      </c>
      <c r="G185">
        <v>1</v>
      </c>
      <c r="H185">
        <v>3</v>
      </c>
      <c r="I185" t="s">
        <v>1166</v>
      </c>
      <c r="J185" t="s">
        <v>1167</v>
      </c>
      <c r="K185" t="s">
        <v>1168</v>
      </c>
      <c r="L185">
        <v>1327</v>
      </c>
      <c r="N185">
        <v>1005</v>
      </c>
      <c r="O185" t="s">
        <v>105</v>
      </c>
      <c r="P185" t="s">
        <v>105</v>
      </c>
      <c r="Q185">
        <v>1</v>
      </c>
      <c r="W185">
        <v>0</v>
      </c>
      <c r="X185">
        <v>-2127610453</v>
      </c>
      <c r="Y185">
        <v>102</v>
      </c>
      <c r="AA185">
        <v>142.57</v>
      </c>
      <c r="AB185">
        <v>0</v>
      </c>
      <c r="AC185">
        <v>0</v>
      </c>
      <c r="AD185">
        <v>0</v>
      </c>
      <c r="AE185">
        <v>142.57</v>
      </c>
      <c r="AF185">
        <v>0</v>
      </c>
      <c r="AG185">
        <v>0</v>
      </c>
      <c r="AH185">
        <v>0</v>
      </c>
      <c r="AI185">
        <v>1</v>
      </c>
      <c r="AJ185">
        <v>1</v>
      </c>
      <c r="AK185">
        <v>1</v>
      </c>
      <c r="AL185">
        <v>1</v>
      </c>
      <c r="AN185">
        <v>0</v>
      </c>
      <c r="AO185">
        <v>1</v>
      </c>
      <c r="AP185">
        <v>0</v>
      </c>
      <c r="AQ185">
        <v>0</v>
      </c>
      <c r="AR185">
        <v>0</v>
      </c>
      <c r="AS185" t="s">
        <v>3</v>
      </c>
      <c r="AT185">
        <v>102</v>
      </c>
      <c r="AU185" t="s">
        <v>3</v>
      </c>
      <c r="AV185">
        <v>0</v>
      </c>
      <c r="AW185">
        <v>2</v>
      </c>
      <c r="AX185">
        <v>48584574</v>
      </c>
      <c r="AY185">
        <v>1</v>
      </c>
      <c r="AZ185">
        <v>0</v>
      </c>
      <c r="BA185">
        <v>194</v>
      </c>
      <c r="BB185">
        <v>0</v>
      </c>
      <c r="BC185">
        <v>0</v>
      </c>
      <c r="BD185">
        <v>0</v>
      </c>
      <c r="BE185">
        <v>0</v>
      </c>
      <c r="BF185">
        <v>0</v>
      </c>
      <c r="BG185">
        <v>0</v>
      </c>
      <c r="BH185">
        <v>0</v>
      </c>
      <c r="BI185">
        <v>0</v>
      </c>
      <c r="BJ185">
        <v>0</v>
      </c>
      <c r="BK185">
        <v>0</v>
      </c>
      <c r="BL185">
        <v>0</v>
      </c>
      <c r="BM185">
        <v>0</v>
      </c>
      <c r="BN185">
        <v>0</v>
      </c>
      <c r="BO185">
        <v>0</v>
      </c>
      <c r="BP185">
        <v>0</v>
      </c>
      <c r="BQ185">
        <v>0</v>
      </c>
      <c r="BR185">
        <v>0</v>
      </c>
      <c r="BS185">
        <v>0</v>
      </c>
      <c r="BT185">
        <v>0</v>
      </c>
      <c r="BU185">
        <v>0</v>
      </c>
      <c r="BV185">
        <v>0</v>
      </c>
      <c r="BW185">
        <v>0</v>
      </c>
      <c r="CX185">
        <f>Y185*Source!I87</f>
        <v>73.745999999999995</v>
      </c>
      <c r="CY185">
        <f>AA185</f>
        <v>142.57</v>
      </c>
      <c r="CZ185">
        <f>AE185</f>
        <v>142.57</v>
      </c>
      <c r="DA185">
        <f>AI185</f>
        <v>1</v>
      </c>
      <c r="DB185">
        <f t="shared" si="10"/>
        <v>14542.14</v>
      </c>
      <c r="DC185">
        <f t="shared" si="11"/>
        <v>0</v>
      </c>
    </row>
    <row r="186" spans="1:107">
      <c r="A186">
        <f>ROW(Source!A87)</f>
        <v>87</v>
      </c>
      <c r="B186">
        <v>48583957</v>
      </c>
      <c r="C186">
        <v>48584553</v>
      </c>
      <c r="D186">
        <v>40525967</v>
      </c>
      <c r="E186">
        <v>1</v>
      </c>
      <c r="F186">
        <v>1</v>
      </c>
      <c r="G186">
        <v>1</v>
      </c>
      <c r="H186">
        <v>3</v>
      </c>
      <c r="I186" t="s">
        <v>1090</v>
      </c>
      <c r="J186" t="s">
        <v>1091</v>
      </c>
      <c r="K186" t="s">
        <v>1092</v>
      </c>
      <c r="L186">
        <v>1339</v>
      </c>
      <c r="N186">
        <v>1007</v>
      </c>
      <c r="O186" t="s">
        <v>1040</v>
      </c>
      <c r="P186" t="s">
        <v>1040</v>
      </c>
      <c r="Q186">
        <v>1</v>
      </c>
      <c r="W186">
        <v>0</v>
      </c>
      <c r="X186">
        <v>-1418712732</v>
      </c>
      <c r="Y186">
        <v>0.44</v>
      </c>
      <c r="AA186">
        <v>2.4700000000000002</v>
      </c>
      <c r="AB186">
        <v>0</v>
      </c>
      <c r="AC186">
        <v>0</v>
      </c>
      <c r="AD186">
        <v>0</v>
      </c>
      <c r="AE186">
        <v>2.4700000000000002</v>
      </c>
      <c r="AF186">
        <v>0</v>
      </c>
      <c r="AG186">
        <v>0</v>
      </c>
      <c r="AH186">
        <v>0</v>
      </c>
      <c r="AI186">
        <v>1</v>
      </c>
      <c r="AJ186">
        <v>1</v>
      </c>
      <c r="AK186">
        <v>1</v>
      </c>
      <c r="AL186">
        <v>1</v>
      </c>
      <c r="AN186">
        <v>0</v>
      </c>
      <c r="AO186">
        <v>1</v>
      </c>
      <c r="AP186">
        <v>0</v>
      </c>
      <c r="AQ186">
        <v>0</v>
      </c>
      <c r="AR186">
        <v>0</v>
      </c>
      <c r="AS186" t="s">
        <v>3</v>
      </c>
      <c r="AT186">
        <v>0.44</v>
      </c>
      <c r="AU186" t="s">
        <v>3</v>
      </c>
      <c r="AV186">
        <v>0</v>
      </c>
      <c r="AW186">
        <v>2</v>
      </c>
      <c r="AX186">
        <v>48584577</v>
      </c>
      <c r="AY186">
        <v>1</v>
      </c>
      <c r="AZ186">
        <v>0</v>
      </c>
      <c r="BA186">
        <v>197</v>
      </c>
      <c r="BB186">
        <v>0</v>
      </c>
      <c r="BC186">
        <v>0</v>
      </c>
      <c r="BD186">
        <v>0</v>
      </c>
      <c r="BE186">
        <v>0</v>
      </c>
      <c r="BF186">
        <v>0</v>
      </c>
      <c r="BG186">
        <v>0</v>
      </c>
      <c r="BH186">
        <v>0</v>
      </c>
      <c r="BI186">
        <v>0</v>
      </c>
      <c r="BJ186">
        <v>0</v>
      </c>
      <c r="BK186">
        <v>0</v>
      </c>
      <c r="BL186">
        <v>0</v>
      </c>
      <c r="BM186">
        <v>0</v>
      </c>
      <c r="BN186">
        <v>0</v>
      </c>
      <c r="BO186">
        <v>0</v>
      </c>
      <c r="BP186">
        <v>0</v>
      </c>
      <c r="BQ186">
        <v>0</v>
      </c>
      <c r="BR186">
        <v>0</v>
      </c>
      <c r="BS186">
        <v>0</v>
      </c>
      <c r="BT186">
        <v>0</v>
      </c>
      <c r="BU186">
        <v>0</v>
      </c>
      <c r="BV186">
        <v>0</v>
      </c>
      <c r="BW186">
        <v>0</v>
      </c>
      <c r="CX186">
        <f>Y186*Source!I87</f>
        <v>0.31812000000000001</v>
      </c>
      <c r="CY186">
        <f>AA186</f>
        <v>2.4700000000000002</v>
      </c>
      <c r="CZ186">
        <f>AE186</f>
        <v>2.4700000000000002</v>
      </c>
      <c r="DA186">
        <f>AI186</f>
        <v>1</v>
      </c>
      <c r="DB186">
        <f t="shared" si="10"/>
        <v>1.0900000000000001</v>
      </c>
      <c r="DC186">
        <f t="shared" si="11"/>
        <v>0</v>
      </c>
    </row>
    <row r="187" spans="1:107">
      <c r="A187">
        <f>ROW(Source!A88)</f>
        <v>88</v>
      </c>
      <c r="B187">
        <v>48583957</v>
      </c>
      <c r="C187">
        <v>48584578</v>
      </c>
      <c r="D187">
        <v>23134664</v>
      </c>
      <c r="E187">
        <v>1</v>
      </c>
      <c r="F187">
        <v>1</v>
      </c>
      <c r="G187">
        <v>1</v>
      </c>
      <c r="H187">
        <v>1</v>
      </c>
      <c r="I187" t="s">
        <v>1169</v>
      </c>
      <c r="J187" t="s">
        <v>3</v>
      </c>
      <c r="K187" t="s">
        <v>1170</v>
      </c>
      <c r="L187">
        <v>1369</v>
      </c>
      <c r="N187">
        <v>1013</v>
      </c>
      <c r="O187" t="s">
        <v>991</v>
      </c>
      <c r="P187" t="s">
        <v>991</v>
      </c>
      <c r="Q187">
        <v>1</v>
      </c>
      <c r="W187">
        <v>0</v>
      </c>
      <c r="X187">
        <v>-1578608621</v>
      </c>
      <c r="Y187">
        <v>23.6</v>
      </c>
      <c r="AA187">
        <v>0</v>
      </c>
      <c r="AB187">
        <v>0</v>
      </c>
      <c r="AC187">
        <v>0</v>
      </c>
      <c r="AD187">
        <v>8.89</v>
      </c>
      <c r="AE187">
        <v>0</v>
      </c>
      <c r="AF187">
        <v>0</v>
      </c>
      <c r="AG187">
        <v>0</v>
      </c>
      <c r="AH187">
        <v>8.89</v>
      </c>
      <c r="AI187">
        <v>1</v>
      </c>
      <c r="AJ187">
        <v>1</v>
      </c>
      <c r="AK187">
        <v>1</v>
      </c>
      <c r="AL187">
        <v>1</v>
      </c>
      <c r="AN187">
        <v>0</v>
      </c>
      <c r="AO187">
        <v>1</v>
      </c>
      <c r="AP187">
        <v>0</v>
      </c>
      <c r="AQ187">
        <v>0</v>
      </c>
      <c r="AR187">
        <v>0</v>
      </c>
      <c r="AS187" t="s">
        <v>3</v>
      </c>
      <c r="AT187">
        <v>23.6</v>
      </c>
      <c r="AU187" t="s">
        <v>3</v>
      </c>
      <c r="AV187">
        <v>1</v>
      </c>
      <c r="AW187">
        <v>2</v>
      </c>
      <c r="AX187">
        <v>48584583</v>
      </c>
      <c r="AY187">
        <v>1</v>
      </c>
      <c r="AZ187">
        <v>0</v>
      </c>
      <c r="BA187">
        <v>198</v>
      </c>
      <c r="BB187">
        <v>0</v>
      </c>
      <c r="BC187">
        <v>0</v>
      </c>
      <c r="BD187">
        <v>0</v>
      </c>
      <c r="BE187">
        <v>0</v>
      </c>
      <c r="BF187">
        <v>0</v>
      </c>
      <c r="BG187">
        <v>0</v>
      </c>
      <c r="BH187">
        <v>0</v>
      </c>
      <c r="BI187">
        <v>0</v>
      </c>
      <c r="BJ187">
        <v>0</v>
      </c>
      <c r="BK187">
        <v>0</v>
      </c>
      <c r="BL187">
        <v>0</v>
      </c>
      <c r="BM187">
        <v>0</v>
      </c>
      <c r="BN187">
        <v>0</v>
      </c>
      <c r="BO187">
        <v>0</v>
      </c>
      <c r="BP187">
        <v>0</v>
      </c>
      <c r="BQ187">
        <v>0</v>
      </c>
      <c r="BR187">
        <v>0</v>
      </c>
      <c r="BS187">
        <v>0</v>
      </c>
      <c r="BT187">
        <v>0</v>
      </c>
      <c r="BU187">
        <v>0</v>
      </c>
      <c r="BV187">
        <v>0</v>
      </c>
      <c r="BW187">
        <v>0</v>
      </c>
      <c r="CX187">
        <f>Y187*Source!I88</f>
        <v>25.889200000000002</v>
      </c>
      <c r="CY187">
        <f>AD187</f>
        <v>8.89</v>
      </c>
      <c r="CZ187">
        <f>AH187</f>
        <v>8.89</v>
      </c>
      <c r="DA187">
        <f>AL187</f>
        <v>1</v>
      </c>
      <c r="DB187">
        <f t="shared" si="10"/>
        <v>209.8</v>
      </c>
      <c r="DC187">
        <f t="shared" si="11"/>
        <v>0</v>
      </c>
    </row>
    <row r="188" spans="1:107">
      <c r="A188">
        <f>ROW(Source!A88)</f>
        <v>88</v>
      </c>
      <c r="B188">
        <v>48583957</v>
      </c>
      <c r="C188">
        <v>48584578</v>
      </c>
      <c r="D188">
        <v>40548857</v>
      </c>
      <c r="E188">
        <v>1</v>
      </c>
      <c r="F188">
        <v>1</v>
      </c>
      <c r="G188">
        <v>1</v>
      </c>
      <c r="H188">
        <v>2</v>
      </c>
      <c r="I188" t="s">
        <v>1028</v>
      </c>
      <c r="J188" t="s">
        <v>1029</v>
      </c>
      <c r="K188" t="s">
        <v>1030</v>
      </c>
      <c r="L188">
        <v>1368</v>
      </c>
      <c r="N188">
        <v>1011</v>
      </c>
      <c r="O188" t="s">
        <v>997</v>
      </c>
      <c r="P188" t="s">
        <v>997</v>
      </c>
      <c r="Q188">
        <v>1</v>
      </c>
      <c r="W188">
        <v>0</v>
      </c>
      <c r="X188">
        <v>-671646184</v>
      </c>
      <c r="Y188">
        <v>0.06</v>
      </c>
      <c r="AA188">
        <v>0</v>
      </c>
      <c r="AB188">
        <v>91.76</v>
      </c>
      <c r="AC188">
        <v>10.35</v>
      </c>
      <c r="AD188">
        <v>0</v>
      </c>
      <c r="AE188">
        <v>0</v>
      </c>
      <c r="AF188">
        <v>91.76</v>
      </c>
      <c r="AG188">
        <v>10.35</v>
      </c>
      <c r="AH188">
        <v>0</v>
      </c>
      <c r="AI188">
        <v>1</v>
      </c>
      <c r="AJ188">
        <v>1</v>
      </c>
      <c r="AK188">
        <v>1</v>
      </c>
      <c r="AL188">
        <v>1</v>
      </c>
      <c r="AN188">
        <v>0</v>
      </c>
      <c r="AO188">
        <v>1</v>
      </c>
      <c r="AP188">
        <v>0</v>
      </c>
      <c r="AQ188">
        <v>0</v>
      </c>
      <c r="AR188">
        <v>0</v>
      </c>
      <c r="AS188" t="s">
        <v>3</v>
      </c>
      <c r="AT188">
        <v>0.06</v>
      </c>
      <c r="AU188" t="s">
        <v>3</v>
      </c>
      <c r="AV188">
        <v>0</v>
      </c>
      <c r="AW188">
        <v>2</v>
      </c>
      <c r="AX188">
        <v>48584584</v>
      </c>
      <c r="AY188">
        <v>1</v>
      </c>
      <c r="AZ188">
        <v>0</v>
      </c>
      <c r="BA188">
        <v>199</v>
      </c>
      <c r="BB188">
        <v>0</v>
      </c>
      <c r="BC188">
        <v>0</v>
      </c>
      <c r="BD188">
        <v>0</v>
      </c>
      <c r="BE188">
        <v>0</v>
      </c>
      <c r="BF188">
        <v>0</v>
      </c>
      <c r="BG188">
        <v>0</v>
      </c>
      <c r="BH188">
        <v>0</v>
      </c>
      <c r="BI188">
        <v>0</v>
      </c>
      <c r="BJ188">
        <v>0</v>
      </c>
      <c r="BK188">
        <v>0</v>
      </c>
      <c r="BL188">
        <v>0</v>
      </c>
      <c r="BM188">
        <v>0</v>
      </c>
      <c r="BN188">
        <v>0</v>
      </c>
      <c r="BO188">
        <v>0</v>
      </c>
      <c r="BP188">
        <v>0</v>
      </c>
      <c r="BQ188">
        <v>0</v>
      </c>
      <c r="BR188">
        <v>0</v>
      </c>
      <c r="BS188">
        <v>0</v>
      </c>
      <c r="BT188">
        <v>0</v>
      </c>
      <c r="BU188">
        <v>0</v>
      </c>
      <c r="BV188">
        <v>0</v>
      </c>
      <c r="BW188">
        <v>0</v>
      </c>
      <c r="CX188">
        <f>Y188*Source!I88</f>
        <v>6.581999999999999E-2</v>
      </c>
      <c r="CY188">
        <f>AB188</f>
        <v>91.76</v>
      </c>
      <c r="CZ188">
        <f>AF188</f>
        <v>91.76</v>
      </c>
      <c r="DA188">
        <f>AJ188</f>
        <v>1</v>
      </c>
      <c r="DB188">
        <f t="shared" si="10"/>
        <v>5.51</v>
      </c>
      <c r="DC188">
        <f t="shared" si="11"/>
        <v>0.62</v>
      </c>
    </row>
    <row r="189" spans="1:107">
      <c r="A189">
        <f>ROW(Source!A88)</f>
        <v>88</v>
      </c>
      <c r="B189">
        <v>48583957</v>
      </c>
      <c r="C189">
        <v>48584578</v>
      </c>
      <c r="D189">
        <v>40484684</v>
      </c>
      <c r="E189">
        <v>1</v>
      </c>
      <c r="F189">
        <v>1</v>
      </c>
      <c r="G189">
        <v>1</v>
      </c>
      <c r="H189">
        <v>3</v>
      </c>
      <c r="I189" t="s">
        <v>1171</v>
      </c>
      <c r="J189" t="s">
        <v>1172</v>
      </c>
      <c r="K189" t="s">
        <v>1173</v>
      </c>
      <c r="L189">
        <v>1301</v>
      </c>
      <c r="N189">
        <v>1003</v>
      </c>
      <c r="O189" t="s">
        <v>116</v>
      </c>
      <c r="P189" t="s">
        <v>116</v>
      </c>
      <c r="Q189">
        <v>1</v>
      </c>
      <c r="W189">
        <v>0</v>
      </c>
      <c r="X189">
        <v>-70231642</v>
      </c>
      <c r="Y189">
        <v>101</v>
      </c>
      <c r="AA189">
        <v>23.73</v>
      </c>
      <c r="AB189">
        <v>0</v>
      </c>
      <c r="AC189">
        <v>0</v>
      </c>
      <c r="AD189">
        <v>0</v>
      </c>
      <c r="AE189">
        <v>23.73</v>
      </c>
      <c r="AF189">
        <v>0</v>
      </c>
      <c r="AG189">
        <v>0</v>
      </c>
      <c r="AH189">
        <v>0</v>
      </c>
      <c r="AI189">
        <v>1</v>
      </c>
      <c r="AJ189">
        <v>1</v>
      </c>
      <c r="AK189">
        <v>1</v>
      </c>
      <c r="AL189">
        <v>1</v>
      </c>
      <c r="AN189">
        <v>0</v>
      </c>
      <c r="AO189">
        <v>1</v>
      </c>
      <c r="AP189">
        <v>0</v>
      </c>
      <c r="AQ189">
        <v>0</v>
      </c>
      <c r="AR189">
        <v>0</v>
      </c>
      <c r="AS189" t="s">
        <v>3</v>
      </c>
      <c r="AT189">
        <v>101</v>
      </c>
      <c r="AU189" t="s">
        <v>3</v>
      </c>
      <c r="AV189">
        <v>0</v>
      </c>
      <c r="AW189">
        <v>2</v>
      </c>
      <c r="AX189">
        <v>48584585</v>
      </c>
      <c r="AY189">
        <v>1</v>
      </c>
      <c r="AZ189">
        <v>0</v>
      </c>
      <c r="BA189">
        <v>200</v>
      </c>
      <c r="BB189">
        <v>0</v>
      </c>
      <c r="BC189">
        <v>0</v>
      </c>
      <c r="BD189">
        <v>0</v>
      </c>
      <c r="BE189">
        <v>0</v>
      </c>
      <c r="BF189">
        <v>0</v>
      </c>
      <c r="BG189">
        <v>0</v>
      </c>
      <c r="BH189">
        <v>0</v>
      </c>
      <c r="BI189">
        <v>0</v>
      </c>
      <c r="BJ189">
        <v>0</v>
      </c>
      <c r="BK189">
        <v>0</v>
      </c>
      <c r="BL189">
        <v>0</v>
      </c>
      <c r="BM189">
        <v>0</v>
      </c>
      <c r="BN189">
        <v>0</v>
      </c>
      <c r="BO189">
        <v>0</v>
      </c>
      <c r="BP189">
        <v>0</v>
      </c>
      <c r="BQ189">
        <v>0</v>
      </c>
      <c r="BR189">
        <v>0</v>
      </c>
      <c r="BS189">
        <v>0</v>
      </c>
      <c r="BT189">
        <v>0</v>
      </c>
      <c r="BU189">
        <v>0</v>
      </c>
      <c r="BV189">
        <v>0</v>
      </c>
      <c r="BW189">
        <v>0</v>
      </c>
      <c r="CX189">
        <f>Y189*Source!I88</f>
        <v>110.797</v>
      </c>
      <c r="CY189">
        <f>AA189</f>
        <v>23.73</v>
      </c>
      <c r="CZ189">
        <f>AE189</f>
        <v>23.73</v>
      </c>
      <c r="DA189">
        <f>AI189</f>
        <v>1</v>
      </c>
      <c r="DB189">
        <f t="shared" si="10"/>
        <v>2396.73</v>
      </c>
      <c r="DC189">
        <f t="shared" si="11"/>
        <v>0</v>
      </c>
    </row>
    <row r="190" spans="1:107">
      <c r="A190">
        <f>ROW(Source!A88)</f>
        <v>88</v>
      </c>
      <c r="B190">
        <v>48583957</v>
      </c>
      <c r="C190">
        <v>48584578</v>
      </c>
      <c r="D190">
        <v>40517392</v>
      </c>
      <c r="E190">
        <v>1</v>
      </c>
      <c r="F190">
        <v>1</v>
      </c>
      <c r="G190">
        <v>1</v>
      </c>
      <c r="H190">
        <v>3</v>
      </c>
      <c r="I190" t="s">
        <v>1174</v>
      </c>
      <c r="J190" t="s">
        <v>1175</v>
      </c>
      <c r="K190" t="s">
        <v>1176</v>
      </c>
      <c r="L190">
        <v>1339</v>
      </c>
      <c r="N190">
        <v>1007</v>
      </c>
      <c r="O190" t="s">
        <v>1040</v>
      </c>
      <c r="P190" t="s">
        <v>1040</v>
      </c>
      <c r="Q190">
        <v>1</v>
      </c>
      <c r="W190">
        <v>0</v>
      </c>
      <c r="X190">
        <v>1490988467</v>
      </c>
      <c r="Y190">
        <v>0.16</v>
      </c>
      <c r="AA190">
        <v>502</v>
      </c>
      <c r="AB190">
        <v>0</v>
      </c>
      <c r="AC190">
        <v>0</v>
      </c>
      <c r="AD190">
        <v>0</v>
      </c>
      <c r="AE190">
        <v>502</v>
      </c>
      <c r="AF190">
        <v>0</v>
      </c>
      <c r="AG190">
        <v>0</v>
      </c>
      <c r="AH190">
        <v>0</v>
      </c>
      <c r="AI190">
        <v>1</v>
      </c>
      <c r="AJ190">
        <v>1</v>
      </c>
      <c r="AK190">
        <v>1</v>
      </c>
      <c r="AL190">
        <v>1</v>
      </c>
      <c r="AN190">
        <v>0</v>
      </c>
      <c r="AO190">
        <v>1</v>
      </c>
      <c r="AP190">
        <v>0</v>
      </c>
      <c r="AQ190">
        <v>0</v>
      </c>
      <c r="AR190">
        <v>0</v>
      </c>
      <c r="AS190" t="s">
        <v>3</v>
      </c>
      <c r="AT190">
        <v>0.16</v>
      </c>
      <c r="AU190" t="s">
        <v>3</v>
      </c>
      <c r="AV190">
        <v>0</v>
      </c>
      <c r="AW190">
        <v>2</v>
      </c>
      <c r="AX190">
        <v>48584586</v>
      </c>
      <c r="AY190">
        <v>1</v>
      </c>
      <c r="AZ190">
        <v>0</v>
      </c>
      <c r="BA190">
        <v>201</v>
      </c>
      <c r="BB190">
        <v>0</v>
      </c>
      <c r="BC190">
        <v>0</v>
      </c>
      <c r="BD190">
        <v>0</v>
      </c>
      <c r="BE190">
        <v>0</v>
      </c>
      <c r="BF190">
        <v>0</v>
      </c>
      <c r="BG190">
        <v>0</v>
      </c>
      <c r="BH190">
        <v>0</v>
      </c>
      <c r="BI190">
        <v>0</v>
      </c>
      <c r="BJ190">
        <v>0</v>
      </c>
      <c r="BK190">
        <v>0</v>
      </c>
      <c r="BL190">
        <v>0</v>
      </c>
      <c r="BM190">
        <v>0</v>
      </c>
      <c r="BN190">
        <v>0</v>
      </c>
      <c r="BO190">
        <v>0</v>
      </c>
      <c r="BP190">
        <v>0</v>
      </c>
      <c r="BQ190">
        <v>0</v>
      </c>
      <c r="BR190">
        <v>0</v>
      </c>
      <c r="BS190">
        <v>0</v>
      </c>
      <c r="BT190">
        <v>0</v>
      </c>
      <c r="BU190">
        <v>0</v>
      </c>
      <c r="BV190">
        <v>0</v>
      </c>
      <c r="BW190">
        <v>0</v>
      </c>
      <c r="CX190">
        <f>Y190*Source!I88</f>
        <v>0.17552000000000001</v>
      </c>
      <c r="CY190">
        <f>AA190</f>
        <v>502</v>
      </c>
      <c r="CZ190">
        <f>AE190</f>
        <v>502</v>
      </c>
      <c r="DA190">
        <f>AI190</f>
        <v>1</v>
      </c>
      <c r="DB190">
        <f t="shared" si="10"/>
        <v>80.319999999999993</v>
      </c>
      <c r="DC190">
        <f t="shared" si="11"/>
        <v>0</v>
      </c>
    </row>
    <row r="191" spans="1:107">
      <c r="A191">
        <f>ROW(Source!A90)</f>
        <v>90</v>
      </c>
      <c r="B191">
        <v>48583957</v>
      </c>
      <c r="C191">
        <v>48584588</v>
      </c>
      <c r="D191">
        <v>23132590</v>
      </c>
      <c r="E191">
        <v>1</v>
      </c>
      <c r="F191">
        <v>1</v>
      </c>
      <c r="G191">
        <v>1</v>
      </c>
      <c r="H191">
        <v>1</v>
      </c>
      <c r="I191" t="s">
        <v>1003</v>
      </c>
      <c r="J191" t="s">
        <v>3</v>
      </c>
      <c r="K191" t="s">
        <v>1004</v>
      </c>
      <c r="L191">
        <v>1369</v>
      </c>
      <c r="N191">
        <v>1013</v>
      </c>
      <c r="O191" t="s">
        <v>991</v>
      </c>
      <c r="P191" t="s">
        <v>991</v>
      </c>
      <c r="Q191">
        <v>1</v>
      </c>
      <c r="W191">
        <v>0</v>
      </c>
      <c r="X191">
        <v>1935273774</v>
      </c>
      <c r="Y191">
        <v>39.51</v>
      </c>
      <c r="AA191">
        <v>0</v>
      </c>
      <c r="AB191">
        <v>0</v>
      </c>
      <c r="AC191">
        <v>0</v>
      </c>
      <c r="AD191">
        <v>7.43</v>
      </c>
      <c r="AE191">
        <v>0</v>
      </c>
      <c r="AF191">
        <v>0</v>
      </c>
      <c r="AG191">
        <v>0</v>
      </c>
      <c r="AH191">
        <v>7.43</v>
      </c>
      <c r="AI191">
        <v>1</v>
      </c>
      <c r="AJ191">
        <v>1</v>
      </c>
      <c r="AK191">
        <v>1</v>
      </c>
      <c r="AL191">
        <v>1</v>
      </c>
      <c r="AN191">
        <v>0</v>
      </c>
      <c r="AO191">
        <v>1</v>
      </c>
      <c r="AP191">
        <v>0</v>
      </c>
      <c r="AQ191">
        <v>0</v>
      </c>
      <c r="AR191">
        <v>0</v>
      </c>
      <c r="AS191" t="s">
        <v>3</v>
      </c>
      <c r="AT191">
        <v>39.51</v>
      </c>
      <c r="AU191" t="s">
        <v>3</v>
      </c>
      <c r="AV191">
        <v>1</v>
      </c>
      <c r="AW191">
        <v>2</v>
      </c>
      <c r="AX191">
        <v>48584595</v>
      </c>
      <c r="AY191">
        <v>1</v>
      </c>
      <c r="AZ191">
        <v>0</v>
      </c>
      <c r="BA191">
        <v>202</v>
      </c>
      <c r="BB191">
        <v>0</v>
      </c>
      <c r="BC191">
        <v>0</v>
      </c>
      <c r="BD191">
        <v>0</v>
      </c>
      <c r="BE191">
        <v>0</v>
      </c>
      <c r="BF191">
        <v>0</v>
      </c>
      <c r="BG191">
        <v>0</v>
      </c>
      <c r="BH191">
        <v>0</v>
      </c>
      <c r="BI191">
        <v>0</v>
      </c>
      <c r="BJ191">
        <v>0</v>
      </c>
      <c r="BK191">
        <v>0</v>
      </c>
      <c r="BL191">
        <v>0</v>
      </c>
      <c r="BM191">
        <v>0</v>
      </c>
      <c r="BN191">
        <v>0</v>
      </c>
      <c r="BO191">
        <v>0</v>
      </c>
      <c r="BP191">
        <v>0</v>
      </c>
      <c r="BQ191">
        <v>0</v>
      </c>
      <c r="BR191">
        <v>0</v>
      </c>
      <c r="BS191">
        <v>0</v>
      </c>
      <c r="BT191">
        <v>0</v>
      </c>
      <c r="BU191">
        <v>0</v>
      </c>
      <c r="BV191">
        <v>0</v>
      </c>
      <c r="BW191">
        <v>0</v>
      </c>
      <c r="CX191">
        <f>Y191*Source!I90</f>
        <v>0.90872999999999993</v>
      </c>
      <c r="CY191">
        <f>AD191</f>
        <v>7.43</v>
      </c>
      <c r="CZ191">
        <f>AH191</f>
        <v>7.43</v>
      </c>
      <c r="DA191">
        <f>AL191</f>
        <v>1</v>
      </c>
      <c r="DB191">
        <f t="shared" si="10"/>
        <v>293.56</v>
      </c>
      <c r="DC191">
        <f t="shared" si="11"/>
        <v>0</v>
      </c>
    </row>
    <row r="192" spans="1:107">
      <c r="A192">
        <f>ROW(Source!A90)</f>
        <v>90</v>
      </c>
      <c r="B192">
        <v>48583957</v>
      </c>
      <c r="C192">
        <v>48584588</v>
      </c>
      <c r="D192">
        <v>121548</v>
      </c>
      <c r="E192">
        <v>1</v>
      </c>
      <c r="F192">
        <v>1</v>
      </c>
      <c r="G192">
        <v>1</v>
      </c>
      <c r="H192">
        <v>1</v>
      </c>
      <c r="I192" t="s">
        <v>24</v>
      </c>
      <c r="J192" t="s">
        <v>3</v>
      </c>
      <c r="K192" t="s">
        <v>992</v>
      </c>
      <c r="L192">
        <v>608254</v>
      </c>
      <c r="N192">
        <v>1013</v>
      </c>
      <c r="O192" t="s">
        <v>993</v>
      </c>
      <c r="P192" t="s">
        <v>993</v>
      </c>
      <c r="Q192">
        <v>1</v>
      </c>
      <c r="W192">
        <v>0</v>
      </c>
      <c r="X192">
        <v>-185737400</v>
      </c>
      <c r="Y192">
        <v>1.27</v>
      </c>
      <c r="AA192">
        <v>0</v>
      </c>
      <c r="AB192">
        <v>0</v>
      </c>
      <c r="AC192">
        <v>0</v>
      </c>
      <c r="AD192">
        <v>0</v>
      </c>
      <c r="AE192">
        <v>0</v>
      </c>
      <c r="AF192">
        <v>0</v>
      </c>
      <c r="AG192">
        <v>0</v>
      </c>
      <c r="AH192">
        <v>0</v>
      </c>
      <c r="AI192">
        <v>1</v>
      </c>
      <c r="AJ192">
        <v>1</v>
      </c>
      <c r="AK192">
        <v>1</v>
      </c>
      <c r="AL192">
        <v>1</v>
      </c>
      <c r="AN192">
        <v>0</v>
      </c>
      <c r="AO192">
        <v>1</v>
      </c>
      <c r="AP192">
        <v>0</v>
      </c>
      <c r="AQ192">
        <v>0</v>
      </c>
      <c r="AR192">
        <v>0</v>
      </c>
      <c r="AS192" t="s">
        <v>3</v>
      </c>
      <c r="AT192">
        <v>1.27</v>
      </c>
      <c r="AU192" t="s">
        <v>3</v>
      </c>
      <c r="AV192">
        <v>2</v>
      </c>
      <c r="AW192">
        <v>2</v>
      </c>
      <c r="AX192">
        <v>48584596</v>
      </c>
      <c r="AY192">
        <v>1</v>
      </c>
      <c r="AZ192">
        <v>0</v>
      </c>
      <c r="BA192">
        <v>203</v>
      </c>
      <c r="BB192">
        <v>0</v>
      </c>
      <c r="BC192">
        <v>0</v>
      </c>
      <c r="BD192">
        <v>0</v>
      </c>
      <c r="BE192">
        <v>0</v>
      </c>
      <c r="BF192">
        <v>0</v>
      </c>
      <c r="BG192">
        <v>0</v>
      </c>
      <c r="BH192">
        <v>0</v>
      </c>
      <c r="BI192">
        <v>0</v>
      </c>
      <c r="BJ192">
        <v>0</v>
      </c>
      <c r="BK192">
        <v>0</v>
      </c>
      <c r="BL192">
        <v>0</v>
      </c>
      <c r="BM192">
        <v>0</v>
      </c>
      <c r="BN192">
        <v>0</v>
      </c>
      <c r="BO192">
        <v>0</v>
      </c>
      <c r="BP192">
        <v>0</v>
      </c>
      <c r="BQ192">
        <v>0</v>
      </c>
      <c r="BR192">
        <v>0</v>
      </c>
      <c r="BS192">
        <v>0</v>
      </c>
      <c r="BT192">
        <v>0</v>
      </c>
      <c r="BU192">
        <v>0</v>
      </c>
      <c r="BV192">
        <v>0</v>
      </c>
      <c r="BW192">
        <v>0</v>
      </c>
      <c r="CX192">
        <f>Y192*Source!I90</f>
        <v>2.921E-2</v>
      </c>
      <c r="CY192">
        <f>AD192</f>
        <v>0</v>
      </c>
      <c r="CZ192">
        <f>AH192</f>
        <v>0</v>
      </c>
      <c r="DA192">
        <f>AL192</f>
        <v>1</v>
      </c>
      <c r="DB192">
        <f t="shared" si="10"/>
        <v>0</v>
      </c>
      <c r="DC192">
        <f t="shared" si="11"/>
        <v>0</v>
      </c>
    </row>
    <row r="193" spans="1:107">
      <c r="A193">
        <f>ROW(Source!A90)</f>
        <v>90</v>
      </c>
      <c r="B193">
        <v>48583957</v>
      </c>
      <c r="C193">
        <v>48584588</v>
      </c>
      <c r="D193">
        <v>40547141</v>
      </c>
      <c r="E193">
        <v>1</v>
      </c>
      <c r="F193">
        <v>1</v>
      </c>
      <c r="G193">
        <v>1</v>
      </c>
      <c r="H193">
        <v>2</v>
      </c>
      <c r="I193" t="s">
        <v>1009</v>
      </c>
      <c r="J193" t="s">
        <v>1017</v>
      </c>
      <c r="K193" t="s">
        <v>1011</v>
      </c>
      <c r="L193">
        <v>1368</v>
      </c>
      <c r="N193">
        <v>1011</v>
      </c>
      <c r="O193" t="s">
        <v>997</v>
      </c>
      <c r="P193" t="s">
        <v>997</v>
      </c>
      <c r="Q193">
        <v>1</v>
      </c>
      <c r="W193">
        <v>0</v>
      </c>
      <c r="X193">
        <v>1753337916</v>
      </c>
      <c r="Y193">
        <v>1.27</v>
      </c>
      <c r="AA193">
        <v>0</v>
      </c>
      <c r="AB193">
        <v>32.090000000000003</v>
      </c>
      <c r="AC193">
        <v>12.1</v>
      </c>
      <c r="AD193">
        <v>0</v>
      </c>
      <c r="AE193">
        <v>0</v>
      </c>
      <c r="AF193">
        <v>32.090000000000003</v>
      </c>
      <c r="AG193">
        <v>12.1</v>
      </c>
      <c r="AH193">
        <v>0</v>
      </c>
      <c r="AI193">
        <v>1</v>
      </c>
      <c r="AJ193">
        <v>1</v>
      </c>
      <c r="AK193">
        <v>1</v>
      </c>
      <c r="AL193">
        <v>1</v>
      </c>
      <c r="AN193">
        <v>0</v>
      </c>
      <c r="AO193">
        <v>1</v>
      </c>
      <c r="AP193">
        <v>0</v>
      </c>
      <c r="AQ193">
        <v>0</v>
      </c>
      <c r="AR193">
        <v>0</v>
      </c>
      <c r="AS193" t="s">
        <v>3</v>
      </c>
      <c r="AT193">
        <v>1.27</v>
      </c>
      <c r="AU193" t="s">
        <v>3</v>
      </c>
      <c r="AV193">
        <v>0</v>
      </c>
      <c r="AW193">
        <v>2</v>
      </c>
      <c r="AX193">
        <v>48584597</v>
      </c>
      <c r="AY193">
        <v>1</v>
      </c>
      <c r="AZ193">
        <v>0</v>
      </c>
      <c r="BA193">
        <v>204</v>
      </c>
      <c r="BB193">
        <v>0</v>
      </c>
      <c r="BC193">
        <v>0</v>
      </c>
      <c r="BD193">
        <v>0</v>
      </c>
      <c r="BE193">
        <v>0</v>
      </c>
      <c r="BF193">
        <v>0</v>
      </c>
      <c r="BG193">
        <v>0</v>
      </c>
      <c r="BH193">
        <v>0</v>
      </c>
      <c r="BI193">
        <v>0</v>
      </c>
      <c r="BJ193">
        <v>0</v>
      </c>
      <c r="BK193">
        <v>0</v>
      </c>
      <c r="BL193">
        <v>0</v>
      </c>
      <c r="BM193">
        <v>0</v>
      </c>
      <c r="BN193">
        <v>0</v>
      </c>
      <c r="BO193">
        <v>0</v>
      </c>
      <c r="BP193">
        <v>0</v>
      </c>
      <c r="BQ193">
        <v>0</v>
      </c>
      <c r="BR193">
        <v>0</v>
      </c>
      <c r="BS193">
        <v>0</v>
      </c>
      <c r="BT193">
        <v>0</v>
      </c>
      <c r="BU193">
        <v>0</v>
      </c>
      <c r="BV193">
        <v>0</v>
      </c>
      <c r="BW193">
        <v>0</v>
      </c>
      <c r="CX193">
        <f>Y193*Source!I90</f>
        <v>2.921E-2</v>
      </c>
      <c r="CY193">
        <f>AB193</f>
        <v>32.090000000000003</v>
      </c>
      <c r="CZ193">
        <f>AF193</f>
        <v>32.090000000000003</v>
      </c>
      <c r="DA193">
        <f>AJ193</f>
        <v>1</v>
      </c>
      <c r="DB193">
        <f t="shared" ref="DB193:DB256" si="12">ROUND(ROUND(AT193*CZ193,2),2)</f>
        <v>40.75</v>
      </c>
      <c r="DC193">
        <f t="shared" ref="DC193:DC256" si="13">ROUND(ROUND(AT193*AG193,2),2)</f>
        <v>15.37</v>
      </c>
    </row>
    <row r="194" spans="1:107">
      <c r="A194">
        <f>ROW(Source!A90)</f>
        <v>90</v>
      </c>
      <c r="B194">
        <v>48583957</v>
      </c>
      <c r="C194">
        <v>48584588</v>
      </c>
      <c r="D194">
        <v>40547551</v>
      </c>
      <c r="E194">
        <v>1</v>
      </c>
      <c r="F194">
        <v>1</v>
      </c>
      <c r="G194">
        <v>1</v>
      </c>
      <c r="H194">
        <v>2</v>
      </c>
      <c r="I194" t="s">
        <v>1133</v>
      </c>
      <c r="J194" t="s">
        <v>1134</v>
      </c>
      <c r="K194" t="s">
        <v>1135</v>
      </c>
      <c r="L194">
        <v>1368</v>
      </c>
      <c r="N194">
        <v>1011</v>
      </c>
      <c r="O194" t="s">
        <v>997</v>
      </c>
      <c r="P194" t="s">
        <v>997</v>
      </c>
      <c r="Q194">
        <v>1</v>
      </c>
      <c r="W194">
        <v>0</v>
      </c>
      <c r="X194">
        <v>736086632</v>
      </c>
      <c r="Y194">
        <v>9.07</v>
      </c>
      <c r="AA194">
        <v>0</v>
      </c>
      <c r="AB194">
        <v>0.66</v>
      </c>
      <c r="AC194">
        <v>0</v>
      </c>
      <c r="AD194">
        <v>0</v>
      </c>
      <c r="AE194">
        <v>0</v>
      </c>
      <c r="AF194">
        <v>0.66</v>
      </c>
      <c r="AG194">
        <v>0</v>
      </c>
      <c r="AH194">
        <v>0</v>
      </c>
      <c r="AI194">
        <v>1</v>
      </c>
      <c r="AJ194">
        <v>1</v>
      </c>
      <c r="AK194">
        <v>1</v>
      </c>
      <c r="AL194">
        <v>1</v>
      </c>
      <c r="AN194">
        <v>0</v>
      </c>
      <c r="AO194">
        <v>1</v>
      </c>
      <c r="AP194">
        <v>0</v>
      </c>
      <c r="AQ194">
        <v>0</v>
      </c>
      <c r="AR194">
        <v>0</v>
      </c>
      <c r="AS194" t="s">
        <v>3</v>
      </c>
      <c r="AT194">
        <v>9.07</v>
      </c>
      <c r="AU194" t="s">
        <v>3</v>
      </c>
      <c r="AV194">
        <v>0</v>
      </c>
      <c r="AW194">
        <v>2</v>
      </c>
      <c r="AX194">
        <v>48584598</v>
      </c>
      <c r="AY194">
        <v>1</v>
      </c>
      <c r="AZ194">
        <v>0</v>
      </c>
      <c r="BA194">
        <v>205</v>
      </c>
      <c r="BB194">
        <v>0</v>
      </c>
      <c r="BC194">
        <v>0</v>
      </c>
      <c r="BD194">
        <v>0</v>
      </c>
      <c r="BE194">
        <v>0</v>
      </c>
      <c r="BF194">
        <v>0</v>
      </c>
      <c r="BG194">
        <v>0</v>
      </c>
      <c r="BH194">
        <v>0</v>
      </c>
      <c r="BI194">
        <v>0</v>
      </c>
      <c r="BJ194">
        <v>0</v>
      </c>
      <c r="BK194">
        <v>0</v>
      </c>
      <c r="BL194">
        <v>0</v>
      </c>
      <c r="BM194">
        <v>0</v>
      </c>
      <c r="BN194">
        <v>0</v>
      </c>
      <c r="BO194">
        <v>0</v>
      </c>
      <c r="BP194">
        <v>0</v>
      </c>
      <c r="BQ194">
        <v>0</v>
      </c>
      <c r="BR194">
        <v>0</v>
      </c>
      <c r="BS194">
        <v>0</v>
      </c>
      <c r="BT194">
        <v>0</v>
      </c>
      <c r="BU194">
        <v>0</v>
      </c>
      <c r="BV194">
        <v>0</v>
      </c>
      <c r="BW194">
        <v>0</v>
      </c>
      <c r="CX194">
        <f>Y194*Source!I90</f>
        <v>0.20860999999999999</v>
      </c>
      <c r="CY194">
        <f>AB194</f>
        <v>0.66</v>
      </c>
      <c r="CZ194">
        <f>AF194</f>
        <v>0.66</v>
      </c>
      <c r="DA194">
        <f>AJ194</f>
        <v>1</v>
      </c>
      <c r="DB194">
        <f t="shared" si="12"/>
        <v>5.99</v>
      </c>
      <c r="DC194">
        <f t="shared" si="13"/>
        <v>0</v>
      </c>
    </row>
    <row r="195" spans="1:107">
      <c r="A195">
        <f>ROW(Source!A90)</f>
        <v>90</v>
      </c>
      <c r="B195">
        <v>48583957</v>
      </c>
      <c r="C195">
        <v>48584588</v>
      </c>
      <c r="D195">
        <v>40517391</v>
      </c>
      <c r="E195">
        <v>1</v>
      </c>
      <c r="F195">
        <v>1</v>
      </c>
      <c r="G195">
        <v>1</v>
      </c>
      <c r="H195">
        <v>3</v>
      </c>
      <c r="I195" t="s">
        <v>1136</v>
      </c>
      <c r="J195" t="s">
        <v>1137</v>
      </c>
      <c r="K195" t="s">
        <v>1138</v>
      </c>
      <c r="L195">
        <v>1339</v>
      </c>
      <c r="N195">
        <v>1007</v>
      </c>
      <c r="O195" t="s">
        <v>1040</v>
      </c>
      <c r="P195" t="s">
        <v>1040</v>
      </c>
      <c r="Q195">
        <v>1</v>
      </c>
      <c r="W195">
        <v>0</v>
      </c>
      <c r="X195">
        <v>1065076017</v>
      </c>
      <c r="Y195">
        <v>2.04</v>
      </c>
      <c r="AA195">
        <v>472.01</v>
      </c>
      <c r="AB195">
        <v>0</v>
      </c>
      <c r="AC195">
        <v>0</v>
      </c>
      <c r="AD195">
        <v>0</v>
      </c>
      <c r="AE195">
        <v>472.01</v>
      </c>
      <c r="AF195">
        <v>0</v>
      </c>
      <c r="AG195">
        <v>0</v>
      </c>
      <c r="AH195">
        <v>0</v>
      </c>
      <c r="AI195">
        <v>1</v>
      </c>
      <c r="AJ195">
        <v>1</v>
      </c>
      <c r="AK195">
        <v>1</v>
      </c>
      <c r="AL195">
        <v>1</v>
      </c>
      <c r="AN195">
        <v>0</v>
      </c>
      <c r="AO195">
        <v>1</v>
      </c>
      <c r="AP195">
        <v>0</v>
      </c>
      <c r="AQ195">
        <v>0</v>
      </c>
      <c r="AR195">
        <v>0</v>
      </c>
      <c r="AS195" t="s">
        <v>3</v>
      </c>
      <c r="AT195">
        <v>2.04</v>
      </c>
      <c r="AU195" t="s">
        <v>3</v>
      </c>
      <c r="AV195">
        <v>0</v>
      </c>
      <c r="AW195">
        <v>2</v>
      </c>
      <c r="AX195">
        <v>48584599</v>
      </c>
      <c r="AY195">
        <v>1</v>
      </c>
      <c r="AZ195">
        <v>0</v>
      </c>
      <c r="BA195">
        <v>206</v>
      </c>
      <c r="BB195">
        <v>0</v>
      </c>
      <c r="BC195">
        <v>0</v>
      </c>
      <c r="BD195">
        <v>0</v>
      </c>
      <c r="BE195">
        <v>0</v>
      </c>
      <c r="BF195">
        <v>0</v>
      </c>
      <c r="BG195">
        <v>0</v>
      </c>
      <c r="BH195">
        <v>0</v>
      </c>
      <c r="BI195">
        <v>0</v>
      </c>
      <c r="BJ195">
        <v>0</v>
      </c>
      <c r="BK195">
        <v>0</v>
      </c>
      <c r="BL195">
        <v>0</v>
      </c>
      <c r="BM195">
        <v>0</v>
      </c>
      <c r="BN195">
        <v>0</v>
      </c>
      <c r="BO195">
        <v>0</v>
      </c>
      <c r="BP195">
        <v>0</v>
      </c>
      <c r="BQ195">
        <v>0</v>
      </c>
      <c r="BR195">
        <v>0</v>
      </c>
      <c r="BS195">
        <v>0</v>
      </c>
      <c r="BT195">
        <v>0</v>
      </c>
      <c r="BU195">
        <v>0</v>
      </c>
      <c r="BV195">
        <v>0</v>
      </c>
      <c r="BW195">
        <v>0</v>
      </c>
      <c r="CX195">
        <f>Y195*Source!I90</f>
        <v>4.6920000000000003E-2</v>
      </c>
      <c r="CY195">
        <f>AA195</f>
        <v>472.01</v>
      </c>
      <c r="CZ195">
        <f>AE195</f>
        <v>472.01</v>
      </c>
      <c r="DA195">
        <f>AI195</f>
        <v>1</v>
      </c>
      <c r="DB195">
        <f t="shared" si="12"/>
        <v>962.9</v>
      </c>
      <c r="DC195">
        <f t="shared" si="13"/>
        <v>0</v>
      </c>
    </row>
    <row r="196" spans="1:107">
      <c r="A196">
        <f>ROW(Source!A90)</f>
        <v>90</v>
      </c>
      <c r="B196">
        <v>48583957</v>
      </c>
      <c r="C196">
        <v>48584588</v>
      </c>
      <c r="D196">
        <v>40525967</v>
      </c>
      <c r="E196">
        <v>1</v>
      </c>
      <c r="F196">
        <v>1</v>
      </c>
      <c r="G196">
        <v>1</v>
      </c>
      <c r="H196">
        <v>3</v>
      </c>
      <c r="I196" t="s">
        <v>1090</v>
      </c>
      <c r="J196" t="s">
        <v>1091</v>
      </c>
      <c r="K196" t="s">
        <v>1092</v>
      </c>
      <c r="L196">
        <v>1339</v>
      </c>
      <c r="N196">
        <v>1007</v>
      </c>
      <c r="O196" t="s">
        <v>1040</v>
      </c>
      <c r="P196" t="s">
        <v>1040</v>
      </c>
      <c r="Q196">
        <v>1</v>
      </c>
      <c r="W196">
        <v>0</v>
      </c>
      <c r="X196">
        <v>-1418712732</v>
      </c>
      <c r="Y196">
        <v>3.5</v>
      </c>
      <c r="AA196">
        <v>2.4700000000000002</v>
      </c>
      <c r="AB196">
        <v>0</v>
      </c>
      <c r="AC196">
        <v>0</v>
      </c>
      <c r="AD196">
        <v>0</v>
      </c>
      <c r="AE196">
        <v>2.4700000000000002</v>
      </c>
      <c r="AF196">
        <v>0</v>
      </c>
      <c r="AG196">
        <v>0</v>
      </c>
      <c r="AH196">
        <v>0</v>
      </c>
      <c r="AI196">
        <v>1</v>
      </c>
      <c r="AJ196">
        <v>1</v>
      </c>
      <c r="AK196">
        <v>1</v>
      </c>
      <c r="AL196">
        <v>1</v>
      </c>
      <c r="AN196">
        <v>0</v>
      </c>
      <c r="AO196">
        <v>1</v>
      </c>
      <c r="AP196">
        <v>0</v>
      </c>
      <c r="AQ196">
        <v>0</v>
      </c>
      <c r="AR196">
        <v>0</v>
      </c>
      <c r="AS196" t="s">
        <v>3</v>
      </c>
      <c r="AT196">
        <v>3.5</v>
      </c>
      <c r="AU196" t="s">
        <v>3</v>
      </c>
      <c r="AV196">
        <v>0</v>
      </c>
      <c r="AW196">
        <v>2</v>
      </c>
      <c r="AX196">
        <v>48584600</v>
      </c>
      <c r="AY196">
        <v>1</v>
      </c>
      <c r="AZ196">
        <v>0</v>
      </c>
      <c r="BA196">
        <v>207</v>
      </c>
      <c r="BB196">
        <v>0</v>
      </c>
      <c r="BC196">
        <v>0</v>
      </c>
      <c r="BD196">
        <v>0</v>
      </c>
      <c r="BE196">
        <v>0</v>
      </c>
      <c r="BF196">
        <v>0</v>
      </c>
      <c r="BG196">
        <v>0</v>
      </c>
      <c r="BH196">
        <v>0</v>
      </c>
      <c r="BI196">
        <v>0</v>
      </c>
      <c r="BJ196">
        <v>0</v>
      </c>
      <c r="BK196">
        <v>0</v>
      </c>
      <c r="BL196">
        <v>0</v>
      </c>
      <c r="BM196">
        <v>0</v>
      </c>
      <c r="BN196">
        <v>0</v>
      </c>
      <c r="BO196">
        <v>0</v>
      </c>
      <c r="BP196">
        <v>0</v>
      </c>
      <c r="BQ196">
        <v>0</v>
      </c>
      <c r="BR196">
        <v>0</v>
      </c>
      <c r="BS196">
        <v>0</v>
      </c>
      <c r="BT196">
        <v>0</v>
      </c>
      <c r="BU196">
        <v>0</v>
      </c>
      <c r="BV196">
        <v>0</v>
      </c>
      <c r="BW196">
        <v>0</v>
      </c>
      <c r="CX196">
        <f>Y196*Source!I90</f>
        <v>8.0500000000000002E-2</v>
      </c>
      <c r="CY196">
        <f>AA196</f>
        <v>2.4700000000000002</v>
      </c>
      <c r="CZ196">
        <f>AE196</f>
        <v>2.4700000000000002</v>
      </c>
      <c r="DA196">
        <f>AI196</f>
        <v>1</v>
      </c>
      <c r="DB196">
        <f t="shared" si="12"/>
        <v>8.65</v>
      </c>
      <c r="DC196">
        <f t="shared" si="13"/>
        <v>0</v>
      </c>
    </row>
    <row r="197" spans="1:107">
      <c r="A197">
        <f>ROW(Source!A91)</f>
        <v>91</v>
      </c>
      <c r="B197">
        <v>48583957</v>
      </c>
      <c r="C197">
        <v>48584601</v>
      </c>
      <c r="D197">
        <v>23134955</v>
      </c>
      <c r="E197">
        <v>1</v>
      </c>
      <c r="F197">
        <v>1</v>
      </c>
      <c r="G197">
        <v>1</v>
      </c>
      <c r="H197">
        <v>1</v>
      </c>
      <c r="I197" t="s">
        <v>1020</v>
      </c>
      <c r="J197" t="s">
        <v>3</v>
      </c>
      <c r="K197" t="s">
        <v>1021</v>
      </c>
      <c r="L197">
        <v>1369</v>
      </c>
      <c r="N197">
        <v>1013</v>
      </c>
      <c r="O197" t="s">
        <v>991</v>
      </c>
      <c r="P197" t="s">
        <v>991</v>
      </c>
      <c r="Q197">
        <v>1</v>
      </c>
      <c r="W197">
        <v>0</v>
      </c>
      <c r="X197">
        <v>-1698459243</v>
      </c>
      <c r="Y197">
        <v>119.78</v>
      </c>
      <c r="AA197">
        <v>0</v>
      </c>
      <c r="AB197">
        <v>0</v>
      </c>
      <c r="AC197">
        <v>0</v>
      </c>
      <c r="AD197">
        <v>8.17</v>
      </c>
      <c r="AE197">
        <v>0</v>
      </c>
      <c r="AF197">
        <v>0</v>
      </c>
      <c r="AG197">
        <v>0</v>
      </c>
      <c r="AH197">
        <v>8.17</v>
      </c>
      <c r="AI197">
        <v>1</v>
      </c>
      <c r="AJ197">
        <v>1</v>
      </c>
      <c r="AK197">
        <v>1</v>
      </c>
      <c r="AL197">
        <v>1</v>
      </c>
      <c r="AN197">
        <v>0</v>
      </c>
      <c r="AO197">
        <v>1</v>
      </c>
      <c r="AP197">
        <v>0</v>
      </c>
      <c r="AQ197">
        <v>0</v>
      </c>
      <c r="AR197">
        <v>0</v>
      </c>
      <c r="AS197" t="s">
        <v>3</v>
      </c>
      <c r="AT197">
        <v>119.78</v>
      </c>
      <c r="AU197" t="s">
        <v>3</v>
      </c>
      <c r="AV197">
        <v>1</v>
      </c>
      <c r="AW197">
        <v>2</v>
      </c>
      <c r="AX197">
        <v>48584613</v>
      </c>
      <c r="AY197">
        <v>1</v>
      </c>
      <c r="AZ197">
        <v>0</v>
      </c>
      <c r="BA197">
        <v>208</v>
      </c>
      <c r="BB197">
        <v>0</v>
      </c>
      <c r="BC197">
        <v>0</v>
      </c>
      <c r="BD197">
        <v>0</v>
      </c>
      <c r="BE197">
        <v>0</v>
      </c>
      <c r="BF197">
        <v>0</v>
      </c>
      <c r="BG197">
        <v>0</v>
      </c>
      <c r="BH197">
        <v>0</v>
      </c>
      <c r="BI197">
        <v>0</v>
      </c>
      <c r="BJ197">
        <v>0</v>
      </c>
      <c r="BK197">
        <v>0</v>
      </c>
      <c r="BL197">
        <v>0</v>
      </c>
      <c r="BM197">
        <v>0</v>
      </c>
      <c r="BN197">
        <v>0</v>
      </c>
      <c r="BO197">
        <v>0</v>
      </c>
      <c r="BP197">
        <v>0</v>
      </c>
      <c r="BQ197">
        <v>0</v>
      </c>
      <c r="BR197">
        <v>0</v>
      </c>
      <c r="BS197">
        <v>0</v>
      </c>
      <c r="BT197">
        <v>0</v>
      </c>
      <c r="BU197">
        <v>0</v>
      </c>
      <c r="BV197">
        <v>0</v>
      </c>
      <c r="BW197">
        <v>0</v>
      </c>
      <c r="CX197">
        <f>Y197*Source!I91</f>
        <v>2.7549399999999999</v>
      </c>
      <c r="CY197">
        <f>AD197</f>
        <v>8.17</v>
      </c>
      <c r="CZ197">
        <f>AH197</f>
        <v>8.17</v>
      </c>
      <c r="DA197">
        <f>AL197</f>
        <v>1</v>
      </c>
      <c r="DB197">
        <f t="shared" si="12"/>
        <v>978.6</v>
      </c>
      <c r="DC197">
        <f t="shared" si="13"/>
        <v>0</v>
      </c>
    </row>
    <row r="198" spans="1:107">
      <c r="A198">
        <f>ROW(Source!A91)</f>
        <v>91</v>
      </c>
      <c r="B198">
        <v>48583957</v>
      </c>
      <c r="C198">
        <v>48584601</v>
      </c>
      <c r="D198">
        <v>121548</v>
      </c>
      <c r="E198">
        <v>1</v>
      </c>
      <c r="F198">
        <v>1</v>
      </c>
      <c r="G198">
        <v>1</v>
      </c>
      <c r="H198">
        <v>1</v>
      </c>
      <c r="I198" t="s">
        <v>24</v>
      </c>
      <c r="J198" t="s">
        <v>3</v>
      </c>
      <c r="K198" t="s">
        <v>992</v>
      </c>
      <c r="L198">
        <v>608254</v>
      </c>
      <c r="N198">
        <v>1013</v>
      </c>
      <c r="O198" t="s">
        <v>993</v>
      </c>
      <c r="P198" t="s">
        <v>993</v>
      </c>
      <c r="Q198">
        <v>1</v>
      </c>
      <c r="W198">
        <v>0</v>
      </c>
      <c r="X198">
        <v>-185737400</v>
      </c>
      <c r="Y198">
        <v>4.22</v>
      </c>
      <c r="AA198">
        <v>0</v>
      </c>
      <c r="AB198">
        <v>0</v>
      </c>
      <c r="AC198">
        <v>0</v>
      </c>
      <c r="AD198">
        <v>0</v>
      </c>
      <c r="AE198">
        <v>0</v>
      </c>
      <c r="AF198">
        <v>0</v>
      </c>
      <c r="AG198">
        <v>0</v>
      </c>
      <c r="AH198">
        <v>0</v>
      </c>
      <c r="AI198">
        <v>1</v>
      </c>
      <c r="AJ198">
        <v>1</v>
      </c>
      <c r="AK198">
        <v>1</v>
      </c>
      <c r="AL198">
        <v>1</v>
      </c>
      <c r="AN198">
        <v>0</v>
      </c>
      <c r="AO198">
        <v>1</v>
      </c>
      <c r="AP198">
        <v>0</v>
      </c>
      <c r="AQ198">
        <v>0</v>
      </c>
      <c r="AR198">
        <v>0</v>
      </c>
      <c r="AS198" t="s">
        <v>3</v>
      </c>
      <c r="AT198">
        <v>4.22</v>
      </c>
      <c r="AU198" t="s">
        <v>3</v>
      </c>
      <c r="AV198">
        <v>2</v>
      </c>
      <c r="AW198">
        <v>2</v>
      </c>
      <c r="AX198">
        <v>48584614</v>
      </c>
      <c r="AY198">
        <v>1</v>
      </c>
      <c r="AZ198">
        <v>0</v>
      </c>
      <c r="BA198">
        <v>209</v>
      </c>
      <c r="BB198">
        <v>0</v>
      </c>
      <c r="BC198">
        <v>0</v>
      </c>
      <c r="BD198">
        <v>0</v>
      </c>
      <c r="BE198">
        <v>0</v>
      </c>
      <c r="BF198">
        <v>0</v>
      </c>
      <c r="BG198">
        <v>0</v>
      </c>
      <c r="BH198">
        <v>0</v>
      </c>
      <c r="BI198">
        <v>0</v>
      </c>
      <c r="BJ198">
        <v>0</v>
      </c>
      <c r="BK198">
        <v>0</v>
      </c>
      <c r="BL198">
        <v>0</v>
      </c>
      <c r="BM198">
        <v>0</v>
      </c>
      <c r="BN198">
        <v>0</v>
      </c>
      <c r="BO198">
        <v>0</v>
      </c>
      <c r="BP198">
        <v>0</v>
      </c>
      <c r="BQ198">
        <v>0</v>
      </c>
      <c r="BR198">
        <v>0</v>
      </c>
      <c r="BS198">
        <v>0</v>
      </c>
      <c r="BT198">
        <v>0</v>
      </c>
      <c r="BU198">
        <v>0</v>
      </c>
      <c r="BV198">
        <v>0</v>
      </c>
      <c r="BW198">
        <v>0</v>
      </c>
      <c r="CX198">
        <f>Y198*Source!I91</f>
        <v>9.7059999999999994E-2</v>
      </c>
      <c r="CY198">
        <f>AD198</f>
        <v>0</v>
      </c>
      <c r="CZ198">
        <f>AH198</f>
        <v>0</v>
      </c>
      <c r="DA198">
        <f>AL198</f>
        <v>1</v>
      </c>
      <c r="DB198">
        <f t="shared" si="12"/>
        <v>0</v>
      </c>
      <c r="DC198">
        <f t="shared" si="13"/>
        <v>0</v>
      </c>
    </row>
    <row r="199" spans="1:107">
      <c r="A199">
        <f>ROW(Source!A91)</f>
        <v>91</v>
      </c>
      <c r="B199">
        <v>48583957</v>
      </c>
      <c r="C199">
        <v>48584601</v>
      </c>
      <c r="D199">
        <v>40547082</v>
      </c>
      <c r="E199">
        <v>1</v>
      </c>
      <c r="F199">
        <v>1</v>
      </c>
      <c r="G199">
        <v>1</v>
      </c>
      <c r="H199">
        <v>2</v>
      </c>
      <c r="I199" t="s">
        <v>1139</v>
      </c>
      <c r="J199" t="s">
        <v>1140</v>
      </c>
      <c r="K199" t="s">
        <v>1141</v>
      </c>
      <c r="L199">
        <v>1368</v>
      </c>
      <c r="N199">
        <v>1011</v>
      </c>
      <c r="O199" t="s">
        <v>997</v>
      </c>
      <c r="P199" t="s">
        <v>997</v>
      </c>
      <c r="Q199">
        <v>1</v>
      </c>
      <c r="W199">
        <v>0</v>
      </c>
      <c r="X199">
        <v>-674318163</v>
      </c>
      <c r="Y199">
        <v>0.36</v>
      </c>
      <c r="AA199">
        <v>0</v>
      </c>
      <c r="AB199">
        <v>87.24</v>
      </c>
      <c r="AC199">
        <v>9</v>
      </c>
      <c r="AD199">
        <v>0</v>
      </c>
      <c r="AE199">
        <v>0</v>
      </c>
      <c r="AF199">
        <v>87.24</v>
      </c>
      <c r="AG199">
        <v>9</v>
      </c>
      <c r="AH199">
        <v>0</v>
      </c>
      <c r="AI199">
        <v>1</v>
      </c>
      <c r="AJ199">
        <v>1</v>
      </c>
      <c r="AK199">
        <v>1</v>
      </c>
      <c r="AL199">
        <v>1</v>
      </c>
      <c r="AN199">
        <v>0</v>
      </c>
      <c r="AO199">
        <v>1</v>
      </c>
      <c r="AP199">
        <v>0</v>
      </c>
      <c r="AQ199">
        <v>0</v>
      </c>
      <c r="AR199">
        <v>0</v>
      </c>
      <c r="AS199" t="s">
        <v>3</v>
      </c>
      <c r="AT199">
        <v>0.36</v>
      </c>
      <c r="AU199" t="s">
        <v>3</v>
      </c>
      <c r="AV199">
        <v>0</v>
      </c>
      <c r="AW199">
        <v>2</v>
      </c>
      <c r="AX199">
        <v>48584615</v>
      </c>
      <c r="AY199">
        <v>1</v>
      </c>
      <c r="AZ199">
        <v>0</v>
      </c>
      <c r="BA199">
        <v>210</v>
      </c>
      <c r="BB199">
        <v>0</v>
      </c>
      <c r="BC199">
        <v>0</v>
      </c>
      <c r="BD199">
        <v>0</v>
      </c>
      <c r="BE199">
        <v>0</v>
      </c>
      <c r="BF199">
        <v>0</v>
      </c>
      <c r="BG199">
        <v>0</v>
      </c>
      <c r="BH199">
        <v>0</v>
      </c>
      <c r="BI199">
        <v>0</v>
      </c>
      <c r="BJ199">
        <v>0</v>
      </c>
      <c r="BK199">
        <v>0</v>
      </c>
      <c r="BL199">
        <v>0</v>
      </c>
      <c r="BM199">
        <v>0</v>
      </c>
      <c r="BN199">
        <v>0</v>
      </c>
      <c r="BO199">
        <v>0</v>
      </c>
      <c r="BP199">
        <v>0</v>
      </c>
      <c r="BQ199">
        <v>0</v>
      </c>
      <c r="BR199">
        <v>0</v>
      </c>
      <c r="BS199">
        <v>0</v>
      </c>
      <c r="BT199">
        <v>0</v>
      </c>
      <c r="BU199">
        <v>0</v>
      </c>
      <c r="BV199">
        <v>0</v>
      </c>
      <c r="BW199">
        <v>0</v>
      </c>
      <c r="CX199">
        <f>Y199*Source!I91</f>
        <v>8.2799999999999992E-3</v>
      </c>
      <c r="CY199">
        <f>AB199</f>
        <v>87.24</v>
      </c>
      <c r="CZ199">
        <f>AF199</f>
        <v>87.24</v>
      </c>
      <c r="DA199">
        <f>AJ199</f>
        <v>1</v>
      </c>
      <c r="DB199">
        <f t="shared" si="12"/>
        <v>31.41</v>
      </c>
      <c r="DC199">
        <f t="shared" si="13"/>
        <v>3.24</v>
      </c>
    </row>
    <row r="200" spans="1:107">
      <c r="A200">
        <f>ROW(Source!A91)</f>
        <v>91</v>
      </c>
      <c r="B200">
        <v>48583957</v>
      </c>
      <c r="C200">
        <v>48584601</v>
      </c>
      <c r="D200">
        <v>40547141</v>
      </c>
      <c r="E200">
        <v>1</v>
      </c>
      <c r="F200">
        <v>1</v>
      </c>
      <c r="G200">
        <v>1</v>
      </c>
      <c r="H200">
        <v>2</v>
      </c>
      <c r="I200" t="s">
        <v>1009</v>
      </c>
      <c r="J200" t="s">
        <v>1017</v>
      </c>
      <c r="K200" t="s">
        <v>1011</v>
      </c>
      <c r="L200">
        <v>1368</v>
      </c>
      <c r="N200">
        <v>1011</v>
      </c>
      <c r="O200" t="s">
        <v>997</v>
      </c>
      <c r="P200" t="s">
        <v>997</v>
      </c>
      <c r="Q200">
        <v>1</v>
      </c>
      <c r="W200">
        <v>0</v>
      </c>
      <c r="X200">
        <v>1753337916</v>
      </c>
      <c r="Y200">
        <v>2.2999999999999998</v>
      </c>
      <c r="AA200">
        <v>0</v>
      </c>
      <c r="AB200">
        <v>32.090000000000003</v>
      </c>
      <c r="AC200">
        <v>12.1</v>
      </c>
      <c r="AD200">
        <v>0</v>
      </c>
      <c r="AE200">
        <v>0</v>
      </c>
      <c r="AF200">
        <v>32.090000000000003</v>
      </c>
      <c r="AG200">
        <v>12.1</v>
      </c>
      <c r="AH200">
        <v>0</v>
      </c>
      <c r="AI200">
        <v>1</v>
      </c>
      <c r="AJ200">
        <v>1</v>
      </c>
      <c r="AK200">
        <v>1</v>
      </c>
      <c r="AL200">
        <v>1</v>
      </c>
      <c r="AN200">
        <v>0</v>
      </c>
      <c r="AO200">
        <v>1</v>
      </c>
      <c r="AP200">
        <v>0</v>
      </c>
      <c r="AQ200">
        <v>0</v>
      </c>
      <c r="AR200">
        <v>0</v>
      </c>
      <c r="AS200" t="s">
        <v>3</v>
      </c>
      <c r="AT200">
        <v>2.2999999999999998</v>
      </c>
      <c r="AU200" t="s">
        <v>3</v>
      </c>
      <c r="AV200">
        <v>0</v>
      </c>
      <c r="AW200">
        <v>2</v>
      </c>
      <c r="AX200">
        <v>48584616</v>
      </c>
      <c r="AY200">
        <v>1</v>
      </c>
      <c r="AZ200">
        <v>0</v>
      </c>
      <c r="BA200">
        <v>211</v>
      </c>
      <c r="BB200">
        <v>0</v>
      </c>
      <c r="BC200">
        <v>0</v>
      </c>
      <c r="BD200">
        <v>0</v>
      </c>
      <c r="BE200">
        <v>0</v>
      </c>
      <c r="BF200">
        <v>0</v>
      </c>
      <c r="BG200">
        <v>0</v>
      </c>
      <c r="BH200">
        <v>0</v>
      </c>
      <c r="BI200">
        <v>0</v>
      </c>
      <c r="BJ200">
        <v>0</v>
      </c>
      <c r="BK200">
        <v>0</v>
      </c>
      <c r="BL200">
        <v>0</v>
      </c>
      <c r="BM200">
        <v>0</v>
      </c>
      <c r="BN200">
        <v>0</v>
      </c>
      <c r="BO200">
        <v>0</v>
      </c>
      <c r="BP200">
        <v>0</v>
      </c>
      <c r="BQ200">
        <v>0</v>
      </c>
      <c r="BR200">
        <v>0</v>
      </c>
      <c r="BS200">
        <v>0</v>
      </c>
      <c r="BT200">
        <v>0</v>
      </c>
      <c r="BU200">
        <v>0</v>
      </c>
      <c r="BV200">
        <v>0</v>
      </c>
      <c r="BW200">
        <v>0</v>
      </c>
      <c r="CX200">
        <f>Y200*Source!I91</f>
        <v>5.2899999999999996E-2</v>
      </c>
      <c r="CY200">
        <f>AB200</f>
        <v>32.090000000000003</v>
      </c>
      <c r="CZ200">
        <f>AF200</f>
        <v>32.090000000000003</v>
      </c>
      <c r="DA200">
        <f>AJ200</f>
        <v>1</v>
      </c>
      <c r="DB200">
        <f t="shared" si="12"/>
        <v>73.81</v>
      </c>
      <c r="DC200">
        <f t="shared" si="13"/>
        <v>27.83</v>
      </c>
    </row>
    <row r="201" spans="1:107">
      <c r="A201">
        <f>ROW(Source!A91)</f>
        <v>91</v>
      </c>
      <c r="B201">
        <v>48583957</v>
      </c>
      <c r="C201">
        <v>48584601</v>
      </c>
      <c r="D201">
        <v>40547542</v>
      </c>
      <c r="E201">
        <v>1</v>
      </c>
      <c r="F201">
        <v>1</v>
      </c>
      <c r="G201">
        <v>1</v>
      </c>
      <c r="H201">
        <v>2</v>
      </c>
      <c r="I201" t="s">
        <v>1142</v>
      </c>
      <c r="J201" t="s">
        <v>1143</v>
      </c>
      <c r="K201" t="s">
        <v>1144</v>
      </c>
      <c r="L201">
        <v>1368</v>
      </c>
      <c r="N201">
        <v>1011</v>
      </c>
      <c r="O201" t="s">
        <v>997</v>
      </c>
      <c r="P201" t="s">
        <v>997</v>
      </c>
      <c r="Q201">
        <v>1</v>
      </c>
      <c r="W201">
        <v>0</v>
      </c>
      <c r="X201">
        <v>1801551115</v>
      </c>
      <c r="Y201">
        <v>1.56</v>
      </c>
      <c r="AA201">
        <v>0</v>
      </c>
      <c r="AB201">
        <v>11.32</v>
      </c>
      <c r="AC201">
        <v>9</v>
      </c>
      <c r="AD201">
        <v>0</v>
      </c>
      <c r="AE201">
        <v>0</v>
      </c>
      <c r="AF201">
        <v>11.32</v>
      </c>
      <c r="AG201">
        <v>9</v>
      </c>
      <c r="AH201">
        <v>0</v>
      </c>
      <c r="AI201">
        <v>1</v>
      </c>
      <c r="AJ201">
        <v>1</v>
      </c>
      <c r="AK201">
        <v>1</v>
      </c>
      <c r="AL201">
        <v>1</v>
      </c>
      <c r="AN201">
        <v>0</v>
      </c>
      <c r="AO201">
        <v>1</v>
      </c>
      <c r="AP201">
        <v>0</v>
      </c>
      <c r="AQ201">
        <v>0</v>
      </c>
      <c r="AR201">
        <v>0</v>
      </c>
      <c r="AS201" t="s">
        <v>3</v>
      </c>
      <c r="AT201">
        <v>1.56</v>
      </c>
      <c r="AU201" t="s">
        <v>3</v>
      </c>
      <c r="AV201">
        <v>0</v>
      </c>
      <c r="AW201">
        <v>2</v>
      </c>
      <c r="AX201">
        <v>48584617</v>
      </c>
      <c r="AY201">
        <v>1</v>
      </c>
      <c r="AZ201">
        <v>0</v>
      </c>
      <c r="BA201">
        <v>212</v>
      </c>
      <c r="BB201">
        <v>0</v>
      </c>
      <c r="BC201">
        <v>0</v>
      </c>
      <c r="BD201">
        <v>0</v>
      </c>
      <c r="BE201">
        <v>0</v>
      </c>
      <c r="BF201">
        <v>0</v>
      </c>
      <c r="BG201">
        <v>0</v>
      </c>
      <c r="BH201">
        <v>0</v>
      </c>
      <c r="BI201">
        <v>0</v>
      </c>
      <c r="BJ201">
        <v>0</v>
      </c>
      <c r="BK201">
        <v>0</v>
      </c>
      <c r="BL201">
        <v>0</v>
      </c>
      <c r="BM201">
        <v>0</v>
      </c>
      <c r="BN201">
        <v>0</v>
      </c>
      <c r="BO201">
        <v>0</v>
      </c>
      <c r="BP201">
        <v>0</v>
      </c>
      <c r="BQ201">
        <v>0</v>
      </c>
      <c r="BR201">
        <v>0</v>
      </c>
      <c r="BS201">
        <v>0</v>
      </c>
      <c r="BT201">
        <v>0</v>
      </c>
      <c r="BU201">
        <v>0</v>
      </c>
      <c r="BV201">
        <v>0</v>
      </c>
      <c r="BW201">
        <v>0</v>
      </c>
      <c r="CX201">
        <f>Y201*Source!I91</f>
        <v>3.5880000000000002E-2</v>
      </c>
      <c r="CY201">
        <f>AB201</f>
        <v>11.32</v>
      </c>
      <c r="CZ201">
        <f>AF201</f>
        <v>11.32</v>
      </c>
      <c r="DA201">
        <f>AJ201</f>
        <v>1</v>
      </c>
      <c r="DB201">
        <f t="shared" si="12"/>
        <v>17.66</v>
      </c>
      <c r="DC201">
        <f t="shared" si="13"/>
        <v>14.04</v>
      </c>
    </row>
    <row r="202" spans="1:107">
      <c r="A202">
        <f>ROW(Source!A91)</f>
        <v>91</v>
      </c>
      <c r="B202">
        <v>48583957</v>
      </c>
      <c r="C202">
        <v>48584601</v>
      </c>
      <c r="D202">
        <v>40548857</v>
      </c>
      <c r="E202">
        <v>1</v>
      </c>
      <c r="F202">
        <v>1</v>
      </c>
      <c r="G202">
        <v>1</v>
      </c>
      <c r="H202">
        <v>2</v>
      </c>
      <c r="I202" t="s">
        <v>1028</v>
      </c>
      <c r="J202" t="s">
        <v>1029</v>
      </c>
      <c r="K202" t="s">
        <v>1030</v>
      </c>
      <c r="L202">
        <v>1368</v>
      </c>
      <c r="N202">
        <v>1011</v>
      </c>
      <c r="O202" t="s">
        <v>997</v>
      </c>
      <c r="P202" t="s">
        <v>997</v>
      </c>
      <c r="Q202">
        <v>1</v>
      </c>
      <c r="W202">
        <v>0</v>
      </c>
      <c r="X202">
        <v>-671646184</v>
      </c>
      <c r="Y202">
        <v>0.28000000000000003</v>
      </c>
      <c r="AA202">
        <v>0</v>
      </c>
      <c r="AB202">
        <v>91.76</v>
      </c>
      <c r="AC202">
        <v>10.35</v>
      </c>
      <c r="AD202">
        <v>0</v>
      </c>
      <c r="AE202">
        <v>0</v>
      </c>
      <c r="AF202">
        <v>91.76</v>
      </c>
      <c r="AG202">
        <v>10.35</v>
      </c>
      <c r="AH202">
        <v>0</v>
      </c>
      <c r="AI202">
        <v>1</v>
      </c>
      <c r="AJ202">
        <v>1</v>
      </c>
      <c r="AK202">
        <v>1</v>
      </c>
      <c r="AL202">
        <v>1</v>
      </c>
      <c r="AN202">
        <v>0</v>
      </c>
      <c r="AO202">
        <v>1</v>
      </c>
      <c r="AP202">
        <v>0</v>
      </c>
      <c r="AQ202">
        <v>0</v>
      </c>
      <c r="AR202">
        <v>0</v>
      </c>
      <c r="AS202" t="s">
        <v>3</v>
      </c>
      <c r="AT202">
        <v>0.28000000000000003</v>
      </c>
      <c r="AU202" t="s">
        <v>3</v>
      </c>
      <c r="AV202">
        <v>0</v>
      </c>
      <c r="AW202">
        <v>2</v>
      </c>
      <c r="AX202">
        <v>48584618</v>
      </c>
      <c r="AY202">
        <v>1</v>
      </c>
      <c r="AZ202">
        <v>0</v>
      </c>
      <c r="BA202">
        <v>213</v>
      </c>
      <c r="BB202">
        <v>0</v>
      </c>
      <c r="BC202">
        <v>0</v>
      </c>
      <c r="BD202">
        <v>0</v>
      </c>
      <c r="BE202">
        <v>0</v>
      </c>
      <c r="BF202">
        <v>0</v>
      </c>
      <c r="BG202">
        <v>0</v>
      </c>
      <c r="BH202">
        <v>0</v>
      </c>
      <c r="BI202">
        <v>0</v>
      </c>
      <c r="BJ202">
        <v>0</v>
      </c>
      <c r="BK202">
        <v>0</v>
      </c>
      <c r="BL202">
        <v>0</v>
      </c>
      <c r="BM202">
        <v>0</v>
      </c>
      <c r="BN202">
        <v>0</v>
      </c>
      <c r="BO202">
        <v>0</v>
      </c>
      <c r="BP202">
        <v>0</v>
      </c>
      <c r="BQ202">
        <v>0</v>
      </c>
      <c r="BR202">
        <v>0</v>
      </c>
      <c r="BS202">
        <v>0</v>
      </c>
      <c r="BT202">
        <v>0</v>
      </c>
      <c r="BU202">
        <v>0</v>
      </c>
      <c r="BV202">
        <v>0</v>
      </c>
      <c r="BW202">
        <v>0</v>
      </c>
      <c r="CX202">
        <f>Y202*Source!I91</f>
        <v>6.4400000000000004E-3</v>
      </c>
      <c r="CY202">
        <f>AB202</f>
        <v>91.76</v>
      </c>
      <c r="CZ202">
        <f>AF202</f>
        <v>91.76</v>
      </c>
      <c r="DA202">
        <f>AJ202</f>
        <v>1</v>
      </c>
      <c r="DB202">
        <f t="shared" si="12"/>
        <v>25.69</v>
      </c>
      <c r="DC202">
        <f t="shared" si="13"/>
        <v>2.9</v>
      </c>
    </row>
    <row r="203" spans="1:107">
      <c r="A203">
        <f>ROW(Source!A91)</f>
        <v>91</v>
      </c>
      <c r="B203">
        <v>48583957</v>
      </c>
      <c r="C203">
        <v>48584601</v>
      </c>
      <c r="D203">
        <v>40484817</v>
      </c>
      <c r="E203">
        <v>1</v>
      </c>
      <c r="F203">
        <v>1</v>
      </c>
      <c r="G203">
        <v>1</v>
      </c>
      <c r="H203">
        <v>3</v>
      </c>
      <c r="I203" t="s">
        <v>1145</v>
      </c>
      <c r="J203" t="s">
        <v>1146</v>
      </c>
      <c r="K203" t="s">
        <v>1147</v>
      </c>
      <c r="L203">
        <v>1327</v>
      </c>
      <c r="N203">
        <v>1005</v>
      </c>
      <c r="O203" t="s">
        <v>105</v>
      </c>
      <c r="P203" t="s">
        <v>105</v>
      </c>
      <c r="Q203">
        <v>1</v>
      </c>
      <c r="W203">
        <v>0</v>
      </c>
      <c r="X203">
        <v>254016813</v>
      </c>
      <c r="Y203">
        <v>102</v>
      </c>
      <c r="AA203">
        <v>74.209999999999994</v>
      </c>
      <c r="AB203">
        <v>0</v>
      </c>
      <c r="AC203">
        <v>0</v>
      </c>
      <c r="AD203">
        <v>0</v>
      </c>
      <c r="AE203">
        <v>74.209999999999994</v>
      </c>
      <c r="AF203">
        <v>0</v>
      </c>
      <c r="AG203">
        <v>0</v>
      </c>
      <c r="AH203">
        <v>0</v>
      </c>
      <c r="AI203">
        <v>1</v>
      </c>
      <c r="AJ203">
        <v>1</v>
      </c>
      <c r="AK203">
        <v>1</v>
      </c>
      <c r="AL203">
        <v>1</v>
      </c>
      <c r="AN203">
        <v>0</v>
      </c>
      <c r="AO203">
        <v>1</v>
      </c>
      <c r="AP203">
        <v>0</v>
      </c>
      <c r="AQ203">
        <v>0</v>
      </c>
      <c r="AR203">
        <v>0</v>
      </c>
      <c r="AS203" t="s">
        <v>3</v>
      </c>
      <c r="AT203">
        <v>102</v>
      </c>
      <c r="AU203" t="s">
        <v>3</v>
      </c>
      <c r="AV203">
        <v>0</v>
      </c>
      <c r="AW203">
        <v>2</v>
      </c>
      <c r="AX203">
        <v>48584619</v>
      </c>
      <c r="AY203">
        <v>1</v>
      </c>
      <c r="AZ203">
        <v>0</v>
      </c>
      <c r="BA203">
        <v>214</v>
      </c>
      <c r="BB203">
        <v>0</v>
      </c>
      <c r="BC203">
        <v>0</v>
      </c>
      <c r="BD203">
        <v>0</v>
      </c>
      <c r="BE203">
        <v>0</v>
      </c>
      <c r="BF203">
        <v>0</v>
      </c>
      <c r="BG203">
        <v>0</v>
      </c>
      <c r="BH203">
        <v>0</v>
      </c>
      <c r="BI203">
        <v>0</v>
      </c>
      <c r="BJ203">
        <v>0</v>
      </c>
      <c r="BK203">
        <v>0</v>
      </c>
      <c r="BL203">
        <v>0</v>
      </c>
      <c r="BM203">
        <v>0</v>
      </c>
      <c r="BN203">
        <v>0</v>
      </c>
      <c r="BO203">
        <v>0</v>
      </c>
      <c r="BP203">
        <v>0</v>
      </c>
      <c r="BQ203">
        <v>0</v>
      </c>
      <c r="BR203">
        <v>0</v>
      </c>
      <c r="BS203">
        <v>0</v>
      </c>
      <c r="BT203">
        <v>0</v>
      </c>
      <c r="BU203">
        <v>0</v>
      </c>
      <c r="BV203">
        <v>0</v>
      </c>
      <c r="BW203">
        <v>0</v>
      </c>
      <c r="CX203">
        <f>Y203*Source!I91</f>
        <v>2.3460000000000001</v>
      </c>
      <c r="CY203">
        <f>AA203</f>
        <v>74.209999999999994</v>
      </c>
      <c r="CZ203">
        <f>AE203</f>
        <v>74.209999999999994</v>
      </c>
      <c r="DA203">
        <f>AI203</f>
        <v>1</v>
      </c>
      <c r="DB203">
        <f t="shared" si="12"/>
        <v>7569.42</v>
      </c>
      <c r="DC203">
        <f t="shared" si="13"/>
        <v>0</v>
      </c>
    </row>
    <row r="204" spans="1:107">
      <c r="A204">
        <f>ROW(Source!A91)</f>
        <v>91</v>
      </c>
      <c r="B204">
        <v>48583957</v>
      </c>
      <c r="C204">
        <v>48584601</v>
      </c>
      <c r="D204">
        <v>40482877</v>
      </c>
      <c r="E204">
        <v>1</v>
      </c>
      <c r="F204">
        <v>1</v>
      </c>
      <c r="G204">
        <v>1</v>
      </c>
      <c r="H204">
        <v>3</v>
      </c>
      <c r="I204" t="s">
        <v>1099</v>
      </c>
      <c r="J204" t="s">
        <v>1100</v>
      </c>
      <c r="K204" t="s">
        <v>1101</v>
      </c>
      <c r="L204">
        <v>1346</v>
      </c>
      <c r="N204">
        <v>1009</v>
      </c>
      <c r="O204" t="s">
        <v>220</v>
      </c>
      <c r="P204" t="s">
        <v>220</v>
      </c>
      <c r="Q204">
        <v>1</v>
      </c>
      <c r="W204">
        <v>0</v>
      </c>
      <c r="X204">
        <v>844235703</v>
      </c>
      <c r="Y204">
        <v>0.5</v>
      </c>
      <c r="AA204">
        <v>1.82</v>
      </c>
      <c r="AB204">
        <v>0</v>
      </c>
      <c r="AC204">
        <v>0</v>
      </c>
      <c r="AD204">
        <v>0</v>
      </c>
      <c r="AE204">
        <v>1.82</v>
      </c>
      <c r="AF204">
        <v>0</v>
      </c>
      <c r="AG204">
        <v>0</v>
      </c>
      <c r="AH204">
        <v>0</v>
      </c>
      <c r="AI204">
        <v>1</v>
      </c>
      <c r="AJ204">
        <v>1</v>
      </c>
      <c r="AK204">
        <v>1</v>
      </c>
      <c r="AL204">
        <v>1</v>
      </c>
      <c r="AN204">
        <v>0</v>
      </c>
      <c r="AO204">
        <v>1</v>
      </c>
      <c r="AP204">
        <v>0</v>
      </c>
      <c r="AQ204">
        <v>0</v>
      </c>
      <c r="AR204">
        <v>0</v>
      </c>
      <c r="AS204" t="s">
        <v>3</v>
      </c>
      <c r="AT204">
        <v>0.5</v>
      </c>
      <c r="AU204" t="s">
        <v>3</v>
      </c>
      <c r="AV204">
        <v>0</v>
      </c>
      <c r="AW204">
        <v>2</v>
      </c>
      <c r="AX204">
        <v>48584620</v>
      </c>
      <c r="AY204">
        <v>1</v>
      </c>
      <c r="AZ204">
        <v>0</v>
      </c>
      <c r="BA204">
        <v>215</v>
      </c>
      <c r="BB204">
        <v>0</v>
      </c>
      <c r="BC204">
        <v>0</v>
      </c>
      <c r="BD204">
        <v>0</v>
      </c>
      <c r="BE204">
        <v>0</v>
      </c>
      <c r="BF204">
        <v>0</v>
      </c>
      <c r="BG204">
        <v>0</v>
      </c>
      <c r="BH204">
        <v>0</v>
      </c>
      <c r="BI204">
        <v>0</v>
      </c>
      <c r="BJ204">
        <v>0</v>
      </c>
      <c r="BK204">
        <v>0</v>
      </c>
      <c r="BL204">
        <v>0</v>
      </c>
      <c r="BM204">
        <v>0</v>
      </c>
      <c r="BN204">
        <v>0</v>
      </c>
      <c r="BO204">
        <v>0</v>
      </c>
      <c r="BP204">
        <v>0</v>
      </c>
      <c r="BQ204">
        <v>0</v>
      </c>
      <c r="BR204">
        <v>0</v>
      </c>
      <c r="BS204">
        <v>0</v>
      </c>
      <c r="BT204">
        <v>0</v>
      </c>
      <c r="BU204">
        <v>0</v>
      </c>
      <c r="BV204">
        <v>0</v>
      </c>
      <c r="BW204">
        <v>0</v>
      </c>
      <c r="CX204">
        <f>Y204*Source!I91</f>
        <v>1.15E-2</v>
      </c>
      <c r="CY204">
        <f>AA204</f>
        <v>1.82</v>
      </c>
      <c r="CZ204">
        <f>AE204</f>
        <v>1.82</v>
      </c>
      <c r="DA204">
        <f>AI204</f>
        <v>1</v>
      </c>
      <c r="DB204">
        <f t="shared" si="12"/>
        <v>0.91</v>
      </c>
      <c r="DC204">
        <f t="shared" si="13"/>
        <v>0</v>
      </c>
    </row>
    <row r="205" spans="1:107">
      <c r="A205">
        <f>ROW(Source!A91)</f>
        <v>91</v>
      </c>
      <c r="B205">
        <v>48583957</v>
      </c>
      <c r="C205">
        <v>48584601</v>
      </c>
      <c r="D205">
        <v>40484366</v>
      </c>
      <c r="E205">
        <v>1</v>
      </c>
      <c r="F205">
        <v>1</v>
      </c>
      <c r="G205">
        <v>1</v>
      </c>
      <c r="H205">
        <v>3</v>
      </c>
      <c r="I205" t="s">
        <v>1148</v>
      </c>
      <c r="J205" t="s">
        <v>1149</v>
      </c>
      <c r="K205" t="s">
        <v>1150</v>
      </c>
      <c r="L205">
        <v>1346</v>
      </c>
      <c r="N205">
        <v>1009</v>
      </c>
      <c r="O205" t="s">
        <v>220</v>
      </c>
      <c r="P205" t="s">
        <v>220</v>
      </c>
      <c r="Q205">
        <v>1</v>
      </c>
      <c r="W205">
        <v>0</v>
      </c>
      <c r="X205">
        <v>434318314</v>
      </c>
      <c r="Y205">
        <v>450</v>
      </c>
      <c r="AA205">
        <v>1.39</v>
      </c>
      <c r="AB205">
        <v>0</v>
      </c>
      <c r="AC205">
        <v>0</v>
      </c>
      <c r="AD205">
        <v>0</v>
      </c>
      <c r="AE205">
        <v>1.39</v>
      </c>
      <c r="AF205">
        <v>0</v>
      </c>
      <c r="AG205">
        <v>0</v>
      </c>
      <c r="AH205">
        <v>0</v>
      </c>
      <c r="AI205">
        <v>1</v>
      </c>
      <c r="AJ205">
        <v>1</v>
      </c>
      <c r="AK205">
        <v>1</v>
      </c>
      <c r="AL205">
        <v>1</v>
      </c>
      <c r="AN205">
        <v>0</v>
      </c>
      <c r="AO205">
        <v>1</v>
      </c>
      <c r="AP205">
        <v>0</v>
      </c>
      <c r="AQ205">
        <v>0</v>
      </c>
      <c r="AR205">
        <v>0</v>
      </c>
      <c r="AS205" t="s">
        <v>3</v>
      </c>
      <c r="AT205">
        <v>450</v>
      </c>
      <c r="AU205" t="s">
        <v>3</v>
      </c>
      <c r="AV205">
        <v>0</v>
      </c>
      <c r="AW205">
        <v>2</v>
      </c>
      <c r="AX205">
        <v>48584621</v>
      </c>
      <c r="AY205">
        <v>1</v>
      </c>
      <c r="AZ205">
        <v>0</v>
      </c>
      <c r="BA205">
        <v>216</v>
      </c>
      <c r="BB205">
        <v>0</v>
      </c>
      <c r="BC205">
        <v>0</v>
      </c>
      <c r="BD205">
        <v>0</v>
      </c>
      <c r="BE205">
        <v>0</v>
      </c>
      <c r="BF205">
        <v>0</v>
      </c>
      <c r="BG205">
        <v>0</v>
      </c>
      <c r="BH205">
        <v>0</v>
      </c>
      <c r="BI205">
        <v>0</v>
      </c>
      <c r="BJ205">
        <v>0</v>
      </c>
      <c r="BK205">
        <v>0</v>
      </c>
      <c r="BL205">
        <v>0</v>
      </c>
      <c r="BM205">
        <v>0</v>
      </c>
      <c r="BN205">
        <v>0</v>
      </c>
      <c r="BO205">
        <v>0</v>
      </c>
      <c r="BP205">
        <v>0</v>
      </c>
      <c r="BQ205">
        <v>0</v>
      </c>
      <c r="BR205">
        <v>0</v>
      </c>
      <c r="BS205">
        <v>0</v>
      </c>
      <c r="BT205">
        <v>0</v>
      </c>
      <c r="BU205">
        <v>0</v>
      </c>
      <c r="BV205">
        <v>0</v>
      </c>
      <c r="BW205">
        <v>0</v>
      </c>
      <c r="CX205">
        <f>Y205*Source!I91</f>
        <v>10.35</v>
      </c>
      <c r="CY205">
        <f>AA205</f>
        <v>1.39</v>
      </c>
      <c r="CZ205">
        <f>AE205</f>
        <v>1.39</v>
      </c>
      <c r="DA205">
        <f>AI205</f>
        <v>1</v>
      </c>
      <c r="DB205">
        <f t="shared" si="12"/>
        <v>625.5</v>
      </c>
      <c r="DC205">
        <f t="shared" si="13"/>
        <v>0</v>
      </c>
    </row>
    <row r="206" spans="1:107">
      <c r="A206">
        <f>ROW(Source!A91)</f>
        <v>91</v>
      </c>
      <c r="B206">
        <v>48583957</v>
      </c>
      <c r="C206">
        <v>48584601</v>
      </c>
      <c r="D206">
        <v>40482916</v>
      </c>
      <c r="E206">
        <v>1</v>
      </c>
      <c r="F206">
        <v>1</v>
      </c>
      <c r="G206">
        <v>1</v>
      </c>
      <c r="H206">
        <v>3</v>
      </c>
      <c r="I206" t="s">
        <v>1151</v>
      </c>
      <c r="J206" t="s">
        <v>1152</v>
      </c>
      <c r="K206" t="s">
        <v>1153</v>
      </c>
      <c r="L206">
        <v>1348</v>
      </c>
      <c r="N206">
        <v>1009</v>
      </c>
      <c r="O206" t="s">
        <v>40</v>
      </c>
      <c r="P206" t="s">
        <v>40</v>
      </c>
      <c r="Q206">
        <v>1000</v>
      </c>
      <c r="W206">
        <v>0</v>
      </c>
      <c r="X206">
        <v>2142030353</v>
      </c>
      <c r="Y206">
        <v>0.05</v>
      </c>
      <c r="AA206">
        <v>6610.69</v>
      </c>
      <c r="AB206">
        <v>0</v>
      </c>
      <c r="AC206">
        <v>0</v>
      </c>
      <c r="AD206">
        <v>0</v>
      </c>
      <c r="AE206">
        <v>6610.69</v>
      </c>
      <c r="AF206">
        <v>0</v>
      </c>
      <c r="AG206">
        <v>0</v>
      </c>
      <c r="AH206">
        <v>0</v>
      </c>
      <c r="AI206">
        <v>1</v>
      </c>
      <c r="AJ206">
        <v>1</v>
      </c>
      <c r="AK206">
        <v>1</v>
      </c>
      <c r="AL206">
        <v>1</v>
      </c>
      <c r="AN206">
        <v>0</v>
      </c>
      <c r="AO206">
        <v>1</v>
      </c>
      <c r="AP206">
        <v>0</v>
      </c>
      <c r="AQ206">
        <v>0</v>
      </c>
      <c r="AR206">
        <v>0</v>
      </c>
      <c r="AS206" t="s">
        <v>3</v>
      </c>
      <c r="AT206">
        <v>0.05</v>
      </c>
      <c r="AU206" t="s">
        <v>3</v>
      </c>
      <c r="AV206">
        <v>0</v>
      </c>
      <c r="AW206">
        <v>2</v>
      </c>
      <c r="AX206">
        <v>48584622</v>
      </c>
      <c r="AY206">
        <v>1</v>
      </c>
      <c r="AZ206">
        <v>0</v>
      </c>
      <c r="BA206">
        <v>217</v>
      </c>
      <c r="BB206">
        <v>0</v>
      </c>
      <c r="BC206">
        <v>0</v>
      </c>
      <c r="BD206">
        <v>0</v>
      </c>
      <c r="BE206">
        <v>0</v>
      </c>
      <c r="BF206">
        <v>0</v>
      </c>
      <c r="BG206">
        <v>0</v>
      </c>
      <c r="BH206">
        <v>0</v>
      </c>
      <c r="BI206">
        <v>0</v>
      </c>
      <c r="BJ206">
        <v>0</v>
      </c>
      <c r="BK206">
        <v>0</v>
      </c>
      <c r="BL206">
        <v>0</v>
      </c>
      <c r="BM206">
        <v>0</v>
      </c>
      <c r="BN206">
        <v>0</v>
      </c>
      <c r="BO206">
        <v>0</v>
      </c>
      <c r="BP206">
        <v>0</v>
      </c>
      <c r="BQ206">
        <v>0</v>
      </c>
      <c r="BR206">
        <v>0</v>
      </c>
      <c r="BS206">
        <v>0</v>
      </c>
      <c r="BT206">
        <v>0</v>
      </c>
      <c r="BU206">
        <v>0</v>
      </c>
      <c r="BV206">
        <v>0</v>
      </c>
      <c r="BW206">
        <v>0</v>
      </c>
      <c r="CX206">
        <f>Y206*Source!I91</f>
        <v>1.15E-3</v>
      </c>
      <c r="CY206">
        <f>AA206</f>
        <v>6610.69</v>
      </c>
      <c r="CZ206">
        <f>AE206</f>
        <v>6610.69</v>
      </c>
      <c r="DA206">
        <f>AI206</f>
        <v>1</v>
      </c>
      <c r="DB206">
        <f t="shared" si="12"/>
        <v>330.53</v>
      </c>
      <c r="DC206">
        <f t="shared" si="13"/>
        <v>0</v>
      </c>
    </row>
    <row r="207" spans="1:107">
      <c r="A207">
        <f>ROW(Source!A91)</f>
        <v>91</v>
      </c>
      <c r="B207">
        <v>48583957</v>
      </c>
      <c r="C207">
        <v>48584601</v>
      </c>
      <c r="D207">
        <v>40525967</v>
      </c>
      <c r="E207">
        <v>1</v>
      </c>
      <c r="F207">
        <v>1</v>
      </c>
      <c r="G207">
        <v>1</v>
      </c>
      <c r="H207">
        <v>3</v>
      </c>
      <c r="I207" t="s">
        <v>1090</v>
      </c>
      <c r="J207" t="s">
        <v>1091</v>
      </c>
      <c r="K207" t="s">
        <v>1092</v>
      </c>
      <c r="L207">
        <v>1339</v>
      </c>
      <c r="N207">
        <v>1007</v>
      </c>
      <c r="O207" t="s">
        <v>1040</v>
      </c>
      <c r="P207" t="s">
        <v>1040</v>
      </c>
      <c r="Q207">
        <v>1</v>
      </c>
      <c r="W207">
        <v>0</v>
      </c>
      <c r="X207">
        <v>-1418712732</v>
      </c>
      <c r="Y207">
        <v>0.1</v>
      </c>
      <c r="AA207">
        <v>2.4700000000000002</v>
      </c>
      <c r="AB207">
        <v>0</v>
      </c>
      <c r="AC207">
        <v>0</v>
      </c>
      <c r="AD207">
        <v>0</v>
      </c>
      <c r="AE207">
        <v>2.4700000000000002</v>
      </c>
      <c r="AF207">
        <v>0</v>
      </c>
      <c r="AG207">
        <v>0</v>
      </c>
      <c r="AH207">
        <v>0</v>
      </c>
      <c r="AI207">
        <v>1</v>
      </c>
      <c r="AJ207">
        <v>1</v>
      </c>
      <c r="AK207">
        <v>1</v>
      </c>
      <c r="AL207">
        <v>1</v>
      </c>
      <c r="AN207">
        <v>0</v>
      </c>
      <c r="AO207">
        <v>1</v>
      </c>
      <c r="AP207">
        <v>0</v>
      </c>
      <c r="AQ207">
        <v>0</v>
      </c>
      <c r="AR207">
        <v>0</v>
      </c>
      <c r="AS207" t="s">
        <v>3</v>
      </c>
      <c r="AT207">
        <v>0.1</v>
      </c>
      <c r="AU207" t="s">
        <v>3</v>
      </c>
      <c r="AV207">
        <v>0</v>
      </c>
      <c r="AW207">
        <v>2</v>
      </c>
      <c r="AX207">
        <v>48584623</v>
      </c>
      <c r="AY207">
        <v>1</v>
      </c>
      <c r="AZ207">
        <v>0</v>
      </c>
      <c r="BA207">
        <v>218</v>
      </c>
      <c r="BB207">
        <v>0</v>
      </c>
      <c r="BC207">
        <v>0</v>
      </c>
      <c r="BD207">
        <v>0</v>
      </c>
      <c r="BE207">
        <v>0</v>
      </c>
      <c r="BF207">
        <v>0</v>
      </c>
      <c r="BG207">
        <v>0</v>
      </c>
      <c r="BH207">
        <v>0</v>
      </c>
      <c r="BI207">
        <v>0</v>
      </c>
      <c r="BJ207">
        <v>0</v>
      </c>
      <c r="BK207">
        <v>0</v>
      </c>
      <c r="BL207">
        <v>0</v>
      </c>
      <c r="BM207">
        <v>0</v>
      </c>
      <c r="BN207">
        <v>0</v>
      </c>
      <c r="BO207">
        <v>0</v>
      </c>
      <c r="BP207">
        <v>0</v>
      </c>
      <c r="BQ207">
        <v>0</v>
      </c>
      <c r="BR207">
        <v>0</v>
      </c>
      <c r="BS207">
        <v>0</v>
      </c>
      <c r="BT207">
        <v>0</v>
      </c>
      <c r="BU207">
        <v>0</v>
      </c>
      <c r="BV207">
        <v>0</v>
      </c>
      <c r="BW207">
        <v>0</v>
      </c>
      <c r="CX207">
        <f>Y207*Source!I91</f>
        <v>2.3E-3</v>
      </c>
      <c r="CY207">
        <f>AA207</f>
        <v>2.4700000000000002</v>
      </c>
      <c r="CZ207">
        <f>AE207</f>
        <v>2.4700000000000002</v>
      </c>
      <c r="DA207">
        <f>AI207</f>
        <v>1</v>
      </c>
      <c r="DB207">
        <f t="shared" si="12"/>
        <v>0.25</v>
      </c>
      <c r="DC207">
        <f t="shared" si="13"/>
        <v>0</v>
      </c>
    </row>
    <row r="208" spans="1:107">
      <c r="A208">
        <f>ROW(Source!A94)</f>
        <v>94</v>
      </c>
      <c r="B208">
        <v>48583957</v>
      </c>
      <c r="C208">
        <v>48584626</v>
      </c>
      <c r="D208">
        <v>23134664</v>
      </c>
      <c r="E208">
        <v>1</v>
      </c>
      <c r="F208">
        <v>1</v>
      </c>
      <c r="G208">
        <v>1</v>
      </c>
      <c r="H208">
        <v>1</v>
      </c>
      <c r="I208" t="s">
        <v>1169</v>
      </c>
      <c r="J208" t="s">
        <v>3</v>
      </c>
      <c r="K208" t="s">
        <v>1170</v>
      </c>
      <c r="L208">
        <v>1369</v>
      </c>
      <c r="N208">
        <v>1013</v>
      </c>
      <c r="O208" t="s">
        <v>991</v>
      </c>
      <c r="P208" t="s">
        <v>991</v>
      </c>
      <c r="Q208">
        <v>1</v>
      </c>
      <c r="W208">
        <v>0</v>
      </c>
      <c r="X208">
        <v>-1578608621</v>
      </c>
      <c r="Y208">
        <v>12.91</v>
      </c>
      <c r="AA208">
        <v>0</v>
      </c>
      <c r="AB208">
        <v>0</v>
      </c>
      <c r="AC208">
        <v>0</v>
      </c>
      <c r="AD208">
        <v>8.89</v>
      </c>
      <c r="AE208">
        <v>0</v>
      </c>
      <c r="AF208">
        <v>0</v>
      </c>
      <c r="AG208">
        <v>0</v>
      </c>
      <c r="AH208">
        <v>8.89</v>
      </c>
      <c r="AI208">
        <v>1</v>
      </c>
      <c r="AJ208">
        <v>1</v>
      </c>
      <c r="AK208">
        <v>1</v>
      </c>
      <c r="AL208">
        <v>1</v>
      </c>
      <c r="AN208">
        <v>0</v>
      </c>
      <c r="AO208">
        <v>1</v>
      </c>
      <c r="AP208">
        <v>0</v>
      </c>
      <c r="AQ208">
        <v>0</v>
      </c>
      <c r="AR208">
        <v>0</v>
      </c>
      <c r="AS208" t="s">
        <v>3</v>
      </c>
      <c r="AT208">
        <v>12.91</v>
      </c>
      <c r="AU208" t="s">
        <v>3</v>
      </c>
      <c r="AV208">
        <v>1</v>
      </c>
      <c r="AW208">
        <v>2</v>
      </c>
      <c r="AX208">
        <v>48584634</v>
      </c>
      <c r="AY208">
        <v>1</v>
      </c>
      <c r="AZ208">
        <v>0</v>
      </c>
      <c r="BA208">
        <v>219</v>
      </c>
      <c r="BB208">
        <v>0</v>
      </c>
      <c r="BC208">
        <v>0</v>
      </c>
      <c r="BD208">
        <v>0</v>
      </c>
      <c r="BE208">
        <v>0</v>
      </c>
      <c r="BF208">
        <v>0</v>
      </c>
      <c r="BG208">
        <v>0</v>
      </c>
      <c r="BH208">
        <v>0</v>
      </c>
      <c r="BI208">
        <v>0</v>
      </c>
      <c r="BJ208">
        <v>0</v>
      </c>
      <c r="BK208">
        <v>0</v>
      </c>
      <c r="BL208">
        <v>0</v>
      </c>
      <c r="BM208">
        <v>0</v>
      </c>
      <c r="BN208">
        <v>0</v>
      </c>
      <c r="BO208">
        <v>0</v>
      </c>
      <c r="BP208">
        <v>0</v>
      </c>
      <c r="BQ208">
        <v>0</v>
      </c>
      <c r="BR208">
        <v>0</v>
      </c>
      <c r="BS208">
        <v>0</v>
      </c>
      <c r="BT208">
        <v>0</v>
      </c>
      <c r="BU208">
        <v>0</v>
      </c>
      <c r="BV208">
        <v>0</v>
      </c>
      <c r="BW208">
        <v>0</v>
      </c>
      <c r="CX208">
        <f>Y208*Source!I94</f>
        <v>25.652170000000002</v>
      </c>
      <c r="CY208">
        <f>AD208</f>
        <v>8.89</v>
      </c>
      <c r="CZ208">
        <f>AH208</f>
        <v>8.89</v>
      </c>
      <c r="DA208">
        <f>AL208</f>
        <v>1</v>
      </c>
      <c r="DB208">
        <f t="shared" si="12"/>
        <v>114.77</v>
      </c>
      <c r="DC208">
        <f t="shared" si="13"/>
        <v>0</v>
      </c>
    </row>
    <row r="209" spans="1:107">
      <c r="A209">
        <f>ROW(Source!A94)</f>
        <v>94</v>
      </c>
      <c r="B209">
        <v>48583957</v>
      </c>
      <c r="C209">
        <v>48584626</v>
      </c>
      <c r="D209">
        <v>121548</v>
      </c>
      <c r="E209">
        <v>1</v>
      </c>
      <c r="F209">
        <v>1</v>
      </c>
      <c r="G209">
        <v>1</v>
      </c>
      <c r="H209">
        <v>1</v>
      </c>
      <c r="I209" t="s">
        <v>24</v>
      </c>
      <c r="J209" t="s">
        <v>3</v>
      </c>
      <c r="K209" t="s">
        <v>992</v>
      </c>
      <c r="L209">
        <v>608254</v>
      </c>
      <c r="N209">
        <v>1013</v>
      </c>
      <c r="O209" t="s">
        <v>993</v>
      </c>
      <c r="P209" t="s">
        <v>993</v>
      </c>
      <c r="Q209">
        <v>1</v>
      </c>
      <c r="W209">
        <v>0</v>
      </c>
      <c r="X209">
        <v>-185737400</v>
      </c>
      <c r="Y209">
        <v>0.14000000000000001</v>
      </c>
      <c r="AA209">
        <v>0</v>
      </c>
      <c r="AB209">
        <v>0</v>
      </c>
      <c r="AC209">
        <v>0</v>
      </c>
      <c r="AD209">
        <v>0</v>
      </c>
      <c r="AE209">
        <v>0</v>
      </c>
      <c r="AF209">
        <v>0</v>
      </c>
      <c r="AG209">
        <v>0</v>
      </c>
      <c r="AH209">
        <v>0</v>
      </c>
      <c r="AI209">
        <v>1</v>
      </c>
      <c r="AJ209">
        <v>1</v>
      </c>
      <c r="AK209">
        <v>1</v>
      </c>
      <c r="AL209">
        <v>1</v>
      </c>
      <c r="AN209">
        <v>0</v>
      </c>
      <c r="AO209">
        <v>1</v>
      </c>
      <c r="AP209">
        <v>0</v>
      </c>
      <c r="AQ209">
        <v>0</v>
      </c>
      <c r="AR209">
        <v>0</v>
      </c>
      <c r="AS209" t="s">
        <v>3</v>
      </c>
      <c r="AT209">
        <v>0.14000000000000001</v>
      </c>
      <c r="AU209" t="s">
        <v>3</v>
      </c>
      <c r="AV209">
        <v>2</v>
      </c>
      <c r="AW209">
        <v>2</v>
      </c>
      <c r="AX209">
        <v>48584635</v>
      </c>
      <c r="AY209">
        <v>1</v>
      </c>
      <c r="AZ209">
        <v>0</v>
      </c>
      <c r="BA209">
        <v>220</v>
      </c>
      <c r="BB209">
        <v>0</v>
      </c>
      <c r="BC209">
        <v>0</v>
      </c>
      <c r="BD209">
        <v>0</v>
      </c>
      <c r="BE209">
        <v>0</v>
      </c>
      <c r="BF209">
        <v>0</v>
      </c>
      <c r="BG209">
        <v>0</v>
      </c>
      <c r="BH209">
        <v>0</v>
      </c>
      <c r="BI209">
        <v>0</v>
      </c>
      <c r="BJ209">
        <v>0</v>
      </c>
      <c r="BK209">
        <v>0</v>
      </c>
      <c r="BL209">
        <v>0</v>
      </c>
      <c r="BM209">
        <v>0</v>
      </c>
      <c r="BN209">
        <v>0</v>
      </c>
      <c r="BO209">
        <v>0</v>
      </c>
      <c r="BP209">
        <v>0</v>
      </c>
      <c r="BQ209">
        <v>0</v>
      </c>
      <c r="BR209">
        <v>0</v>
      </c>
      <c r="BS209">
        <v>0</v>
      </c>
      <c r="BT209">
        <v>0</v>
      </c>
      <c r="BU209">
        <v>0</v>
      </c>
      <c r="BV209">
        <v>0</v>
      </c>
      <c r="BW209">
        <v>0</v>
      </c>
      <c r="CX209">
        <f>Y209*Source!I94</f>
        <v>0.27818000000000004</v>
      </c>
      <c r="CY209">
        <f>AD209</f>
        <v>0</v>
      </c>
      <c r="CZ209">
        <f>AH209</f>
        <v>0</v>
      </c>
      <c r="DA209">
        <f>AL209</f>
        <v>1</v>
      </c>
      <c r="DB209">
        <f t="shared" si="12"/>
        <v>0</v>
      </c>
      <c r="DC209">
        <f t="shared" si="13"/>
        <v>0</v>
      </c>
    </row>
    <row r="210" spans="1:107">
      <c r="A210">
        <f>ROW(Source!A94)</f>
        <v>94</v>
      </c>
      <c r="B210">
        <v>48583957</v>
      </c>
      <c r="C210">
        <v>48584626</v>
      </c>
      <c r="D210">
        <v>40547139</v>
      </c>
      <c r="E210">
        <v>1</v>
      </c>
      <c r="F210">
        <v>1</v>
      </c>
      <c r="G210">
        <v>1</v>
      </c>
      <c r="H210">
        <v>2</v>
      </c>
      <c r="I210" t="s">
        <v>1177</v>
      </c>
      <c r="J210" t="s">
        <v>1178</v>
      </c>
      <c r="K210" t="s">
        <v>1179</v>
      </c>
      <c r="L210">
        <v>1368</v>
      </c>
      <c r="N210">
        <v>1011</v>
      </c>
      <c r="O210" t="s">
        <v>997</v>
      </c>
      <c r="P210" t="s">
        <v>997</v>
      </c>
      <c r="Q210">
        <v>1</v>
      </c>
      <c r="W210">
        <v>0</v>
      </c>
      <c r="X210">
        <v>1410020565</v>
      </c>
      <c r="Y210">
        <v>0.14000000000000001</v>
      </c>
      <c r="AA210">
        <v>0</v>
      </c>
      <c r="AB210">
        <v>28.1</v>
      </c>
      <c r="AC210">
        <v>10.35</v>
      </c>
      <c r="AD210">
        <v>0</v>
      </c>
      <c r="AE210">
        <v>0</v>
      </c>
      <c r="AF210">
        <v>28.1</v>
      </c>
      <c r="AG210">
        <v>10.35</v>
      </c>
      <c r="AH210">
        <v>0</v>
      </c>
      <c r="AI210">
        <v>1</v>
      </c>
      <c r="AJ210">
        <v>1</v>
      </c>
      <c r="AK210">
        <v>1</v>
      </c>
      <c r="AL210">
        <v>1</v>
      </c>
      <c r="AN210">
        <v>0</v>
      </c>
      <c r="AO210">
        <v>1</v>
      </c>
      <c r="AP210">
        <v>0</v>
      </c>
      <c r="AQ210">
        <v>0</v>
      </c>
      <c r="AR210">
        <v>0</v>
      </c>
      <c r="AS210" t="s">
        <v>3</v>
      </c>
      <c r="AT210">
        <v>0.14000000000000001</v>
      </c>
      <c r="AU210" t="s">
        <v>3</v>
      </c>
      <c r="AV210">
        <v>0</v>
      </c>
      <c r="AW210">
        <v>2</v>
      </c>
      <c r="AX210">
        <v>48584636</v>
      </c>
      <c r="AY210">
        <v>1</v>
      </c>
      <c r="AZ210">
        <v>0</v>
      </c>
      <c r="BA210">
        <v>221</v>
      </c>
      <c r="BB210">
        <v>0</v>
      </c>
      <c r="BC210">
        <v>0</v>
      </c>
      <c r="BD210">
        <v>0</v>
      </c>
      <c r="BE210">
        <v>0</v>
      </c>
      <c r="BF210">
        <v>0</v>
      </c>
      <c r="BG210">
        <v>0</v>
      </c>
      <c r="BH210">
        <v>0</v>
      </c>
      <c r="BI210">
        <v>0</v>
      </c>
      <c r="BJ210">
        <v>0</v>
      </c>
      <c r="BK210">
        <v>0</v>
      </c>
      <c r="BL210">
        <v>0</v>
      </c>
      <c r="BM210">
        <v>0</v>
      </c>
      <c r="BN210">
        <v>0</v>
      </c>
      <c r="BO210">
        <v>0</v>
      </c>
      <c r="BP210">
        <v>0</v>
      </c>
      <c r="BQ210">
        <v>0</v>
      </c>
      <c r="BR210">
        <v>0</v>
      </c>
      <c r="BS210">
        <v>0</v>
      </c>
      <c r="BT210">
        <v>0</v>
      </c>
      <c r="BU210">
        <v>0</v>
      </c>
      <c r="BV210">
        <v>0</v>
      </c>
      <c r="BW210">
        <v>0</v>
      </c>
      <c r="CX210">
        <f>Y210*Source!I94</f>
        <v>0.27818000000000004</v>
      </c>
      <c r="CY210">
        <f>AB210</f>
        <v>28.1</v>
      </c>
      <c r="CZ210">
        <f>AF210</f>
        <v>28.1</v>
      </c>
      <c r="DA210">
        <f>AJ210</f>
        <v>1</v>
      </c>
      <c r="DB210">
        <f t="shared" si="12"/>
        <v>3.93</v>
      </c>
      <c r="DC210">
        <f t="shared" si="13"/>
        <v>1.45</v>
      </c>
    </row>
    <row r="211" spans="1:107">
      <c r="A211">
        <f>ROW(Source!A94)</f>
        <v>94</v>
      </c>
      <c r="B211">
        <v>48583957</v>
      </c>
      <c r="C211">
        <v>48584626</v>
      </c>
      <c r="D211">
        <v>40548669</v>
      </c>
      <c r="E211">
        <v>1</v>
      </c>
      <c r="F211">
        <v>1</v>
      </c>
      <c r="G211">
        <v>1</v>
      </c>
      <c r="H211">
        <v>2</v>
      </c>
      <c r="I211" t="s">
        <v>1180</v>
      </c>
      <c r="J211" t="s">
        <v>1181</v>
      </c>
      <c r="K211" t="s">
        <v>1182</v>
      </c>
      <c r="L211">
        <v>1368</v>
      </c>
      <c r="N211">
        <v>1011</v>
      </c>
      <c r="O211" t="s">
        <v>997</v>
      </c>
      <c r="P211" t="s">
        <v>997</v>
      </c>
      <c r="Q211">
        <v>1</v>
      </c>
      <c r="W211">
        <v>0</v>
      </c>
      <c r="X211">
        <v>-244626325</v>
      </c>
      <c r="Y211">
        <v>11.91</v>
      </c>
      <c r="AA211">
        <v>0</v>
      </c>
      <c r="AB211">
        <v>7.52</v>
      </c>
      <c r="AC211">
        <v>0</v>
      </c>
      <c r="AD211">
        <v>0</v>
      </c>
      <c r="AE211">
        <v>0</v>
      </c>
      <c r="AF211">
        <v>7.52</v>
      </c>
      <c r="AG211">
        <v>0</v>
      </c>
      <c r="AH211">
        <v>0</v>
      </c>
      <c r="AI211">
        <v>1</v>
      </c>
      <c r="AJ211">
        <v>1</v>
      </c>
      <c r="AK211">
        <v>1</v>
      </c>
      <c r="AL211">
        <v>1</v>
      </c>
      <c r="AN211">
        <v>0</v>
      </c>
      <c r="AO211">
        <v>1</v>
      </c>
      <c r="AP211">
        <v>0</v>
      </c>
      <c r="AQ211">
        <v>0</v>
      </c>
      <c r="AR211">
        <v>0</v>
      </c>
      <c r="AS211" t="s">
        <v>3</v>
      </c>
      <c r="AT211">
        <v>11.91</v>
      </c>
      <c r="AU211" t="s">
        <v>3</v>
      </c>
      <c r="AV211">
        <v>0</v>
      </c>
      <c r="AW211">
        <v>2</v>
      </c>
      <c r="AX211">
        <v>48584637</v>
      </c>
      <c r="AY211">
        <v>1</v>
      </c>
      <c r="AZ211">
        <v>0</v>
      </c>
      <c r="BA211">
        <v>222</v>
      </c>
      <c r="BB211">
        <v>0</v>
      </c>
      <c r="BC211">
        <v>0</v>
      </c>
      <c r="BD211">
        <v>0</v>
      </c>
      <c r="BE211">
        <v>0</v>
      </c>
      <c r="BF211">
        <v>0</v>
      </c>
      <c r="BG211">
        <v>0</v>
      </c>
      <c r="BH211">
        <v>0</v>
      </c>
      <c r="BI211">
        <v>0</v>
      </c>
      <c r="BJ211">
        <v>0</v>
      </c>
      <c r="BK211">
        <v>0</v>
      </c>
      <c r="BL211">
        <v>0</v>
      </c>
      <c r="BM211">
        <v>0</v>
      </c>
      <c r="BN211">
        <v>0</v>
      </c>
      <c r="BO211">
        <v>0</v>
      </c>
      <c r="BP211">
        <v>0</v>
      </c>
      <c r="BQ211">
        <v>0</v>
      </c>
      <c r="BR211">
        <v>0</v>
      </c>
      <c r="BS211">
        <v>0</v>
      </c>
      <c r="BT211">
        <v>0</v>
      </c>
      <c r="BU211">
        <v>0</v>
      </c>
      <c r="BV211">
        <v>0</v>
      </c>
      <c r="BW211">
        <v>0</v>
      </c>
      <c r="CX211">
        <f>Y211*Source!I94</f>
        <v>23.66517</v>
      </c>
      <c r="CY211">
        <f>AB211</f>
        <v>7.52</v>
      </c>
      <c r="CZ211">
        <f>AF211</f>
        <v>7.52</v>
      </c>
      <c r="DA211">
        <f>AJ211</f>
        <v>1</v>
      </c>
      <c r="DB211">
        <f t="shared" si="12"/>
        <v>89.56</v>
      </c>
      <c r="DC211">
        <f t="shared" si="13"/>
        <v>0</v>
      </c>
    </row>
    <row r="212" spans="1:107">
      <c r="A212">
        <f>ROW(Source!A94)</f>
        <v>94</v>
      </c>
      <c r="B212">
        <v>48583957</v>
      </c>
      <c r="C212">
        <v>48584626</v>
      </c>
      <c r="D212">
        <v>40548857</v>
      </c>
      <c r="E212">
        <v>1</v>
      </c>
      <c r="F212">
        <v>1</v>
      </c>
      <c r="G212">
        <v>1</v>
      </c>
      <c r="H212">
        <v>2</v>
      </c>
      <c r="I212" t="s">
        <v>1028</v>
      </c>
      <c r="J212" t="s">
        <v>1029</v>
      </c>
      <c r="K212" t="s">
        <v>1030</v>
      </c>
      <c r="L212">
        <v>1368</v>
      </c>
      <c r="N212">
        <v>1011</v>
      </c>
      <c r="O212" t="s">
        <v>997</v>
      </c>
      <c r="P212" t="s">
        <v>997</v>
      </c>
      <c r="Q212">
        <v>1</v>
      </c>
      <c r="W212">
        <v>0</v>
      </c>
      <c r="X212">
        <v>-671646184</v>
      </c>
      <c r="Y212">
        <v>0.34</v>
      </c>
      <c r="AA212">
        <v>0</v>
      </c>
      <c r="AB212">
        <v>91.76</v>
      </c>
      <c r="AC212">
        <v>10.35</v>
      </c>
      <c r="AD212">
        <v>0</v>
      </c>
      <c r="AE212">
        <v>0</v>
      </c>
      <c r="AF212">
        <v>91.76</v>
      </c>
      <c r="AG212">
        <v>10.35</v>
      </c>
      <c r="AH212">
        <v>0</v>
      </c>
      <c r="AI212">
        <v>1</v>
      </c>
      <c r="AJ212">
        <v>1</v>
      </c>
      <c r="AK212">
        <v>1</v>
      </c>
      <c r="AL212">
        <v>1</v>
      </c>
      <c r="AN212">
        <v>0</v>
      </c>
      <c r="AO212">
        <v>1</v>
      </c>
      <c r="AP212">
        <v>0</v>
      </c>
      <c r="AQ212">
        <v>0</v>
      </c>
      <c r="AR212">
        <v>0</v>
      </c>
      <c r="AS212" t="s">
        <v>3</v>
      </c>
      <c r="AT212">
        <v>0.34</v>
      </c>
      <c r="AU212" t="s">
        <v>3</v>
      </c>
      <c r="AV212">
        <v>0</v>
      </c>
      <c r="AW212">
        <v>2</v>
      </c>
      <c r="AX212">
        <v>48584638</v>
      </c>
      <c r="AY212">
        <v>1</v>
      </c>
      <c r="AZ212">
        <v>0</v>
      </c>
      <c r="BA212">
        <v>223</v>
      </c>
      <c r="BB212">
        <v>0</v>
      </c>
      <c r="BC212">
        <v>0</v>
      </c>
      <c r="BD212">
        <v>0</v>
      </c>
      <c r="BE212">
        <v>0</v>
      </c>
      <c r="BF212">
        <v>0</v>
      </c>
      <c r="BG212">
        <v>0</v>
      </c>
      <c r="BH212">
        <v>0</v>
      </c>
      <c r="BI212">
        <v>0</v>
      </c>
      <c r="BJ212">
        <v>0</v>
      </c>
      <c r="BK212">
        <v>0</v>
      </c>
      <c r="BL212">
        <v>0</v>
      </c>
      <c r="BM212">
        <v>0</v>
      </c>
      <c r="BN212">
        <v>0</v>
      </c>
      <c r="BO212">
        <v>0</v>
      </c>
      <c r="BP212">
        <v>0</v>
      </c>
      <c r="BQ212">
        <v>0</v>
      </c>
      <c r="BR212">
        <v>0</v>
      </c>
      <c r="BS212">
        <v>0</v>
      </c>
      <c r="BT212">
        <v>0</v>
      </c>
      <c r="BU212">
        <v>0</v>
      </c>
      <c r="BV212">
        <v>0</v>
      </c>
      <c r="BW212">
        <v>0</v>
      </c>
      <c r="CX212">
        <f>Y212*Source!I94</f>
        <v>0.67558000000000007</v>
      </c>
      <c r="CY212">
        <f>AB212</f>
        <v>91.76</v>
      </c>
      <c r="CZ212">
        <f>AF212</f>
        <v>91.76</v>
      </c>
      <c r="DA212">
        <f>AJ212</f>
        <v>1</v>
      </c>
      <c r="DB212">
        <f t="shared" si="12"/>
        <v>31.2</v>
      </c>
      <c r="DC212">
        <f t="shared" si="13"/>
        <v>3.52</v>
      </c>
    </row>
    <row r="213" spans="1:107">
      <c r="A213">
        <f>ROW(Source!A94)</f>
        <v>94</v>
      </c>
      <c r="B213">
        <v>48583957</v>
      </c>
      <c r="C213">
        <v>48584626</v>
      </c>
      <c r="D213">
        <v>40482877</v>
      </c>
      <c r="E213">
        <v>1</v>
      </c>
      <c r="F213">
        <v>1</v>
      </c>
      <c r="G213">
        <v>1</v>
      </c>
      <c r="H213">
        <v>3</v>
      </c>
      <c r="I213" t="s">
        <v>1099</v>
      </c>
      <c r="J213" t="s">
        <v>1100</v>
      </c>
      <c r="K213" t="s">
        <v>1101</v>
      </c>
      <c r="L213">
        <v>1346</v>
      </c>
      <c r="N213">
        <v>1009</v>
      </c>
      <c r="O213" t="s">
        <v>220</v>
      </c>
      <c r="P213" t="s">
        <v>220</v>
      </c>
      <c r="Q213">
        <v>1</v>
      </c>
      <c r="W213">
        <v>0</v>
      </c>
      <c r="X213">
        <v>844235703</v>
      </c>
      <c r="Y213">
        <v>1</v>
      </c>
      <c r="AA213">
        <v>1.82</v>
      </c>
      <c r="AB213">
        <v>0</v>
      </c>
      <c r="AC213">
        <v>0</v>
      </c>
      <c r="AD213">
        <v>0</v>
      </c>
      <c r="AE213">
        <v>1.82</v>
      </c>
      <c r="AF213">
        <v>0</v>
      </c>
      <c r="AG213">
        <v>0</v>
      </c>
      <c r="AH213">
        <v>0</v>
      </c>
      <c r="AI213">
        <v>1</v>
      </c>
      <c r="AJ213">
        <v>1</v>
      </c>
      <c r="AK213">
        <v>1</v>
      </c>
      <c r="AL213">
        <v>1</v>
      </c>
      <c r="AN213">
        <v>0</v>
      </c>
      <c r="AO213">
        <v>1</v>
      </c>
      <c r="AP213">
        <v>0</v>
      </c>
      <c r="AQ213">
        <v>0</v>
      </c>
      <c r="AR213">
        <v>0</v>
      </c>
      <c r="AS213" t="s">
        <v>3</v>
      </c>
      <c r="AT213">
        <v>1</v>
      </c>
      <c r="AU213" t="s">
        <v>3</v>
      </c>
      <c r="AV213">
        <v>0</v>
      </c>
      <c r="AW213">
        <v>2</v>
      </c>
      <c r="AX213">
        <v>48584639</v>
      </c>
      <c r="AY213">
        <v>1</v>
      </c>
      <c r="AZ213">
        <v>0</v>
      </c>
      <c r="BA213">
        <v>224</v>
      </c>
      <c r="BB213">
        <v>0</v>
      </c>
      <c r="BC213">
        <v>0</v>
      </c>
      <c r="BD213">
        <v>0</v>
      </c>
      <c r="BE213">
        <v>0</v>
      </c>
      <c r="BF213">
        <v>0</v>
      </c>
      <c r="BG213">
        <v>0</v>
      </c>
      <c r="BH213">
        <v>0</v>
      </c>
      <c r="BI213">
        <v>0</v>
      </c>
      <c r="BJ213">
        <v>0</v>
      </c>
      <c r="BK213">
        <v>0</v>
      </c>
      <c r="BL213">
        <v>0</v>
      </c>
      <c r="BM213">
        <v>0</v>
      </c>
      <c r="BN213">
        <v>0</v>
      </c>
      <c r="BO213">
        <v>0</v>
      </c>
      <c r="BP213">
        <v>0</v>
      </c>
      <c r="BQ213">
        <v>0</v>
      </c>
      <c r="BR213">
        <v>0</v>
      </c>
      <c r="BS213">
        <v>0</v>
      </c>
      <c r="BT213">
        <v>0</v>
      </c>
      <c r="BU213">
        <v>0</v>
      </c>
      <c r="BV213">
        <v>0</v>
      </c>
      <c r="BW213">
        <v>0</v>
      </c>
      <c r="CX213">
        <f>Y213*Source!I94</f>
        <v>1.9870000000000001</v>
      </c>
      <c r="CY213">
        <f>AA213</f>
        <v>1.82</v>
      </c>
      <c r="CZ213">
        <f>AE213</f>
        <v>1.82</v>
      </c>
      <c r="DA213">
        <f>AI213</f>
        <v>1</v>
      </c>
      <c r="DB213">
        <f t="shared" si="12"/>
        <v>1.82</v>
      </c>
      <c r="DC213">
        <f t="shared" si="13"/>
        <v>0</v>
      </c>
    </row>
    <row r="214" spans="1:107">
      <c r="A214">
        <f>ROW(Source!A94)</f>
        <v>94</v>
      </c>
      <c r="B214">
        <v>48583957</v>
      </c>
      <c r="C214">
        <v>48584626</v>
      </c>
      <c r="D214">
        <v>40525967</v>
      </c>
      <c r="E214">
        <v>1</v>
      </c>
      <c r="F214">
        <v>1</v>
      </c>
      <c r="G214">
        <v>1</v>
      </c>
      <c r="H214">
        <v>3</v>
      </c>
      <c r="I214" t="s">
        <v>1090</v>
      </c>
      <c r="J214" t="s">
        <v>1091</v>
      </c>
      <c r="K214" t="s">
        <v>1092</v>
      </c>
      <c r="L214">
        <v>1339</v>
      </c>
      <c r="N214">
        <v>1007</v>
      </c>
      <c r="O214" t="s">
        <v>1040</v>
      </c>
      <c r="P214" t="s">
        <v>1040</v>
      </c>
      <c r="Q214">
        <v>1</v>
      </c>
      <c r="W214">
        <v>0</v>
      </c>
      <c r="X214">
        <v>-1418712732</v>
      </c>
      <c r="Y214">
        <v>0.01</v>
      </c>
      <c r="AA214">
        <v>2.4700000000000002</v>
      </c>
      <c r="AB214">
        <v>0</v>
      </c>
      <c r="AC214">
        <v>0</v>
      </c>
      <c r="AD214">
        <v>0</v>
      </c>
      <c r="AE214">
        <v>2.4700000000000002</v>
      </c>
      <c r="AF214">
        <v>0</v>
      </c>
      <c r="AG214">
        <v>0</v>
      </c>
      <c r="AH214">
        <v>0</v>
      </c>
      <c r="AI214">
        <v>1</v>
      </c>
      <c r="AJ214">
        <v>1</v>
      </c>
      <c r="AK214">
        <v>1</v>
      </c>
      <c r="AL214">
        <v>1</v>
      </c>
      <c r="AN214">
        <v>0</v>
      </c>
      <c r="AO214">
        <v>1</v>
      </c>
      <c r="AP214">
        <v>0</v>
      </c>
      <c r="AQ214">
        <v>0</v>
      </c>
      <c r="AR214">
        <v>0</v>
      </c>
      <c r="AS214" t="s">
        <v>3</v>
      </c>
      <c r="AT214">
        <v>0.01</v>
      </c>
      <c r="AU214" t="s">
        <v>3</v>
      </c>
      <c r="AV214">
        <v>0</v>
      </c>
      <c r="AW214">
        <v>2</v>
      </c>
      <c r="AX214">
        <v>48584641</v>
      </c>
      <c r="AY214">
        <v>1</v>
      </c>
      <c r="AZ214">
        <v>0</v>
      </c>
      <c r="BA214">
        <v>226</v>
      </c>
      <c r="BB214">
        <v>0</v>
      </c>
      <c r="BC214">
        <v>0</v>
      </c>
      <c r="BD214">
        <v>0</v>
      </c>
      <c r="BE214">
        <v>0</v>
      </c>
      <c r="BF214">
        <v>0</v>
      </c>
      <c r="BG214">
        <v>0</v>
      </c>
      <c r="BH214">
        <v>0</v>
      </c>
      <c r="BI214">
        <v>0</v>
      </c>
      <c r="BJ214">
        <v>0</v>
      </c>
      <c r="BK214">
        <v>0</v>
      </c>
      <c r="BL214">
        <v>0</v>
      </c>
      <c r="BM214">
        <v>0</v>
      </c>
      <c r="BN214">
        <v>0</v>
      </c>
      <c r="BO214">
        <v>0</v>
      </c>
      <c r="BP214">
        <v>0</v>
      </c>
      <c r="BQ214">
        <v>0</v>
      </c>
      <c r="BR214">
        <v>0</v>
      </c>
      <c r="BS214">
        <v>0</v>
      </c>
      <c r="BT214">
        <v>0</v>
      </c>
      <c r="BU214">
        <v>0</v>
      </c>
      <c r="BV214">
        <v>0</v>
      </c>
      <c r="BW214">
        <v>0</v>
      </c>
      <c r="CX214">
        <f>Y214*Source!I94</f>
        <v>1.9870000000000002E-2</v>
      </c>
      <c r="CY214">
        <f>AA214</f>
        <v>2.4700000000000002</v>
      </c>
      <c r="CZ214">
        <f>AE214</f>
        <v>2.4700000000000002</v>
      </c>
      <c r="DA214">
        <f>AI214</f>
        <v>1</v>
      </c>
      <c r="DB214">
        <f t="shared" si="12"/>
        <v>0.02</v>
      </c>
      <c r="DC214">
        <f t="shared" si="13"/>
        <v>0</v>
      </c>
    </row>
    <row r="215" spans="1:107">
      <c r="A215">
        <f>ROW(Source!A96)</f>
        <v>96</v>
      </c>
      <c r="B215">
        <v>48583957</v>
      </c>
      <c r="C215">
        <v>48584643</v>
      </c>
      <c r="D215">
        <v>23129805</v>
      </c>
      <c r="E215">
        <v>1</v>
      </c>
      <c r="F215">
        <v>1</v>
      </c>
      <c r="G215">
        <v>1</v>
      </c>
      <c r="H215">
        <v>1</v>
      </c>
      <c r="I215" t="s">
        <v>1183</v>
      </c>
      <c r="J215" t="s">
        <v>3</v>
      </c>
      <c r="K215" t="s">
        <v>1184</v>
      </c>
      <c r="L215">
        <v>1369</v>
      </c>
      <c r="N215">
        <v>1013</v>
      </c>
      <c r="O215" t="s">
        <v>991</v>
      </c>
      <c r="P215" t="s">
        <v>991</v>
      </c>
      <c r="Q215">
        <v>1</v>
      </c>
      <c r="W215">
        <v>0</v>
      </c>
      <c r="X215">
        <v>756115135</v>
      </c>
      <c r="Y215">
        <v>69.040000000000006</v>
      </c>
      <c r="AA215">
        <v>0</v>
      </c>
      <c r="AB215">
        <v>0</v>
      </c>
      <c r="AC215">
        <v>0</v>
      </c>
      <c r="AD215">
        <v>7.97</v>
      </c>
      <c r="AE215">
        <v>0</v>
      </c>
      <c r="AF215">
        <v>0</v>
      </c>
      <c r="AG215">
        <v>0</v>
      </c>
      <c r="AH215">
        <v>7.97</v>
      </c>
      <c r="AI215">
        <v>1</v>
      </c>
      <c r="AJ215">
        <v>1</v>
      </c>
      <c r="AK215">
        <v>1</v>
      </c>
      <c r="AL215">
        <v>1</v>
      </c>
      <c r="AN215">
        <v>0</v>
      </c>
      <c r="AO215">
        <v>1</v>
      </c>
      <c r="AP215">
        <v>0</v>
      </c>
      <c r="AQ215">
        <v>0</v>
      </c>
      <c r="AR215">
        <v>0</v>
      </c>
      <c r="AS215" t="s">
        <v>3</v>
      </c>
      <c r="AT215">
        <v>69.040000000000006</v>
      </c>
      <c r="AU215" t="s">
        <v>3</v>
      </c>
      <c r="AV215">
        <v>1</v>
      </c>
      <c r="AW215">
        <v>2</v>
      </c>
      <c r="AX215">
        <v>48584652</v>
      </c>
      <c r="AY215">
        <v>1</v>
      </c>
      <c r="AZ215">
        <v>0</v>
      </c>
      <c r="BA215">
        <v>227</v>
      </c>
      <c r="BB215">
        <v>0</v>
      </c>
      <c r="BC215">
        <v>0</v>
      </c>
      <c r="BD215">
        <v>0</v>
      </c>
      <c r="BE215">
        <v>0</v>
      </c>
      <c r="BF215">
        <v>0</v>
      </c>
      <c r="BG215">
        <v>0</v>
      </c>
      <c r="BH215">
        <v>0</v>
      </c>
      <c r="BI215">
        <v>0</v>
      </c>
      <c r="BJ215">
        <v>0</v>
      </c>
      <c r="BK215">
        <v>0</v>
      </c>
      <c r="BL215">
        <v>0</v>
      </c>
      <c r="BM215">
        <v>0</v>
      </c>
      <c r="BN215">
        <v>0</v>
      </c>
      <c r="BO215">
        <v>0</v>
      </c>
      <c r="BP215">
        <v>0</v>
      </c>
      <c r="BQ215">
        <v>0</v>
      </c>
      <c r="BR215">
        <v>0</v>
      </c>
      <c r="BS215">
        <v>0</v>
      </c>
      <c r="BT215">
        <v>0</v>
      </c>
      <c r="BU215">
        <v>0</v>
      </c>
      <c r="BV215">
        <v>0</v>
      </c>
      <c r="BW215">
        <v>0</v>
      </c>
      <c r="CX215">
        <f>Y215*Source!I96</f>
        <v>232.73384000000001</v>
      </c>
      <c r="CY215">
        <f>AD215</f>
        <v>7.97</v>
      </c>
      <c r="CZ215">
        <f>AH215</f>
        <v>7.97</v>
      </c>
      <c r="DA215">
        <f>AL215</f>
        <v>1</v>
      </c>
      <c r="DB215">
        <f t="shared" si="12"/>
        <v>550.25</v>
      </c>
      <c r="DC215">
        <f t="shared" si="13"/>
        <v>0</v>
      </c>
    </row>
    <row r="216" spans="1:107">
      <c r="A216">
        <f>ROW(Source!A96)</f>
        <v>96</v>
      </c>
      <c r="B216">
        <v>48583957</v>
      </c>
      <c r="C216">
        <v>48584643</v>
      </c>
      <c r="D216">
        <v>121548</v>
      </c>
      <c r="E216">
        <v>1</v>
      </c>
      <c r="F216">
        <v>1</v>
      </c>
      <c r="G216">
        <v>1</v>
      </c>
      <c r="H216">
        <v>1</v>
      </c>
      <c r="I216" t="s">
        <v>24</v>
      </c>
      <c r="J216" t="s">
        <v>3</v>
      </c>
      <c r="K216" t="s">
        <v>992</v>
      </c>
      <c r="L216">
        <v>608254</v>
      </c>
      <c r="N216">
        <v>1013</v>
      </c>
      <c r="O216" t="s">
        <v>993</v>
      </c>
      <c r="P216" t="s">
        <v>993</v>
      </c>
      <c r="Q216">
        <v>1</v>
      </c>
      <c r="W216">
        <v>0</v>
      </c>
      <c r="X216">
        <v>-185737400</v>
      </c>
      <c r="Y216">
        <v>1</v>
      </c>
      <c r="AA216">
        <v>0</v>
      </c>
      <c r="AB216">
        <v>0</v>
      </c>
      <c r="AC216">
        <v>0</v>
      </c>
      <c r="AD216">
        <v>0</v>
      </c>
      <c r="AE216">
        <v>0</v>
      </c>
      <c r="AF216">
        <v>0</v>
      </c>
      <c r="AG216">
        <v>0</v>
      </c>
      <c r="AH216">
        <v>0</v>
      </c>
      <c r="AI216">
        <v>1</v>
      </c>
      <c r="AJ216">
        <v>1</v>
      </c>
      <c r="AK216">
        <v>1</v>
      </c>
      <c r="AL216">
        <v>1</v>
      </c>
      <c r="AN216">
        <v>0</v>
      </c>
      <c r="AO216">
        <v>1</v>
      </c>
      <c r="AP216">
        <v>0</v>
      </c>
      <c r="AQ216">
        <v>0</v>
      </c>
      <c r="AR216">
        <v>0</v>
      </c>
      <c r="AS216" t="s">
        <v>3</v>
      </c>
      <c r="AT216">
        <v>1</v>
      </c>
      <c r="AU216" t="s">
        <v>3</v>
      </c>
      <c r="AV216">
        <v>2</v>
      </c>
      <c r="AW216">
        <v>2</v>
      </c>
      <c r="AX216">
        <v>48584653</v>
      </c>
      <c r="AY216">
        <v>1</v>
      </c>
      <c r="AZ216">
        <v>0</v>
      </c>
      <c r="BA216">
        <v>228</v>
      </c>
      <c r="BB216">
        <v>0</v>
      </c>
      <c r="BC216">
        <v>0</v>
      </c>
      <c r="BD216">
        <v>0</v>
      </c>
      <c r="BE216">
        <v>0</v>
      </c>
      <c r="BF216">
        <v>0</v>
      </c>
      <c r="BG216">
        <v>0</v>
      </c>
      <c r="BH216">
        <v>0</v>
      </c>
      <c r="BI216">
        <v>0</v>
      </c>
      <c r="BJ216">
        <v>0</v>
      </c>
      <c r="BK216">
        <v>0</v>
      </c>
      <c r="BL216">
        <v>0</v>
      </c>
      <c r="BM216">
        <v>0</v>
      </c>
      <c r="BN216">
        <v>0</v>
      </c>
      <c r="BO216">
        <v>0</v>
      </c>
      <c r="BP216">
        <v>0</v>
      </c>
      <c r="BQ216">
        <v>0</v>
      </c>
      <c r="BR216">
        <v>0</v>
      </c>
      <c r="BS216">
        <v>0</v>
      </c>
      <c r="BT216">
        <v>0</v>
      </c>
      <c r="BU216">
        <v>0</v>
      </c>
      <c r="BV216">
        <v>0</v>
      </c>
      <c r="BW216">
        <v>0</v>
      </c>
      <c r="CX216">
        <f>Y216*Source!I96</f>
        <v>3.371</v>
      </c>
      <c r="CY216">
        <f>AD216</f>
        <v>0</v>
      </c>
      <c r="CZ216">
        <f>AH216</f>
        <v>0</v>
      </c>
      <c r="DA216">
        <f>AL216</f>
        <v>1</v>
      </c>
      <c r="DB216">
        <f t="shared" si="12"/>
        <v>0</v>
      </c>
      <c r="DC216">
        <f t="shared" si="13"/>
        <v>0</v>
      </c>
    </row>
    <row r="217" spans="1:107">
      <c r="A217">
        <f>ROW(Source!A96)</f>
        <v>96</v>
      </c>
      <c r="B217">
        <v>48583957</v>
      </c>
      <c r="C217">
        <v>48584643</v>
      </c>
      <c r="D217">
        <v>40547141</v>
      </c>
      <c r="E217">
        <v>1</v>
      </c>
      <c r="F217">
        <v>1</v>
      </c>
      <c r="G217">
        <v>1</v>
      </c>
      <c r="H217">
        <v>2</v>
      </c>
      <c r="I217" t="s">
        <v>1009</v>
      </c>
      <c r="J217" t="s">
        <v>1017</v>
      </c>
      <c r="K217" t="s">
        <v>1011</v>
      </c>
      <c r="L217">
        <v>1368</v>
      </c>
      <c r="N217">
        <v>1011</v>
      </c>
      <c r="O217" t="s">
        <v>997</v>
      </c>
      <c r="P217" t="s">
        <v>997</v>
      </c>
      <c r="Q217">
        <v>1</v>
      </c>
      <c r="W217">
        <v>0</v>
      </c>
      <c r="X217">
        <v>1753337916</v>
      </c>
      <c r="Y217">
        <v>1</v>
      </c>
      <c r="AA217">
        <v>0</v>
      </c>
      <c r="AB217">
        <v>32.090000000000003</v>
      </c>
      <c r="AC217">
        <v>12.1</v>
      </c>
      <c r="AD217">
        <v>0</v>
      </c>
      <c r="AE217">
        <v>0</v>
      </c>
      <c r="AF217">
        <v>32.090000000000003</v>
      </c>
      <c r="AG217">
        <v>12.1</v>
      </c>
      <c r="AH217">
        <v>0</v>
      </c>
      <c r="AI217">
        <v>1</v>
      </c>
      <c r="AJ217">
        <v>1</v>
      </c>
      <c r="AK217">
        <v>1</v>
      </c>
      <c r="AL217">
        <v>1</v>
      </c>
      <c r="AN217">
        <v>0</v>
      </c>
      <c r="AO217">
        <v>1</v>
      </c>
      <c r="AP217">
        <v>0</v>
      </c>
      <c r="AQ217">
        <v>0</v>
      </c>
      <c r="AR217">
        <v>0</v>
      </c>
      <c r="AS217" t="s">
        <v>3</v>
      </c>
      <c r="AT217">
        <v>1</v>
      </c>
      <c r="AU217" t="s">
        <v>3</v>
      </c>
      <c r="AV217">
        <v>0</v>
      </c>
      <c r="AW217">
        <v>2</v>
      </c>
      <c r="AX217">
        <v>48584654</v>
      </c>
      <c r="AY217">
        <v>1</v>
      </c>
      <c r="AZ217">
        <v>0</v>
      </c>
      <c r="BA217">
        <v>229</v>
      </c>
      <c r="BB217">
        <v>0</v>
      </c>
      <c r="BC217">
        <v>0</v>
      </c>
      <c r="BD217">
        <v>0</v>
      </c>
      <c r="BE217">
        <v>0</v>
      </c>
      <c r="BF217">
        <v>0</v>
      </c>
      <c r="BG217">
        <v>0</v>
      </c>
      <c r="BH217">
        <v>0</v>
      </c>
      <c r="BI217">
        <v>0</v>
      </c>
      <c r="BJ217">
        <v>0</v>
      </c>
      <c r="BK217">
        <v>0</v>
      </c>
      <c r="BL217">
        <v>0</v>
      </c>
      <c r="BM217">
        <v>0</v>
      </c>
      <c r="BN217">
        <v>0</v>
      </c>
      <c r="BO217">
        <v>0</v>
      </c>
      <c r="BP217">
        <v>0</v>
      </c>
      <c r="BQ217">
        <v>0</v>
      </c>
      <c r="BR217">
        <v>0</v>
      </c>
      <c r="BS217">
        <v>0</v>
      </c>
      <c r="BT217">
        <v>0</v>
      </c>
      <c r="BU217">
        <v>0</v>
      </c>
      <c r="BV217">
        <v>0</v>
      </c>
      <c r="BW217">
        <v>0</v>
      </c>
      <c r="CX217">
        <f>Y217*Source!I96</f>
        <v>3.371</v>
      </c>
      <c r="CY217">
        <f>AB217</f>
        <v>32.090000000000003</v>
      </c>
      <c r="CZ217">
        <f>AF217</f>
        <v>32.090000000000003</v>
      </c>
      <c r="DA217">
        <f>AJ217</f>
        <v>1</v>
      </c>
      <c r="DB217">
        <f t="shared" si="12"/>
        <v>32.090000000000003</v>
      </c>
      <c r="DC217">
        <f t="shared" si="13"/>
        <v>12.1</v>
      </c>
    </row>
    <row r="218" spans="1:107">
      <c r="A218">
        <f>ROW(Source!A96)</f>
        <v>96</v>
      </c>
      <c r="B218">
        <v>48583957</v>
      </c>
      <c r="C218">
        <v>48584643</v>
      </c>
      <c r="D218">
        <v>40548615</v>
      </c>
      <c r="E218">
        <v>1</v>
      </c>
      <c r="F218">
        <v>1</v>
      </c>
      <c r="G218">
        <v>1</v>
      </c>
      <c r="H218">
        <v>2</v>
      </c>
      <c r="I218" t="s">
        <v>1025</v>
      </c>
      <c r="J218" t="s">
        <v>1026</v>
      </c>
      <c r="K218" t="s">
        <v>1027</v>
      </c>
      <c r="L218">
        <v>1368</v>
      </c>
      <c r="N218">
        <v>1011</v>
      </c>
      <c r="O218" t="s">
        <v>997</v>
      </c>
      <c r="P218" t="s">
        <v>997</v>
      </c>
      <c r="Q218">
        <v>1</v>
      </c>
      <c r="W218">
        <v>0</v>
      </c>
      <c r="X218">
        <v>-250660111</v>
      </c>
      <c r="Y218">
        <v>0.94</v>
      </c>
      <c r="AA218">
        <v>0</v>
      </c>
      <c r="AB218">
        <v>0.96</v>
      </c>
      <c r="AC218">
        <v>0</v>
      </c>
      <c r="AD218">
        <v>0</v>
      </c>
      <c r="AE218">
        <v>0</v>
      </c>
      <c r="AF218">
        <v>0.96</v>
      </c>
      <c r="AG218">
        <v>0</v>
      </c>
      <c r="AH218">
        <v>0</v>
      </c>
      <c r="AI218">
        <v>1</v>
      </c>
      <c r="AJ218">
        <v>1</v>
      </c>
      <c r="AK218">
        <v>1</v>
      </c>
      <c r="AL218">
        <v>1</v>
      </c>
      <c r="AN218">
        <v>0</v>
      </c>
      <c r="AO218">
        <v>1</v>
      </c>
      <c r="AP218">
        <v>0</v>
      </c>
      <c r="AQ218">
        <v>0</v>
      </c>
      <c r="AR218">
        <v>0</v>
      </c>
      <c r="AS218" t="s">
        <v>3</v>
      </c>
      <c r="AT218">
        <v>0.94</v>
      </c>
      <c r="AU218" t="s">
        <v>3</v>
      </c>
      <c r="AV218">
        <v>0</v>
      </c>
      <c r="AW218">
        <v>2</v>
      </c>
      <c r="AX218">
        <v>48584655</v>
      </c>
      <c r="AY218">
        <v>1</v>
      </c>
      <c r="AZ218">
        <v>0</v>
      </c>
      <c r="BA218">
        <v>230</v>
      </c>
      <c r="BB218">
        <v>0</v>
      </c>
      <c r="BC218">
        <v>0</v>
      </c>
      <c r="BD218">
        <v>0</v>
      </c>
      <c r="BE218">
        <v>0</v>
      </c>
      <c r="BF218">
        <v>0</v>
      </c>
      <c r="BG218">
        <v>0</v>
      </c>
      <c r="BH218">
        <v>0</v>
      </c>
      <c r="BI218">
        <v>0</v>
      </c>
      <c r="BJ218">
        <v>0</v>
      </c>
      <c r="BK218">
        <v>0</v>
      </c>
      <c r="BL218">
        <v>0</v>
      </c>
      <c r="BM218">
        <v>0</v>
      </c>
      <c r="BN218">
        <v>0</v>
      </c>
      <c r="BO218">
        <v>0</v>
      </c>
      <c r="BP218">
        <v>0</v>
      </c>
      <c r="BQ218">
        <v>0</v>
      </c>
      <c r="BR218">
        <v>0</v>
      </c>
      <c r="BS218">
        <v>0</v>
      </c>
      <c r="BT218">
        <v>0</v>
      </c>
      <c r="BU218">
        <v>0</v>
      </c>
      <c r="BV218">
        <v>0</v>
      </c>
      <c r="BW218">
        <v>0</v>
      </c>
      <c r="CX218">
        <f>Y218*Source!I96</f>
        <v>3.1687399999999997</v>
      </c>
      <c r="CY218">
        <f>AB218</f>
        <v>0.96</v>
      </c>
      <c r="CZ218">
        <f>AF218</f>
        <v>0.96</v>
      </c>
      <c r="DA218">
        <f>AJ218</f>
        <v>1</v>
      </c>
      <c r="DB218">
        <f t="shared" si="12"/>
        <v>0.9</v>
      </c>
      <c r="DC218">
        <f t="shared" si="13"/>
        <v>0</v>
      </c>
    </row>
    <row r="219" spans="1:107">
      <c r="A219">
        <f>ROW(Source!A96)</f>
        <v>96</v>
      </c>
      <c r="B219">
        <v>48583957</v>
      </c>
      <c r="C219">
        <v>48584643</v>
      </c>
      <c r="D219">
        <v>40548677</v>
      </c>
      <c r="E219">
        <v>1</v>
      </c>
      <c r="F219">
        <v>1</v>
      </c>
      <c r="G219">
        <v>1</v>
      </c>
      <c r="H219">
        <v>2</v>
      </c>
      <c r="I219" t="s">
        <v>1185</v>
      </c>
      <c r="J219" t="s">
        <v>1186</v>
      </c>
      <c r="K219" t="s">
        <v>1187</v>
      </c>
      <c r="L219">
        <v>1368</v>
      </c>
      <c r="N219">
        <v>1011</v>
      </c>
      <c r="O219" t="s">
        <v>997</v>
      </c>
      <c r="P219" t="s">
        <v>997</v>
      </c>
      <c r="Q219">
        <v>1</v>
      </c>
      <c r="W219">
        <v>0</v>
      </c>
      <c r="X219">
        <v>272350650</v>
      </c>
      <c r="Y219">
        <v>2.7</v>
      </c>
      <c r="AA219">
        <v>0</v>
      </c>
      <c r="AB219">
        <v>1.98</v>
      </c>
      <c r="AC219">
        <v>0</v>
      </c>
      <c r="AD219">
        <v>0</v>
      </c>
      <c r="AE219">
        <v>0</v>
      </c>
      <c r="AF219">
        <v>1.98</v>
      </c>
      <c r="AG219">
        <v>0</v>
      </c>
      <c r="AH219">
        <v>0</v>
      </c>
      <c r="AI219">
        <v>1</v>
      </c>
      <c r="AJ219">
        <v>1</v>
      </c>
      <c r="AK219">
        <v>1</v>
      </c>
      <c r="AL219">
        <v>1</v>
      </c>
      <c r="AN219">
        <v>0</v>
      </c>
      <c r="AO219">
        <v>1</v>
      </c>
      <c r="AP219">
        <v>0</v>
      </c>
      <c r="AQ219">
        <v>0</v>
      </c>
      <c r="AR219">
        <v>0</v>
      </c>
      <c r="AS219" t="s">
        <v>3</v>
      </c>
      <c r="AT219">
        <v>2.7</v>
      </c>
      <c r="AU219" t="s">
        <v>3</v>
      </c>
      <c r="AV219">
        <v>0</v>
      </c>
      <c r="AW219">
        <v>2</v>
      </c>
      <c r="AX219">
        <v>48584656</v>
      </c>
      <c r="AY219">
        <v>1</v>
      </c>
      <c r="AZ219">
        <v>0</v>
      </c>
      <c r="BA219">
        <v>231</v>
      </c>
      <c r="BB219">
        <v>0</v>
      </c>
      <c r="BC219">
        <v>0</v>
      </c>
      <c r="BD219">
        <v>0</v>
      </c>
      <c r="BE219">
        <v>0</v>
      </c>
      <c r="BF219">
        <v>0</v>
      </c>
      <c r="BG219">
        <v>0</v>
      </c>
      <c r="BH219">
        <v>0</v>
      </c>
      <c r="BI219">
        <v>0</v>
      </c>
      <c r="BJ219">
        <v>0</v>
      </c>
      <c r="BK219">
        <v>0</v>
      </c>
      <c r="BL219">
        <v>0</v>
      </c>
      <c r="BM219">
        <v>0</v>
      </c>
      <c r="BN219">
        <v>0</v>
      </c>
      <c r="BO219">
        <v>0</v>
      </c>
      <c r="BP219">
        <v>0</v>
      </c>
      <c r="BQ219">
        <v>0</v>
      </c>
      <c r="BR219">
        <v>0</v>
      </c>
      <c r="BS219">
        <v>0</v>
      </c>
      <c r="BT219">
        <v>0</v>
      </c>
      <c r="BU219">
        <v>0</v>
      </c>
      <c r="BV219">
        <v>0</v>
      </c>
      <c r="BW219">
        <v>0</v>
      </c>
      <c r="CX219">
        <f>Y219*Source!I96</f>
        <v>9.101700000000001</v>
      </c>
      <c r="CY219">
        <f>AB219</f>
        <v>1.98</v>
      </c>
      <c r="CZ219">
        <f>AF219</f>
        <v>1.98</v>
      </c>
      <c r="DA219">
        <f>AJ219</f>
        <v>1</v>
      </c>
      <c r="DB219">
        <f t="shared" si="12"/>
        <v>5.35</v>
      </c>
      <c r="DC219">
        <f t="shared" si="13"/>
        <v>0</v>
      </c>
    </row>
    <row r="220" spans="1:107">
      <c r="A220">
        <f>ROW(Source!A96)</f>
        <v>96</v>
      </c>
      <c r="B220">
        <v>48583957</v>
      </c>
      <c r="C220">
        <v>48584643</v>
      </c>
      <c r="D220">
        <v>40548857</v>
      </c>
      <c r="E220">
        <v>1</v>
      </c>
      <c r="F220">
        <v>1</v>
      </c>
      <c r="G220">
        <v>1</v>
      </c>
      <c r="H220">
        <v>2</v>
      </c>
      <c r="I220" t="s">
        <v>1028</v>
      </c>
      <c r="J220" t="s">
        <v>1029</v>
      </c>
      <c r="K220" t="s">
        <v>1030</v>
      </c>
      <c r="L220">
        <v>1368</v>
      </c>
      <c r="N220">
        <v>1011</v>
      </c>
      <c r="O220" t="s">
        <v>997</v>
      </c>
      <c r="P220" t="s">
        <v>997</v>
      </c>
      <c r="Q220">
        <v>1</v>
      </c>
      <c r="W220">
        <v>0</v>
      </c>
      <c r="X220">
        <v>-671646184</v>
      </c>
      <c r="Y220">
        <v>1.45</v>
      </c>
      <c r="AA220">
        <v>0</v>
      </c>
      <c r="AB220">
        <v>91.76</v>
      </c>
      <c r="AC220">
        <v>10.35</v>
      </c>
      <c r="AD220">
        <v>0</v>
      </c>
      <c r="AE220">
        <v>0</v>
      </c>
      <c r="AF220">
        <v>91.76</v>
      </c>
      <c r="AG220">
        <v>10.35</v>
      </c>
      <c r="AH220">
        <v>0</v>
      </c>
      <c r="AI220">
        <v>1</v>
      </c>
      <c r="AJ220">
        <v>1</v>
      </c>
      <c r="AK220">
        <v>1</v>
      </c>
      <c r="AL220">
        <v>1</v>
      </c>
      <c r="AN220">
        <v>0</v>
      </c>
      <c r="AO220">
        <v>1</v>
      </c>
      <c r="AP220">
        <v>0</v>
      </c>
      <c r="AQ220">
        <v>0</v>
      </c>
      <c r="AR220">
        <v>0</v>
      </c>
      <c r="AS220" t="s">
        <v>3</v>
      </c>
      <c r="AT220">
        <v>1.45</v>
      </c>
      <c r="AU220" t="s">
        <v>3</v>
      </c>
      <c r="AV220">
        <v>0</v>
      </c>
      <c r="AW220">
        <v>2</v>
      </c>
      <c r="AX220">
        <v>48584657</v>
      </c>
      <c r="AY220">
        <v>1</v>
      </c>
      <c r="AZ220">
        <v>0</v>
      </c>
      <c r="BA220">
        <v>232</v>
      </c>
      <c r="BB220">
        <v>0</v>
      </c>
      <c r="BC220">
        <v>0</v>
      </c>
      <c r="BD220">
        <v>0</v>
      </c>
      <c r="BE220">
        <v>0</v>
      </c>
      <c r="BF220">
        <v>0</v>
      </c>
      <c r="BG220">
        <v>0</v>
      </c>
      <c r="BH220">
        <v>0</v>
      </c>
      <c r="BI220">
        <v>0</v>
      </c>
      <c r="BJ220">
        <v>0</v>
      </c>
      <c r="BK220">
        <v>0</v>
      </c>
      <c r="BL220">
        <v>0</v>
      </c>
      <c r="BM220">
        <v>0</v>
      </c>
      <c r="BN220">
        <v>0</v>
      </c>
      <c r="BO220">
        <v>0</v>
      </c>
      <c r="BP220">
        <v>0</v>
      </c>
      <c r="BQ220">
        <v>0</v>
      </c>
      <c r="BR220">
        <v>0</v>
      </c>
      <c r="BS220">
        <v>0</v>
      </c>
      <c r="BT220">
        <v>0</v>
      </c>
      <c r="BU220">
        <v>0</v>
      </c>
      <c r="BV220">
        <v>0</v>
      </c>
      <c r="BW220">
        <v>0</v>
      </c>
      <c r="CX220">
        <f>Y220*Source!I96</f>
        <v>4.88795</v>
      </c>
      <c r="CY220">
        <f>AB220</f>
        <v>91.76</v>
      </c>
      <c r="CZ220">
        <f>AF220</f>
        <v>91.76</v>
      </c>
      <c r="DA220">
        <f>AJ220</f>
        <v>1</v>
      </c>
      <c r="DB220">
        <f t="shared" si="12"/>
        <v>133.05000000000001</v>
      </c>
      <c r="DC220">
        <f t="shared" si="13"/>
        <v>15.01</v>
      </c>
    </row>
    <row r="221" spans="1:107">
      <c r="A221">
        <f>ROW(Source!A96)</f>
        <v>96</v>
      </c>
      <c r="B221">
        <v>48583957</v>
      </c>
      <c r="C221">
        <v>48584643</v>
      </c>
      <c r="D221">
        <v>40489140</v>
      </c>
      <c r="E221">
        <v>1</v>
      </c>
      <c r="F221">
        <v>1</v>
      </c>
      <c r="G221">
        <v>1</v>
      </c>
      <c r="H221">
        <v>3</v>
      </c>
      <c r="I221" t="s">
        <v>1041</v>
      </c>
      <c r="J221" t="s">
        <v>1042</v>
      </c>
      <c r="K221" t="s">
        <v>1043</v>
      </c>
      <c r="L221">
        <v>1348</v>
      </c>
      <c r="N221">
        <v>1009</v>
      </c>
      <c r="O221" t="s">
        <v>40</v>
      </c>
      <c r="P221" t="s">
        <v>40</v>
      </c>
      <c r="Q221">
        <v>1000</v>
      </c>
      <c r="W221">
        <v>0</v>
      </c>
      <c r="X221">
        <v>-667930777</v>
      </c>
      <c r="Y221">
        <v>2.35E-2</v>
      </c>
      <c r="AA221">
        <v>12936</v>
      </c>
      <c r="AB221">
        <v>0</v>
      </c>
      <c r="AC221">
        <v>0</v>
      </c>
      <c r="AD221">
        <v>0</v>
      </c>
      <c r="AE221">
        <v>12936</v>
      </c>
      <c r="AF221">
        <v>0</v>
      </c>
      <c r="AG221">
        <v>0</v>
      </c>
      <c r="AH221">
        <v>0</v>
      </c>
      <c r="AI221">
        <v>1</v>
      </c>
      <c r="AJ221">
        <v>1</v>
      </c>
      <c r="AK221">
        <v>1</v>
      </c>
      <c r="AL221">
        <v>1</v>
      </c>
      <c r="AN221">
        <v>0</v>
      </c>
      <c r="AO221">
        <v>1</v>
      </c>
      <c r="AP221">
        <v>0</v>
      </c>
      <c r="AQ221">
        <v>0</v>
      </c>
      <c r="AR221">
        <v>0</v>
      </c>
      <c r="AS221" t="s">
        <v>3</v>
      </c>
      <c r="AT221">
        <v>2.35E-2</v>
      </c>
      <c r="AU221" t="s">
        <v>3</v>
      </c>
      <c r="AV221">
        <v>0</v>
      </c>
      <c r="AW221">
        <v>2</v>
      </c>
      <c r="AX221">
        <v>48584658</v>
      </c>
      <c r="AY221">
        <v>1</v>
      </c>
      <c r="AZ221">
        <v>0</v>
      </c>
      <c r="BA221">
        <v>233</v>
      </c>
      <c r="BB221">
        <v>0</v>
      </c>
      <c r="BC221">
        <v>0</v>
      </c>
      <c r="BD221">
        <v>0</v>
      </c>
      <c r="BE221">
        <v>0</v>
      </c>
      <c r="BF221">
        <v>0</v>
      </c>
      <c r="BG221">
        <v>0</v>
      </c>
      <c r="BH221">
        <v>0</v>
      </c>
      <c r="BI221">
        <v>0</v>
      </c>
      <c r="BJ221">
        <v>0</v>
      </c>
      <c r="BK221">
        <v>0</v>
      </c>
      <c r="BL221">
        <v>0</v>
      </c>
      <c r="BM221">
        <v>0</v>
      </c>
      <c r="BN221">
        <v>0</v>
      </c>
      <c r="BO221">
        <v>0</v>
      </c>
      <c r="BP221">
        <v>0</v>
      </c>
      <c r="BQ221">
        <v>0</v>
      </c>
      <c r="BR221">
        <v>0</v>
      </c>
      <c r="BS221">
        <v>0</v>
      </c>
      <c r="BT221">
        <v>0</v>
      </c>
      <c r="BU221">
        <v>0</v>
      </c>
      <c r="BV221">
        <v>0</v>
      </c>
      <c r="BW221">
        <v>0</v>
      </c>
      <c r="CX221">
        <f>Y221*Source!I96</f>
        <v>7.9218499999999997E-2</v>
      </c>
      <c r="CY221">
        <f>AA221</f>
        <v>12936</v>
      </c>
      <c r="CZ221">
        <f>AE221</f>
        <v>12936</v>
      </c>
      <c r="DA221">
        <f>AI221</f>
        <v>1</v>
      </c>
      <c r="DB221">
        <f t="shared" si="12"/>
        <v>304</v>
      </c>
      <c r="DC221">
        <f t="shared" si="13"/>
        <v>0</v>
      </c>
    </row>
    <row r="222" spans="1:107">
      <c r="A222">
        <f>ROW(Source!A96)</f>
        <v>96</v>
      </c>
      <c r="B222">
        <v>48583957</v>
      </c>
      <c r="C222">
        <v>48584643</v>
      </c>
      <c r="D222">
        <v>40504256</v>
      </c>
      <c r="E222">
        <v>1</v>
      </c>
      <c r="F222">
        <v>1</v>
      </c>
      <c r="G222">
        <v>1</v>
      </c>
      <c r="H222">
        <v>3</v>
      </c>
      <c r="I222" t="s">
        <v>1188</v>
      </c>
      <c r="J222" t="s">
        <v>1189</v>
      </c>
      <c r="K222" t="s">
        <v>1190</v>
      </c>
      <c r="L222">
        <v>1339</v>
      </c>
      <c r="N222">
        <v>1007</v>
      </c>
      <c r="O222" t="s">
        <v>1040</v>
      </c>
      <c r="P222" t="s">
        <v>1040</v>
      </c>
      <c r="Q222">
        <v>1</v>
      </c>
      <c r="W222">
        <v>0</v>
      </c>
      <c r="X222">
        <v>-148142415</v>
      </c>
      <c r="Y222">
        <v>4.9000000000000004</v>
      </c>
      <c r="AA222">
        <v>3078.85</v>
      </c>
      <c r="AB222">
        <v>0</v>
      </c>
      <c r="AC222">
        <v>0</v>
      </c>
      <c r="AD222">
        <v>0</v>
      </c>
      <c r="AE222">
        <v>3078.85</v>
      </c>
      <c r="AF222">
        <v>0</v>
      </c>
      <c r="AG222">
        <v>0</v>
      </c>
      <c r="AH222">
        <v>0</v>
      </c>
      <c r="AI222">
        <v>1</v>
      </c>
      <c r="AJ222">
        <v>1</v>
      </c>
      <c r="AK222">
        <v>1</v>
      </c>
      <c r="AL222">
        <v>1</v>
      </c>
      <c r="AN222">
        <v>0</v>
      </c>
      <c r="AO222">
        <v>1</v>
      </c>
      <c r="AP222">
        <v>0</v>
      </c>
      <c r="AQ222">
        <v>0</v>
      </c>
      <c r="AR222">
        <v>0</v>
      </c>
      <c r="AS222" t="s">
        <v>3</v>
      </c>
      <c r="AT222">
        <v>4.9000000000000004</v>
      </c>
      <c r="AU222" t="s">
        <v>3</v>
      </c>
      <c r="AV222">
        <v>0</v>
      </c>
      <c r="AW222">
        <v>2</v>
      </c>
      <c r="AX222">
        <v>48584659</v>
      </c>
      <c r="AY222">
        <v>1</v>
      </c>
      <c r="AZ222">
        <v>0</v>
      </c>
      <c r="BA222">
        <v>234</v>
      </c>
      <c r="BB222">
        <v>0</v>
      </c>
      <c r="BC222">
        <v>0</v>
      </c>
      <c r="BD222">
        <v>0</v>
      </c>
      <c r="BE222">
        <v>0</v>
      </c>
      <c r="BF222">
        <v>0</v>
      </c>
      <c r="BG222">
        <v>0</v>
      </c>
      <c r="BH222">
        <v>0</v>
      </c>
      <c r="BI222">
        <v>0</v>
      </c>
      <c r="BJ222">
        <v>0</v>
      </c>
      <c r="BK222">
        <v>0</v>
      </c>
      <c r="BL222">
        <v>0</v>
      </c>
      <c r="BM222">
        <v>0</v>
      </c>
      <c r="BN222">
        <v>0</v>
      </c>
      <c r="BO222">
        <v>0</v>
      </c>
      <c r="BP222">
        <v>0</v>
      </c>
      <c r="BQ222">
        <v>0</v>
      </c>
      <c r="BR222">
        <v>0</v>
      </c>
      <c r="BS222">
        <v>0</v>
      </c>
      <c r="BT222">
        <v>0</v>
      </c>
      <c r="BU222">
        <v>0</v>
      </c>
      <c r="BV222">
        <v>0</v>
      </c>
      <c r="BW222">
        <v>0</v>
      </c>
      <c r="CX222">
        <f>Y222*Source!I96</f>
        <v>16.517900000000001</v>
      </c>
      <c r="CY222">
        <f>AA222</f>
        <v>3078.85</v>
      </c>
      <c r="CZ222">
        <f>AE222</f>
        <v>3078.85</v>
      </c>
      <c r="DA222">
        <f>AI222</f>
        <v>1</v>
      </c>
      <c r="DB222">
        <f t="shared" si="12"/>
        <v>15086.37</v>
      </c>
      <c r="DC222">
        <f t="shared" si="13"/>
        <v>0</v>
      </c>
    </row>
    <row r="223" spans="1:107">
      <c r="A223">
        <f>ROW(Source!A97)</f>
        <v>97</v>
      </c>
      <c r="B223">
        <v>48583957</v>
      </c>
      <c r="C223">
        <v>48584660</v>
      </c>
      <c r="D223">
        <v>23134664</v>
      </c>
      <c r="E223">
        <v>1</v>
      </c>
      <c r="F223">
        <v>1</v>
      </c>
      <c r="G223">
        <v>1</v>
      </c>
      <c r="H223">
        <v>1</v>
      </c>
      <c r="I223" t="s">
        <v>1169</v>
      </c>
      <c r="J223" t="s">
        <v>3</v>
      </c>
      <c r="K223" t="s">
        <v>1170</v>
      </c>
      <c r="L223">
        <v>1369</v>
      </c>
      <c r="N223">
        <v>1013</v>
      </c>
      <c r="O223" t="s">
        <v>991</v>
      </c>
      <c r="P223" t="s">
        <v>991</v>
      </c>
      <c r="Q223">
        <v>1</v>
      </c>
      <c r="W223">
        <v>0</v>
      </c>
      <c r="X223">
        <v>-1578608621</v>
      </c>
      <c r="Y223">
        <v>12.91</v>
      </c>
      <c r="AA223">
        <v>0</v>
      </c>
      <c r="AB223">
        <v>0</v>
      </c>
      <c r="AC223">
        <v>0</v>
      </c>
      <c r="AD223">
        <v>8.89</v>
      </c>
      <c r="AE223">
        <v>0</v>
      </c>
      <c r="AF223">
        <v>0</v>
      </c>
      <c r="AG223">
        <v>0</v>
      </c>
      <c r="AH223">
        <v>8.89</v>
      </c>
      <c r="AI223">
        <v>1</v>
      </c>
      <c r="AJ223">
        <v>1</v>
      </c>
      <c r="AK223">
        <v>1</v>
      </c>
      <c r="AL223">
        <v>1</v>
      </c>
      <c r="AN223">
        <v>0</v>
      </c>
      <c r="AO223">
        <v>1</v>
      </c>
      <c r="AP223">
        <v>0</v>
      </c>
      <c r="AQ223">
        <v>0</v>
      </c>
      <c r="AR223">
        <v>0</v>
      </c>
      <c r="AS223" t="s">
        <v>3</v>
      </c>
      <c r="AT223">
        <v>12.91</v>
      </c>
      <c r="AU223" t="s">
        <v>3</v>
      </c>
      <c r="AV223">
        <v>1</v>
      </c>
      <c r="AW223">
        <v>2</v>
      </c>
      <c r="AX223">
        <v>48584668</v>
      </c>
      <c r="AY223">
        <v>1</v>
      </c>
      <c r="AZ223">
        <v>0</v>
      </c>
      <c r="BA223">
        <v>235</v>
      </c>
      <c r="BB223">
        <v>0</v>
      </c>
      <c r="BC223">
        <v>0</v>
      </c>
      <c r="BD223">
        <v>0</v>
      </c>
      <c r="BE223">
        <v>0</v>
      </c>
      <c r="BF223">
        <v>0</v>
      </c>
      <c r="BG223">
        <v>0</v>
      </c>
      <c r="BH223">
        <v>0</v>
      </c>
      <c r="BI223">
        <v>0</v>
      </c>
      <c r="BJ223">
        <v>0</v>
      </c>
      <c r="BK223">
        <v>0</v>
      </c>
      <c r="BL223">
        <v>0</v>
      </c>
      <c r="BM223">
        <v>0</v>
      </c>
      <c r="BN223">
        <v>0</v>
      </c>
      <c r="BO223">
        <v>0</v>
      </c>
      <c r="BP223">
        <v>0</v>
      </c>
      <c r="BQ223">
        <v>0</v>
      </c>
      <c r="BR223">
        <v>0</v>
      </c>
      <c r="BS223">
        <v>0</v>
      </c>
      <c r="BT223">
        <v>0</v>
      </c>
      <c r="BU223">
        <v>0</v>
      </c>
      <c r="BV223">
        <v>0</v>
      </c>
      <c r="BW223">
        <v>0</v>
      </c>
      <c r="CX223">
        <f>Y223*Source!I97</f>
        <v>43.51961</v>
      </c>
      <c r="CY223">
        <f>AD223</f>
        <v>8.89</v>
      </c>
      <c r="CZ223">
        <f>AH223</f>
        <v>8.89</v>
      </c>
      <c r="DA223">
        <f>AL223</f>
        <v>1</v>
      </c>
      <c r="DB223">
        <f t="shared" si="12"/>
        <v>114.77</v>
      </c>
      <c r="DC223">
        <f t="shared" si="13"/>
        <v>0</v>
      </c>
    </row>
    <row r="224" spans="1:107">
      <c r="A224">
        <f>ROW(Source!A97)</f>
        <v>97</v>
      </c>
      <c r="B224">
        <v>48583957</v>
      </c>
      <c r="C224">
        <v>48584660</v>
      </c>
      <c r="D224">
        <v>121548</v>
      </c>
      <c r="E224">
        <v>1</v>
      </c>
      <c r="F224">
        <v>1</v>
      </c>
      <c r="G224">
        <v>1</v>
      </c>
      <c r="H224">
        <v>1</v>
      </c>
      <c r="I224" t="s">
        <v>24</v>
      </c>
      <c r="J224" t="s">
        <v>3</v>
      </c>
      <c r="K224" t="s">
        <v>992</v>
      </c>
      <c r="L224">
        <v>608254</v>
      </c>
      <c r="N224">
        <v>1013</v>
      </c>
      <c r="O224" t="s">
        <v>993</v>
      </c>
      <c r="P224" t="s">
        <v>993</v>
      </c>
      <c r="Q224">
        <v>1</v>
      </c>
      <c r="W224">
        <v>0</v>
      </c>
      <c r="X224">
        <v>-185737400</v>
      </c>
      <c r="Y224">
        <v>0.14000000000000001</v>
      </c>
      <c r="AA224">
        <v>0</v>
      </c>
      <c r="AB224">
        <v>0</v>
      </c>
      <c r="AC224">
        <v>0</v>
      </c>
      <c r="AD224">
        <v>0</v>
      </c>
      <c r="AE224">
        <v>0</v>
      </c>
      <c r="AF224">
        <v>0</v>
      </c>
      <c r="AG224">
        <v>0</v>
      </c>
      <c r="AH224">
        <v>0</v>
      </c>
      <c r="AI224">
        <v>1</v>
      </c>
      <c r="AJ224">
        <v>1</v>
      </c>
      <c r="AK224">
        <v>1</v>
      </c>
      <c r="AL224">
        <v>1</v>
      </c>
      <c r="AN224">
        <v>0</v>
      </c>
      <c r="AO224">
        <v>1</v>
      </c>
      <c r="AP224">
        <v>0</v>
      </c>
      <c r="AQ224">
        <v>0</v>
      </c>
      <c r="AR224">
        <v>0</v>
      </c>
      <c r="AS224" t="s">
        <v>3</v>
      </c>
      <c r="AT224">
        <v>0.14000000000000001</v>
      </c>
      <c r="AU224" t="s">
        <v>3</v>
      </c>
      <c r="AV224">
        <v>2</v>
      </c>
      <c r="AW224">
        <v>2</v>
      </c>
      <c r="AX224">
        <v>48584669</v>
      </c>
      <c r="AY224">
        <v>1</v>
      </c>
      <c r="AZ224">
        <v>0</v>
      </c>
      <c r="BA224">
        <v>236</v>
      </c>
      <c r="BB224">
        <v>0</v>
      </c>
      <c r="BC224">
        <v>0</v>
      </c>
      <c r="BD224">
        <v>0</v>
      </c>
      <c r="BE224">
        <v>0</v>
      </c>
      <c r="BF224">
        <v>0</v>
      </c>
      <c r="BG224">
        <v>0</v>
      </c>
      <c r="BH224">
        <v>0</v>
      </c>
      <c r="BI224">
        <v>0</v>
      </c>
      <c r="BJ224">
        <v>0</v>
      </c>
      <c r="BK224">
        <v>0</v>
      </c>
      <c r="BL224">
        <v>0</v>
      </c>
      <c r="BM224">
        <v>0</v>
      </c>
      <c r="BN224">
        <v>0</v>
      </c>
      <c r="BO224">
        <v>0</v>
      </c>
      <c r="BP224">
        <v>0</v>
      </c>
      <c r="BQ224">
        <v>0</v>
      </c>
      <c r="BR224">
        <v>0</v>
      </c>
      <c r="BS224">
        <v>0</v>
      </c>
      <c r="BT224">
        <v>0</v>
      </c>
      <c r="BU224">
        <v>0</v>
      </c>
      <c r="BV224">
        <v>0</v>
      </c>
      <c r="BW224">
        <v>0</v>
      </c>
      <c r="CX224">
        <f>Y224*Source!I97</f>
        <v>0.47194000000000003</v>
      </c>
      <c r="CY224">
        <f>AD224</f>
        <v>0</v>
      </c>
      <c r="CZ224">
        <f>AH224</f>
        <v>0</v>
      </c>
      <c r="DA224">
        <f>AL224</f>
        <v>1</v>
      </c>
      <c r="DB224">
        <f t="shared" si="12"/>
        <v>0</v>
      </c>
      <c r="DC224">
        <f t="shared" si="13"/>
        <v>0</v>
      </c>
    </row>
    <row r="225" spans="1:107">
      <c r="A225">
        <f>ROW(Source!A97)</f>
        <v>97</v>
      </c>
      <c r="B225">
        <v>48583957</v>
      </c>
      <c r="C225">
        <v>48584660</v>
      </c>
      <c r="D225">
        <v>40547139</v>
      </c>
      <c r="E225">
        <v>1</v>
      </c>
      <c r="F225">
        <v>1</v>
      </c>
      <c r="G225">
        <v>1</v>
      </c>
      <c r="H225">
        <v>2</v>
      </c>
      <c r="I225" t="s">
        <v>1177</v>
      </c>
      <c r="J225" t="s">
        <v>1178</v>
      </c>
      <c r="K225" t="s">
        <v>1179</v>
      </c>
      <c r="L225">
        <v>1368</v>
      </c>
      <c r="N225">
        <v>1011</v>
      </c>
      <c r="O225" t="s">
        <v>997</v>
      </c>
      <c r="P225" t="s">
        <v>997</v>
      </c>
      <c r="Q225">
        <v>1</v>
      </c>
      <c r="W225">
        <v>0</v>
      </c>
      <c r="X225">
        <v>1410020565</v>
      </c>
      <c r="Y225">
        <v>0.14000000000000001</v>
      </c>
      <c r="AA225">
        <v>0</v>
      </c>
      <c r="AB225">
        <v>28.1</v>
      </c>
      <c r="AC225">
        <v>10.35</v>
      </c>
      <c r="AD225">
        <v>0</v>
      </c>
      <c r="AE225">
        <v>0</v>
      </c>
      <c r="AF225">
        <v>28.1</v>
      </c>
      <c r="AG225">
        <v>10.35</v>
      </c>
      <c r="AH225">
        <v>0</v>
      </c>
      <c r="AI225">
        <v>1</v>
      </c>
      <c r="AJ225">
        <v>1</v>
      </c>
      <c r="AK225">
        <v>1</v>
      </c>
      <c r="AL225">
        <v>1</v>
      </c>
      <c r="AN225">
        <v>0</v>
      </c>
      <c r="AO225">
        <v>1</v>
      </c>
      <c r="AP225">
        <v>0</v>
      </c>
      <c r="AQ225">
        <v>0</v>
      </c>
      <c r="AR225">
        <v>0</v>
      </c>
      <c r="AS225" t="s">
        <v>3</v>
      </c>
      <c r="AT225">
        <v>0.14000000000000001</v>
      </c>
      <c r="AU225" t="s">
        <v>3</v>
      </c>
      <c r="AV225">
        <v>0</v>
      </c>
      <c r="AW225">
        <v>2</v>
      </c>
      <c r="AX225">
        <v>48584670</v>
      </c>
      <c r="AY225">
        <v>1</v>
      </c>
      <c r="AZ225">
        <v>0</v>
      </c>
      <c r="BA225">
        <v>237</v>
      </c>
      <c r="BB225">
        <v>0</v>
      </c>
      <c r="BC225">
        <v>0</v>
      </c>
      <c r="BD225">
        <v>0</v>
      </c>
      <c r="BE225">
        <v>0</v>
      </c>
      <c r="BF225">
        <v>0</v>
      </c>
      <c r="BG225">
        <v>0</v>
      </c>
      <c r="BH225">
        <v>0</v>
      </c>
      <c r="BI225">
        <v>0</v>
      </c>
      <c r="BJ225">
        <v>0</v>
      </c>
      <c r="BK225">
        <v>0</v>
      </c>
      <c r="BL225">
        <v>0</v>
      </c>
      <c r="BM225">
        <v>0</v>
      </c>
      <c r="BN225">
        <v>0</v>
      </c>
      <c r="BO225">
        <v>0</v>
      </c>
      <c r="BP225">
        <v>0</v>
      </c>
      <c r="BQ225">
        <v>0</v>
      </c>
      <c r="BR225">
        <v>0</v>
      </c>
      <c r="BS225">
        <v>0</v>
      </c>
      <c r="BT225">
        <v>0</v>
      </c>
      <c r="BU225">
        <v>0</v>
      </c>
      <c r="BV225">
        <v>0</v>
      </c>
      <c r="BW225">
        <v>0</v>
      </c>
      <c r="CX225">
        <f>Y225*Source!I97</f>
        <v>0.47194000000000003</v>
      </c>
      <c r="CY225">
        <f>AB225</f>
        <v>28.1</v>
      </c>
      <c r="CZ225">
        <f>AF225</f>
        <v>28.1</v>
      </c>
      <c r="DA225">
        <f>AJ225</f>
        <v>1</v>
      </c>
      <c r="DB225">
        <f t="shared" si="12"/>
        <v>3.93</v>
      </c>
      <c r="DC225">
        <f t="shared" si="13"/>
        <v>1.45</v>
      </c>
    </row>
    <row r="226" spans="1:107">
      <c r="A226">
        <f>ROW(Source!A97)</f>
        <v>97</v>
      </c>
      <c r="B226">
        <v>48583957</v>
      </c>
      <c r="C226">
        <v>48584660</v>
      </c>
      <c r="D226">
        <v>40548669</v>
      </c>
      <c r="E226">
        <v>1</v>
      </c>
      <c r="F226">
        <v>1</v>
      </c>
      <c r="G226">
        <v>1</v>
      </c>
      <c r="H226">
        <v>2</v>
      </c>
      <c r="I226" t="s">
        <v>1180</v>
      </c>
      <c r="J226" t="s">
        <v>1181</v>
      </c>
      <c r="K226" t="s">
        <v>1182</v>
      </c>
      <c r="L226">
        <v>1368</v>
      </c>
      <c r="N226">
        <v>1011</v>
      </c>
      <c r="O226" t="s">
        <v>997</v>
      </c>
      <c r="P226" t="s">
        <v>997</v>
      </c>
      <c r="Q226">
        <v>1</v>
      </c>
      <c r="W226">
        <v>0</v>
      </c>
      <c r="X226">
        <v>-244626325</v>
      </c>
      <c r="Y226">
        <v>11.91</v>
      </c>
      <c r="AA226">
        <v>0</v>
      </c>
      <c r="AB226">
        <v>7.52</v>
      </c>
      <c r="AC226">
        <v>0</v>
      </c>
      <c r="AD226">
        <v>0</v>
      </c>
      <c r="AE226">
        <v>0</v>
      </c>
      <c r="AF226">
        <v>7.52</v>
      </c>
      <c r="AG226">
        <v>0</v>
      </c>
      <c r="AH226">
        <v>0</v>
      </c>
      <c r="AI226">
        <v>1</v>
      </c>
      <c r="AJ226">
        <v>1</v>
      </c>
      <c r="AK226">
        <v>1</v>
      </c>
      <c r="AL226">
        <v>1</v>
      </c>
      <c r="AN226">
        <v>0</v>
      </c>
      <c r="AO226">
        <v>1</v>
      </c>
      <c r="AP226">
        <v>0</v>
      </c>
      <c r="AQ226">
        <v>0</v>
      </c>
      <c r="AR226">
        <v>0</v>
      </c>
      <c r="AS226" t="s">
        <v>3</v>
      </c>
      <c r="AT226">
        <v>11.91</v>
      </c>
      <c r="AU226" t="s">
        <v>3</v>
      </c>
      <c r="AV226">
        <v>0</v>
      </c>
      <c r="AW226">
        <v>2</v>
      </c>
      <c r="AX226">
        <v>48584671</v>
      </c>
      <c r="AY226">
        <v>1</v>
      </c>
      <c r="AZ226">
        <v>0</v>
      </c>
      <c r="BA226">
        <v>238</v>
      </c>
      <c r="BB226">
        <v>0</v>
      </c>
      <c r="BC226">
        <v>0</v>
      </c>
      <c r="BD226">
        <v>0</v>
      </c>
      <c r="BE226">
        <v>0</v>
      </c>
      <c r="BF226">
        <v>0</v>
      </c>
      <c r="BG226">
        <v>0</v>
      </c>
      <c r="BH226">
        <v>0</v>
      </c>
      <c r="BI226">
        <v>0</v>
      </c>
      <c r="BJ226">
        <v>0</v>
      </c>
      <c r="BK226">
        <v>0</v>
      </c>
      <c r="BL226">
        <v>0</v>
      </c>
      <c r="BM226">
        <v>0</v>
      </c>
      <c r="BN226">
        <v>0</v>
      </c>
      <c r="BO226">
        <v>0</v>
      </c>
      <c r="BP226">
        <v>0</v>
      </c>
      <c r="BQ226">
        <v>0</v>
      </c>
      <c r="BR226">
        <v>0</v>
      </c>
      <c r="BS226">
        <v>0</v>
      </c>
      <c r="BT226">
        <v>0</v>
      </c>
      <c r="BU226">
        <v>0</v>
      </c>
      <c r="BV226">
        <v>0</v>
      </c>
      <c r="BW226">
        <v>0</v>
      </c>
      <c r="CX226">
        <f>Y226*Source!I97</f>
        <v>40.148609999999998</v>
      </c>
      <c r="CY226">
        <f>AB226</f>
        <v>7.52</v>
      </c>
      <c r="CZ226">
        <f>AF226</f>
        <v>7.52</v>
      </c>
      <c r="DA226">
        <f>AJ226</f>
        <v>1</v>
      </c>
      <c r="DB226">
        <f t="shared" si="12"/>
        <v>89.56</v>
      </c>
      <c r="DC226">
        <f t="shared" si="13"/>
        <v>0</v>
      </c>
    </row>
    <row r="227" spans="1:107">
      <c r="A227">
        <f>ROW(Source!A97)</f>
        <v>97</v>
      </c>
      <c r="B227">
        <v>48583957</v>
      </c>
      <c r="C227">
        <v>48584660</v>
      </c>
      <c r="D227">
        <v>40548857</v>
      </c>
      <c r="E227">
        <v>1</v>
      </c>
      <c r="F227">
        <v>1</v>
      </c>
      <c r="G227">
        <v>1</v>
      </c>
      <c r="H227">
        <v>2</v>
      </c>
      <c r="I227" t="s">
        <v>1028</v>
      </c>
      <c r="J227" t="s">
        <v>1029</v>
      </c>
      <c r="K227" t="s">
        <v>1030</v>
      </c>
      <c r="L227">
        <v>1368</v>
      </c>
      <c r="N227">
        <v>1011</v>
      </c>
      <c r="O227" t="s">
        <v>997</v>
      </c>
      <c r="P227" t="s">
        <v>997</v>
      </c>
      <c r="Q227">
        <v>1</v>
      </c>
      <c r="W227">
        <v>0</v>
      </c>
      <c r="X227">
        <v>-671646184</v>
      </c>
      <c r="Y227">
        <v>0.34</v>
      </c>
      <c r="AA227">
        <v>0</v>
      </c>
      <c r="AB227">
        <v>91.76</v>
      </c>
      <c r="AC227">
        <v>10.35</v>
      </c>
      <c r="AD227">
        <v>0</v>
      </c>
      <c r="AE227">
        <v>0</v>
      </c>
      <c r="AF227">
        <v>91.76</v>
      </c>
      <c r="AG227">
        <v>10.35</v>
      </c>
      <c r="AH227">
        <v>0</v>
      </c>
      <c r="AI227">
        <v>1</v>
      </c>
      <c r="AJ227">
        <v>1</v>
      </c>
      <c r="AK227">
        <v>1</v>
      </c>
      <c r="AL227">
        <v>1</v>
      </c>
      <c r="AN227">
        <v>0</v>
      </c>
      <c r="AO227">
        <v>1</v>
      </c>
      <c r="AP227">
        <v>0</v>
      </c>
      <c r="AQ227">
        <v>0</v>
      </c>
      <c r="AR227">
        <v>0</v>
      </c>
      <c r="AS227" t="s">
        <v>3</v>
      </c>
      <c r="AT227">
        <v>0.34</v>
      </c>
      <c r="AU227" t="s">
        <v>3</v>
      </c>
      <c r="AV227">
        <v>0</v>
      </c>
      <c r="AW227">
        <v>2</v>
      </c>
      <c r="AX227">
        <v>48584672</v>
      </c>
      <c r="AY227">
        <v>1</v>
      </c>
      <c r="AZ227">
        <v>0</v>
      </c>
      <c r="BA227">
        <v>239</v>
      </c>
      <c r="BB227">
        <v>0</v>
      </c>
      <c r="BC227">
        <v>0</v>
      </c>
      <c r="BD227">
        <v>0</v>
      </c>
      <c r="BE227">
        <v>0</v>
      </c>
      <c r="BF227">
        <v>0</v>
      </c>
      <c r="BG227">
        <v>0</v>
      </c>
      <c r="BH227">
        <v>0</v>
      </c>
      <c r="BI227">
        <v>0</v>
      </c>
      <c r="BJ227">
        <v>0</v>
      </c>
      <c r="BK227">
        <v>0</v>
      </c>
      <c r="BL227">
        <v>0</v>
      </c>
      <c r="BM227">
        <v>0</v>
      </c>
      <c r="BN227">
        <v>0</v>
      </c>
      <c r="BO227">
        <v>0</v>
      </c>
      <c r="BP227">
        <v>0</v>
      </c>
      <c r="BQ227">
        <v>0</v>
      </c>
      <c r="BR227">
        <v>0</v>
      </c>
      <c r="BS227">
        <v>0</v>
      </c>
      <c r="BT227">
        <v>0</v>
      </c>
      <c r="BU227">
        <v>0</v>
      </c>
      <c r="BV227">
        <v>0</v>
      </c>
      <c r="BW227">
        <v>0</v>
      </c>
      <c r="CX227">
        <f>Y227*Source!I97</f>
        <v>1.1461400000000002</v>
      </c>
      <c r="CY227">
        <f>AB227</f>
        <v>91.76</v>
      </c>
      <c r="CZ227">
        <f>AF227</f>
        <v>91.76</v>
      </c>
      <c r="DA227">
        <f>AJ227</f>
        <v>1</v>
      </c>
      <c r="DB227">
        <f t="shared" si="12"/>
        <v>31.2</v>
      </c>
      <c r="DC227">
        <f t="shared" si="13"/>
        <v>3.52</v>
      </c>
    </row>
    <row r="228" spans="1:107">
      <c r="A228">
        <f>ROW(Source!A97)</f>
        <v>97</v>
      </c>
      <c r="B228">
        <v>48583957</v>
      </c>
      <c r="C228">
        <v>48584660</v>
      </c>
      <c r="D228">
        <v>40482877</v>
      </c>
      <c r="E228">
        <v>1</v>
      </c>
      <c r="F228">
        <v>1</v>
      </c>
      <c r="G228">
        <v>1</v>
      </c>
      <c r="H228">
        <v>3</v>
      </c>
      <c r="I228" t="s">
        <v>1099</v>
      </c>
      <c r="J228" t="s">
        <v>1100</v>
      </c>
      <c r="K228" t="s">
        <v>1101</v>
      </c>
      <c r="L228">
        <v>1346</v>
      </c>
      <c r="N228">
        <v>1009</v>
      </c>
      <c r="O228" t="s">
        <v>220</v>
      </c>
      <c r="P228" t="s">
        <v>220</v>
      </c>
      <c r="Q228">
        <v>1</v>
      </c>
      <c r="W228">
        <v>0</v>
      </c>
      <c r="X228">
        <v>844235703</v>
      </c>
      <c r="Y228">
        <v>1</v>
      </c>
      <c r="AA228">
        <v>1.82</v>
      </c>
      <c r="AB228">
        <v>0</v>
      </c>
      <c r="AC228">
        <v>0</v>
      </c>
      <c r="AD228">
        <v>0</v>
      </c>
      <c r="AE228">
        <v>1.82</v>
      </c>
      <c r="AF228">
        <v>0</v>
      </c>
      <c r="AG228">
        <v>0</v>
      </c>
      <c r="AH228">
        <v>0</v>
      </c>
      <c r="AI228">
        <v>1</v>
      </c>
      <c r="AJ228">
        <v>1</v>
      </c>
      <c r="AK228">
        <v>1</v>
      </c>
      <c r="AL228">
        <v>1</v>
      </c>
      <c r="AN228">
        <v>0</v>
      </c>
      <c r="AO228">
        <v>1</v>
      </c>
      <c r="AP228">
        <v>0</v>
      </c>
      <c r="AQ228">
        <v>0</v>
      </c>
      <c r="AR228">
        <v>0</v>
      </c>
      <c r="AS228" t="s">
        <v>3</v>
      </c>
      <c r="AT228">
        <v>1</v>
      </c>
      <c r="AU228" t="s">
        <v>3</v>
      </c>
      <c r="AV228">
        <v>0</v>
      </c>
      <c r="AW228">
        <v>2</v>
      </c>
      <c r="AX228">
        <v>48584673</v>
      </c>
      <c r="AY228">
        <v>1</v>
      </c>
      <c r="AZ228">
        <v>0</v>
      </c>
      <c r="BA228">
        <v>240</v>
      </c>
      <c r="BB228">
        <v>0</v>
      </c>
      <c r="BC228">
        <v>0</v>
      </c>
      <c r="BD228">
        <v>0</v>
      </c>
      <c r="BE228">
        <v>0</v>
      </c>
      <c r="BF228">
        <v>0</v>
      </c>
      <c r="BG228">
        <v>0</v>
      </c>
      <c r="BH228">
        <v>0</v>
      </c>
      <c r="BI228">
        <v>0</v>
      </c>
      <c r="BJ228">
        <v>0</v>
      </c>
      <c r="BK228">
        <v>0</v>
      </c>
      <c r="BL228">
        <v>0</v>
      </c>
      <c r="BM228">
        <v>0</v>
      </c>
      <c r="BN228">
        <v>0</v>
      </c>
      <c r="BO228">
        <v>0</v>
      </c>
      <c r="BP228">
        <v>0</v>
      </c>
      <c r="BQ228">
        <v>0</v>
      </c>
      <c r="BR228">
        <v>0</v>
      </c>
      <c r="BS228">
        <v>0</v>
      </c>
      <c r="BT228">
        <v>0</v>
      </c>
      <c r="BU228">
        <v>0</v>
      </c>
      <c r="BV228">
        <v>0</v>
      </c>
      <c r="BW228">
        <v>0</v>
      </c>
      <c r="CX228">
        <f>Y228*Source!I97</f>
        <v>3.371</v>
      </c>
      <c r="CY228">
        <f>AA228</f>
        <v>1.82</v>
      </c>
      <c r="CZ228">
        <f>AE228</f>
        <v>1.82</v>
      </c>
      <c r="DA228">
        <f>AI228</f>
        <v>1</v>
      </c>
      <c r="DB228">
        <f t="shared" si="12"/>
        <v>1.82</v>
      </c>
      <c r="DC228">
        <f t="shared" si="13"/>
        <v>0</v>
      </c>
    </row>
    <row r="229" spans="1:107">
      <c r="A229">
        <f>ROW(Source!A97)</f>
        <v>97</v>
      </c>
      <c r="B229">
        <v>48583957</v>
      </c>
      <c r="C229">
        <v>48584660</v>
      </c>
      <c r="D229">
        <v>40525967</v>
      </c>
      <c r="E229">
        <v>1</v>
      </c>
      <c r="F229">
        <v>1</v>
      </c>
      <c r="G229">
        <v>1</v>
      </c>
      <c r="H229">
        <v>3</v>
      </c>
      <c r="I229" t="s">
        <v>1090</v>
      </c>
      <c r="J229" t="s">
        <v>1091</v>
      </c>
      <c r="K229" t="s">
        <v>1092</v>
      </c>
      <c r="L229">
        <v>1339</v>
      </c>
      <c r="N229">
        <v>1007</v>
      </c>
      <c r="O229" t="s">
        <v>1040</v>
      </c>
      <c r="P229" t="s">
        <v>1040</v>
      </c>
      <c r="Q229">
        <v>1</v>
      </c>
      <c r="W229">
        <v>0</v>
      </c>
      <c r="X229">
        <v>-1418712732</v>
      </c>
      <c r="Y229">
        <v>0.01</v>
      </c>
      <c r="AA229">
        <v>2.4700000000000002</v>
      </c>
      <c r="AB229">
        <v>0</v>
      </c>
      <c r="AC229">
        <v>0</v>
      </c>
      <c r="AD229">
        <v>0</v>
      </c>
      <c r="AE229">
        <v>2.4700000000000002</v>
      </c>
      <c r="AF229">
        <v>0</v>
      </c>
      <c r="AG229">
        <v>0</v>
      </c>
      <c r="AH229">
        <v>0</v>
      </c>
      <c r="AI229">
        <v>1</v>
      </c>
      <c r="AJ229">
        <v>1</v>
      </c>
      <c r="AK229">
        <v>1</v>
      </c>
      <c r="AL229">
        <v>1</v>
      </c>
      <c r="AN229">
        <v>0</v>
      </c>
      <c r="AO229">
        <v>1</v>
      </c>
      <c r="AP229">
        <v>0</v>
      </c>
      <c r="AQ229">
        <v>0</v>
      </c>
      <c r="AR229">
        <v>0</v>
      </c>
      <c r="AS229" t="s">
        <v>3</v>
      </c>
      <c r="AT229">
        <v>0.01</v>
      </c>
      <c r="AU229" t="s">
        <v>3</v>
      </c>
      <c r="AV229">
        <v>0</v>
      </c>
      <c r="AW229">
        <v>2</v>
      </c>
      <c r="AX229">
        <v>48584675</v>
      </c>
      <c r="AY229">
        <v>1</v>
      </c>
      <c r="AZ229">
        <v>0</v>
      </c>
      <c r="BA229">
        <v>242</v>
      </c>
      <c r="BB229">
        <v>0</v>
      </c>
      <c r="BC229">
        <v>0</v>
      </c>
      <c r="BD229">
        <v>0</v>
      </c>
      <c r="BE229">
        <v>0</v>
      </c>
      <c r="BF229">
        <v>0</v>
      </c>
      <c r="BG229">
        <v>0</v>
      </c>
      <c r="BH229">
        <v>0</v>
      </c>
      <c r="BI229">
        <v>0</v>
      </c>
      <c r="BJ229">
        <v>0</v>
      </c>
      <c r="BK229">
        <v>0</v>
      </c>
      <c r="BL229">
        <v>0</v>
      </c>
      <c r="BM229">
        <v>0</v>
      </c>
      <c r="BN229">
        <v>0</v>
      </c>
      <c r="BO229">
        <v>0</v>
      </c>
      <c r="BP229">
        <v>0</v>
      </c>
      <c r="BQ229">
        <v>0</v>
      </c>
      <c r="BR229">
        <v>0</v>
      </c>
      <c r="BS229">
        <v>0</v>
      </c>
      <c r="BT229">
        <v>0</v>
      </c>
      <c r="BU229">
        <v>0</v>
      </c>
      <c r="BV229">
        <v>0</v>
      </c>
      <c r="BW229">
        <v>0</v>
      </c>
      <c r="CX229">
        <f>Y229*Source!I97</f>
        <v>3.3710000000000004E-2</v>
      </c>
      <c r="CY229">
        <f>AA229</f>
        <v>2.4700000000000002</v>
      </c>
      <c r="CZ229">
        <f>AE229</f>
        <v>2.4700000000000002</v>
      </c>
      <c r="DA229">
        <f>AI229</f>
        <v>1</v>
      </c>
      <c r="DB229">
        <f t="shared" si="12"/>
        <v>0.02</v>
      </c>
      <c r="DC229">
        <f t="shared" si="13"/>
        <v>0</v>
      </c>
    </row>
    <row r="230" spans="1:107">
      <c r="A230">
        <f>ROW(Source!A99)</f>
        <v>99</v>
      </c>
      <c r="B230">
        <v>48583957</v>
      </c>
      <c r="C230">
        <v>48584677</v>
      </c>
      <c r="D230">
        <v>23131309</v>
      </c>
      <c r="E230">
        <v>1</v>
      </c>
      <c r="F230">
        <v>1</v>
      </c>
      <c r="G230">
        <v>1</v>
      </c>
      <c r="H230">
        <v>1</v>
      </c>
      <c r="I230" t="s">
        <v>1191</v>
      </c>
      <c r="J230" t="s">
        <v>3</v>
      </c>
      <c r="K230" t="s">
        <v>1192</v>
      </c>
      <c r="L230">
        <v>1369</v>
      </c>
      <c r="N230">
        <v>1013</v>
      </c>
      <c r="O230" t="s">
        <v>991</v>
      </c>
      <c r="P230" t="s">
        <v>991</v>
      </c>
      <c r="Q230">
        <v>1</v>
      </c>
      <c r="W230">
        <v>0</v>
      </c>
      <c r="X230">
        <v>774529988</v>
      </c>
      <c r="Y230">
        <v>42.4</v>
      </c>
      <c r="AA230">
        <v>0</v>
      </c>
      <c r="AB230">
        <v>0</v>
      </c>
      <c r="AC230">
        <v>0</v>
      </c>
      <c r="AD230">
        <v>7.77</v>
      </c>
      <c r="AE230">
        <v>0</v>
      </c>
      <c r="AF230">
        <v>0</v>
      </c>
      <c r="AG230">
        <v>0</v>
      </c>
      <c r="AH230">
        <v>7.77</v>
      </c>
      <c r="AI230">
        <v>1</v>
      </c>
      <c r="AJ230">
        <v>1</v>
      </c>
      <c r="AK230">
        <v>1</v>
      </c>
      <c r="AL230">
        <v>1</v>
      </c>
      <c r="AN230">
        <v>0</v>
      </c>
      <c r="AO230">
        <v>1</v>
      </c>
      <c r="AP230">
        <v>0</v>
      </c>
      <c r="AQ230">
        <v>0</v>
      </c>
      <c r="AR230">
        <v>0</v>
      </c>
      <c r="AS230" t="s">
        <v>3</v>
      </c>
      <c r="AT230">
        <v>42.4</v>
      </c>
      <c r="AU230" t="s">
        <v>3</v>
      </c>
      <c r="AV230">
        <v>1</v>
      </c>
      <c r="AW230">
        <v>2</v>
      </c>
      <c r="AX230">
        <v>48584684</v>
      </c>
      <c r="AY230">
        <v>1</v>
      </c>
      <c r="AZ230">
        <v>0</v>
      </c>
      <c r="BA230">
        <v>243</v>
      </c>
      <c r="BB230">
        <v>0</v>
      </c>
      <c r="BC230">
        <v>0</v>
      </c>
      <c r="BD230">
        <v>0</v>
      </c>
      <c r="BE230">
        <v>0</v>
      </c>
      <c r="BF230">
        <v>0</v>
      </c>
      <c r="BG230">
        <v>0</v>
      </c>
      <c r="BH230">
        <v>0</v>
      </c>
      <c r="BI230">
        <v>0</v>
      </c>
      <c r="BJ230">
        <v>0</v>
      </c>
      <c r="BK230">
        <v>0</v>
      </c>
      <c r="BL230">
        <v>0</v>
      </c>
      <c r="BM230">
        <v>0</v>
      </c>
      <c r="BN230">
        <v>0</v>
      </c>
      <c r="BO230">
        <v>0</v>
      </c>
      <c r="BP230">
        <v>0</v>
      </c>
      <c r="BQ230">
        <v>0</v>
      </c>
      <c r="BR230">
        <v>0</v>
      </c>
      <c r="BS230">
        <v>0</v>
      </c>
      <c r="BT230">
        <v>0</v>
      </c>
      <c r="BU230">
        <v>0</v>
      </c>
      <c r="BV230">
        <v>0</v>
      </c>
      <c r="BW230">
        <v>0</v>
      </c>
      <c r="CX230">
        <f>Y230*Source!I99</f>
        <v>142.93039999999999</v>
      </c>
      <c r="CY230">
        <f>AD230</f>
        <v>7.77</v>
      </c>
      <c r="CZ230">
        <f>AH230</f>
        <v>7.77</v>
      </c>
      <c r="DA230">
        <f>AL230</f>
        <v>1</v>
      </c>
      <c r="DB230">
        <f t="shared" si="12"/>
        <v>329.45</v>
      </c>
      <c r="DC230">
        <f t="shared" si="13"/>
        <v>0</v>
      </c>
    </row>
    <row r="231" spans="1:107">
      <c r="A231">
        <f>ROW(Source!A99)</f>
        <v>99</v>
      </c>
      <c r="B231">
        <v>48583957</v>
      </c>
      <c r="C231">
        <v>48584677</v>
      </c>
      <c r="D231">
        <v>121548</v>
      </c>
      <c r="E231">
        <v>1</v>
      </c>
      <c r="F231">
        <v>1</v>
      </c>
      <c r="G231">
        <v>1</v>
      </c>
      <c r="H231">
        <v>1</v>
      </c>
      <c r="I231" t="s">
        <v>24</v>
      </c>
      <c r="J231" t="s">
        <v>3</v>
      </c>
      <c r="K231" t="s">
        <v>992</v>
      </c>
      <c r="L231">
        <v>608254</v>
      </c>
      <c r="N231">
        <v>1013</v>
      </c>
      <c r="O231" t="s">
        <v>993</v>
      </c>
      <c r="P231" t="s">
        <v>993</v>
      </c>
      <c r="Q231">
        <v>1</v>
      </c>
      <c r="W231">
        <v>0</v>
      </c>
      <c r="X231">
        <v>-185737400</v>
      </c>
      <c r="Y231">
        <v>0.35</v>
      </c>
      <c r="AA231">
        <v>0</v>
      </c>
      <c r="AB231">
        <v>0</v>
      </c>
      <c r="AC231">
        <v>0</v>
      </c>
      <c r="AD231">
        <v>0</v>
      </c>
      <c r="AE231">
        <v>0</v>
      </c>
      <c r="AF231">
        <v>0</v>
      </c>
      <c r="AG231">
        <v>0</v>
      </c>
      <c r="AH231">
        <v>0</v>
      </c>
      <c r="AI231">
        <v>1</v>
      </c>
      <c r="AJ231">
        <v>1</v>
      </c>
      <c r="AK231">
        <v>1</v>
      </c>
      <c r="AL231">
        <v>1</v>
      </c>
      <c r="AN231">
        <v>0</v>
      </c>
      <c r="AO231">
        <v>1</v>
      </c>
      <c r="AP231">
        <v>0</v>
      </c>
      <c r="AQ231">
        <v>0</v>
      </c>
      <c r="AR231">
        <v>0</v>
      </c>
      <c r="AS231" t="s">
        <v>3</v>
      </c>
      <c r="AT231">
        <v>0.35</v>
      </c>
      <c r="AU231" t="s">
        <v>3</v>
      </c>
      <c r="AV231">
        <v>2</v>
      </c>
      <c r="AW231">
        <v>2</v>
      </c>
      <c r="AX231">
        <v>48584685</v>
      </c>
      <c r="AY231">
        <v>1</v>
      </c>
      <c r="AZ231">
        <v>0</v>
      </c>
      <c r="BA231">
        <v>244</v>
      </c>
      <c r="BB231">
        <v>0</v>
      </c>
      <c r="BC231">
        <v>0</v>
      </c>
      <c r="BD231">
        <v>0</v>
      </c>
      <c r="BE231">
        <v>0</v>
      </c>
      <c r="BF231">
        <v>0</v>
      </c>
      <c r="BG231">
        <v>0</v>
      </c>
      <c r="BH231">
        <v>0</v>
      </c>
      <c r="BI231">
        <v>0</v>
      </c>
      <c r="BJ231">
        <v>0</v>
      </c>
      <c r="BK231">
        <v>0</v>
      </c>
      <c r="BL231">
        <v>0</v>
      </c>
      <c r="BM231">
        <v>0</v>
      </c>
      <c r="BN231">
        <v>0</v>
      </c>
      <c r="BO231">
        <v>0</v>
      </c>
      <c r="BP231">
        <v>0</v>
      </c>
      <c r="BQ231">
        <v>0</v>
      </c>
      <c r="BR231">
        <v>0</v>
      </c>
      <c r="BS231">
        <v>0</v>
      </c>
      <c r="BT231">
        <v>0</v>
      </c>
      <c r="BU231">
        <v>0</v>
      </c>
      <c r="BV231">
        <v>0</v>
      </c>
      <c r="BW231">
        <v>0</v>
      </c>
      <c r="CX231">
        <f>Y231*Source!I99</f>
        <v>1.1798499999999998</v>
      </c>
      <c r="CY231">
        <f>AD231</f>
        <v>0</v>
      </c>
      <c r="CZ231">
        <f>AH231</f>
        <v>0</v>
      </c>
      <c r="DA231">
        <f>AL231</f>
        <v>1</v>
      </c>
      <c r="DB231">
        <f t="shared" si="12"/>
        <v>0</v>
      </c>
      <c r="DC231">
        <f t="shared" si="13"/>
        <v>0</v>
      </c>
    </row>
    <row r="232" spans="1:107">
      <c r="A232">
        <f>ROW(Source!A99)</f>
        <v>99</v>
      </c>
      <c r="B232">
        <v>48583957</v>
      </c>
      <c r="C232">
        <v>48584677</v>
      </c>
      <c r="D232">
        <v>40547141</v>
      </c>
      <c r="E232">
        <v>1</v>
      </c>
      <c r="F232">
        <v>1</v>
      </c>
      <c r="G232">
        <v>1</v>
      </c>
      <c r="H232">
        <v>2</v>
      </c>
      <c r="I232" t="s">
        <v>1009</v>
      </c>
      <c r="J232" t="s">
        <v>1017</v>
      </c>
      <c r="K232" t="s">
        <v>1011</v>
      </c>
      <c r="L232">
        <v>1368</v>
      </c>
      <c r="N232">
        <v>1011</v>
      </c>
      <c r="O232" t="s">
        <v>997</v>
      </c>
      <c r="P232" t="s">
        <v>997</v>
      </c>
      <c r="Q232">
        <v>1</v>
      </c>
      <c r="W232">
        <v>0</v>
      </c>
      <c r="X232">
        <v>1753337916</v>
      </c>
      <c r="Y232">
        <v>0.35</v>
      </c>
      <c r="AA232">
        <v>0</v>
      </c>
      <c r="AB232">
        <v>32.090000000000003</v>
      </c>
      <c r="AC232">
        <v>12.1</v>
      </c>
      <c r="AD232">
        <v>0</v>
      </c>
      <c r="AE232">
        <v>0</v>
      </c>
      <c r="AF232">
        <v>32.090000000000003</v>
      </c>
      <c r="AG232">
        <v>12.1</v>
      </c>
      <c r="AH232">
        <v>0</v>
      </c>
      <c r="AI232">
        <v>1</v>
      </c>
      <c r="AJ232">
        <v>1</v>
      </c>
      <c r="AK232">
        <v>1</v>
      </c>
      <c r="AL232">
        <v>1</v>
      </c>
      <c r="AN232">
        <v>0</v>
      </c>
      <c r="AO232">
        <v>1</v>
      </c>
      <c r="AP232">
        <v>0</v>
      </c>
      <c r="AQ232">
        <v>0</v>
      </c>
      <c r="AR232">
        <v>0</v>
      </c>
      <c r="AS232" t="s">
        <v>3</v>
      </c>
      <c r="AT232">
        <v>0.35</v>
      </c>
      <c r="AU232" t="s">
        <v>3</v>
      </c>
      <c r="AV232">
        <v>0</v>
      </c>
      <c r="AW232">
        <v>2</v>
      </c>
      <c r="AX232">
        <v>48584686</v>
      </c>
      <c r="AY232">
        <v>1</v>
      </c>
      <c r="AZ232">
        <v>0</v>
      </c>
      <c r="BA232">
        <v>245</v>
      </c>
      <c r="BB232">
        <v>0</v>
      </c>
      <c r="BC232">
        <v>0</v>
      </c>
      <c r="BD232">
        <v>0</v>
      </c>
      <c r="BE232">
        <v>0</v>
      </c>
      <c r="BF232">
        <v>0</v>
      </c>
      <c r="BG232">
        <v>0</v>
      </c>
      <c r="BH232">
        <v>0</v>
      </c>
      <c r="BI232">
        <v>0</v>
      </c>
      <c r="BJ232">
        <v>0</v>
      </c>
      <c r="BK232">
        <v>0</v>
      </c>
      <c r="BL232">
        <v>0</v>
      </c>
      <c r="BM232">
        <v>0</v>
      </c>
      <c r="BN232">
        <v>0</v>
      </c>
      <c r="BO232">
        <v>0</v>
      </c>
      <c r="BP232">
        <v>0</v>
      </c>
      <c r="BQ232">
        <v>0</v>
      </c>
      <c r="BR232">
        <v>0</v>
      </c>
      <c r="BS232">
        <v>0</v>
      </c>
      <c r="BT232">
        <v>0</v>
      </c>
      <c r="BU232">
        <v>0</v>
      </c>
      <c r="BV232">
        <v>0</v>
      </c>
      <c r="BW232">
        <v>0</v>
      </c>
      <c r="CX232">
        <f>Y232*Source!I99</f>
        <v>1.1798499999999998</v>
      </c>
      <c r="CY232">
        <f>AB232</f>
        <v>32.090000000000003</v>
      </c>
      <c r="CZ232">
        <f>AF232</f>
        <v>32.090000000000003</v>
      </c>
      <c r="DA232">
        <f>AJ232</f>
        <v>1</v>
      </c>
      <c r="DB232">
        <f t="shared" si="12"/>
        <v>11.23</v>
      </c>
      <c r="DC232">
        <f t="shared" si="13"/>
        <v>4.24</v>
      </c>
    </row>
    <row r="233" spans="1:107">
      <c r="A233">
        <f>ROW(Source!A99)</f>
        <v>99</v>
      </c>
      <c r="B233">
        <v>48583957</v>
      </c>
      <c r="C233">
        <v>48584677</v>
      </c>
      <c r="D233">
        <v>40548857</v>
      </c>
      <c r="E233">
        <v>1</v>
      </c>
      <c r="F233">
        <v>1</v>
      </c>
      <c r="G233">
        <v>1</v>
      </c>
      <c r="H233">
        <v>2</v>
      </c>
      <c r="I233" t="s">
        <v>1028</v>
      </c>
      <c r="J233" t="s">
        <v>1029</v>
      </c>
      <c r="K233" t="s">
        <v>1030</v>
      </c>
      <c r="L233">
        <v>1368</v>
      </c>
      <c r="N233">
        <v>1011</v>
      </c>
      <c r="O233" t="s">
        <v>997</v>
      </c>
      <c r="P233" t="s">
        <v>997</v>
      </c>
      <c r="Q233">
        <v>1</v>
      </c>
      <c r="W233">
        <v>0</v>
      </c>
      <c r="X233">
        <v>-671646184</v>
      </c>
      <c r="Y233">
        <v>0.5</v>
      </c>
      <c r="AA233">
        <v>0</v>
      </c>
      <c r="AB233">
        <v>91.76</v>
      </c>
      <c r="AC233">
        <v>10.35</v>
      </c>
      <c r="AD233">
        <v>0</v>
      </c>
      <c r="AE233">
        <v>0</v>
      </c>
      <c r="AF233">
        <v>91.76</v>
      </c>
      <c r="AG233">
        <v>10.35</v>
      </c>
      <c r="AH233">
        <v>0</v>
      </c>
      <c r="AI233">
        <v>1</v>
      </c>
      <c r="AJ233">
        <v>1</v>
      </c>
      <c r="AK233">
        <v>1</v>
      </c>
      <c r="AL233">
        <v>1</v>
      </c>
      <c r="AN233">
        <v>0</v>
      </c>
      <c r="AO233">
        <v>1</v>
      </c>
      <c r="AP233">
        <v>0</v>
      </c>
      <c r="AQ233">
        <v>0</v>
      </c>
      <c r="AR233">
        <v>0</v>
      </c>
      <c r="AS233" t="s">
        <v>3</v>
      </c>
      <c r="AT233">
        <v>0.5</v>
      </c>
      <c r="AU233" t="s">
        <v>3</v>
      </c>
      <c r="AV233">
        <v>0</v>
      </c>
      <c r="AW233">
        <v>2</v>
      </c>
      <c r="AX233">
        <v>48584687</v>
      </c>
      <c r="AY233">
        <v>1</v>
      </c>
      <c r="AZ233">
        <v>0</v>
      </c>
      <c r="BA233">
        <v>246</v>
      </c>
      <c r="BB233">
        <v>0</v>
      </c>
      <c r="BC233">
        <v>0</v>
      </c>
      <c r="BD233">
        <v>0</v>
      </c>
      <c r="BE233">
        <v>0</v>
      </c>
      <c r="BF233">
        <v>0</v>
      </c>
      <c r="BG233">
        <v>0</v>
      </c>
      <c r="BH233">
        <v>0</v>
      </c>
      <c r="BI233">
        <v>0</v>
      </c>
      <c r="BJ233">
        <v>0</v>
      </c>
      <c r="BK233">
        <v>0</v>
      </c>
      <c r="BL233">
        <v>0</v>
      </c>
      <c r="BM233">
        <v>0</v>
      </c>
      <c r="BN233">
        <v>0</v>
      </c>
      <c r="BO233">
        <v>0</v>
      </c>
      <c r="BP233">
        <v>0</v>
      </c>
      <c r="BQ233">
        <v>0</v>
      </c>
      <c r="BR233">
        <v>0</v>
      </c>
      <c r="BS233">
        <v>0</v>
      </c>
      <c r="BT233">
        <v>0</v>
      </c>
      <c r="BU233">
        <v>0</v>
      </c>
      <c r="BV233">
        <v>0</v>
      </c>
      <c r="BW233">
        <v>0</v>
      </c>
      <c r="CX233">
        <f>Y233*Source!I99</f>
        <v>1.6855</v>
      </c>
      <c r="CY233">
        <f>AB233</f>
        <v>91.76</v>
      </c>
      <c r="CZ233">
        <f>AF233</f>
        <v>91.76</v>
      </c>
      <c r="DA233">
        <f>AJ233</f>
        <v>1</v>
      </c>
      <c r="DB233">
        <f t="shared" si="12"/>
        <v>45.88</v>
      </c>
      <c r="DC233">
        <f t="shared" si="13"/>
        <v>5.18</v>
      </c>
    </row>
    <row r="234" spans="1:107">
      <c r="A234">
        <f>ROW(Source!A99)</f>
        <v>99</v>
      </c>
      <c r="B234">
        <v>48583957</v>
      </c>
      <c r="C234">
        <v>48584677</v>
      </c>
      <c r="D234">
        <v>40484315</v>
      </c>
      <c r="E234">
        <v>1</v>
      </c>
      <c r="F234">
        <v>1</v>
      </c>
      <c r="G234">
        <v>1</v>
      </c>
      <c r="H234">
        <v>3</v>
      </c>
      <c r="I234" t="s">
        <v>1193</v>
      </c>
      <c r="J234" t="s">
        <v>1194</v>
      </c>
      <c r="K234" t="s">
        <v>1195</v>
      </c>
      <c r="L234">
        <v>1348</v>
      </c>
      <c r="N234">
        <v>1009</v>
      </c>
      <c r="O234" t="s">
        <v>40</v>
      </c>
      <c r="P234" t="s">
        <v>40</v>
      </c>
      <c r="Q234">
        <v>1000</v>
      </c>
      <c r="W234">
        <v>0</v>
      </c>
      <c r="X234">
        <v>-245818446</v>
      </c>
      <c r="Y234">
        <v>0.05</v>
      </c>
      <c r="AA234">
        <v>11300</v>
      </c>
      <c r="AB234">
        <v>0</v>
      </c>
      <c r="AC234">
        <v>0</v>
      </c>
      <c r="AD234">
        <v>0</v>
      </c>
      <c r="AE234">
        <v>11300</v>
      </c>
      <c r="AF234">
        <v>0</v>
      </c>
      <c r="AG234">
        <v>0</v>
      </c>
      <c r="AH234">
        <v>0</v>
      </c>
      <c r="AI234">
        <v>1</v>
      </c>
      <c r="AJ234">
        <v>1</v>
      </c>
      <c r="AK234">
        <v>1</v>
      </c>
      <c r="AL234">
        <v>1</v>
      </c>
      <c r="AN234">
        <v>0</v>
      </c>
      <c r="AO234">
        <v>1</v>
      </c>
      <c r="AP234">
        <v>0</v>
      </c>
      <c r="AQ234">
        <v>0</v>
      </c>
      <c r="AR234">
        <v>0</v>
      </c>
      <c r="AS234" t="s">
        <v>3</v>
      </c>
      <c r="AT234">
        <v>0.05</v>
      </c>
      <c r="AU234" t="s">
        <v>3</v>
      </c>
      <c r="AV234">
        <v>0</v>
      </c>
      <c r="AW234">
        <v>2</v>
      </c>
      <c r="AX234">
        <v>48584689</v>
      </c>
      <c r="AY234">
        <v>1</v>
      </c>
      <c r="AZ234">
        <v>0</v>
      </c>
      <c r="BA234">
        <v>248</v>
      </c>
      <c r="BB234">
        <v>0</v>
      </c>
      <c r="BC234">
        <v>0</v>
      </c>
      <c r="BD234">
        <v>0</v>
      </c>
      <c r="BE234">
        <v>0</v>
      </c>
      <c r="BF234">
        <v>0</v>
      </c>
      <c r="BG234">
        <v>0</v>
      </c>
      <c r="BH234">
        <v>0</v>
      </c>
      <c r="BI234">
        <v>0</v>
      </c>
      <c r="BJ234">
        <v>0</v>
      </c>
      <c r="BK234">
        <v>0</v>
      </c>
      <c r="BL234">
        <v>0</v>
      </c>
      <c r="BM234">
        <v>0</v>
      </c>
      <c r="BN234">
        <v>0</v>
      </c>
      <c r="BO234">
        <v>0</v>
      </c>
      <c r="BP234">
        <v>0</v>
      </c>
      <c r="BQ234">
        <v>0</v>
      </c>
      <c r="BR234">
        <v>0</v>
      </c>
      <c r="BS234">
        <v>0</v>
      </c>
      <c r="BT234">
        <v>0</v>
      </c>
      <c r="BU234">
        <v>0</v>
      </c>
      <c r="BV234">
        <v>0</v>
      </c>
      <c r="BW234">
        <v>0</v>
      </c>
      <c r="CX234">
        <f>Y234*Source!I99</f>
        <v>0.16855000000000001</v>
      </c>
      <c r="CY234">
        <f>AA234</f>
        <v>11300</v>
      </c>
      <c r="CZ234">
        <f>AE234</f>
        <v>11300</v>
      </c>
      <c r="DA234">
        <f>AI234</f>
        <v>1</v>
      </c>
      <c r="DB234">
        <f t="shared" si="12"/>
        <v>565</v>
      </c>
      <c r="DC234">
        <f t="shared" si="13"/>
        <v>0</v>
      </c>
    </row>
    <row r="235" spans="1:107">
      <c r="A235">
        <f>ROW(Source!A99)</f>
        <v>99</v>
      </c>
      <c r="B235">
        <v>48583957</v>
      </c>
      <c r="C235">
        <v>48584677</v>
      </c>
      <c r="D235">
        <v>40482877</v>
      </c>
      <c r="E235">
        <v>1</v>
      </c>
      <c r="F235">
        <v>1</v>
      </c>
      <c r="G235">
        <v>1</v>
      </c>
      <c r="H235">
        <v>3</v>
      </c>
      <c r="I235" t="s">
        <v>1099</v>
      </c>
      <c r="J235" t="s">
        <v>1100</v>
      </c>
      <c r="K235" t="s">
        <v>1101</v>
      </c>
      <c r="L235">
        <v>1346</v>
      </c>
      <c r="N235">
        <v>1009</v>
      </c>
      <c r="O235" t="s">
        <v>220</v>
      </c>
      <c r="P235" t="s">
        <v>220</v>
      </c>
      <c r="Q235">
        <v>1</v>
      </c>
      <c r="W235">
        <v>0</v>
      </c>
      <c r="X235">
        <v>844235703</v>
      </c>
      <c r="Y235">
        <v>0.5</v>
      </c>
      <c r="AA235">
        <v>1.82</v>
      </c>
      <c r="AB235">
        <v>0</v>
      </c>
      <c r="AC235">
        <v>0</v>
      </c>
      <c r="AD235">
        <v>0</v>
      </c>
      <c r="AE235">
        <v>1.82</v>
      </c>
      <c r="AF235">
        <v>0</v>
      </c>
      <c r="AG235">
        <v>0</v>
      </c>
      <c r="AH235">
        <v>0</v>
      </c>
      <c r="AI235">
        <v>1</v>
      </c>
      <c r="AJ235">
        <v>1</v>
      </c>
      <c r="AK235">
        <v>1</v>
      </c>
      <c r="AL235">
        <v>1</v>
      </c>
      <c r="AN235">
        <v>0</v>
      </c>
      <c r="AO235">
        <v>1</v>
      </c>
      <c r="AP235">
        <v>0</v>
      </c>
      <c r="AQ235">
        <v>0</v>
      </c>
      <c r="AR235">
        <v>0</v>
      </c>
      <c r="AS235" t="s">
        <v>3</v>
      </c>
      <c r="AT235">
        <v>0.5</v>
      </c>
      <c r="AU235" t="s">
        <v>3</v>
      </c>
      <c r="AV235">
        <v>0</v>
      </c>
      <c r="AW235">
        <v>2</v>
      </c>
      <c r="AX235">
        <v>48584690</v>
      </c>
      <c r="AY235">
        <v>1</v>
      </c>
      <c r="AZ235">
        <v>0</v>
      </c>
      <c r="BA235">
        <v>249</v>
      </c>
      <c r="BB235">
        <v>0</v>
      </c>
      <c r="BC235">
        <v>0</v>
      </c>
      <c r="BD235">
        <v>0</v>
      </c>
      <c r="BE235">
        <v>0</v>
      </c>
      <c r="BF235">
        <v>0</v>
      </c>
      <c r="BG235">
        <v>0</v>
      </c>
      <c r="BH235">
        <v>0</v>
      </c>
      <c r="BI235">
        <v>0</v>
      </c>
      <c r="BJ235">
        <v>0</v>
      </c>
      <c r="BK235">
        <v>0</v>
      </c>
      <c r="BL235">
        <v>0</v>
      </c>
      <c r="BM235">
        <v>0</v>
      </c>
      <c r="BN235">
        <v>0</v>
      </c>
      <c r="BO235">
        <v>0</v>
      </c>
      <c r="BP235">
        <v>0</v>
      </c>
      <c r="BQ235">
        <v>0</v>
      </c>
      <c r="BR235">
        <v>0</v>
      </c>
      <c r="BS235">
        <v>0</v>
      </c>
      <c r="BT235">
        <v>0</v>
      </c>
      <c r="BU235">
        <v>0</v>
      </c>
      <c r="BV235">
        <v>0</v>
      </c>
      <c r="BW235">
        <v>0</v>
      </c>
      <c r="CX235">
        <f>Y235*Source!I99</f>
        <v>1.6855</v>
      </c>
      <c r="CY235">
        <f>AA235</f>
        <v>1.82</v>
      </c>
      <c r="CZ235">
        <f>AE235</f>
        <v>1.82</v>
      </c>
      <c r="DA235">
        <f>AI235</f>
        <v>1</v>
      </c>
      <c r="DB235">
        <f t="shared" si="12"/>
        <v>0.91</v>
      </c>
      <c r="DC235">
        <f t="shared" si="13"/>
        <v>0</v>
      </c>
    </row>
    <row r="236" spans="1:107">
      <c r="A236">
        <f>ROW(Source!A102)</f>
        <v>102</v>
      </c>
      <c r="B236">
        <v>48583957</v>
      </c>
      <c r="C236">
        <v>48584693</v>
      </c>
      <c r="D236">
        <v>23129805</v>
      </c>
      <c r="E236">
        <v>1</v>
      </c>
      <c r="F236">
        <v>1</v>
      </c>
      <c r="G236">
        <v>1</v>
      </c>
      <c r="H236">
        <v>1</v>
      </c>
      <c r="I236" t="s">
        <v>1183</v>
      </c>
      <c r="J236" t="s">
        <v>3</v>
      </c>
      <c r="K236" t="s">
        <v>1184</v>
      </c>
      <c r="L236">
        <v>1369</v>
      </c>
      <c r="N236">
        <v>1013</v>
      </c>
      <c r="O236" t="s">
        <v>991</v>
      </c>
      <c r="P236" t="s">
        <v>991</v>
      </c>
      <c r="Q236">
        <v>1</v>
      </c>
      <c r="W236">
        <v>0</v>
      </c>
      <c r="X236">
        <v>756115135</v>
      </c>
      <c r="Y236">
        <v>7.65</v>
      </c>
      <c r="AA236">
        <v>0</v>
      </c>
      <c r="AB236">
        <v>0</v>
      </c>
      <c r="AC236">
        <v>0</v>
      </c>
      <c r="AD236">
        <v>7.97</v>
      </c>
      <c r="AE236">
        <v>0</v>
      </c>
      <c r="AF236">
        <v>0</v>
      </c>
      <c r="AG236">
        <v>0</v>
      </c>
      <c r="AH236">
        <v>7.97</v>
      </c>
      <c r="AI236">
        <v>1</v>
      </c>
      <c r="AJ236">
        <v>1</v>
      </c>
      <c r="AK236">
        <v>1</v>
      </c>
      <c r="AL236">
        <v>1</v>
      </c>
      <c r="AN236">
        <v>0</v>
      </c>
      <c r="AO236">
        <v>1</v>
      </c>
      <c r="AP236">
        <v>0</v>
      </c>
      <c r="AQ236">
        <v>0</v>
      </c>
      <c r="AR236">
        <v>0</v>
      </c>
      <c r="AS236" t="s">
        <v>3</v>
      </c>
      <c r="AT236">
        <v>7.65</v>
      </c>
      <c r="AU236" t="s">
        <v>3</v>
      </c>
      <c r="AV236">
        <v>1</v>
      </c>
      <c r="AW236">
        <v>2</v>
      </c>
      <c r="AX236">
        <v>48584698</v>
      </c>
      <c r="AY236">
        <v>1</v>
      </c>
      <c r="AZ236">
        <v>0</v>
      </c>
      <c r="BA236">
        <v>250</v>
      </c>
      <c r="BB236">
        <v>0</v>
      </c>
      <c r="BC236">
        <v>0</v>
      </c>
      <c r="BD236">
        <v>0</v>
      </c>
      <c r="BE236">
        <v>0</v>
      </c>
      <c r="BF236">
        <v>0</v>
      </c>
      <c r="BG236">
        <v>0</v>
      </c>
      <c r="BH236">
        <v>0</v>
      </c>
      <c r="BI236">
        <v>0</v>
      </c>
      <c r="BJ236">
        <v>0</v>
      </c>
      <c r="BK236">
        <v>0</v>
      </c>
      <c r="BL236">
        <v>0</v>
      </c>
      <c r="BM236">
        <v>0</v>
      </c>
      <c r="BN236">
        <v>0</v>
      </c>
      <c r="BO236">
        <v>0</v>
      </c>
      <c r="BP236">
        <v>0</v>
      </c>
      <c r="BQ236">
        <v>0</v>
      </c>
      <c r="BR236">
        <v>0</v>
      </c>
      <c r="BS236">
        <v>0</v>
      </c>
      <c r="BT236">
        <v>0</v>
      </c>
      <c r="BU236">
        <v>0</v>
      </c>
      <c r="BV236">
        <v>0</v>
      </c>
      <c r="BW236">
        <v>0</v>
      </c>
      <c r="CX236">
        <f>Y236*Source!I102</f>
        <v>3.6566999999999998</v>
      </c>
      <c r="CY236">
        <f>AD236</f>
        <v>7.97</v>
      </c>
      <c r="CZ236">
        <f>AH236</f>
        <v>7.97</v>
      </c>
      <c r="DA236">
        <f>AL236</f>
        <v>1</v>
      </c>
      <c r="DB236">
        <f t="shared" si="12"/>
        <v>60.97</v>
      </c>
      <c r="DC236">
        <f t="shared" si="13"/>
        <v>0</v>
      </c>
    </row>
    <row r="237" spans="1:107">
      <c r="A237">
        <f>ROW(Source!A102)</f>
        <v>102</v>
      </c>
      <c r="B237">
        <v>48583957</v>
      </c>
      <c r="C237">
        <v>48584693</v>
      </c>
      <c r="D237">
        <v>40548857</v>
      </c>
      <c r="E237">
        <v>1</v>
      </c>
      <c r="F237">
        <v>1</v>
      </c>
      <c r="G237">
        <v>1</v>
      </c>
      <c r="H237">
        <v>2</v>
      </c>
      <c r="I237" t="s">
        <v>1028</v>
      </c>
      <c r="J237" t="s">
        <v>1029</v>
      </c>
      <c r="K237" t="s">
        <v>1030</v>
      </c>
      <c r="L237">
        <v>1368</v>
      </c>
      <c r="N237">
        <v>1011</v>
      </c>
      <c r="O237" t="s">
        <v>997</v>
      </c>
      <c r="P237" t="s">
        <v>997</v>
      </c>
      <c r="Q237">
        <v>1</v>
      </c>
      <c r="W237">
        <v>0</v>
      </c>
      <c r="X237">
        <v>-671646184</v>
      </c>
      <c r="Y237">
        <v>0.08</v>
      </c>
      <c r="AA237">
        <v>0</v>
      </c>
      <c r="AB237">
        <v>91.76</v>
      </c>
      <c r="AC237">
        <v>10.35</v>
      </c>
      <c r="AD237">
        <v>0</v>
      </c>
      <c r="AE237">
        <v>0</v>
      </c>
      <c r="AF237">
        <v>91.76</v>
      </c>
      <c r="AG237">
        <v>10.35</v>
      </c>
      <c r="AH237">
        <v>0</v>
      </c>
      <c r="AI237">
        <v>1</v>
      </c>
      <c r="AJ237">
        <v>1</v>
      </c>
      <c r="AK237">
        <v>1</v>
      </c>
      <c r="AL237">
        <v>1</v>
      </c>
      <c r="AN237">
        <v>0</v>
      </c>
      <c r="AO237">
        <v>1</v>
      </c>
      <c r="AP237">
        <v>0</v>
      </c>
      <c r="AQ237">
        <v>0</v>
      </c>
      <c r="AR237">
        <v>0</v>
      </c>
      <c r="AS237" t="s">
        <v>3</v>
      </c>
      <c r="AT237">
        <v>0.08</v>
      </c>
      <c r="AU237" t="s">
        <v>3</v>
      </c>
      <c r="AV237">
        <v>0</v>
      </c>
      <c r="AW237">
        <v>2</v>
      </c>
      <c r="AX237">
        <v>48584699</v>
      </c>
      <c r="AY237">
        <v>1</v>
      </c>
      <c r="AZ237">
        <v>0</v>
      </c>
      <c r="BA237">
        <v>251</v>
      </c>
      <c r="BB237">
        <v>0</v>
      </c>
      <c r="BC237">
        <v>0</v>
      </c>
      <c r="BD237">
        <v>0</v>
      </c>
      <c r="BE237">
        <v>0</v>
      </c>
      <c r="BF237">
        <v>0</v>
      </c>
      <c r="BG237">
        <v>0</v>
      </c>
      <c r="BH237">
        <v>0</v>
      </c>
      <c r="BI237">
        <v>0</v>
      </c>
      <c r="BJ237">
        <v>0</v>
      </c>
      <c r="BK237">
        <v>0</v>
      </c>
      <c r="BL237">
        <v>0</v>
      </c>
      <c r="BM237">
        <v>0</v>
      </c>
      <c r="BN237">
        <v>0</v>
      </c>
      <c r="BO237">
        <v>0</v>
      </c>
      <c r="BP237">
        <v>0</v>
      </c>
      <c r="BQ237">
        <v>0</v>
      </c>
      <c r="BR237">
        <v>0</v>
      </c>
      <c r="BS237">
        <v>0</v>
      </c>
      <c r="BT237">
        <v>0</v>
      </c>
      <c r="BU237">
        <v>0</v>
      </c>
      <c r="BV237">
        <v>0</v>
      </c>
      <c r="BW237">
        <v>0</v>
      </c>
      <c r="CX237">
        <f>Y237*Source!I102</f>
        <v>3.8239999999999996E-2</v>
      </c>
      <c r="CY237">
        <f>AB237</f>
        <v>91.76</v>
      </c>
      <c r="CZ237">
        <f>AF237</f>
        <v>91.76</v>
      </c>
      <c r="DA237">
        <f>AJ237</f>
        <v>1</v>
      </c>
      <c r="DB237">
        <f t="shared" si="12"/>
        <v>7.34</v>
      </c>
      <c r="DC237">
        <f t="shared" si="13"/>
        <v>0.83</v>
      </c>
    </row>
    <row r="238" spans="1:107">
      <c r="A238">
        <f>ROW(Source!A102)</f>
        <v>102</v>
      </c>
      <c r="B238">
        <v>48583957</v>
      </c>
      <c r="C238">
        <v>48584693</v>
      </c>
      <c r="D238">
        <v>40489146</v>
      </c>
      <c r="E238">
        <v>1</v>
      </c>
      <c r="F238">
        <v>1</v>
      </c>
      <c r="G238">
        <v>1</v>
      </c>
      <c r="H238">
        <v>3</v>
      </c>
      <c r="I238" t="s">
        <v>1031</v>
      </c>
      <c r="J238" t="s">
        <v>1032</v>
      </c>
      <c r="K238" t="s">
        <v>1033</v>
      </c>
      <c r="L238">
        <v>1348</v>
      </c>
      <c r="N238">
        <v>1009</v>
      </c>
      <c r="O238" t="s">
        <v>40</v>
      </c>
      <c r="P238" t="s">
        <v>40</v>
      </c>
      <c r="Q238">
        <v>1000</v>
      </c>
      <c r="W238">
        <v>0</v>
      </c>
      <c r="X238">
        <v>-1097756755</v>
      </c>
      <c r="Y238">
        <v>2.9999999999999997E-4</v>
      </c>
      <c r="AA238">
        <v>9167</v>
      </c>
      <c r="AB238">
        <v>0</v>
      </c>
      <c r="AC238">
        <v>0</v>
      </c>
      <c r="AD238">
        <v>0</v>
      </c>
      <c r="AE238">
        <v>9167</v>
      </c>
      <c r="AF238">
        <v>0</v>
      </c>
      <c r="AG238">
        <v>0</v>
      </c>
      <c r="AH238">
        <v>0</v>
      </c>
      <c r="AI238">
        <v>1</v>
      </c>
      <c r="AJ238">
        <v>1</v>
      </c>
      <c r="AK238">
        <v>1</v>
      </c>
      <c r="AL238">
        <v>1</v>
      </c>
      <c r="AN238">
        <v>0</v>
      </c>
      <c r="AO238">
        <v>1</v>
      </c>
      <c r="AP238">
        <v>0</v>
      </c>
      <c r="AQ238">
        <v>0</v>
      </c>
      <c r="AR238">
        <v>0</v>
      </c>
      <c r="AS238" t="s">
        <v>3</v>
      </c>
      <c r="AT238">
        <v>2.9999999999999997E-4</v>
      </c>
      <c r="AU238" t="s">
        <v>3</v>
      </c>
      <c r="AV238">
        <v>0</v>
      </c>
      <c r="AW238">
        <v>2</v>
      </c>
      <c r="AX238">
        <v>48584700</v>
      </c>
      <c r="AY238">
        <v>1</v>
      </c>
      <c r="AZ238">
        <v>0</v>
      </c>
      <c r="BA238">
        <v>252</v>
      </c>
      <c r="BB238">
        <v>0</v>
      </c>
      <c r="BC238">
        <v>0</v>
      </c>
      <c r="BD238">
        <v>0</v>
      </c>
      <c r="BE238">
        <v>0</v>
      </c>
      <c r="BF238">
        <v>0</v>
      </c>
      <c r="BG238">
        <v>0</v>
      </c>
      <c r="BH238">
        <v>0</v>
      </c>
      <c r="BI238">
        <v>0</v>
      </c>
      <c r="BJ238">
        <v>0</v>
      </c>
      <c r="BK238">
        <v>0</v>
      </c>
      <c r="BL238">
        <v>0</v>
      </c>
      <c r="BM238">
        <v>0</v>
      </c>
      <c r="BN238">
        <v>0</v>
      </c>
      <c r="BO238">
        <v>0</v>
      </c>
      <c r="BP238">
        <v>0</v>
      </c>
      <c r="BQ238">
        <v>0</v>
      </c>
      <c r="BR238">
        <v>0</v>
      </c>
      <c r="BS238">
        <v>0</v>
      </c>
      <c r="BT238">
        <v>0</v>
      </c>
      <c r="BU238">
        <v>0</v>
      </c>
      <c r="BV238">
        <v>0</v>
      </c>
      <c r="BW238">
        <v>0</v>
      </c>
      <c r="CX238">
        <f>Y238*Source!I102</f>
        <v>1.4339999999999999E-4</v>
      </c>
      <c r="CY238">
        <f>AA238</f>
        <v>9167</v>
      </c>
      <c r="CZ238">
        <f>AE238</f>
        <v>9167</v>
      </c>
      <c r="DA238">
        <f>AI238</f>
        <v>1</v>
      </c>
      <c r="DB238">
        <f t="shared" si="12"/>
        <v>2.75</v>
      </c>
      <c r="DC238">
        <f t="shared" si="13"/>
        <v>0</v>
      </c>
    </row>
    <row r="239" spans="1:107">
      <c r="A239">
        <f>ROW(Source!A102)</f>
        <v>102</v>
      </c>
      <c r="B239">
        <v>48583957</v>
      </c>
      <c r="C239">
        <v>48584693</v>
      </c>
      <c r="D239">
        <v>40504262</v>
      </c>
      <c r="E239">
        <v>1</v>
      </c>
      <c r="F239">
        <v>1</v>
      </c>
      <c r="G239">
        <v>1</v>
      </c>
      <c r="H239">
        <v>3</v>
      </c>
      <c r="I239" t="s">
        <v>1196</v>
      </c>
      <c r="J239" t="s">
        <v>1197</v>
      </c>
      <c r="K239" t="s">
        <v>1198</v>
      </c>
      <c r="L239">
        <v>1301</v>
      </c>
      <c r="N239">
        <v>1003</v>
      </c>
      <c r="O239" t="s">
        <v>116</v>
      </c>
      <c r="P239" t="s">
        <v>116</v>
      </c>
      <c r="Q239">
        <v>1</v>
      </c>
      <c r="W239">
        <v>0</v>
      </c>
      <c r="X239">
        <v>1789585169</v>
      </c>
      <c r="Y239">
        <v>101</v>
      </c>
      <c r="AA239">
        <v>7.2</v>
      </c>
      <c r="AB239">
        <v>0</v>
      </c>
      <c r="AC239">
        <v>0</v>
      </c>
      <c r="AD239">
        <v>0</v>
      </c>
      <c r="AE239">
        <v>7.2</v>
      </c>
      <c r="AF239">
        <v>0</v>
      </c>
      <c r="AG239">
        <v>0</v>
      </c>
      <c r="AH239">
        <v>0</v>
      </c>
      <c r="AI239">
        <v>1</v>
      </c>
      <c r="AJ239">
        <v>1</v>
      </c>
      <c r="AK239">
        <v>1</v>
      </c>
      <c r="AL239">
        <v>1</v>
      </c>
      <c r="AN239">
        <v>0</v>
      </c>
      <c r="AO239">
        <v>1</v>
      </c>
      <c r="AP239">
        <v>0</v>
      </c>
      <c r="AQ239">
        <v>0</v>
      </c>
      <c r="AR239">
        <v>0</v>
      </c>
      <c r="AS239" t="s">
        <v>3</v>
      </c>
      <c r="AT239">
        <v>101</v>
      </c>
      <c r="AU239" t="s">
        <v>3</v>
      </c>
      <c r="AV239">
        <v>0</v>
      </c>
      <c r="AW239">
        <v>2</v>
      </c>
      <c r="AX239">
        <v>48584701</v>
      </c>
      <c r="AY239">
        <v>1</v>
      </c>
      <c r="AZ239">
        <v>0</v>
      </c>
      <c r="BA239">
        <v>253</v>
      </c>
      <c r="BB239">
        <v>0</v>
      </c>
      <c r="BC239">
        <v>0</v>
      </c>
      <c r="BD239">
        <v>0</v>
      </c>
      <c r="BE239">
        <v>0</v>
      </c>
      <c r="BF239">
        <v>0</v>
      </c>
      <c r="BG239">
        <v>0</v>
      </c>
      <c r="BH239">
        <v>0</v>
      </c>
      <c r="BI239">
        <v>0</v>
      </c>
      <c r="BJ239">
        <v>0</v>
      </c>
      <c r="BK239">
        <v>0</v>
      </c>
      <c r="BL239">
        <v>0</v>
      </c>
      <c r="BM239">
        <v>0</v>
      </c>
      <c r="BN239">
        <v>0</v>
      </c>
      <c r="BO239">
        <v>0</v>
      </c>
      <c r="BP239">
        <v>0</v>
      </c>
      <c r="BQ239">
        <v>0</v>
      </c>
      <c r="BR239">
        <v>0</v>
      </c>
      <c r="BS239">
        <v>0</v>
      </c>
      <c r="BT239">
        <v>0</v>
      </c>
      <c r="BU239">
        <v>0</v>
      </c>
      <c r="BV239">
        <v>0</v>
      </c>
      <c r="BW239">
        <v>0</v>
      </c>
      <c r="CX239">
        <f>Y239*Source!I102</f>
        <v>48.277999999999999</v>
      </c>
      <c r="CY239">
        <f>AA239</f>
        <v>7.2</v>
      </c>
      <c r="CZ239">
        <f>AE239</f>
        <v>7.2</v>
      </c>
      <c r="DA239">
        <f>AI239</f>
        <v>1</v>
      </c>
      <c r="DB239">
        <f t="shared" si="12"/>
        <v>727.2</v>
      </c>
      <c r="DC239">
        <f t="shared" si="13"/>
        <v>0</v>
      </c>
    </row>
    <row r="240" spans="1:107">
      <c r="A240">
        <f>ROW(Source!A105)</f>
        <v>105</v>
      </c>
      <c r="B240">
        <v>48583957</v>
      </c>
      <c r="C240">
        <v>48584704</v>
      </c>
      <c r="D240">
        <v>23129438</v>
      </c>
      <c r="E240">
        <v>1</v>
      </c>
      <c r="F240">
        <v>1</v>
      </c>
      <c r="G240">
        <v>1</v>
      </c>
      <c r="H240">
        <v>1</v>
      </c>
      <c r="I240" t="s">
        <v>1199</v>
      </c>
      <c r="J240" t="s">
        <v>3</v>
      </c>
      <c r="K240" t="s">
        <v>1200</v>
      </c>
      <c r="L240">
        <v>1369</v>
      </c>
      <c r="N240">
        <v>1013</v>
      </c>
      <c r="O240" t="s">
        <v>991</v>
      </c>
      <c r="P240" t="s">
        <v>991</v>
      </c>
      <c r="Q240">
        <v>1</v>
      </c>
      <c r="W240">
        <v>0</v>
      </c>
      <c r="X240">
        <v>-2139336833</v>
      </c>
      <c r="Y240">
        <v>102.46</v>
      </c>
      <c r="AA240">
        <v>0</v>
      </c>
      <c r="AB240">
        <v>0</v>
      </c>
      <c r="AC240">
        <v>0</v>
      </c>
      <c r="AD240">
        <v>8.7899999999999991</v>
      </c>
      <c r="AE240">
        <v>0</v>
      </c>
      <c r="AF240">
        <v>0</v>
      </c>
      <c r="AG240">
        <v>0</v>
      </c>
      <c r="AH240">
        <v>8.7899999999999991</v>
      </c>
      <c r="AI240">
        <v>1</v>
      </c>
      <c r="AJ240">
        <v>1</v>
      </c>
      <c r="AK240">
        <v>1</v>
      </c>
      <c r="AL240">
        <v>1</v>
      </c>
      <c r="AN240">
        <v>0</v>
      </c>
      <c r="AO240">
        <v>1</v>
      </c>
      <c r="AP240">
        <v>0</v>
      </c>
      <c r="AQ240">
        <v>0</v>
      </c>
      <c r="AR240">
        <v>0</v>
      </c>
      <c r="AS240" t="s">
        <v>3</v>
      </c>
      <c r="AT240">
        <v>102.46</v>
      </c>
      <c r="AU240" t="s">
        <v>3</v>
      </c>
      <c r="AV240">
        <v>1</v>
      </c>
      <c r="AW240">
        <v>2</v>
      </c>
      <c r="AX240">
        <v>48584710</v>
      </c>
      <c r="AY240">
        <v>1</v>
      </c>
      <c r="AZ240">
        <v>0</v>
      </c>
      <c r="BA240">
        <v>254</v>
      </c>
      <c r="BB240">
        <v>0</v>
      </c>
      <c r="BC240">
        <v>0</v>
      </c>
      <c r="BD240">
        <v>0</v>
      </c>
      <c r="BE240">
        <v>0</v>
      </c>
      <c r="BF240">
        <v>0</v>
      </c>
      <c r="BG240">
        <v>0</v>
      </c>
      <c r="BH240">
        <v>0</v>
      </c>
      <c r="BI240">
        <v>0</v>
      </c>
      <c r="BJ240">
        <v>0</v>
      </c>
      <c r="BK240">
        <v>0</v>
      </c>
      <c r="BL240">
        <v>0</v>
      </c>
      <c r="BM240">
        <v>0</v>
      </c>
      <c r="BN240">
        <v>0</v>
      </c>
      <c r="BO240">
        <v>0</v>
      </c>
      <c r="BP240">
        <v>0</v>
      </c>
      <c r="BQ240">
        <v>0</v>
      </c>
      <c r="BR240">
        <v>0</v>
      </c>
      <c r="BS240">
        <v>0</v>
      </c>
      <c r="BT240">
        <v>0</v>
      </c>
      <c r="BU240">
        <v>0</v>
      </c>
      <c r="BV240">
        <v>0</v>
      </c>
      <c r="BW240">
        <v>0</v>
      </c>
      <c r="CX240">
        <f>Y240*Source!I105</f>
        <v>34.938859999999998</v>
      </c>
      <c r="CY240">
        <f>AD240</f>
        <v>8.7899999999999991</v>
      </c>
      <c r="CZ240">
        <f>AH240</f>
        <v>8.7899999999999991</v>
      </c>
      <c r="DA240">
        <f>AL240</f>
        <v>1</v>
      </c>
      <c r="DB240">
        <f t="shared" si="12"/>
        <v>900.62</v>
      </c>
      <c r="DC240">
        <f t="shared" si="13"/>
        <v>0</v>
      </c>
    </row>
    <row r="241" spans="1:107">
      <c r="A241">
        <f>ROW(Source!A105)</f>
        <v>105</v>
      </c>
      <c r="B241">
        <v>48583957</v>
      </c>
      <c r="C241">
        <v>48584704</v>
      </c>
      <c r="D241">
        <v>121548</v>
      </c>
      <c r="E241">
        <v>1</v>
      </c>
      <c r="F241">
        <v>1</v>
      </c>
      <c r="G241">
        <v>1</v>
      </c>
      <c r="H241">
        <v>1</v>
      </c>
      <c r="I241" t="s">
        <v>24</v>
      </c>
      <c r="J241" t="s">
        <v>3</v>
      </c>
      <c r="K241" t="s">
        <v>992</v>
      </c>
      <c r="L241">
        <v>608254</v>
      </c>
      <c r="N241">
        <v>1013</v>
      </c>
      <c r="O241" t="s">
        <v>993</v>
      </c>
      <c r="P241" t="s">
        <v>993</v>
      </c>
      <c r="Q241">
        <v>1</v>
      </c>
      <c r="W241">
        <v>0</v>
      </c>
      <c r="X241">
        <v>-185737400</v>
      </c>
      <c r="Y241">
        <v>0.76</v>
      </c>
      <c r="AA241">
        <v>0</v>
      </c>
      <c r="AB241">
        <v>0</v>
      </c>
      <c r="AC241">
        <v>0</v>
      </c>
      <c r="AD241">
        <v>0</v>
      </c>
      <c r="AE241">
        <v>0</v>
      </c>
      <c r="AF241">
        <v>0</v>
      </c>
      <c r="AG241">
        <v>0</v>
      </c>
      <c r="AH241">
        <v>0</v>
      </c>
      <c r="AI241">
        <v>1</v>
      </c>
      <c r="AJ241">
        <v>1</v>
      </c>
      <c r="AK241">
        <v>1</v>
      </c>
      <c r="AL241">
        <v>1</v>
      </c>
      <c r="AN241">
        <v>0</v>
      </c>
      <c r="AO241">
        <v>1</v>
      </c>
      <c r="AP241">
        <v>0</v>
      </c>
      <c r="AQ241">
        <v>0</v>
      </c>
      <c r="AR241">
        <v>0</v>
      </c>
      <c r="AS241" t="s">
        <v>3</v>
      </c>
      <c r="AT241">
        <v>0.76</v>
      </c>
      <c r="AU241" t="s">
        <v>3</v>
      </c>
      <c r="AV241">
        <v>2</v>
      </c>
      <c r="AW241">
        <v>2</v>
      </c>
      <c r="AX241">
        <v>48584711</v>
      </c>
      <c r="AY241">
        <v>1</v>
      </c>
      <c r="AZ241">
        <v>0</v>
      </c>
      <c r="BA241">
        <v>255</v>
      </c>
      <c r="BB241">
        <v>0</v>
      </c>
      <c r="BC241">
        <v>0</v>
      </c>
      <c r="BD241">
        <v>0</v>
      </c>
      <c r="BE241">
        <v>0</v>
      </c>
      <c r="BF241">
        <v>0</v>
      </c>
      <c r="BG241">
        <v>0</v>
      </c>
      <c r="BH241">
        <v>0</v>
      </c>
      <c r="BI241">
        <v>0</v>
      </c>
      <c r="BJ241">
        <v>0</v>
      </c>
      <c r="BK241">
        <v>0</v>
      </c>
      <c r="BL241">
        <v>0</v>
      </c>
      <c r="BM241">
        <v>0</v>
      </c>
      <c r="BN241">
        <v>0</v>
      </c>
      <c r="BO241">
        <v>0</v>
      </c>
      <c r="BP241">
        <v>0</v>
      </c>
      <c r="BQ241">
        <v>0</v>
      </c>
      <c r="BR241">
        <v>0</v>
      </c>
      <c r="BS241">
        <v>0</v>
      </c>
      <c r="BT241">
        <v>0</v>
      </c>
      <c r="BU241">
        <v>0</v>
      </c>
      <c r="BV241">
        <v>0</v>
      </c>
      <c r="BW241">
        <v>0</v>
      </c>
      <c r="CX241">
        <f>Y241*Source!I105</f>
        <v>0.25916</v>
      </c>
      <c r="CY241">
        <f>AD241</f>
        <v>0</v>
      </c>
      <c r="CZ241">
        <f>AH241</f>
        <v>0</v>
      </c>
      <c r="DA241">
        <f>AL241</f>
        <v>1</v>
      </c>
      <c r="DB241">
        <f t="shared" si="12"/>
        <v>0</v>
      </c>
      <c r="DC241">
        <f t="shared" si="13"/>
        <v>0</v>
      </c>
    </row>
    <row r="242" spans="1:107">
      <c r="A242">
        <f>ROW(Source!A105)</f>
        <v>105</v>
      </c>
      <c r="B242">
        <v>48583957</v>
      </c>
      <c r="C242">
        <v>48584704</v>
      </c>
      <c r="D242">
        <v>40547141</v>
      </c>
      <c r="E242">
        <v>1</v>
      </c>
      <c r="F242">
        <v>1</v>
      </c>
      <c r="G242">
        <v>1</v>
      </c>
      <c r="H242">
        <v>2</v>
      </c>
      <c r="I242" t="s">
        <v>1009</v>
      </c>
      <c r="J242" t="s">
        <v>1017</v>
      </c>
      <c r="K242" t="s">
        <v>1011</v>
      </c>
      <c r="L242">
        <v>1368</v>
      </c>
      <c r="N242">
        <v>1011</v>
      </c>
      <c r="O242" t="s">
        <v>997</v>
      </c>
      <c r="P242" t="s">
        <v>997</v>
      </c>
      <c r="Q242">
        <v>1</v>
      </c>
      <c r="W242">
        <v>0</v>
      </c>
      <c r="X242">
        <v>1753337916</v>
      </c>
      <c r="Y242">
        <v>0.76</v>
      </c>
      <c r="AA242">
        <v>0</v>
      </c>
      <c r="AB242">
        <v>32.090000000000003</v>
      </c>
      <c r="AC242">
        <v>12.1</v>
      </c>
      <c r="AD242">
        <v>0</v>
      </c>
      <c r="AE242">
        <v>0</v>
      </c>
      <c r="AF242">
        <v>32.090000000000003</v>
      </c>
      <c r="AG242">
        <v>12.1</v>
      </c>
      <c r="AH242">
        <v>0</v>
      </c>
      <c r="AI242">
        <v>1</v>
      </c>
      <c r="AJ242">
        <v>1</v>
      </c>
      <c r="AK242">
        <v>1</v>
      </c>
      <c r="AL242">
        <v>1</v>
      </c>
      <c r="AN242">
        <v>0</v>
      </c>
      <c r="AO242">
        <v>1</v>
      </c>
      <c r="AP242">
        <v>0</v>
      </c>
      <c r="AQ242">
        <v>0</v>
      </c>
      <c r="AR242">
        <v>0</v>
      </c>
      <c r="AS242" t="s">
        <v>3</v>
      </c>
      <c r="AT242">
        <v>0.76</v>
      </c>
      <c r="AU242" t="s">
        <v>3</v>
      </c>
      <c r="AV242">
        <v>0</v>
      </c>
      <c r="AW242">
        <v>2</v>
      </c>
      <c r="AX242">
        <v>48584712</v>
      </c>
      <c r="AY242">
        <v>1</v>
      </c>
      <c r="AZ242">
        <v>0</v>
      </c>
      <c r="BA242">
        <v>256</v>
      </c>
      <c r="BB242">
        <v>0</v>
      </c>
      <c r="BC242">
        <v>0</v>
      </c>
      <c r="BD242">
        <v>0</v>
      </c>
      <c r="BE242">
        <v>0</v>
      </c>
      <c r="BF242">
        <v>0</v>
      </c>
      <c r="BG242">
        <v>0</v>
      </c>
      <c r="BH242">
        <v>0</v>
      </c>
      <c r="BI242">
        <v>0</v>
      </c>
      <c r="BJ242">
        <v>0</v>
      </c>
      <c r="BK242">
        <v>0</v>
      </c>
      <c r="BL242">
        <v>0</v>
      </c>
      <c r="BM242">
        <v>0</v>
      </c>
      <c r="BN242">
        <v>0</v>
      </c>
      <c r="BO242">
        <v>0</v>
      </c>
      <c r="BP242">
        <v>0</v>
      </c>
      <c r="BQ242">
        <v>0</v>
      </c>
      <c r="BR242">
        <v>0</v>
      </c>
      <c r="BS242">
        <v>0</v>
      </c>
      <c r="BT242">
        <v>0</v>
      </c>
      <c r="BU242">
        <v>0</v>
      </c>
      <c r="BV242">
        <v>0</v>
      </c>
      <c r="BW242">
        <v>0</v>
      </c>
      <c r="CX242">
        <f>Y242*Source!I105</f>
        <v>0.25916</v>
      </c>
      <c r="CY242">
        <f>AB242</f>
        <v>32.090000000000003</v>
      </c>
      <c r="CZ242">
        <f>AF242</f>
        <v>32.090000000000003</v>
      </c>
      <c r="DA242">
        <f>AJ242</f>
        <v>1</v>
      </c>
      <c r="DB242">
        <f t="shared" si="12"/>
        <v>24.39</v>
      </c>
      <c r="DC242">
        <f t="shared" si="13"/>
        <v>9.1999999999999993</v>
      </c>
    </row>
    <row r="243" spans="1:107">
      <c r="A243">
        <f>ROW(Source!A105)</f>
        <v>105</v>
      </c>
      <c r="B243">
        <v>48583957</v>
      </c>
      <c r="C243">
        <v>48584704</v>
      </c>
      <c r="D243">
        <v>40548544</v>
      </c>
      <c r="E243">
        <v>1</v>
      </c>
      <c r="F243">
        <v>1</v>
      </c>
      <c r="G243">
        <v>1</v>
      </c>
      <c r="H243">
        <v>2</v>
      </c>
      <c r="I243" t="s">
        <v>1110</v>
      </c>
      <c r="J243" t="s">
        <v>1111</v>
      </c>
      <c r="K243" t="s">
        <v>1112</v>
      </c>
      <c r="L243">
        <v>1368</v>
      </c>
      <c r="N243">
        <v>1011</v>
      </c>
      <c r="O243" t="s">
        <v>997</v>
      </c>
      <c r="P243" t="s">
        <v>997</v>
      </c>
      <c r="Q243">
        <v>1</v>
      </c>
      <c r="W243">
        <v>0</v>
      </c>
      <c r="X243">
        <v>835824343</v>
      </c>
      <c r="Y243">
        <v>5.35</v>
      </c>
      <c r="AA243">
        <v>0</v>
      </c>
      <c r="AB243">
        <v>2.15</v>
      </c>
      <c r="AC243">
        <v>0</v>
      </c>
      <c r="AD243">
        <v>0</v>
      </c>
      <c r="AE243">
        <v>0</v>
      </c>
      <c r="AF243">
        <v>2.15</v>
      </c>
      <c r="AG243">
        <v>0</v>
      </c>
      <c r="AH243">
        <v>0</v>
      </c>
      <c r="AI243">
        <v>1</v>
      </c>
      <c r="AJ243">
        <v>1</v>
      </c>
      <c r="AK243">
        <v>1</v>
      </c>
      <c r="AL243">
        <v>1</v>
      </c>
      <c r="AN243">
        <v>0</v>
      </c>
      <c r="AO243">
        <v>1</v>
      </c>
      <c r="AP243">
        <v>0</v>
      </c>
      <c r="AQ243">
        <v>0</v>
      </c>
      <c r="AR243">
        <v>0</v>
      </c>
      <c r="AS243" t="s">
        <v>3</v>
      </c>
      <c r="AT243">
        <v>5.35</v>
      </c>
      <c r="AU243" t="s">
        <v>3</v>
      </c>
      <c r="AV243">
        <v>0</v>
      </c>
      <c r="AW243">
        <v>2</v>
      </c>
      <c r="AX243">
        <v>48584713</v>
      </c>
      <c r="AY243">
        <v>1</v>
      </c>
      <c r="AZ243">
        <v>0</v>
      </c>
      <c r="BA243">
        <v>257</v>
      </c>
      <c r="BB243">
        <v>0</v>
      </c>
      <c r="BC243">
        <v>0</v>
      </c>
      <c r="BD243">
        <v>0</v>
      </c>
      <c r="BE243">
        <v>0</v>
      </c>
      <c r="BF243">
        <v>0</v>
      </c>
      <c r="BG243">
        <v>0</v>
      </c>
      <c r="BH243">
        <v>0</v>
      </c>
      <c r="BI243">
        <v>0</v>
      </c>
      <c r="BJ243">
        <v>0</v>
      </c>
      <c r="BK243">
        <v>0</v>
      </c>
      <c r="BL243">
        <v>0</v>
      </c>
      <c r="BM243">
        <v>0</v>
      </c>
      <c r="BN243">
        <v>0</v>
      </c>
      <c r="BO243">
        <v>0</v>
      </c>
      <c r="BP243">
        <v>0</v>
      </c>
      <c r="BQ243">
        <v>0</v>
      </c>
      <c r="BR243">
        <v>0</v>
      </c>
      <c r="BS243">
        <v>0</v>
      </c>
      <c r="BT243">
        <v>0</v>
      </c>
      <c r="BU243">
        <v>0</v>
      </c>
      <c r="BV243">
        <v>0</v>
      </c>
      <c r="BW243">
        <v>0</v>
      </c>
      <c r="CX243">
        <f>Y243*Source!I105</f>
        <v>1.8243499999999999</v>
      </c>
      <c r="CY243">
        <f>AB243</f>
        <v>2.15</v>
      </c>
      <c r="CZ243">
        <f>AF243</f>
        <v>2.15</v>
      </c>
      <c r="DA243">
        <f>AJ243</f>
        <v>1</v>
      </c>
      <c r="DB243">
        <f t="shared" si="12"/>
        <v>11.5</v>
      </c>
      <c r="DC243">
        <f t="shared" si="13"/>
        <v>0</v>
      </c>
    </row>
    <row r="244" spans="1:107">
      <c r="A244">
        <f>ROW(Source!A105)</f>
        <v>105</v>
      </c>
      <c r="B244">
        <v>48583957</v>
      </c>
      <c r="C244">
        <v>48584704</v>
      </c>
      <c r="D244">
        <v>40548857</v>
      </c>
      <c r="E244">
        <v>1</v>
      </c>
      <c r="F244">
        <v>1</v>
      </c>
      <c r="G244">
        <v>1</v>
      </c>
      <c r="H244">
        <v>2</v>
      </c>
      <c r="I244" t="s">
        <v>1028</v>
      </c>
      <c r="J244" t="s">
        <v>1029</v>
      </c>
      <c r="K244" t="s">
        <v>1030</v>
      </c>
      <c r="L244">
        <v>1368</v>
      </c>
      <c r="N244">
        <v>1011</v>
      </c>
      <c r="O244" t="s">
        <v>997</v>
      </c>
      <c r="P244" t="s">
        <v>997</v>
      </c>
      <c r="Q244">
        <v>1</v>
      </c>
      <c r="W244">
        <v>0</v>
      </c>
      <c r="X244">
        <v>-671646184</v>
      </c>
      <c r="Y244">
        <v>4.58</v>
      </c>
      <c r="AA244">
        <v>0</v>
      </c>
      <c r="AB244">
        <v>91.76</v>
      </c>
      <c r="AC244">
        <v>10.35</v>
      </c>
      <c r="AD244">
        <v>0</v>
      </c>
      <c r="AE244">
        <v>0</v>
      </c>
      <c r="AF244">
        <v>91.76</v>
      </c>
      <c r="AG244">
        <v>10.35</v>
      </c>
      <c r="AH244">
        <v>0</v>
      </c>
      <c r="AI244">
        <v>1</v>
      </c>
      <c r="AJ244">
        <v>1</v>
      </c>
      <c r="AK244">
        <v>1</v>
      </c>
      <c r="AL244">
        <v>1</v>
      </c>
      <c r="AN244">
        <v>0</v>
      </c>
      <c r="AO244">
        <v>1</v>
      </c>
      <c r="AP244">
        <v>0</v>
      </c>
      <c r="AQ244">
        <v>0</v>
      </c>
      <c r="AR244">
        <v>0</v>
      </c>
      <c r="AS244" t="s">
        <v>3</v>
      </c>
      <c r="AT244">
        <v>4.58</v>
      </c>
      <c r="AU244" t="s">
        <v>3</v>
      </c>
      <c r="AV244">
        <v>0</v>
      </c>
      <c r="AW244">
        <v>2</v>
      </c>
      <c r="AX244">
        <v>48584714</v>
      </c>
      <c r="AY244">
        <v>1</v>
      </c>
      <c r="AZ244">
        <v>0</v>
      </c>
      <c r="BA244">
        <v>258</v>
      </c>
      <c r="BB244">
        <v>0</v>
      </c>
      <c r="BC244">
        <v>0</v>
      </c>
      <c r="BD244">
        <v>0</v>
      </c>
      <c r="BE244">
        <v>0</v>
      </c>
      <c r="BF244">
        <v>0</v>
      </c>
      <c r="BG244">
        <v>0</v>
      </c>
      <c r="BH244">
        <v>0</v>
      </c>
      <c r="BI244">
        <v>0</v>
      </c>
      <c r="BJ244">
        <v>0</v>
      </c>
      <c r="BK244">
        <v>0</v>
      </c>
      <c r="BL244">
        <v>0</v>
      </c>
      <c r="BM244">
        <v>0</v>
      </c>
      <c r="BN244">
        <v>0</v>
      </c>
      <c r="BO244">
        <v>0</v>
      </c>
      <c r="BP244">
        <v>0</v>
      </c>
      <c r="BQ244">
        <v>0</v>
      </c>
      <c r="BR244">
        <v>0</v>
      </c>
      <c r="BS244">
        <v>0</v>
      </c>
      <c r="BT244">
        <v>0</v>
      </c>
      <c r="BU244">
        <v>0</v>
      </c>
      <c r="BV244">
        <v>0</v>
      </c>
      <c r="BW244">
        <v>0</v>
      </c>
      <c r="CX244">
        <f>Y244*Source!I105</f>
        <v>1.5617800000000002</v>
      </c>
      <c r="CY244">
        <f>AB244</f>
        <v>91.76</v>
      </c>
      <c r="CZ244">
        <f>AF244</f>
        <v>91.76</v>
      </c>
      <c r="DA244">
        <f>AJ244</f>
        <v>1</v>
      </c>
      <c r="DB244">
        <f t="shared" si="12"/>
        <v>420.26</v>
      </c>
      <c r="DC244">
        <f t="shared" si="13"/>
        <v>47.4</v>
      </c>
    </row>
    <row r="245" spans="1:107">
      <c r="A245">
        <f>ROW(Source!A108)</f>
        <v>108</v>
      </c>
      <c r="B245">
        <v>48583957</v>
      </c>
      <c r="C245">
        <v>48584718</v>
      </c>
      <c r="D245">
        <v>23129487</v>
      </c>
      <c r="E245">
        <v>1</v>
      </c>
      <c r="F245">
        <v>1</v>
      </c>
      <c r="G245">
        <v>1</v>
      </c>
      <c r="H245">
        <v>1</v>
      </c>
      <c r="I245" t="s">
        <v>1201</v>
      </c>
      <c r="J245" t="s">
        <v>3</v>
      </c>
      <c r="K245" t="s">
        <v>1202</v>
      </c>
      <c r="L245">
        <v>1369</v>
      </c>
      <c r="N245">
        <v>1013</v>
      </c>
      <c r="O245" t="s">
        <v>991</v>
      </c>
      <c r="P245" t="s">
        <v>991</v>
      </c>
      <c r="Q245">
        <v>1</v>
      </c>
      <c r="W245">
        <v>0</v>
      </c>
      <c r="X245">
        <v>2002501603</v>
      </c>
      <c r="Y245">
        <v>81</v>
      </c>
      <c r="AA245">
        <v>0</v>
      </c>
      <c r="AB245">
        <v>0</v>
      </c>
      <c r="AC245">
        <v>0</v>
      </c>
      <c r="AD245">
        <v>8.48</v>
      </c>
      <c r="AE245">
        <v>0</v>
      </c>
      <c r="AF245">
        <v>0</v>
      </c>
      <c r="AG245">
        <v>0</v>
      </c>
      <c r="AH245">
        <v>8.48</v>
      </c>
      <c r="AI245">
        <v>1</v>
      </c>
      <c r="AJ245">
        <v>1</v>
      </c>
      <c r="AK245">
        <v>1</v>
      </c>
      <c r="AL245">
        <v>1</v>
      </c>
      <c r="AN245">
        <v>0</v>
      </c>
      <c r="AO245">
        <v>1</v>
      </c>
      <c r="AP245">
        <v>0</v>
      </c>
      <c r="AQ245">
        <v>0</v>
      </c>
      <c r="AR245">
        <v>0</v>
      </c>
      <c r="AS245" t="s">
        <v>3</v>
      </c>
      <c r="AT245">
        <v>81</v>
      </c>
      <c r="AU245" t="s">
        <v>3</v>
      </c>
      <c r="AV245">
        <v>1</v>
      </c>
      <c r="AW245">
        <v>2</v>
      </c>
      <c r="AX245">
        <v>48584739</v>
      </c>
      <c r="AY245">
        <v>1</v>
      </c>
      <c r="AZ245">
        <v>0</v>
      </c>
      <c r="BA245">
        <v>260</v>
      </c>
      <c r="BB245">
        <v>0</v>
      </c>
      <c r="BC245">
        <v>0</v>
      </c>
      <c r="BD245">
        <v>0</v>
      </c>
      <c r="BE245">
        <v>0</v>
      </c>
      <c r="BF245">
        <v>0</v>
      </c>
      <c r="BG245">
        <v>0</v>
      </c>
      <c r="BH245">
        <v>0</v>
      </c>
      <c r="BI245">
        <v>0</v>
      </c>
      <c r="BJ245">
        <v>0</v>
      </c>
      <c r="BK245">
        <v>0</v>
      </c>
      <c r="BL245">
        <v>0</v>
      </c>
      <c r="BM245">
        <v>0</v>
      </c>
      <c r="BN245">
        <v>0</v>
      </c>
      <c r="BO245">
        <v>0</v>
      </c>
      <c r="BP245">
        <v>0</v>
      </c>
      <c r="BQ245">
        <v>0</v>
      </c>
      <c r="BR245">
        <v>0</v>
      </c>
      <c r="BS245">
        <v>0</v>
      </c>
      <c r="BT245">
        <v>0</v>
      </c>
      <c r="BU245">
        <v>0</v>
      </c>
      <c r="BV245">
        <v>0</v>
      </c>
      <c r="BW245">
        <v>0</v>
      </c>
      <c r="CX245">
        <f>Y245*Source!I108</f>
        <v>1.377</v>
      </c>
      <c r="CY245">
        <f>AD245</f>
        <v>8.48</v>
      </c>
      <c r="CZ245">
        <f>AH245</f>
        <v>8.48</v>
      </c>
      <c r="DA245">
        <f>AL245</f>
        <v>1</v>
      </c>
      <c r="DB245">
        <f t="shared" si="12"/>
        <v>686.88</v>
      </c>
      <c r="DC245">
        <f t="shared" si="13"/>
        <v>0</v>
      </c>
    </row>
    <row r="246" spans="1:107">
      <c r="A246">
        <f>ROW(Source!A108)</f>
        <v>108</v>
      </c>
      <c r="B246">
        <v>48583957</v>
      </c>
      <c r="C246">
        <v>48584718</v>
      </c>
      <c r="D246">
        <v>40547813</v>
      </c>
      <c r="E246">
        <v>1</v>
      </c>
      <c r="F246">
        <v>1</v>
      </c>
      <c r="G246">
        <v>1</v>
      </c>
      <c r="H246">
        <v>2</v>
      </c>
      <c r="I246" t="s">
        <v>1107</v>
      </c>
      <c r="J246" t="s">
        <v>1108</v>
      </c>
      <c r="K246" t="s">
        <v>1109</v>
      </c>
      <c r="L246">
        <v>1368</v>
      </c>
      <c r="N246">
        <v>1011</v>
      </c>
      <c r="O246" t="s">
        <v>997</v>
      </c>
      <c r="P246" t="s">
        <v>997</v>
      </c>
      <c r="Q246">
        <v>1</v>
      </c>
      <c r="W246">
        <v>0</v>
      </c>
      <c r="X246">
        <v>325281995</v>
      </c>
      <c r="Y246">
        <v>2.2999999999999998</v>
      </c>
      <c r="AA246">
        <v>0</v>
      </c>
      <c r="AB246">
        <v>1.98</v>
      </c>
      <c r="AC246">
        <v>0</v>
      </c>
      <c r="AD246">
        <v>0</v>
      </c>
      <c r="AE246">
        <v>0</v>
      </c>
      <c r="AF246">
        <v>1.98</v>
      </c>
      <c r="AG246">
        <v>0</v>
      </c>
      <c r="AH246">
        <v>0</v>
      </c>
      <c r="AI246">
        <v>1</v>
      </c>
      <c r="AJ246">
        <v>1</v>
      </c>
      <c r="AK246">
        <v>1</v>
      </c>
      <c r="AL246">
        <v>1</v>
      </c>
      <c r="AN246">
        <v>0</v>
      </c>
      <c r="AO246">
        <v>1</v>
      </c>
      <c r="AP246">
        <v>0</v>
      </c>
      <c r="AQ246">
        <v>0</v>
      </c>
      <c r="AR246">
        <v>0</v>
      </c>
      <c r="AS246" t="s">
        <v>3</v>
      </c>
      <c r="AT246">
        <v>2.2999999999999998</v>
      </c>
      <c r="AU246" t="s">
        <v>3</v>
      </c>
      <c r="AV246">
        <v>0</v>
      </c>
      <c r="AW246">
        <v>2</v>
      </c>
      <c r="AX246">
        <v>48584740</v>
      </c>
      <c r="AY246">
        <v>1</v>
      </c>
      <c r="AZ246">
        <v>0</v>
      </c>
      <c r="BA246">
        <v>261</v>
      </c>
      <c r="BB246">
        <v>0</v>
      </c>
      <c r="BC246">
        <v>0</v>
      </c>
      <c r="BD246">
        <v>0</v>
      </c>
      <c r="BE246">
        <v>0</v>
      </c>
      <c r="BF246">
        <v>0</v>
      </c>
      <c r="BG246">
        <v>0</v>
      </c>
      <c r="BH246">
        <v>0</v>
      </c>
      <c r="BI246">
        <v>0</v>
      </c>
      <c r="BJ246">
        <v>0</v>
      </c>
      <c r="BK246">
        <v>0</v>
      </c>
      <c r="BL246">
        <v>0</v>
      </c>
      <c r="BM246">
        <v>0</v>
      </c>
      <c r="BN246">
        <v>0</v>
      </c>
      <c r="BO246">
        <v>0</v>
      </c>
      <c r="BP246">
        <v>0</v>
      </c>
      <c r="BQ246">
        <v>0</v>
      </c>
      <c r="BR246">
        <v>0</v>
      </c>
      <c r="BS246">
        <v>0</v>
      </c>
      <c r="BT246">
        <v>0</v>
      </c>
      <c r="BU246">
        <v>0</v>
      </c>
      <c r="BV246">
        <v>0</v>
      </c>
      <c r="BW246">
        <v>0</v>
      </c>
      <c r="CX246">
        <f>Y246*Source!I108</f>
        <v>3.9100000000000003E-2</v>
      </c>
      <c r="CY246">
        <f>AB246</f>
        <v>1.98</v>
      </c>
      <c r="CZ246">
        <f>AF246</f>
        <v>1.98</v>
      </c>
      <c r="DA246">
        <f>AJ246</f>
        <v>1</v>
      </c>
      <c r="DB246">
        <f t="shared" si="12"/>
        <v>4.55</v>
      </c>
      <c r="DC246">
        <f t="shared" si="13"/>
        <v>0</v>
      </c>
    </row>
    <row r="247" spans="1:107">
      <c r="A247">
        <f>ROW(Source!A108)</f>
        <v>108</v>
      </c>
      <c r="B247">
        <v>48583957</v>
      </c>
      <c r="C247">
        <v>48584718</v>
      </c>
      <c r="D247">
        <v>40548572</v>
      </c>
      <c r="E247">
        <v>1</v>
      </c>
      <c r="F247">
        <v>1</v>
      </c>
      <c r="G247">
        <v>1</v>
      </c>
      <c r="H247">
        <v>2</v>
      </c>
      <c r="I247" t="s">
        <v>1203</v>
      </c>
      <c r="J247" t="s">
        <v>1204</v>
      </c>
      <c r="K247" t="s">
        <v>1205</v>
      </c>
      <c r="L247">
        <v>1368</v>
      </c>
      <c r="N247">
        <v>1011</v>
      </c>
      <c r="O247" t="s">
        <v>997</v>
      </c>
      <c r="P247" t="s">
        <v>997</v>
      </c>
      <c r="Q247">
        <v>1</v>
      </c>
      <c r="W247">
        <v>0</v>
      </c>
      <c r="X247">
        <v>663719329</v>
      </c>
      <c r="Y247">
        <v>0.47</v>
      </c>
      <c r="AA247">
        <v>0</v>
      </c>
      <c r="AB247">
        <v>37.15</v>
      </c>
      <c r="AC247">
        <v>0</v>
      </c>
      <c r="AD247">
        <v>0</v>
      </c>
      <c r="AE247">
        <v>0</v>
      </c>
      <c r="AF247">
        <v>37.15</v>
      </c>
      <c r="AG247">
        <v>0</v>
      </c>
      <c r="AH247">
        <v>0</v>
      </c>
      <c r="AI247">
        <v>1</v>
      </c>
      <c r="AJ247">
        <v>1</v>
      </c>
      <c r="AK247">
        <v>1</v>
      </c>
      <c r="AL247">
        <v>1</v>
      </c>
      <c r="AN247">
        <v>0</v>
      </c>
      <c r="AO247">
        <v>1</v>
      </c>
      <c r="AP247">
        <v>0</v>
      </c>
      <c r="AQ247">
        <v>0</v>
      </c>
      <c r="AR247">
        <v>0</v>
      </c>
      <c r="AS247" t="s">
        <v>3</v>
      </c>
      <c r="AT247">
        <v>0.47</v>
      </c>
      <c r="AU247" t="s">
        <v>3</v>
      </c>
      <c r="AV247">
        <v>0</v>
      </c>
      <c r="AW247">
        <v>2</v>
      </c>
      <c r="AX247">
        <v>48584741</v>
      </c>
      <c r="AY247">
        <v>1</v>
      </c>
      <c r="AZ247">
        <v>0</v>
      </c>
      <c r="BA247">
        <v>262</v>
      </c>
      <c r="BB247">
        <v>0</v>
      </c>
      <c r="BC247">
        <v>0</v>
      </c>
      <c r="BD247">
        <v>0</v>
      </c>
      <c r="BE247">
        <v>0</v>
      </c>
      <c r="BF247">
        <v>0</v>
      </c>
      <c r="BG247">
        <v>0</v>
      </c>
      <c r="BH247">
        <v>0</v>
      </c>
      <c r="BI247">
        <v>0</v>
      </c>
      <c r="BJ247">
        <v>0</v>
      </c>
      <c r="BK247">
        <v>0</v>
      </c>
      <c r="BL247">
        <v>0</v>
      </c>
      <c r="BM247">
        <v>0</v>
      </c>
      <c r="BN247">
        <v>0</v>
      </c>
      <c r="BO247">
        <v>0</v>
      </c>
      <c r="BP247">
        <v>0</v>
      </c>
      <c r="BQ247">
        <v>0</v>
      </c>
      <c r="BR247">
        <v>0</v>
      </c>
      <c r="BS247">
        <v>0</v>
      </c>
      <c r="BT247">
        <v>0</v>
      </c>
      <c r="BU247">
        <v>0</v>
      </c>
      <c r="BV247">
        <v>0</v>
      </c>
      <c r="BW247">
        <v>0</v>
      </c>
      <c r="CX247">
        <f>Y247*Source!I108</f>
        <v>7.9900000000000006E-3</v>
      </c>
      <c r="CY247">
        <f>AB247</f>
        <v>37.15</v>
      </c>
      <c r="CZ247">
        <f>AF247</f>
        <v>37.15</v>
      </c>
      <c r="DA247">
        <f>AJ247</f>
        <v>1</v>
      </c>
      <c r="DB247">
        <f t="shared" si="12"/>
        <v>17.46</v>
      </c>
      <c r="DC247">
        <f t="shared" si="13"/>
        <v>0</v>
      </c>
    </row>
    <row r="248" spans="1:107">
      <c r="A248">
        <f>ROW(Source!A108)</f>
        <v>108</v>
      </c>
      <c r="B248">
        <v>48583957</v>
      </c>
      <c r="C248">
        <v>48584718</v>
      </c>
      <c r="D248">
        <v>40548608</v>
      </c>
      <c r="E248">
        <v>1</v>
      </c>
      <c r="F248">
        <v>1</v>
      </c>
      <c r="G248">
        <v>1</v>
      </c>
      <c r="H248">
        <v>2</v>
      </c>
      <c r="I248" t="s">
        <v>1124</v>
      </c>
      <c r="J248" t="s">
        <v>1125</v>
      </c>
      <c r="K248" t="s">
        <v>1126</v>
      </c>
      <c r="L248">
        <v>1368</v>
      </c>
      <c r="N248">
        <v>1011</v>
      </c>
      <c r="O248" t="s">
        <v>997</v>
      </c>
      <c r="P248" t="s">
        <v>997</v>
      </c>
      <c r="Q248">
        <v>1</v>
      </c>
      <c r="W248">
        <v>0</v>
      </c>
      <c r="X248">
        <v>1067600123</v>
      </c>
      <c r="Y248">
        <v>1.57</v>
      </c>
      <c r="AA248">
        <v>0</v>
      </c>
      <c r="AB248">
        <v>2.27</v>
      </c>
      <c r="AC248">
        <v>0</v>
      </c>
      <c r="AD248">
        <v>0</v>
      </c>
      <c r="AE248">
        <v>0</v>
      </c>
      <c r="AF248">
        <v>2.27</v>
      </c>
      <c r="AG248">
        <v>0</v>
      </c>
      <c r="AH248">
        <v>0</v>
      </c>
      <c r="AI248">
        <v>1</v>
      </c>
      <c r="AJ248">
        <v>1</v>
      </c>
      <c r="AK248">
        <v>1</v>
      </c>
      <c r="AL248">
        <v>1</v>
      </c>
      <c r="AN248">
        <v>0</v>
      </c>
      <c r="AO248">
        <v>1</v>
      </c>
      <c r="AP248">
        <v>0</v>
      </c>
      <c r="AQ248">
        <v>0</v>
      </c>
      <c r="AR248">
        <v>0</v>
      </c>
      <c r="AS248" t="s">
        <v>3</v>
      </c>
      <c r="AT248">
        <v>1.57</v>
      </c>
      <c r="AU248" t="s">
        <v>3</v>
      </c>
      <c r="AV248">
        <v>0</v>
      </c>
      <c r="AW248">
        <v>2</v>
      </c>
      <c r="AX248">
        <v>48584742</v>
      </c>
      <c r="AY248">
        <v>1</v>
      </c>
      <c r="AZ248">
        <v>0</v>
      </c>
      <c r="BA248">
        <v>263</v>
      </c>
      <c r="BB248">
        <v>0</v>
      </c>
      <c r="BC248">
        <v>0</v>
      </c>
      <c r="BD248">
        <v>0</v>
      </c>
      <c r="BE248">
        <v>0</v>
      </c>
      <c r="BF248">
        <v>0</v>
      </c>
      <c r="BG248">
        <v>0</v>
      </c>
      <c r="BH248">
        <v>0</v>
      </c>
      <c r="BI248">
        <v>0</v>
      </c>
      <c r="BJ248">
        <v>0</v>
      </c>
      <c r="BK248">
        <v>0</v>
      </c>
      <c r="BL248">
        <v>0</v>
      </c>
      <c r="BM248">
        <v>0</v>
      </c>
      <c r="BN248">
        <v>0</v>
      </c>
      <c r="BO248">
        <v>0</v>
      </c>
      <c r="BP248">
        <v>0</v>
      </c>
      <c r="BQ248">
        <v>0</v>
      </c>
      <c r="BR248">
        <v>0</v>
      </c>
      <c r="BS248">
        <v>0</v>
      </c>
      <c r="BT248">
        <v>0</v>
      </c>
      <c r="BU248">
        <v>0</v>
      </c>
      <c r="BV248">
        <v>0</v>
      </c>
      <c r="BW248">
        <v>0</v>
      </c>
      <c r="CX248">
        <f>Y248*Source!I108</f>
        <v>2.6690000000000002E-2</v>
      </c>
      <c r="CY248">
        <f>AB248</f>
        <v>2.27</v>
      </c>
      <c r="CZ248">
        <f>AF248</f>
        <v>2.27</v>
      </c>
      <c r="DA248">
        <f>AJ248</f>
        <v>1</v>
      </c>
      <c r="DB248">
        <f t="shared" si="12"/>
        <v>3.56</v>
      </c>
      <c r="DC248">
        <f t="shared" si="13"/>
        <v>0</v>
      </c>
    </row>
    <row r="249" spans="1:107">
      <c r="A249">
        <f>ROW(Source!A108)</f>
        <v>108</v>
      </c>
      <c r="B249">
        <v>48583957</v>
      </c>
      <c r="C249">
        <v>48584718</v>
      </c>
      <c r="D249">
        <v>40484280</v>
      </c>
      <c r="E249">
        <v>1</v>
      </c>
      <c r="F249">
        <v>1</v>
      </c>
      <c r="G249">
        <v>1</v>
      </c>
      <c r="H249">
        <v>3</v>
      </c>
      <c r="I249" t="s">
        <v>1206</v>
      </c>
      <c r="J249" t="s">
        <v>1207</v>
      </c>
      <c r="K249" t="s">
        <v>1208</v>
      </c>
      <c r="L249">
        <v>1346</v>
      </c>
      <c r="N249">
        <v>1009</v>
      </c>
      <c r="O249" t="s">
        <v>220</v>
      </c>
      <c r="P249" t="s">
        <v>220</v>
      </c>
      <c r="Q249">
        <v>1</v>
      </c>
      <c r="W249">
        <v>0</v>
      </c>
      <c r="X249">
        <v>-320371379</v>
      </c>
      <c r="Y249">
        <v>10</v>
      </c>
      <c r="AA249">
        <v>13.27</v>
      </c>
      <c r="AB249">
        <v>0</v>
      </c>
      <c r="AC249">
        <v>0</v>
      </c>
      <c r="AD249">
        <v>0</v>
      </c>
      <c r="AE249">
        <v>13.27</v>
      </c>
      <c r="AF249">
        <v>0</v>
      </c>
      <c r="AG249">
        <v>0</v>
      </c>
      <c r="AH249">
        <v>0</v>
      </c>
      <c r="AI249">
        <v>1</v>
      </c>
      <c r="AJ249">
        <v>1</v>
      </c>
      <c r="AK249">
        <v>1</v>
      </c>
      <c r="AL249">
        <v>1</v>
      </c>
      <c r="AN249">
        <v>0</v>
      </c>
      <c r="AO249">
        <v>1</v>
      </c>
      <c r="AP249">
        <v>0</v>
      </c>
      <c r="AQ249">
        <v>0</v>
      </c>
      <c r="AR249">
        <v>0</v>
      </c>
      <c r="AS249" t="s">
        <v>3</v>
      </c>
      <c r="AT249">
        <v>10</v>
      </c>
      <c r="AU249" t="s">
        <v>3</v>
      </c>
      <c r="AV249">
        <v>0</v>
      </c>
      <c r="AW249">
        <v>2</v>
      </c>
      <c r="AX249">
        <v>48584743</v>
      </c>
      <c r="AY249">
        <v>1</v>
      </c>
      <c r="AZ249">
        <v>0</v>
      </c>
      <c r="BA249">
        <v>264</v>
      </c>
      <c r="BB249">
        <v>0</v>
      </c>
      <c r="BC249">
        <v>0</v>
      </c>
      <c r="BD249">
        <v>0</v>
      </c>
      <c r="BE249">
        <v>0</v>
      </c>
      <c r="BF249">
        <v>0</v>
      </c>
      <c r="BG249">
        <v>0</v>
      </c>
      <c r="BH249">
        <v>0</v>
      </c>
      <c r="BI249">
        <v>0</v>
      </c>
      <c r="BJ249">
        <v>0</v>
      </c>
      <c r="BK249">
        <v>0</v>
      </c>
      <c r="BL249">
        <v>0</v>
      </c>
      <c r="BM249">
        <v>0</v>
      </c>
      <c r="BN249">
        <v>0</v>
      </c>
      <c r="BO249">
        <v>0</v>
      </c>
      <c r="BP249">
        <v>0</v>
      </c>
      <c r="BQ249">
        <v>0</v>
      </c>
      <c r="BR249">
        <v>0</v>
      </c>
      <c r="BS249">
        <v>0</v>
      </c>
      <c r="BT249">
        <v>0</v>
      </c>
      <c r="BU249">
        <v>0</v>
      </c>
      <c r="BV249">
        <v>0</v>
      </c>
      <c r="BW249">
        <v>0</v>
      </c>
      <c r="CX249">
        <f>Y249*Source!I108</f>
        <v>0.17</v>
      </c>
      <c r="CY249">
        <f t="shared" ref="CY249:CY264" si="14">AA249</f>
        <v>13.27</v>
      </c>
      <c r="CZ249">
        <f t="shared" ref="CZ249:CZ264" si="15">AE249</f>
        <v>13.27</v>
      </c>
      <c r="DA249">
        <f t="shared" ref="DA249:DA264" si="16">AI249</f>
        <v>1</v>
      </c>
      <c r="DB249">
        <f t="shared" si="12"/>
        <v>132.69999999999999</v>
      </c>
      <c r="DC249">
        <f t="shared" si="13"/>
        <v>0</v>
      </c>
    </row>
    <row r="250" spans="1:107">
      <c r="A250">
        <f>ROW(Source!A108)</f>
        <v>108</v>
      </c>
      <c r="B250">
        <v>48583957</v>
      </c>
      <c r="C250">
        <v>48584718</v>
      </c>
      <c r="D250">
        <v>40484335</v>
      </c>
      <c r="E250">
        <v>1</v>
      </c>
      <c r="F250">
        <v>1</v>
      </c>
      <c r="G250">
        <v>1</v>
      </c>
      <c r="H250">
        <v>3</v>
      </c>
      <c r="I250" t="s">
        <v>1209</v>
      </c>
      <c r="J250" t="s">
        <v>1210</v>
      </c>
      <c r="K250" t="s">
        <v>1211</v>
      </c>
      <c r="L250">
        <v>1346</v>
      </c>
      <c r="N250">
        <v>1009</v>
      </c>
      <c r="O250" t="s">
        <v>220</v>
      </c>
      <c r="P250" t="s">
        <v>220</v>
      </c>
      <c r="Q250">
        <v>1</v>
      </c>
      <c r="W250">
        <v>0</v>
      </c>
      <c r="X250">
        <v>763358242</v>
      </c>
      <c r="Y250">
        <v>76</v>
      </c>
      <c r="AA250">
        <v>1.6</v>
      </c>
      <c r="AB250">
        <v>0</v>
      </c>
      <c r="AC250">
        <v>0</v>
      </c>
      <c r="AD250">
        <v>0</v>
      </c>
      <c r="AE250">
        <v>1.6</v>
      </c>
      <c r="AF250">
        <v>0</v>
      </c>
      <c r="AG250">
        <v>0</v>
      </c>
      <c r="AH250">
        <v>0</v>
      </c>
      <c r="AI250">
        <v>1</v>
      </c>
      <c r="AJ250">
        <v>1</v>
      </c>
      <c r="AK250">
        <v>1</v>
      </c>
      <c r="AL250">
        <v>1</v>
      </c>
      <c r="AN250">
        <v>0</v>
      </c>
      <c r="AO250">
        <v>1</v>
      </c>
      <c r="AP250">
        <v>0</v>
      </c>
      <c r="AQ250">
        <v>0</v>
      </c>
      <c r="AR250">
        <v>0</v>
      </c>
      <c r="AS250" t="s">
        <v>3</v>
      </c>
      <c r="AT250">
        <v>76</v>
      </c>
      <c r="AU250" t="s">
        <v>3</v>
      </c>
      <c r="AV250">
        <v>0</v>
      </c>
      <c r="AW250">
        <v>2</v>
      </c>
      <c r="AX250">
        <v>48584744</v>
      </c>
      <c r="AY250">
        <v>1</v>
      </c>
      <c r="AZ250">
        <v>0</v>
      </c>
      <c r="BA250">
        <v>265</v>
      </c>
      <c r="BB250">
        <v>0</v>
      </c>
      <c r="BC250">
        <v>0</v>
      </c>
      <c r="BD250">
        <v>0</v>
      </c>
      <c r="BE250">
        <v>0</v>
      </c>
      <c r="BF250">
        <v>0</v>
      </c>
      <c r="BG250">
        <v>0</v>
      </c>
      <c r="BH250">
        <v>0</v>
      </c>
      <c r="BI250">
        <v>0</v>
      </c>
      <c r="BJ250">
        <v>0</v>
      </c>
      <c r="BK250">
        <v>0</v>
      </c>
      <c r="BL250">
        <v>0</v>
      </c>
      <c r="BM250">
        <v>0</v>
      </c>
      <c r="BN250">
        <v>0</v>
      </c>
      <c r="BO250">
        <v>0</v>
      </c>
      <c r="BP250">
        <v>0</v>
      </c>
      <c r="BQ250">
        <v>0</v>
      </c>
      <c r="BR250">
        <v>0</v>
      </c>
      <c r="BS250">
        <v>0</v>
      </c>
      <c r="BT250">
        <v>0</v>
      </c>
      <c r="BU250">
        <v>0</v>
      </c>
      <c r="BV250">
        <v>0</v>
      </c>
      <c r="BW250">
        <v>0</v>
      </c>
      <c r="CX250">
        <f>Y250*Source!I108</f>
        <v>1.292</v>
      </c>
      <c r="CY250">
        <f t="shared" si="14"/>
        <v>1.6</v>
      </c>
      <c r="CZ250">
        <f t="shared" si="15"/>
        <v>1.6</v>
      </c>
      <c r="DA250">
        <f t="shared" si="16"/>
        <v>1</v>
      </c>
      <c r="DB250">
        <f t="shared" si="12"/>
        <v>121.6</v>
      </c>
      <c r="DC250">
        <f t="shared" si="13"/>
        <v>0</v>
      </c>
    </row>
    <row r="251" spans="1:107">
      <c r="A251">
        <f>ROW(Source!A108)</f>
        <v>108</v>
      </c>
      <c r="B251">
        <v>48583957</v>
      </c>
      <c r="C251">
        <v>48584718</v>
      </c>
      <c r="D251">
        <v>40484620</v>
      </c>
      <c r="E251">
        <v>1</v>
      </c>
      <c r="F251">
        <v>1</v>
      </c>
      <c r="G251">
        <v>1</v>
      </c>
      <c r="H251">
        <v>3</v>
      </c>
      <c r="I251" t="s">
        <v>1212</v>
      </c>
      <c r="J251" t="s">
        <v>1213</v>
      </c>
      <c r="K251" t="s">
        <v>1214</v>
      </c>
      <c r="L251">
        <v>1346</v>
      </c>
      <c r="N251">
        <v>1009</v>
      </c>
      <c r="O251" t="s">
        <v>220</v>
      </c>
      <c r="P251" t="s">
        <v>220</v>
      </c>
      <c r="Q251">
        <v>1</v>
      </c>
      <c r="W251">
        <v>0</v>
      </c>
      <c r="X251">
        <v>-700192894</v>
      </c>
      <c r="Y251">
        <v>5</v>
      </c>
      <c r="AA251">
        <v>7.57</v>
      </c>
      <c r="AB251">
        <v>0</v>
      </c>
      <c r="AC251">
        <v>0</v>
      </c>
      <c r="AD251">
        <v>0</v>
      </c>
      <c r="AE251">
        <v>7.57</v>
      </c>
      <c r="AF251">
        <v>0</v>
      </c>
      <c r="AG251">
        <v>0</v>
      </c>
      <c r="AH251">
        <v>0</v>
      </c>
      <c r="AI251">
        <v>1</v>
      </c>
      <c r="AJ251">
        <v>1</v>
      </c>
      <c r="AK251">
        <v>1</v>
      </c>
      <c r="AL251">
        <v>1</v>
      </c>
      <c r="AN251">
        <v>0</v>
      </c>
      <c r="AO251">
        <v>1</v>
      </c>
      <c r="AP251">
        <v>0</v>
      </c>
      <c r="AQ251">
        <v>0</v>
      </c>
      <c r="AR251">
        <v>0</v>
      </c>
      <c r="AS251" t="s">
        <v>3</v>
      </c>
      <c r="AT251">
        <v>5</v>
      </c>
      <c r="AU251" t="s">
        <v>3</v>
      </c>
      <c r="AV251">
        <v>0</v>
      </c>
      <c r="AW251">
        <v>2</v>
      </c>
      <c r="AX251">
        <v>48584745</v>
      </c>
      <c r="AY251">
        <v>1</v>
      </c>
      <c r="AZ251">
        <v>0</v>
      </c>
      <c r="BA251">
        <v>266</v>
      </c>
      <c r="BB251">
        <v>0</v>
      </c>
      <c r="BC251">
        <v>0</v>
      </c>
      <c r="BD251">
        <v>0</v>
      </c>
      <c r="BE251">
        <v>0</v>
      </c>
      <c r="BF251">
        <v>0</v>
      </c>
      <c r="BG251">
        <v>0</v>
      </c>
      <c r="BH251">
        <v>0</v>
      </c>
      <c r="BI251">
        <v>0</v>
      </c>
      <c r="BJ251">
        <v>0</v>
      </c>
      <c r="BK251">
        <v>0</v>
      </c>
      <c r="BL251">
        <v>0</v>
      </c>
      <c r="BM251">
        <v>0</v>
      </c>
      <c r="BN251">
        <v>0</v>
      </c>
      <c r="BO251">
        <v>0</v>
      </c>
      <c r="BP251">
        <v>0</v>
      </c>
      <c r="BQ251">
        <v>0</v>
      </c>
      <c r="BR251">
        <v>0</v>
      </c>
      <c r="BS251">
        <v>0</v>
      </c>
      <c r="BT251">
        <v>0</v>
      </c>
      <c r="BU251">
        <v>0</v>
      </c>
      <c r="BV251">
        <v>0</v>
      </c>
      <c r="BW251">
        <v>0</v>
      </c>
      <c r="CX251">
        <f>Y251*Source!I108</f>
        <v>8.5000000000000006E-2</v>
      </c>
      <c r="CY251">
        <f t="shared" si="14"/>
        <v>7.57</v>
      </c>
      <c r="CZ251">
        <f t="shared" si="15"/>
        <v>7.57</v>
      </c>
      <c r="DA251">
        <f t="shared" si="16"/>
        <v>1</v>
      </c>
      <c r="DB251">
        <f t="shared" si="12"/>
        <v>37.85</v>
      </c>
      <c r="DC251">
        <f t="shared" si="13"/>
        <v>0</v>
      </c>
    </row>
    <row r="252" spans="1:107">
      <c r="A252">
        <f>ROW(Source!A108)</f>
        <v>108</v>
      </c>
      <c r="B252">
        <v>48583957</v>
      </c>
      <c r="C252">
        <v>48584718</v>
      </c>
      <c r="D252">
        <v>40484621</v>
      </c>
      <c r="E252">
        <v>1</v>
      </c>
      <c r="F252">
        <v>1</v>
      </c>
      <c r="G252">
        <v>1</v>
      </c>
      <c r="H252">
        <v>3</v>
      </c>
      <c r="I252" t="s">
        <v>1215</v>
      </c>
      <c r="J252" t="s">
        <v>1216</v>
      </c>
      <c r="K252" t="s">
        <v>1217</v>
      </c>
      <c r="L252">
        <v>1346</v>
      </c>
      <c r="N252">
        <v>1009</v>
      </c>
      <c r="O252" t="s">
        <v>220</v>
      </c>
      <c r="P252" t="s">
        <v>220</v>
      </c>
      <c r="Q252">
        <v>1</v>
      </c>
      <c r="W252">
        <v>0</v>
      </c>
      <c r="X252">
        <v>-1500162850</v>
      </c>
      <c r="Y252">
        <v>34</v>
      </c>
      <c r="AA252">
        <v>2.74</v>
      </c>
      <c r="AB252">
        <v>0</v>
      </c>
      <c r="AC252">
        <v>0</v>
      </c>
      <c r="AD252">
        <v>0</v>
      </c>
      <c r="AE252">
        <v>2.74</v>
      </c>
      <c r="AF252">
        <v>0</v>
      </c>
      <c r="AG252">
        <v>0</v>
      </c>
      <c r="AH252">
        <v>0</v>
      </c>
      <c r="AI252">
        <v>1</v>
      </c>
      <c r="AJ252">
        <v>1</v>
      </c>
      <c r="AK252">
        <v>1</v>
      </c>
      <c r="AL252">
        <v>1</v>
      </c>
      <c r="AN252">
        <v>0</v>
      </c>
      <c r="AO252">
        <v>1</v>
      </c>
      <c r="AP252">
        <v>0</v>
      </c>
      <c r="AQ252">
        <v>0</v>
      </c>
      <c r="AR252">
        <v>0</v>
      </c>
      <c r="AS252" t="s">
        <v>3</v>
      </c>
      <c r="AT252">
        <v>34</v>
      </c>
      <c r="AU252" t="s">
        <v>3</v>
      </c>
      <c r="AV252">
        <v>0</v>
      </c>
      <c r="AW252">
        <v>2</v>
      </c>
      <c r="AX252">
        <v>48584746</v>
      </c>
      <c r="AY252">
        <v>1</v>
      </c>
      <c r="AZ252">
        <v>0</v>
      </c>
      <c r="BA252">
        <v>267</v>
      </c>
      <c r="BB252">
        <v>0</v>
      </c>
      <c r="BC252">
        <v>0</v>
      </c>
      <c r="BD252">
        <v>0</v>
      </c>
      <c r="BE252">
        <v>0</v>
      </c>
      <c r="BF252">
        <v>0</v>
      </c>
      <c r="BG252">
        <v>0</v>
      </c>
      <c r="BH252">
        <v>0</v>
      </c>
      <c r="BI252">
        <v>0</v>
      </c>
      <c r="BJ252">
        <v>0</v>
      </c>
      <c r="BK252">
        <v>0</v>
      </c>
      <c r="BL252">
        <v>0</v>
      </c>
      <c r="BM252">
        <v>0</v>
      </c>
      <c r="BN252">
        <v>0</v>
      </c>
      <c r="BO252">
        <v>0</v>
      </c>
      <c r="BP252">
        <v>0</v>
      </c>
      <c r="BQ252">
        <v>0</v>
      </c>
      <c r="BR252">
        <v>0</v>
      </c>
      <c r="BS252">
        <v>0</v>
      </c>
      <c r="BT252">
        <v>0</v>
      </c>
      <c r="BU252">
        <v>0</v>
      </c>
      <c r="BV252">
        <v>0</v>
      </c>
      <c r="BW252">
        <v>0</v>
      </c>
      <c r="CX252">
        <f>Y252*Source!I108</f>
        <v>0.57800000000000007</v>
      </c>
      <c r="CY252">
        <f t="shared" si="14"/>
        <v>2.74</v>
      </c>
      <c r="CZ252">
        <f t="shared" si="15"/>
        <v>2.74</v>
      </c>
      <c r="DA252">
        <f t="shared" si="16"/>
        <v>1</v>
      </c>
      <c r="DB252">
        <f t="shared" si="12"/>
        <v>93.16</v>
      </c>
      <c r="DC252">
        <f t="shared" si="13"/>
        <v>0</v>
      </c>
    </row>
    <row r="253" spans="1:107">
      <c r="A253">
        <f>ROW(Source!A108)</f>
        <v>108</v>
      </c>
      <c r="B253">
        <v>48583957</v>
      </c>
      <c r="C253">
        <v>48584718</v>
      </c>
      <c r="D253">
        <v>40485572</v>
      </c>
      <c r="E253">
        <v>1</v>
      </c>
      <c r="F253">
        <v>1</v>
      </c>
      <c r="G253">
        <v>1</v>
      </c>
      <c r="H253">
        <v>3</v>
      </c>
      <c r="I253" t="s">
        <v>1218</v>
      </c>
      <c r="J253" t="s">
        <v>1219</v>
      </c>
      <c r="K253" t="s">
        <v>1220</v>
      </c>
      <c r="L253">
        <v>1301</v>
      </c>
      <c r="N253">
        <v>1003</v>
      </c>
      <c r="O253" t="s">
        <v>116</v>
      </c>
      <c r="P253" t="s">
        <v>116</v>
      </c>
      <c r="Q253">
        <v>1</v>
      </c>
      <c r="W253">
        <v>0</v>
      </c>
      <c r="X253">
        <v>-160791851</v>
      </c>
      <c r="Y253">
        <v>109</v>
      </c>
      <c r="AA253">
        <v>0.17</v>
      </c>
      <c r="AB253">
        <v>0</v>
      </c>
      <c r="AC253">
        <v>0</v>
      </c>
      <c r="AD253">
        <v>0</v>
      </c>
      <c r="AE253">
        <v>0.17</v>
      </c>
      <c r="AF253">
        <v>0</v>
      </c>
      <c r="AG253">
        <v>0</v>
      </c>
      <c r="AH253">
        <v>0</v>
      </c>
      <c r="AI253">
        <v>1</v>
      </c>
      <c r="AJ253">
        <v>1</v>
      </c>
      <c r="AK253">
        <v>1</v>
      </c>
      <c r="AL253">
        <v>1</v>
      </c>
      <c r="AN253">
        <v>0</v>
      </c>
      <c r="AO253">
        <v>1</v>
      </c>
      <c r="AP253">
        <v>0</v>
      </c>
      <c r="AQ253">
        <v>0</v>
      </c>
      <c r="AR253">
        <v>0</v>
      </c>
      <c r="AS253" t="s">
        <v>3</v>
      </c>
      <c r="AT253">
        <v>109</v>
      </c>
      <c r="AU253" t="s">
        <v>3</v>
      </c>
      <c r="AV253">
        <v>0</v>
      </c>
      <c r="AW253">
        <v>2</v>
      </c>
      <c r="AX253">
        <v>48584747</v>
      </c>
      <c r="AY253">
        <v>1</v>
      </c>
      <c r="AZ253">
        <v>0</v>
      </c>
      <c r="BA253">
        <v>268</v>
      </c>
      <c r="BB253">
        <v>0</v>
      </c>
      <c r="BC253">
        <v>0</v>
      </c>
      <c r="BD253">
        <v>0</v>
      </c>
      <c r="BE253">
        <v>0</v>
      </c>
      <c r="BF253">
        <v>0</v>
      </c>
      <c r="BG253">
        <v>0</v>
      </c>
      <c r="BH253">
        <v>0</v>
      </c>
      <c r="BI253">
        <v>0</v>
      </c>
      <c r="BJ253">
        <v>0</v>
      </c>
      <c r="BK253">
        <v>0</v>
      </c>
      <c r="BL253">
        <v>0</v>
      </c>
      <c r="BM253">
        <v>0</v>
      </c>
      <c r="BN253">
        <v>0</v>
      </c>
      <c r="BO253">
        <v>0</v>
      </c>
      <c r="BP253">
        <v>0</v>
      </c>
      <c r="BQ253">
        <v>0</v>
      </c>
      <c r="BR253">
        <v>0</v>
      </c>
      <c r="BS253">
        <v>0</v>
      </c>
      <c r="BT253">
        <v>0</v>
      </c>
      <c r="BU253">
        <v>0</v>
      </c>
      <c r="BV253">
        <v>0</v>
      </c>
      <c r="BW253">
        <v>0</v>
      </c>
      <c r="CX253">
        <f>Y253*Source!I108</f>
        <v>1.8530000000000002</v>
      </c>
      <c r="CY253">
        <f t="shared" si="14"/>
        <v>0.17</v>
      </c>
      <c r="CZ253">
        <f t="shared" si="15"/>
        <v>0.17</v>
      </c>
      <c r="DA253">
        <f t="shared" si="16"/>
        <v>1</v>
      </c>
      <c r="DB253">
        <f t="shared" si="12"/>
        <v>18.53</v>
      </c>
      <c r="DC253">
        <f t="shared" si="13"/>
        <v>0</v>
      </c>
    </row>
    <row r="254" spans="1:107">
      <c r="A254">
        <f>ROW(Source!A108)</f>
        <v>108</v>
      </c>
      <c r="B254">
        <v>48583957</v>
      </c>
      <c r="C254">
        <v>48584718</v>
      </c>
      <c r="D254">
        <v>40485667</v>
      </c>
      <c r="E254">
        <v>1</v>
      </c>
      <c r="F254">
        <v>1</v>
      </c>
      <c r="G254">
        <v>1</v>
      </c>
      <c r="H254">
        <v>3</v>
      </c>
      <c r="I254" t="s">
        <v>1221</v>
      </c>
      <c r="J254" t="s">
        <v>1222</v>
      </c>
      <c r="K254" t="s">
        <v>1223</v>
      </c>
      <c r="L254">
        <v>1301</v>
      </c>
      <c r="N254">
        <v>1003</v>
      </c>
      <c r="O254" t="s">
        <v>116</v>
      </c>
      <c r="P254" t="s">
        <v>116</v>
      </c>
      <c r="Q254">
        <v>1</v>
      </c>
      <c r="W254">
        <v>0</v>
      </c>
      <c r="X254">
        <v>-447968975</v>
      </c>
      <c r="Y254">
        <v>43</v>
      </c>
      <c r="AA254">
        <v>1.76</v>
      </c>
      <c r="AB254">
        <v>0</v>
      </c>
      <c r="AC254">
        <v>0</v>
      </c>
      <c r="AD254">
        <v>0</v>
      </c>
      <c r="AE254">
        <v>1.76</v>
      </c>
      <c r="AF254">
        <v>0</v>
      </c>
      <c r="AG254">
        <v>0</v>
      </c>
      <c r="AH254">
        <v>0</v>
      </c>
      <c r="AI254">
        <v>1</v>
      </c>
      <c r="AJ254">
        <v>1</v>
      </c>
      <c r="AK254">
        <v>1</v>
      </c>
      <c r="AL254">
        <v>1</v>
      </c>
      <c r="AN254">
        <v>0</v>
      </c>
      <c r="AO254">
        <v>1</v>
      </c>
      <c r="AP254">
        <v>0</v>
      </c>
      <c r="AQ254">
        <v>0</v>
      </c>
      <c r="AR254">
        <v>0</v>
      </c>
      <c r="AS254" t="s">
        <v>3</v>
      </c>
      <c r="AT254">
        <v>43</v>
      </c>
      <c r="AU254" t="s">
        <v>3</v>
      </c>
      <c r="AV254">
        <v>0</v>
      </c>
      <c r="AW254">
        <v>2</v>
      </c>
      <c r="AX254">
        <v>48584748</v>
      </c>
      <c r="AY254">
        <v>1</v>
      </c>
      <c r="AZ254">
        <v>0</v>
      </c>
      <c r="BA254">
        <v>269</v>
      </c>
      <c r="BB254">
        <v>0</v>
      </c>
      <c r="BC254">
        <v>0</v>
      </c>
      <c r="BD254">
        <v>0</v>
      </c>
      <c r="BE254">
        <v>0</v>
      </c>
      <c r="BF254">
        <v>0</v>
      </c>
      <c r="BG254">
        <v>0</v>
      </c>
      <c r="BH254">
        <v>0</v>
      </c>
      <c r="BI254">
        <v>0</v>
      </c>
      <c r="BJ254">
        <v>0</v>
      </c>
      <c r="BK254">
        <v>0</v>
      </c>
      <c r="BL254">
        <v>0</v>
      </c>
      <c r="BM254">
        <v>0</v>
      </c>
      <c r="BN254">
        <v>0</v>
      </c>
      <c r="BO254">
        <v>0</v>
      </c>
      <c r="BP254">
        <v>0</v>
      </c>
      <c r="BQ254">
        <v>0</v>
      </c>
      <c r="BR254">
        <v>0</v>
      </c>
      <c r="BS254">
        <v>0</v>
      </c>
      <c r="BT254">
        <v>0</v>
      </c>
      <c r="BU254">
        <v>0</v>
      </c>
      <c r="BV254">
        <v>0</v>
      </c>
      <c r="BW254">
        <v>0</v>
      </c>
      <c r="CX254">
        <f>Y254*Source!I108</f>
        <v>0.73100000000000009</v>
      </c>
      <c r="CY254">
        <f t="shared" si="14"/>
        <v>1.76</v>
      </c>
      <c r="CZ254">
        <f t="shared" si="15"/>
        <v>1.76</v>
      </c>
      <c r="DA254">
        <f t="shared" si="16"/>
        <v>1</v>
      </c>
      <c r="DB254">
        <f t="shared" si="12"/>
        <v>75.680000000000007</v>
      </c>
      <c r="DC254">
        <f t="shared" si="13"/>
        <v>0</v>
      </c>
    </row>
    <row r="255" spans="1:107">
      <c r="A255">
        <f>ROW(Source!A108)</f>
        <v>108</v>
      </c>
      <c r="B255">
        <v>48583957</v>
      </c>
      <c r="C255">
        <v>48584718</v>
      </c>
      <c r="D255">
        <v>40485680</v>
      </c>
      <c r="E255">
        <v>1</v>
      </c>
      <c r="F255">
        <v>1</v>
      </c>
      <c r="G255">
        <v>1</v>
      </c>
      <c r="H255">
        <v>3</v>
      </c>
      <c r="I255" t="s">
        <v>1224</v>
      </c>
      <c r="J255" t="s">
        <v>1225</v>
      </c>
      <c r="K255" t="s">
        <v>1226</v>
      </c>
      <c r="L255">
        <v>1301</v>
      </c>
      <c r="N255">
        <v>1003</v>
      </c>
      <c r="O255" t="s">
        <v>116</v>
      </c>
      <c r="P255" t="s">
        <v>116</v>
      </c>
      <c r="Q255">
        <v>1</v>
      </c>
      <c r="W255">
        <v>0</v>
      </c>
      <c r="X255">
        <v>2094519844</v>
      </c>
      <c r="Y255">
        <v>84</v>
      </c>
      <c r="AA255">
        <v>0.38</v>
      </c>
      <c r="AB255">
        <v>0</v>
      </c>
      <c r="AC255">
        <v>0</v>
      </c>
      <c r="AD255">
        <v>0</v>
      </c>
      <c r="AE255">
        <v>0.38</v>
      </c>
      <c r="AF255">
        <v>0</v>
      </c>
      <c r="AG255">
        <v>0</v>
      </c>
      <c r="AH255">
        <v>0</v>
      </c>
      <c r="AI255">
        <v>1</v>
      </c>
      <c r="AJ255">
        <v>1</v>
      </c>
      <c r="AK255">
        <v>1</v>
      </c>
      <c r="AL255">
        <v>1</v>
      </c>
      <c r="AN255">
        <v>0</v>
      </c>
      <c r="AO255">
        <v>1</v>
      </c>
      <c r="AP255">
        <v>0</v>
      </c>
      <c r="AQ255">
        <v>0</v>
      </c>
      <c r="AR255">
        <v>0</v>
      </c>
      <c r="AS255" t="s">
        <v>3</v>
      </c>
      <c r="AT255">
        <v>84</v>
      </c>
      <c r="AU255" t="s">
        <v>3</v>
      </c>
      <c r="AV255">
        <v>0</v>
      </c>
      <c r="AW255">
        <v>2</v>
      </c>
      <c r="AX255">
        <v>48584749</v>
      </c>
      <c r="AY255">
        <v>1</v>
      </c>
      <c r="AZ255">
        <v>0</v>
      </c>
      <c r="BA255">
        <v>270</v>
      </c>
      <c r="BB255">
        <v>0</v>
      </c>
      <c r="BC255">
        <v>0</v>
      </c>
      <c r="BD255">
        <v>0</v>
      </c>
      <c r="BE255">
        <v>0</v>
      </c>
      <c r="BF255">
        <v>0</v>
      </c>
      <c r="BG255">
        <v>0</v>
      </c>
      <c r="BH255">
        <v>0</v>
      </c>
      <c r="BI255">
        <v>0</v>
      </c>
      <c r="BJ255">
        <v>0</v>
      </c>
      <c r="BK255">
        <v>0</v>
      </c>
      <c r="BL255">
        <v>0</v>
      </c>
      <c r="BM255">
        <v>0</v>
      </c>
      <c r="BN255">
        <v>0</v>
      </c>
      <c r="BO255">
        <v>0</v>
      </c>
      <c r="BP255">
        <v>0</v>
      </c>
      <c r="BQ255">
        <v>0</v>
      </c>
      <c r="BR255">
        <v>0</v>
      </c>
      <c r="BS255">
        <v>0</v>
      </c>
      <c r="BT255">
        <v>0</v>
      </c>
      <c r="BU255">
        <v>0</v>
      </c>
      <c r="BV255">
        <v>0</v>
      </c>
      <c r="BW255">
        <v>0</v>
      </c>
      <c r="CX255">
        <f>Y255*Source!I108</f>
        <v>1.4280000000000002</v>
      </c>
      <c r="CY255">
        <f t="shared" si="14"/>
        <v>0.38</v>
      </c>
      <c r="CZ255">
        <f t="shared" si="15"/>
        <v>0.38</v>
      </c>
      <c r="DA255">
        <f t="shared" si="16"/>
        <v>1</v>
      </c>
      <c r="DB255">
        <f t="shared" si="12"/>
        <v>31.92</v>
      </c>
      <c r="DC255">
        <f t="shared" si="13"/>
        <v>0</v>
      </c>
    </row>
    <row r="256" spans="1:107">
      <c r="A256">
        <f>ROW(Source!A108)</f>
        <v>108</v>
      </c>
      <c r="B256">
        <v>48583957</v>
      </c>
      <c r="C256">
        <v>48584718</v>
      </c>
      <c r="D256">
        <v>40486345</v>
      </c>
      <c r="E256">
        <v>1</v>
      </c>
      <c r="F256">
        <v>1</v>
      </c>
      <c r="G256">
        <v>1</v>
      </c>
      <c r="H256">
        <v>3</v>
      </c>
      <c r="I256" t="s">
        <v>1227</v>
      </c>
      <c r="J256" t="s">
        <v>1228</v>
      </c>
      <c r="K256" t="s">
        <v>1229</v>
      </c>
      <c r="L256">
        <v>1327</v>
      </c>
      <c r="N256">
        <v>1005</v>
      </c>
      <c r="O256" t="s">
        <v>105</v>
      </c>
      <c r="P256" t="s">
        <v>105</v>
      </c>
      <c r="Q256">
        <v>1</v>
      </c>
      <c r="W256">
        <v>0</v>
      </c>
      <c r="X256">
        <v>-365485542</v>
      </c>
      <c r="Y256">
        <v>112</v>
      </c>
      <c r="AA256">
        <v>15.23</v>
      </c>
      <c r="AB256">
        <v>0</v>
      </c>
      <c r="AC256">
        <v>0</v>
      </c>
      <c r="AD256">
        <v>0</v>
      </c>
      <c r="AE256">
        <v>15.23</v>
      </c>
      <c r="AF256">
        <v>0</v>
      </c>
      <c r="AG256">
        <v>0</v>
      </c>
      <c r="AH256">
        <v>0</v>
      </c>
      <c r="AI256">
        <v>1</v>
      </c>
      <c r="AJ256">
        <v>1</v>
      </c>
      <c r="AK256">
        <v>1</v>
      </c>
      <c r="AL256">
        <v>1</v>
      </c>
      <c r="AN256">
        <v>0</v>
      </c>
      <c r="AO256">
        <v>1</v>
      </c>
      <c r="AP256">
        <v>0</v>
      </c>
      <c r="AQ256">
        <v>0</v>
      </c>
      <c r="AR256">
        <v>0</v>
      </c>
      <c r="AS256" t="s">
        <v>3</v>
      </c>
      <c r="AT256">
        <v>112</v>
      </c>
      <c r="AU256" t="s">
        <v>3</v>
      </c>
      <c r="AV256">
        <v>0</v>
      </c>
      <c r="AW256">
        <v>2</v>
      </c>
      <c r="AX256">
        <v>48584750</v>
      </c>
      <c r="AY256">
        <v>1</v>
      </c>
      <c r="AZ256">
        <v>0</v>
      </c>
      <c r="BA256">
        <v>271</v>
      </c>
      <c r="BB256">
        <v>0</v>
      </c>
      <c r="BC256">
        <v>0</v>
      </c>
      <c r="BD256">
        <v>0</v>
      </c>
      <c r="BE256">
        <v>0</v>
      </c>
      <c r="BF256">
        <v>0</v>
      </c>
      <c r="BG256">
        <v>0</v>
      </c>
      <c r="BH256">
        <v>0</v>
      </c>
      <c r="BI256">
        <v>0</v>
      </c>
      <c r="BJ256">
        <v>0</v>
      </c>
      <c r="BK256">
        <v>0</v>
      </c>
      <c r="BL256">
        <v>0</v>
      </c>
      <c r="BM256">
        <v>0</v>
      </c>
      <c r="BN256">
        <v>0</v>
      </c>
      <c r="BO256">
        <v>0</v>
      </c>
      <c r="BP256">
        <v>0</v>
      </c>
      <c r="BQ256">
        <v>0</v>
      </c>
      <c r="BR256">
        <v>0</v>
      </c>
      <c r="BS256">
        <v>0</v>
      </c>
      <c r="BT256">
        <v>0</v>
      </c>
      <c r="BU256">
        <v>0</v>
      </c>
      <c r="BV256">
        <v>0</v>
      </c>
      <c r="BW256">
        <v>0</v>
      </c>
      <c r="CX256">
        <f>Y256*Source!I108</f>
        <v>1.9040000000000001</v>
      </c>
      <c r="CY256">
        <f t="shared" si="14"/>
        <v>15.23</v>
      </c>
      <c r="CZ256">
        <f t="shared" si="15"/>
        <v>15.23</v>
      </c>
      <c r="DA256">
        <f t="shared" si="16"/>
        <v>1</v>
      </c>
      <c r="DB256">
        <f t="shared" si="12"/>
        <v>1705.76</v>
      </c>
      <c r="DC256">
        <f t="shared" si="13"/>
        <v>0</v>
      </c>
    </row>
    <row r="257" spans="1:107">
      <c r="A257">
        <f>ROW(Source!A108)</f>
        <v>108</v>
      </c>
      <c r="B257">
        <v>48583957</v>
      </c>
      <c r="C257">
        <v>48584718</v>
      </c>
      <c r="D257">
        <v>40489515</v>
      </c>
      <c r="E257">
        <v>1</v>
      </c>
      <c r="F257">
        <v>1</v>
      </c>
      <c r="G257">
        <v>1</v>
      </c>
      <c r="H257">
        <v>3</v>
      </c>
      <c r="I257" t="s">
        <v>1230</v>
      </c>
      <c r="J257" t="s">
        <v>1231</v>
      </c>
      <c r="K257" t="s">
        <v>1232</v>
      </c>
      <c r="L257">
        <v>1354</v>
      </c>
      <c r="N257">
        <v>1010</v>
      </c>
      <c r="O257" t="s">
        <v>170</v>
      </c>
      <c r="P257" t="s">
        <v>170</v>
      </c>
      <c r="Q257">
        <v>1</v>
      </c>
      <c r="W257">
        <v>0</v>
      </c>
      <c r="X257">
        <v>719935981</v>
      </c>
      <c r="Y257">
        <v>468</v>
      </c>
      <c r="AA257">
        <v>0.02</v>
      </c>
      <c r="AB257">
        <v>0</v>
      </c>
      <c r="AC257">
        <v>0</v>
      </c>
      <c r="AD257">
        <v>0</v>
      </c>
      <c r="AE257">
        <v>0.02</v>
      </c>
      <c r="AF257">
        <v>0</v>
      </c>
      <c r="AG257">
        <v>0</v>
      </c>
      <c r="AH257">
        <v>0</v>
      </c>
      <c r="AI257">
        <v>1</v>
      </c>
      <c r="AJ257">
        <v>1</v>
      </c>
      <c r="AK257">
        <v>1</v>
      </c>
      <c r="AL257">
        <v>1</v>
      </c>
      <c r="AN257">
        <v>0</v>
      </c>
      <c r="AO257">
        <v>1</v>
      </c>
      <c r="AP257">
        <v>0</v>
      </c>
      <c r="AQ257">
        <v>0</v>
      </c>
      <c r="AR257">
        <v>0</v>
      </c>
      <c r="AS257" t="s">
        <v>3</v>
      </c>
      <c r="AT257">
        <v>468</v>
      </c>
      <c r="AU257" t="s">
        <v>3</v>
      </c>
      <c r="AV257">
        <v>0</v>
      </c>
      <c r="AW257">
        <v>2</v>
      </c>
      <c r="AX257">
        <v>48584751</v>
      </c>
      <c r="AY257">
        <v>1</v>
      </c>
      <c r="AZ257">
        <v>0</v>
      </c>
      <c r="BA257">
        <v>272</v>
      </c>
      <c r="BB257">
        <v>0</v>
      </c>
      <c r="BC257">
        <v>0</v>
      </c>
      <c r="BD257">
        <v>0</v>
      </c>
      <c r="BE257">
        <v>0</v>
      </c>
      <c r="BF257">
        <v>0</v>
      </c>
      <c r="BG257">
        <v>0</v>
      </c>
      <c r="BH257">
        <v>0</v>
      </c>
      <c r="BI257">
        <v>0</v>
      </c>
      <c r="BJ257">
        <v>0</v>
      </c>
      <c r="BK257">
        <v>0</v>
      </c>
      <c r="BL257">
        <v>0</v>
      </c>
      <c r="BM257">
        <v>0</v>
      </c>
      <c r="BN257">
        <v>0</v>
      </c>
      <c r="BO257">
        <v>0</v>
      </c>
      <c r="BP257">
        <v>0</v>
      </c>
      <c r="BQ257">
        <v>0</v>
      </c>
      <c r="BR257">
        <v>0</v>
      </c>
      <c r="BS257">
        <v>0</v>
      </c>
      <c r="BT257">
        <v>0</v>
      </c>
      <c r="BU257">
        <v>0</v>
      </c>
      <c r="BV257">
        <v>0</v>
      </c>
      <c r="BW257">
        <v>0</v>
      </c>
      <c r="CX257">
        <f>Y257*Source!I108</f>
        <v>7.9560000000000004</v>
      </c>
      <c r="CY257">
        <f t="shared" si="14"/>
        <v>0.02</v>
      </c>
      <c r="CZ257">
        <f t="shared" si="15"/>
        <v>0.02</v>
      </c>
      <c r="DA257">
        <f t="shared" si="16"/>
        <v>1</v>
      </c>
      <c r="DB257">
        <f t="shared" ref="DB257:DB320" si="17">ROUND(ROUND(AT257*CZ257,2),2)</f>
        <v>9.36</v>
      </c>
      <c r="DC257">
        <f t="shared" ref="DC257:DC320" si="18">ROUND(ROUND(AT257*AG257,2),2)</f>
        <v>0</v>
      </c>
    </row>
    <row r="258" spans="1:107">
      <c r="A258">
        <f>ROW(Source!A108)</f>
        <v>108</v>
      </c>
      <c r="B258">
        <v>48583957</v>
      </c>
      <c r="C258">
        <v>48584718</v>
      </c>
      <c r="D258">
        <v>40489517</v>
      </c>
      <c r="E258">
        <v>1</v>
      </c>
      <c r="F258">
        <v>1</v>
      </c>
      <c r="G258">
        <v>1</v>
      </c>
      <c r="H258">
        <v>3</v>
      </c>
      <c r="I258" t="s">
        <v>1233</v>
      </c>
      <c r="J258" t="s">
        <v>1234</v>
      </c>
      <c r="K258" t="s">
        <v>1235</v>
      </c>
      <c r="L258">
        <v>1354</v>
      </c>
      <c r="N258">
        <v>1010</v>
      </c>
      <c r="O258" t="s">
        <v>170</v>
      </c>
      <c r="P258" t="s">
        <v>170</v>
      </c>
      <c r="Q258">
        <v>1</v>
      </c>
      <c r="W258">
        <v>0</v>
      </c>
      <c r="X258">
        <v>-116111372</v>
      </c>
      <c r="Y258">
        <v>1943</v>
      </c>
      <c r="AA258">
        <v>0.02</v>
      </c>
      <c r="AB258">
        <v>0</v>
      </c>
      <c r="AC258">
        <v>0</v>
      </c>
      <c r="AD258">
        <v>0</v>
      </c>
      <c r="AE258">
        <v>0.02</v>
      </c>
      <c r="AF258">
        <v>0</v>
      </c>
      <c r="AG258">
        <v>0</v>
      </c>
      <c r="AH258">
        <v>0</v>
      </c>
      <c r="AI258">
        <v>1</v>
      </c>
      <c r="AJ258">
        <v>1</v>
      </c>
      <c r="AK258">
        <v>1</v>
      </c>
      <c r="AL258">
        <v>1</v>
      </c>
      <c r="AN258">
        <v>0</v>
      </c>
      <c r="AO258">
        <v>1</v>
      </c>
      <c r="AP258">
        <v>0</v>
      </c>
      <c r="AQ258">
        <v>0</v>
      </c>
      <c r="AR258">
        <v>0</v>
      </c>
      <c r="AS258" t="s">
        <v>3</v>
      </c>
      <c r="AT258">
        <v>1943</v>
      </c>
      <c r="AU258" t="s">
        <v>3</v>
      </c>
      <c r="AV258">
        <v>0</v>
      </c>
      <c r="AW258">
        <v>2</v>
      </c>
      <c r="AX258">
        <v>48584752</v>
      </c>
      <c r="AY258">
        <v>1</v>
      </c>
      <c r="AZ258">
        <v>0</v>
      </c>
      <c r="BA258">
        <v>273</v>
      </c>
      <c r="BB258">
        <v>0</v>
      </c>
      <c r="BC258">
        <v>0</v>
      </c>
      <c r="BD258">
        <v>0</v>
      </c>
      <c r="BE258">
        <v>0</v>
      </c>
      <c r="BF258">
        <v>0</v>
      </c>
      <c r="BG258">
        <v>0</v>
      </c>
      <c r="BH258">
        <v>0</v>
      </c>
      <c r="BI258">
        <v>0</v>
      </c>
      <c r="BJ258">
        <v>0</v>
      </c>
      <c r="BK258">
        <v>0</v>
      </c>
      <c r="BL258">
        <v>0</v>
      </c>
      <c r="BM258">
        <v>0</v>
      </c>
      <c r="BN258">
        <v>0</v>
      </c>
      <c r="BO258">
        <v>0</v>
      </c>
      <c r="BP258">
        <v>0</v>
      </c>
      <c r="BQ258">
        <v>0</v>
      </c>
      <c r="BR258">
        <v>0</v>
      </c>
      <c r="BS258">
        <v>0</v>
      </c>
      <c r="BT258">
        <v>0</v>
      </c>
      <c r="BU258">
        <v>0</v>
      </c>
      <c r="BV258">
        <v>0</v>
      </c>
      <c r="BW258">
        <v>0</v>
      </c>
      <c r="CX258">
        <f>Y258*Source!I108</f>
        <v>33.031000000000006</v>
      </c>
      <c r="CY258">
        <f t="shared" si="14"/>
        <v>0.02</v>
      </c>
      <c r="CZ258">
        <f t="shared" si="15"/>
        <v>0.02</v>
      </c>
      <c r="DA258">
        <f t="shared" si="16"/>
        <v>1</v>
      </c>
      <c r="DB258">
        <f t="shared" si="17"/>
        <v>38.86</v>
      </c>
      <c r="DC258">
        <f t="shared" si="18"/>
        <v>0</v>
      </c>
    </row>
    <row r="259" spans="1:107">
      <c r="A259">
        <f>ROW(Source!A108)</f>
        <v>108</v>
      </c>
      <c r="B259">
        <v>48583957</v>
      </c>
      <c r="C259">
        <v>48584718</v>
      </c>
      <c r="D259">
        <v>40489276</v>
      </c>
      <c r="E259">
        <v>1</v>
      </c>
      <c r="F259">
        <v>1</v>
      </c>
      <c r="G259">
        <v>1</v>
      </c>
      <c r="H259">
        <v>3</v>
      </c>
      <c r="I259" t="s">
        <v>1236</v>
      </c>
      <c r="J259" t="s">
        <v>1237</v>
      </c>
      <c r="K259" t="s">
        <v>1238</v>
      </c>
      <c r="L259">
        <v>1354</v>
      </c>
      <c r="N259">
        <v>1010</v>
      </c>
      <c r="O259" t="s">
        <v>170</v>
      </c>
      <c r="P259" t="s">
        <v>170</v>
      </c>
      <c r="Q259">
        <v>1</v>
      </c>
      <c r="W259">
        <v>0</v>
      </c>
      <c r="X259">
        <v>-874589009</v>
      </c>
      <c r="Y259">
        <v>177</v>
      </c>
      <c r="AA259">
        <v>0.08</v>
      </c>
      <c r="AB259">
        <v>0</v>
      </c>
      <c r="AC259">
        <v>0</v>
      </c>
      <c r="AD259">
        <v>0</v>
      </c>
      <c r="AE259">
        <v>0.08</v>
      </c>
      <c r="AF259">
        <v>0</v>
      </c>
      <c r="AG259">
        <v>0</v>
      </c>
      <c r="AH259">
        <v>0</v>
      </c>
      <c r="AI259">
        <v>1</v>
      </c>
      <c r="AJ259">
        <v>1</v>
      </c>
      <c r="AK259">
        <v>1</v>
      </c>
      <c r="AL259">
        <v>1</v>
      </c>
      <c r="AN259">
        <v>0</v>
      </c>
      <c r="AO259">
        <v>1</v>
      </c>
      <c r="AP259">
        <v>0</v>
      </c>
      <c r="AQ259">
        <v>0</v>
      </c>
      <c r="AR259">
        <v>0</v>
      </c>
      <c r="AS259" t="s">
        <v>3</v>
      </c>
      <c r="AT259">
        <v>177</v>
      </c>
      <c r="AU259" t="s">
        <v>3</v>
      </c>
      <c r="AV259">
        <v>0</v>
      </c>
      <c r="AW259">
        <v>2</v>
      </c>
      <c r="AX259">
        <v>48584753</v>
      </c>
      <c r="AY259">
        <v>1</v>
      </c>
      <c r="AZ259">
        <v>0</v>
      </c>
      <c r="BA259">
        <v>274</v>
      </c>
      <c r="BB259">
        <v>0</v>
      </c>
      <c r="BC259">
        <v>0</v>
      </c>
      <c r="BD259">
        <v>0</v>
      </c>
      <c r="BE259">
        <v>0</v>
      </c>
      <c r="BF259">
        <v>0</v>
      </c>
      <c r="BG259">
        <v>0</v>
      </c>
      <c r="BH259">
        <v>0</v>
      </c>
      <c r="BI259">
        <v>0</v>
      </c>
      <c r="BJ259">
        <v>0</v>
      </c>
      <c r="BK259">
        <v>0</v>
      </c>
      <c r="BL259">
        <v>0</v>
      </c>
      <c r="BM259">
        <v>0</v>
      </c>
      <c r="BN259">
        <v>0</v>
      </c>
      <c r="BO259">
        <v>0</v>
      </c>
      <c r="BP259">
        <v>0</v>
      </c>
      <c r="BQ259">
        <v>0</v>
      </c>
      <c r="BR259">
        <v>0</v>
      </c>
      <c r="BS259">
        <v>0</v>
      </c>
      <c r="BT259">
        <v>0</v>
      </c>
      <c r="BU259">
        <v>0</v>
      </c>
      <c r="BV259">
        <v>0</v>
      </c>
      <c r="BW259">
        <v>0</v>
      </c>
      <c r="CX259">
        <f>Y259*Source!I108</f>
        <v>3.0090000000000003</v>
      </c>
      <c r="CY259">
        <f t="shared" si="14"/>
        <v>0.08</v>
      </c>
      <c r="CZ259">
        <f t="shared" si="15"/>
        <v>0.08</v>
      </c>
      <c r="DA259">
        <f t="shared" si="16"/>
        <v>1</v>
      </c>
      <c r="DB259">
        <f t="shared" si="17"/>
        <v>14.16</v>
      </c>
      <c r="DC259">
        <f t="shared" si="18"/>
        <v>0</v>
      </c>
    </row>
    <row r="260" spans="1:107">
      <c r="A260">
        <f>ROW(Source!A108)</f>
        <v>108</v>
      </c>
      <c r="B260">
        <v>48583957</v>
      </c>
      <c r="C260">
        <v>48584718</v>
      </c>
      <c r="D260">
        <v>40503007</v>
      </c>
      <c r="E260">
        <v>1</v>
      </c>
      <c r="F260">
        <v>1</v>
      </c>
      <c r="G260">
        <v>1</v>
      </c>
      <c r="H260">
        <v>3</v>
      </c>
      <c r="I260" t="s">
        <v>1239</v>
      </c>
      <c r="J260" t="s">
        <v>1240</v>
      </c>
      <c r="K260" t="s">
        <v>1241</v>
      </c>
      <c r="L260">
        <v>1301</v>
      </c>
      <c r="N260">
        <v>1003</v>
      </c>
      <c r="O260" t="s">
        <v>116</v>
      </c>
      <c r="P260" t="s">
        <v>116</v>
      </c>
      <c r="Q260">
        <v>1</v>
      </c>
      <c r="W260">
        <v>0</v>
      </c>
      <c r="X260">
        <v>-479477074</v>
      </c>
      <c r="Y260">
        <v>79</v>
      </c>
      <c r="AA260">
        <v>4.0599999999999996</v>
      </c>
      <c r="AB260">
        <v>0</v>
      </c>
      <c r="AC260">
        <v>0</v>
      </c>
      <c r="AD260">
        <v>0</v>
      </c>
      <c r="AE260">
        <v>4.0599999999999996</v>
      </c>
      <c r="AF260">
        <v>0</v>
      </c>
      <c r="AG260">
        <v>0</v>
      </c>
      <c r="AH260">
        <v>0</v>
      </c>
      <c r="AI260">
        <v>1</v>
      </c>
      <c r="AJ260">
        <v>1</v>
      </c>
      <c r="AK260">
        <v>1</v>
      </c>
      <c r="AL260">
        <v>1</v>
      </c>
      <c r="AN260">
        <v>0</v>
      </c>
      <c r="AO260">
        <v>1</v>
      </c>
      <c r="AP260">
        <v>0</v>
      </c>
      <c r="AQ260">
        <v>0</v>
      </c>
      <c r="AR260">
        <v>0</v>
      </c>
      <c r="AS260" t="s">
        <v>3</v>
      </c>
      <c r="AT260">
        <v>79</v>
      </c>
      <c r="AU260" t="s">
        <v>3</v>
      </c>
      <c r="AV260">
        <v>0</v>
      </c>
      <c r="AW260">
        <v>2</v>
      </c>
      <c r="AX260">
        <v>48584754</v>
      </c>
      <c r="AY260">
        <v>1</v>
      </c>
      <c r="AZ260">
        <v>0</v>
      </c>
      <c r="BA260">
        <v>275</v>
      </c>
      <c r="BB260">
        <v>0</v>
      </c>
      <c r="BC260">
        <v>0</v>
      </c>
      <c r="BD260">
        <v>0</v>
      </c>
      <c r="BE260">
        <v>0</v>
      </c>
      <c r="BF260">
        <v>0</v>
      </c>
      <c r="BG260">
        <v>0</v>
      </c>
      <c r="BH260">
        <v>0</v>
      </c>
      <c r="BI260">
        <v>0</v>
      </c>
      <c r="BJ260">
        <v>0</v>
      </c>
      <c r="BK260">
        <v>0</v>
      </c>
      <c r="BL260">
        <v>0</v>
      </c>
      <c r="BM260">
        <v>0</v>
      </c>
      <c r="BN260">
        <v>0</v>
      </c>
      <c r="BO260">
        <v>0</v>
      </c>
      <c r="BP260">
        <v>0</v>
      </c>
      <c r="BQ260">
        <v>0</v>
      </c>
      <c r="BR260">
        <v>0</v>
      </c>
      <c r="BS260">
        <v>0</v>
      </c>
      <c r="BT260">
        <v>0</v>
      </c>
      <c r="BU260">
        <v>0</v>
      </c>
      <c r="BV260">
        <v>0</v>
      </c>
      <c r="BW260">
        <v>0</v>
      </c>
      <c r="CX260">
        <f>Y260*Source!I108</f>
        <v>1.3430000000000002</v>
      </c>
      <c r="CY260">
        <f t="shared" si="14"/>
        <v>4.0599999999999996</v>
      </c>
      <c r="CZ260">
        <f t="shared" si="15"/>
        <v>4.0599999999999996</v>
      </c>
      <c r="DA260">
        <f t="shared" si="16"/>
        <v>1</v>
      </c>
      <c r="DB260">
        <f t="shared" si="17"/>
        <v>320.74</v>
      </c>
      <c r="DC260">
        <f t="shared" si="18"/>
        <v>0</v>
      </c>
    </row>
    <row r="261" spans="1:107">
      <c r="A261">
        <f>ROW(Source!A108)</f>
        <v>108</v>
      </c>
      <c r="B261">
        <v>48583957</v>
      </c>
      <c r="C261">
        <v>48584718</v>
      </c>
      <c r="D261">
        <v>40503020</v>
      </c>
      <c r="E261">
        <v>1</v>
      </c>
      <c r="F261">
        <v>1</v>
      </c>
      <c r="G261">
        <v>1</v>
      </c>
      <c r="H261">
        <v>3</v>
      </c>
      <c r="I261" t="s">
        <v>1242</v>
      </c>
      <c r="J261" t="s">
        <v>1243</v>
      </c>
      <c r="K261" t="s">
        <v>1244</v>
      </c>
      <c r="L261">
        <v>1301</v>
      </c>
      <c r="N261">
        <v>1003</v>
      </c>
      <c r="O261" t="s">
        <v>116</v>
      </c>
      <c r="P261" t="s">
        <v>116</v>
      </c>
      <c r="Q261">
        <v>1</v>
      </c>
      <c r="W261">
        <v>0</v>
      </c>
      <c r="X261">
        <v>-952178931</v>
      </c>
      <c r="Y261">
        <v>277</v>
      </c>
      <c r="AA261">
        <v>5.58</v>
      </c>
      <c r="AB261">
        <v>0</v>
      </c>
      <c r="AC261">
        <v>0</v>
      </c>
      <c r="AD261">
        <v>0</v>
      </c>
      <c r="AE261">
        <v>5.58</v>
      </c>
      <c r="AF261">
        <v>0</v>
      </c>
      <c r="AG261">
        <v>0</v>
      </c>
      <c r="AH261">
        <v>0</v>
      </c>
      <c r="AI261">
        <v>1</v>
      </c>
      <c r="AJ261">
        <v>1</v>
      </c>
      <c r="AK261">
        <v>1</v>
      </c>
      <c r="AL261">
        <v>1</v>
      </c>
      <c r="AN261">
        <v>0</v>
      </c>
      <c r="AO261">
        <v>1</v>
      </c>
      <c r="AP261">
        <v>0</v>
      </c>
      <c r="AQ261">
        <v>0</v>
      </c>
      <c r="AR261">
        <v>0</v>
      </c>
      <c r="AS261" t="s">
        <v>3</v>
      </c>
      <c r="AT261">
        <v>277</v>
      </c>
      <c r="AU261" t="s">
        <v>3</v>
      </c>
      <c r="AV261">
        <v>0</v>
      </c>
      <c r="AW261">
        <v>2</v>
      </c>
      <c r="AX261">
        <v>48584755</v>
      </c>
      <c r="AY261">
        <v>1</v>
      </c>
      <c r="AZ261">
        <v>0</v>
      </c>
      <c r="BA261">
        <v>276</v>
      </c>
      <c r="BB261">
        <v>0</v>
      </c>
      <c r="BC261">
        <v>0</v>
      </c>
      <c r="BD261">
        <v>0</v>
      </c>
      <c r="BE261">
        <v>0</v>
      </c>
      <c r="BF261">
        <v>0</v>
      </c>
      <c r="BG261">
        <v>0</v>
      </c>
      <c r="BH261">
        <v>0</v>
      </c>
      <c r="BI261">
        <v>0</v>
      </c>
      <c r="BJ261">
        <v>0</v>
      </c>
      <c r="BK261">
        <v>0</v>
      </c>
      <c r="BL261">
        <v>0</v>
      </c>
      <c r="BM261">
        <v>0</v>
      </c>
      <c r="BN261">
        <v>0</v>
      </c>
      <c r="BO261">
        <v>0</v>
      </c>
      <c r="BP261">
        <v>0</v>
      </c>
      <c r="BQ261">
        <v>0</v>
      </c>
      <c r="BR261">
        <v>0</v>
      </c>
      <c r="BS261">
        <v>0</v>
      </c>
      <c r="BT261">
        <v>0</v>
      </c>
      <c r="BU261">
        <v>0</v>
      </c>
      <c r="BV261">
        <v>0</v>
      </c>
      <c r="BW261">
        <v>0</v>
      </c>
      <c r="CX261">
        <f>Y261*Source!I108</f>
        <v>4.7090000000000005</v>
      </c>
      <c r="CY261">
        <f t="shared" si="14"/>
        <v>5.58</v>
      </c>
      <c r="CZ261">
        <f t="shared" si="15"/>
        <v>5.58</v>
      </c>
      <c r="DA261">
        <f t="shared" si="16"/>
        <v>1</v>
      </c>
      <c r="DB261">
        <f t="shared" si="17"/>
        <v>1545.66</v>
      </c>
      <c r="DC261">
        <f t="shared" si="18"/>
        <v>0</v>
      </c>
    </row>
    <row r="262" spans="1:107">
      <c r="A262">
        <f>ROW(Source!A108)</f>
        <v>108</v>
      </c>
      <c r="B262">
        <v>48583957</v>
      </c>
      <c r="C262">
        <v>48584718</v>
      </c>
      <c r="D262">
        <v>40503091</v>
      </c>
      <c r="E262">
        <v>1</v>
      </c>
      <c r="F262">
        <v>1</v>
      </c>
      <c r="G262">
        <v>1</v>
      </c>
      <c r="H262">
        <v>3</v>
      </c>
      <c r="I262" t="s">
        <v>1245</v>
      </c>
      <c r="J262" t="s">
        <v>1246</v>
      </c>
      <c r="K262" t="s">
        <v>1247</v>
      </c>
      <c r="L262">
        <v>1354</v>
      </c>
      <c r="N262">
        <v>1010</v>
      </c>
      <c r="O262" t="s">
        <v>170</v>
      </c>
      <c r="P262" t="s">
        <v>170</v>
      </c>
      <c r="Q262">
        <v>1</v>
      </c>
      <c r="W262">
        <v>0</v>
      </c>
      <c r="X262">
        <v>-1975427383</v>
      </c>
      <c r="Y262">
        <v>83</v>
      </c>
      <c r="AA262">
        <v>0.69</v>
      </c>
      <c r="AB262">
        <v>0</v>
      </c>
      <c r="AC262">
        <v>0</v>
      </c>
      <c r="AD262">
        <v>0</v>
      </c>
      <c r="AE262">
        <v>0.69</v>
      </c>
      <c r="AF262">
        <v>0</v>
      </c>
      <c r="AG262">
        <v>0</v>
      </c>
      <c r="AH262">
        <v>0</v>
      </c>
      <c r="AI262">
        <v>1</v>
      </c>
      <c r="AJ262">
        <v>1</v>
      </c>
      <c r="AK262">
        <v>1</v>
      </c>
      <c r="AL262">
        <v>1</v>
      </c>
      <c r="AN262">
        <v>0</v>
      </c>
      <c r="AO262">
        <v>1</v>
      </c>
      <c r="AP262">
        <v>0</v>
      </c>
      <c r="AQ262">
        <v>0</v>
      </c>
      <c r="AR262">
        <v>0</v>
      </c>
      <c r="AS262" t="s">
        <v>3</v>
      </c>
      <c r="AT262">
        <v>83</v>
      </c>
      <c r="AU262" t="s">
        <v>3</v>
      </c>
      <c r="AV262">
        <v>0</v>
      </c>
      <c r="AW262">
        <v>2</v>
      </c>
      <c r="AX262">
        <v>48584756</v>
      </c>
      <c r="AY262">
        <v>1</v>
      </c>
      <c r="AZ262">
        <v>0</v>
      </c>
      <c r="BA262">
        <v>277</v>
      </c>
      <c r="BB262">
        <v>0</v>
      </c>
      <c r="BC262">
        <v>0</v>
      </c>
      <c r="BD262">
        <v>0</v>
      </c>
      <c r="BE262">
        <v>0</v>
      </c>
      <c r="BF262">
        <v>0</v>
      </c>
      <c r="BG262">
        <v>0</v>
      </c>
      <c r="BH262">
        <v>0</v>
      </c>
      <c r="BI262">
        <v>0</v>
      </c>
      <c r="BJ262">
        <v>0</v>
      </c>
      <c r="BK262">
        <v>0</v>
      </c>
      <c r="BL262">
        <v>0</v>
      </c>
      <c r="BM262">
        <v>0</v>
      </c>
      <c r="BN262">
        <v>0</v>
      </c>
      <c r="BO262">
        <v>0</v>
      </c>
      <c r="BP262">
        <v>0</v>
      </c>
      <c r="BQ262">
        <v>0</v>
      </c>
      <c r="BR262">
        <v>0</v>
      </c>
      <c r="BS262">
        <v>0</v>
      </c>
      <c r="BT262">
        <v>0</v>
      </c>
      <c r="BU262">
        <v>0</v>
      </c>
      <c r="BV262">
        <v>0</v>
      </c>
      <c r="BW262">
        <v>0</v>
      </c>
      <c r="CX262">
        <f>Y262*Source!I108</f>
        <v>1.411</v>
      </c>
      <c r="CY262">
        <f t="shared" si="14"/>
        <v>0.69</v>
      </c>
      <c r="CZ262">
        <f t="shared" si="15"/>
        <v>0.69</v>
      </c>
      <c r="DA262">
        <f t="shared" si="16"/>
        <v>1</v>
      </c>
      <c r="DB262">
        <f t="shared" si="17"/>
        <v>57.27</v>
      </c>
      <c r="DC262">
        <f t="shared" si="18"/>
        <v>0</v>
      </c>
    </row>
    <row r="263" spans="1:107">
      <c r="A263">
        <f>ROW(Source!A108)</f>
        <v>108</v>
      </c>
      <c r="B263">
        <v>48583957</v>
      </c>
      <c r="C263">
        <v>48584718</v>
      </c>
      <c r="D263">
        <v>40503107</v>
      </c>
      <c r="E263">
        <v>1</v>
      </c>
      <c r="F263">
        <v>1</v>
      </c>
      <c r="G263">
        <v>1</v>
      </c>
      <c r="H263">
        <v>3</v>
      </c>
      <c r="I263" t="s">
        <v>1248</v>
      </c>
      <c r="J263" t="s">
        <v>1249</v>
      </c>
      <c r="K263" t="s">
        <v>1250</v>
      </c>
      <c r="L263">
        <v>1354</v>
      </c>
      <c r="N263">
        <v>1010</v>
      </c>
      <c r="O263" t="s">
        <v>170</v>
      </c>
      <c r="P263" t="s">
        <v>170</v>
      </c>
      <c r="Q263">
        <v>1</v>
      </c>
      <c r="W263">
        <v>0</v>
      </c>
      <c r="X263">
        <v>354681988</v>
      </c>
      <c r="Y263">
        <v>114</v>
      </c>
      <c r="AA263">
        <v>1.62</v>
      </c>
      <c r="AB263">
        <v>0</v>
      </c>
      <c r="AC263">
        <v>0</v>
      </c>
      <c r="AD263">
        <v>0</v>
      </c>
      <c r="AE263">
        <v>1.62</v>
      </c>
      <c r="AF263">
        <v>0</v>
      </c>
      <c r="AG263">
        <v>0</v>
      </c>
      <c r="AH263">
        <v>0</v>
      </c>
      <c r="AI263">
        <v>1</v>
      </c>
      <c r="AJ263">
        <v>1</v>
      </c>
      <c r="AK263">
        <v>1</v>
      </c>
      <c r="AL263">
        <v>1</v>
      </c>
      <c r="AN263">
        <v>0</v>
      </c>
      <c r="AO263">
        <v>1</v>
      </c>
      <c r="AP263">
        <v>0</v>
      </c>
      <c r="AQ263">
        <v>0</v>
      </c>
      <c r="AR263">
        <v>0</v>
      </c>
      <c r="AS263" t="s">
        <v>3</v>
      </c>
      <c r="AT263">
        <v>114</v>
      </c>
      <c r="AU263" t="s">
        <v>3</v>
      </c>
      <c r="AV263">
        <v>0</v>
      </c>
      <c r="AW263">
        <v>2</v>
      </c>
      <c r="AX263">
        <v>48584757</v>
      </c>
      <c r="AY263">
        <v>1</v>
      </c>
      <c r="AZ263">
        <v>0</v>
      </c>
      <c r="BA263">
        <v>278</v>
      </c>
      <c r="BB263">
        <v>0</v>
      </c>
      <c r="BC263">
        <v>0</v>
      </c>
      <c r="BD263">
        <v>0</v>
      </c>
      <c r="BE263">
        <v>0</v>
      </c>
      <c r="BF263">
        <v>0</v>
      </c>
      <c r="BG263">
        <v>0</v>
      </c>
      <c r="BH263">
        <v>0</v>
      </c>
      <c r="BI263">
        <v>0</v>
      </c>
      <c r="BJ263">
        <v>0</v>
      </c>
      <c r="BK263">
        <v>0</v>
      </c>
      <c r="BL263">
        <v>0</v>
      </c>
      <c r="BM263">
        <v>0</v>
      </c>
      <c r="BN263">
        <v>0</v>
      </c>
      <c r="BO263">
        <v>0</v>
      </c>
      <c r="BP263">
        <v>0</v>
      </c>
      <c r="BQ263">
        <v>0</v>
      </c>
      <c r="BR263">
        <v>0</v>
      </c>
      <c r="BS263">
        <v>0</v>
      </c>
      <c r="BT263">
        <v>0</v>
      </c>
      <c r="BU263">
        <v>0</v>
      </c>
      <c r="BV263">
        <v>0</v>
      </c>
      <c r="BW263">
        <v>0</v>
      </c>
      <c r="CX263">
        <f>Y263*Source!I108</f>
        <v>1.9380000000000002</v>
      </c>
      <c r="CY263">
        <f t="shared" si="14"/>
        <v>1.62</v>
      </c>
      <c r="CZ263">
        <f t="shared" si="15"/>
        <v>1.62</v>
      </c>
      <c r="DA263">
        <f t="shared" si="16"/>
        <v>1</v>
      </c>
      <c r="DB263">
        <f t="shared" si="17"/>
        <v>184.68</v>
      </c>
      <c r="DC263">
        <f t="shared" si="18"/>
        <v>0</v>
      </c>
    </row>
    <row r="264" spans="1:107">
      <c r="A264">
        <f>ROW(Source!A108)</f>
        <v>108</v>
      </c>
      <c r="B264">
        <v>48583957</v>
      </c>
      <c r="C264">
        <v>48584718</v>
      </c>
      <c r="D264">
        <v>40503114</v>
      </c>
      <c r="E264">
        <v>1</v>
      </c>
      <c r="F264">
        <v>1</v>
      </c>
      <c r="G264">
        <v>1</v>
      </c>
      <c r="H264">
        <v>3</v>
      </c>
      <c r="I264" t="s">
        <v>1251</v>
      </c>
      <c r="J264" t="s">
        <v>1252</v>
      </c>
      <c r="K264" t="s">
        <v>1253</v>
      </c>
      <c r="L264">
        <v>1301</v>
      </c>
      <c r="N264">
        <v>1003</v>
      </c>
      <c r="O264" t="s">
        <v>116</v>
      </c>
      <c r="P264" t="s">
        <v>116</v>
      </c>
      <c r="Q264">
        <v>1</v>
      </c>
      <c r="W264">
        <v>0</v>
      </c>
      <c r="X264">
        <v>-1758966071</v>
      </c>
      <c r="Y264">
        <v>37</v>
      </c>
      <c r="AA264">
        <v>2.74</v>
      </c>
      <c r="AB264">
        <v>0</v>
      </c>
      <c r="AC264">
        <v>0</v>
      </c>
      <c r="AD264">
        <v>0</v>
      </c>
      <c r="AE264">
        <v>2.74</v>
      </c>
      <c r="AF264">
        <v>0</v>
      </c>
      <c r="AG264">
        <v>0</v>
      </c>
      <c r="AH264">
        <v>0</v>
      </c>
      <c r="AI264">
        <v>1</v>
      </c>
      <c r="AJ264">
        <v>1</v>
      </c>
      <c r="AK264">
        <v>1</v>
      </c>
      <c r="AL264">
        <v>1</v>
      </c>
      <c r="AN264">
        <v>0</v>
      </c>
      <c r="AO264">
        <v>1</v>
      </c>
      <c r="AP264">
        <v>0</v>
      </c>
      <c r="AQ264">
        <v>0</v>
      </c>
      <c r="AR264">
        <v>0</v>
      </c>
      <c r="AS264" t="s">
        <v>3</v>
      </c>
      <c r="AT264">
        <v>37</v>
      </c>
      <c r="AU264" t="s">
        <v>3</v>
      </c>
      <c r="AV264">
        <v>0</v>
      </c>
      <c r="AW264">
        <v>2</v>
      </c>
      <c r="AX264">
        <v>48584758</v>
      </c>
      <c r="AY264">
        <v>1</v>
      </c>
      <c r="AZ264">
        <v>0</v>
      </c>
      <c r="BA264">
        <v>279</v>
      </c>
      <c r="BB264">
        <v>0</v>
      </c>
      <c r="BC264">
        <v>0</v>
      </c>
      <c r="BD264">
        <v>0</v>
      </c>
      <c r="BE264">
        <v>0</v>
      </c>
      <c r="BF264">
        <v>0</v>
      </c>
      <c r="BG264">
        <v>0</v>
      </c>
      <c r="BH264">
        <v>0</v>
      </c>
      <c r="BI264">
        <v>0</v>
      </c>
      <c r="BJ264">
        <v>0</v>
      </c>
      <c r="BK264">
        <v>0</v>
      </c>
      <c r="BL264">
        <v>0</v>
      </c>
      <c r="BM264">
        <v>0</v>
      </c>
      <c r="BN264">
        <v>0</v>
      </c>
      <c r="BO264">
        <v>0</v>
      </c>
      <c r="BP264">
        <v>0</v>
      </c>
      <c r="BQ264">
        <v>0</v>
      </c>
      <c r="BR264">
        <v>0</v>
      </c>
      <c r="BS264">
        <v>0</v>
      </c>
      <c r="BT264">
        <v>0</v>
      </c>
      <c r="BU264">
        <v>0</v>
      </c>
      <c r="BV264">
        <v>0</v>
      </c>
      <c r="BW264">
        <v>0</v>
      </c>
      <c r="CX264">
        <f>Y264*Source!I108</f>
        <v>0.629</v>
      </c>
      <c r="CY264">
        <f t="shared" si="14"/>
        <v>2.74</v>
      </c>
      <c r="CZ264">
        <f t="shared" si="15"/>
        <v>2.74</v>
      </c>
      <c r="DA264">
        <f t="shared" si="16"/>
        <v>1</v>
      </c>
      <c r="DB264">
        <f t="shared" si="17"/>
        <v>101.38</v>
      </c>
      <c r="DC264">
        <f t="shared" si="18"/>
        <v>0</v>
      </c>
    </row>
    <row r="265" spans="1:107">
      <c r="A265">
        <f>ROW(Source!A109)</f>
        <v>109</v>
      </c>
      <c r="B265">
        <v>48583957</v>
      </c>
      <c r="C265">
        <v>48584759</v>
      </c>
      <c r="D265">
        <v>23131309</v>
      </c>
      <c r="E265">
        <v>1</v>
      </c>
      <c r="F265">
        <v>1</v>
      </c>
      <c r="G265">
        <v>1</v>
      </c>
      <c r="H265">
        <v>1</v>
      </c>
      <c r="I265" t="s">
        <v>1191</v>
      </c>
      <c r="J265" t="s">
        <v>3</v>
      </c>
      <c r="K265" t="s">
        <v>1192</v>
      </c>
      <c r="L265">
        <v>1369</v>
      </c>
      <c r="N265">
        <v>1013</v>
      </c>
      <c r="O265" t="s">
        <v>991</v>
      </c>
      <c r="P265" t="s">
        <v>991</v>
      </c>
      <c r="Q265">
        <v>1</v>
      </c>
      <c r="W265">
        <v>0</v>
      </c>
      <c r="X265">
        <v>774529988</v>
      </c>
      <c r="Y265">
        <v>29.58</v>
      </c>
      <c r="AA265">
        <v>0</v>
      </c>
      <c r="AB265">
        <v>0</v>
      </c>
      <c r="AC265">
        <v>0</v>
      </c>
      <c r="AD265">
        <v>7.77</v>
      </c>
      <c r="AE265">
        <v>0</v>
      </c>
      <c r="AF265">
        <v>0</v>
      </c>
      <c r="AG265">
        <v>0</v>
      </c>
      <c r="AH265">
        <v>7.77</v>
      </c>
      <c r="AI265">
        <v>1</v>
      </c>
      <c r="AJ265">
        <v>1</v>
      </c>
      <c r="AK265">
        <v>1</v>
      </c>
      <c r="AL265">
        <v>1</v>
      </c>
      <c r="AN265">
        <v>0</v>
      </c>
      <c r="AO265">
        <v>1</v>
      </c>
      <c r="AP265">
        <v>0</v>
      </c>
      <c r="AQ265">
        <v>0</v>
      </c>
      <c r="AR265">
        <v>0</v>
      </c>
      <c r="AS265" t="s">
        <v>3</v>
      </c>
      <c r="AT265">
        <v>29.58</v>
      </c>
      <c r="AU265" t="s">
        <v>3</v>
      </c>
      <c r="AV265">
        <v>1</v>
      </c>
      <c r="AW265">
        <v>2</v>
      </c>
      <c r="AX265">
        <v>48584765</v>
      </c>
      <c r="AY265">
        <v>1</v>
      </c>
      <c r="AZ265">
        <v>0</v>
      </c>
      <c r="BA265">
        <v>280</v>
      </c>
      <c r="BB265">
        <v>0</v>
      </c>
      <c r="BC265">
        <v>0</v>
      </c>
      <c r="BD265">
        <v>0</v>
      </c>
      <c r="BE265">
        <v>0</v>
      </c>
      <c r="BF265">
        <v>0</v>
      </c>
      <c r="BG265">
        <v>0</v>
      </c>
      <c r="BH265">
        <v>0</v>
      </c>
      <c r="BI265">
        <v>0</v>
      </c>
      <c r="BJ265">
        <v>0</v>
      </c>
      <c r="BK265">
        <v>0</v>
      </c>
      <c r="BL265">
        <v>0</v>
      </c>
      <c r="BM265">
        <v>0</v>
      </c>
      <c r="BN265">
        <v>0</v>
      </c>
      <c r="BO265">
        <v>0</v>
      </c>
      <c r="BP265">
        <v>0</v>
      </c>
      <c r="BQ265">
        <v>0</v>
      </c>
      <c r="BR265">
        <v>0</v>
      </c>
      <c r="BS265">
        <v>0</v>
      </c>
      <c r="BT265">
        <v>0</v>
      </c>
      <c r="BU265">
        <v>0</v>
      </c>
      <c r="BV265">
        <v>0</v>
      </c>
      <c r="BW265">
        <v>0</v>
      </c>
      <c r="CX265">
        <f>Y265*Source!I109</f>
        <v>29.875799999999998</v>
      </c>
      <c r="CY265">
        <f>AD265</f>
        <v>7.77</v>
      </c>
      <c r="CZ265">
        <f>AH265</f>
        <v>7.77</v>
      </c>
      <c r="DA265">
        <f>AL265</f>
        <v>1</v>
      </c>
      <c r="DB265">
        <f t="shared" si="17"/>
        <v>229.84</v>
      </c>
      <c r="DC265">
        <f t="shared" si="18"/>
        <v>0</v>
      </c>
    </row>
    <row r="266" spans="1:107">
      <c r="A266">
        <f>ROW(Source!A109)</f>
        <v>109</v>
      </c>
      <c r="B266">
        <v>48583957</v>
      </c>
      <c r="C266">
        <v>48584759</v>
      </c>
      <c r="D266">
        <v>121548</v>
      </c>
      <c r="E266">
        <v>1</v>
      </c>
      <c r="F266">
        <v>1</v>
      </c>
      <c r="G266">
        <v>1</v>
      </c>
      <c r="H266">
        <v>1</v>
      </c>
      <c r="I266" t="s">
        <v>24</v>
      </c>
      <c r="J266" t="s">
        <v>3</v>
      </c>
      <c r="K266" t="s">
        <v>992</v>
      </c>
      <c r="L266">
        <v>608254</v>
      </c>
      <c r="N266">
        <v>1013</v>
      </c>
      <c r="O266" t="s">
        <v>993</v>
      </c>
      <c r="P266" t="s">
        <v>993</v>
      </c>
      <c r="Q266">
        <v>1</v>
      </c>
      <c r="W266">
        <v>0</v>
      </c>
      <c r="X266">
        <v>-185737400</v>
      </c>
      <c r="Y266">
        <v>0.32</v>
      </c>
      <c r="AA266">
        <v>0</v>
      </c>
      <c r="AB266">
        <v>0</v>
      </c>
      <c r="AC266">
        <v>0</v>
      </c>
      <c r="AD266">
        <v>0</v>
      </c>
      <c r="AE266">
        <v>0</v>
      </c>
      <c r="AF266">
        <v>0</v>
      </c>
      <c r="AG266">
        <v>0</v>
      </c>
      <c r="AH266">
        <v>0</v>
      </c>
      <c r="AI266">
        <v>1</v>
      </c>
      <c r="AJ266">
        <v>1</v>
      </c>
      <c r="AK266">
        <v>1</v>
      </c>
      <c r="AL266">
        <v>1</v>
      </c>
      <c r="AN266">
        <v>0</v>
      </c>
      <c r="AO266">
        <v>1</v>
      </c>
      <c r="AP266">
        <v>0</v>
      </c>
      <c r="AQ266">
        <v>0</v>
      </c>
      <c r="AR266">
        <v>0</v>
      </c>
      <c r="AS266" t="s">
        <v>3</v>
      </c>
      <c r="AT266">
        <v>0.32</v>
      </c>
      <c r="AU266" t="s">
        <v>3</v>
      </c>
      <c r="AV266">
        <v>2</v>
      </c>
      <c r="AW266">
        <v>2</v>
      </c>
      <c r="AX266">
        <v>48584766</v>
      </c>
      <c r="AY266">
        <v>1</v>
      </c>
      <c r="AZ266">
        <v>0</v>
      </c>
      <c r="BA266">
        <v>281</v>
      </c>
      <c r="BB266">
        <v>0</v>
      </c>
      <c r="BC266">
        <v>0</v>
      </c>
      <c r="BD266">
        <v>0</v>
      </c>
      <c r="BE266">
        <v>0</v>
      </c>
      <c r="BF266">
        <v>0</v>
      </c>
      <c r="BG266">
        <v>0</v>
      </c>
      <c r="BH266">
        <v>0</v>
      </c>
      <c r="BI266">
        <v>0</v>
      </c>
      <c r="BJ266">
        <v>0</v>
      </c>
      <c r="BK266">
        <v>0</v>
      </c>
      <c r="BL266">
        <v>0</v>
      </c>
      <c r="BM266">
        <v>0</v>
      </c>
      <c r="BN266">
        <v>0</v>
      </c>
      <c r="BO266">
        <v>0</v>
      </c>
      <c r="BP266">
        <v>0</v>
      </c>
      <c r="BQ266">
        <v>0</v>
      </c>
      <c r="BR266">
        <v>0</v>
      </c>
      <c r="BS266">
        <v>0</v>
      </c>
      <c r="BT266">
        <v>0</v>
      </c>
      <c r="BU266">
        <v>0</v>
      </c>
      <c r="BV266">
        <v>0</v>
      </c>
      <c r="BW266">
        <v>0</v>
      </c>
      <c r="CX266">
        <f>Y266*Source!I109</f>
        <v>0.32319999999999999</v>
      </c>
      <c r="CY266">
        <f>AD266</f>
        <v>0</v>
      </c>
      <c r="CZ266">
        <f>AH266</f>
        <v>0</v>
      </c>
      <c r="DA266">
        <f>AL266</f>
        <v>1</v>
      </c>
      <c r="DB266">
        <f t="shared" si="17"/>
        <v>0</v>
      </c>
      <c r="DC266">
        <f t="shared" si="18"/>
        <v>0</v>
      </c>
    </row>
    <row r="267" spans="1:107">
      <c r="A267">
        <f>ROW(Source!A109)</f>
        <v>109</v>
      </c>
      <c r="B267">
        <v>48583957</v>
      </c>
      <c r="C267">
        <v>48584759</v>
      </c>
      <c r="D267">
        <v>40547141</v>
      </c>
      <c r="E267">
        <v>1</v>
      </c>
      <c r="F267">
        <v>1</v>
      </c>
      <c r="G267">
        <v>1</v>
      </c>
      <c r="H267">
        <v>2</v>
      </c>
      <c r="I267" t="s">
        <v>1009</v>
      </c>
      <c r="J267" t="s">
        <v>1017</v>
      </c>
      <c r="K267" t="s">
        <v>1011</v>
      </c>
      <c r="L267">
        <v>1368</v>
      </c>
      <c r="N267">
        <v>1011</v>
      </c>
      <c r="O267" t="s">
        <v>997</v>
      </c>
      <c r="P267" t="s">
        <v>997</v>
      </c>
      <c r="Q267">
        <v>1</v>
      </c>
      <c r="W267">
        <v>0</v>
      </c>
      <c r="X267">
        <v>1753337916</v>
      </c>
      <c r="Y267">
        <v>0.32</v>
      </c>
      <c r="AA267">
        <v>0</v>
      </c>
      <c r="AB267">
        <v>32.090000000000003</v>
      </c>
      <c r="AC267">
        <v>12.1</v>
      </c>
      <c r="AD267">
        <v>0</v>
      </c>
      <c r="AE267">
        <v>0</v>
      </c>
      <c r="AF267">
        <v>32.090000000000003</v>
      </c>
      <c r="AG267">
        <v>12.1</v>
      </c>
      <c r="AH267">
        <v>0</v>
      </c>
      <c r="AI267">
        <v>1</v>
      </c>
      <c r="AJ267">
        <v>1</v>
      </c>
      <c r="AK267">
        <v>1</v>
      </c>
      <c r="AL267">
        <v>1</v>
      </c>
      <c r="AN267">
        <v>0</v>
      </c>
      <c r="AO267">
        <v>1</v>
      </c>
      <c r="AP267">
        <v>0</v>
      </c>
      <c r="AQ267">
        <v>0</v>
      </c>
      <c r="AR267">
        <v>0</v>
      </c>
      <c r="AS267" t="s">
        <v>3</v>
      </c>
      <c r="AT267">
        <v>0.32</v>
      </c>
      <c r="AU267" t="s">
        <v>3</v>
      </c>
      <c r="AV267">
        <v>0</v>
      </c>
      <c r="AW267">
        <v>2</v>
      </c>
      <c r="AX267">
        <v>48584767</v>
      </c>
      <c r="AY267">
        <v>1</v>
      </c>
      <c r="AZ267">
        <v>0</v>
      </c>
      <c r="BA267">
        <v>282</v>
      </c>
      <c r="BB267">
        <v>0</v>
      </c>
      <c r="BC267">
        <v>0</v>
      </c>
      <c r="BD267">
        <v>0</v>
      </c>
      <c r="BE267">
        <v>0</v>
      </c>
      <c r="BF267">
        <v>0</v>
      </c>
      <c r="BG267">
        <v>0</v>
      </c>
      <c r="BH267">
        <v>0</v>
      </c>
      <c r="BI267">
        <v>0</v>
      </c>
      <c r="BJ267">
        <v>0</v>
      </c>
      <c r="BK267">
        <v>0</v>
      </c>
      <c r="BL267">
        <v>0</v>
      </c>
      <c r="BM267">
        <v>0</v>
      </c>
      <c r="BN267">
        <v>0</v>
      </c>
      <c r="BO267">
        <v>0</v>
      </c>
      <c r="BP267">
        <v>0</v>
      </c>
      <c r="BQ267">
        <v>0</v>
      </c>
      <c r="BR267">
        <v>0</v>
      </c>
      <c r="BS267">
        <v>0</v>
      </c>
      <c r="BT267">
        <v>0</v>
      </c>
      <c r="BU267">
        <v>0</v>
      </c>
      <c r="BV267">
        <v>0</v>
      </c>
      <c r="BW267">
        <v>0</v>
      </c>
      <c r="CX267">
        <f>Y267*Source!I109</f>
        <v>0.32319999999999999</v>
      </c>
      <c r="CY267">
        <f>AB267</f>
        <v>32.090000000000003</v>
      </c>
      <c r="CZ267">
        <f>AF267</f>
        <v>32.090000000000003</v>
      </c>
      <c r="DA267">
        <f>AJ267</f>
        <v>1</v>
      </c>
      <c r="DB267">
        <f t="shared" si="17"/>
        <v>10.27</v>
      </c>
      <c r="DC267">
        <f t="shared" si="18"/>
        <v>3.87</v>
      </c>
    </row>
    <row r="268" spans="1:107">
      <c r="A268">
        <f>ROW(Source!A109)</f>
        <v>109</v>
      </c>
      <c r="B268">
        <v>48583957</v>
      </c>
      <c r="C268">
        <v>48584759</v>
      </c>
      <c r="D268">
        <v>40517442</v>
      </c>
      <c r="E268">
        <v>1</v>
      </c>
      <c r="F268">
        <v>1</v>
      </c>
      <c r="G268">
        <v>1</v>
      </c>
      <c r="H268">
        <v>3</v>
      </c>
      <c r="I268" t="s">
        <v>1087</v>
      </c>
      <c r="J268" t="s">
        <v>1088</v>
      </c>
      <c r="K268" t="s">
        <v>1089</v>
      </c>
      <c r="L268">
        <v>1339</v>
      </c>
      <c r="N268">
        <v>1007</v>
      </c>
      <c r="O268" t="s">
        <v>1040</v>
      </c>
      <c r="P268" t="s">
        <v>1040</v>
      </c>
      <c r="Q268">
        <v>1</v>
      </c>
      <c r="W268">
        <v>0</v>
      </c>
      <c r="X268">
        <v>-410080015</v>
      </c>
      <c r="Y268">
        <v>0.53</v>
      </c>
      <c r="AA268">
        <v>399</v>
      </c>
      <c r="AB268">
        <v>0</v>
      </c>
      <c r="AC268">
        <v>0</v>
      </c>
      <c r="AD268">
        <v>0</v>
      </c>
      <c r="AE268">
        <v>399</v>
      </c>
      <c r="AF268">
        <v>0</v>
      </c>
      <c r="AG268">
        <v>0</v>
      </c>
      <c r="AH268">
        <v>0</v>
      </c>
      <c r="AI268">
        <v>1</v>
      </c>
      <c r="AJ268">
        <v>1</v>
      </c>
      <c r="AK268">
        <v>1</v>
      </c>
      <c r="AL268">
        <v>1</v>
      </c>
      <c r="AN268">
        <v>0</v>
      </c>
      <c r="AO268">
        <v>1</v>
      </c>
      <c r="AP268">
        <v>0</v>
      </c>
      <c r="AQ268">
        <v>0</v>
      </c>
      <c r="AR268">
        <v>0</v>
      </c>
      <c r="AS268" t="s">
        <v>3</v>
      </c>
      <c r="AT268">
        <v>0.53</v>
      </c>
      <c r="AU268" t="s">
        <v>3</v>
      </c>
      <c r="AV268">
        <v>0</v>
      </c>
      <c r="AW268">
        <v>2</v>
      </c>
      <c r="AX268">
        <v>48584768</v>
      </c>
      <c r="AY268">
        <v>1</v>
      </c>
      <c r="AZ268">
        <v>0</v>
      </c>
      <c r="BA268">
        <v>283</v>
      </c>
      <c r="BB268">
        <v>0</v>
      </c>
      <c r="BC268">
        <v>0</v>
      </c>
      <c r="BD268">
        <v>0</v>
      </c>
      <c r="BE268">
        <v>0</v>
      </c>
      <c r="BF268">
        <v>0</v>
      </c>
      <c r="BG268">
        <v>0</v>
      </c>
      <c r="BH268">
        <v>0</v>
      </c>
      <c r="BI268">
        <v>0</v>
      </c>
      <c r="BJ268">
        <v>0</v>
      </c>
      <c r="BK268">
        <v>0</v>
      </c>
      <c r="BL268">
        <v>0</v>
      </c>
      <c r="BM268">
        <v>0</v>
      </c>
      <c r="BN268">
        <v>0</v>
      </c>
      <c r="BO268">
        <v>0</v>
      </c>
      <c r="BP268">
        <v>0</v>
      </c>
      <c r="BQ268">
        <v>0</v>
      </c>
      <c r="BR268">
        <v>0</v>
      </c>
      <c r="BS268">
        <v>0</v>
      </c>
      <c r="BT268">
        <v>0</v>
      </c>
      <c r="BU268">
        <v>0</v>
      </c>
      <c r="BV268">
        <v>0</v>
      </c>
      <c r="BW268">
        <v>0</v>
      </c>
      <c r="CX268">
        <f>Y268*Source!I109</f>
        <v>0.5353</v>
      </c>
      <c r="CY268">
        <f>AA268</f>
        <v>399</v>
      </c>
      <c r="CZ268">
        <f>AE268</f>
        <v>399</v>
      </c>
      <c r="DA268">
        <f>AI268</f>
        <v>1</v>
      </c>
      <c r="DB268">
        <f t="shared" si="17"/>
        <v>211.47</v>
      </c>
      <c r="DC268">
        <f t="shared" si="18"/>
        <v>0</v>
      </c>
    </row>
    <row r="269" spans="1:107">
      <c r="A269">
        <f>ROW(Source!A109)</f>
        <v>109</v>
      </c>
      <c r="B269">
        <v>48583957</v>
      </c>
      <c r="C269">
        <v>48584759</v>
      </c>
      <c r="D269">
        <v>40525967</v>
      </c>
      <c r="E269">
        <v>1</v>
      </c>
      <c r="F269">
        <v>1</v>
      </c>
      <c r="G269">
        <v>1</v>
      </c>
      <c r="H269">
        <v>3</v>
      </c>
      <c r="I269" t="s">
        <v>1090</v>
      </c>
      <c r="J269" t="s">
        <v>1091</v>
      </c>
      <c r="K269" t="s">
        <v>1092</v>
      </c>
      <c r="L269">
        <v>1339</v>
      </c>
      <c r="N269">
        <v>1007</v>
      </c>
      <c r="O269" t="s">
        <v>1040</v>
      </c>
      <c r="P269" t="s">
        <v>1040</v>
      </c>
      <c r="Q269">
        <v>1</v>
      </c>
      <c r="W269">
        <v>0</v>
      </c>
      <c r="X269">
        <v>-1418712732</v>
      </c>
      <c r="Y269">
        <v>0.35</v>
      </c>
      <c r="AA269">
        <v>2.4700000000000002</v>
      </c>
      <c r="AB269">
        <v>0</v>
      </c>
      <c r="AC269">
        <v>0</v>
      </c>
      <c r="AD269">
        <v>0</v>
      </c>
      <c r="AE269">
        <v>2.4700000000000002</v>
      </c>
      <c r="AF269">
        <v>0</v>
      </c>
      <c r="AG269">
        <v>0</v>
      </c>
      <c r="AH269">
        <v>0</v>
      </c>
      <c r="AI269">
        <v>1</v>
      </c>
      <c r="AJ269">
        <v>1</v>
      </c>
      <c r="AK269">
        <v>1</v>
      </c>
      <c r="AL269">
        <v>1</v>
      </c>
      <c r="AN269">
        <v>0</v>
      </c>
      <c r="AO269">
        <v>1</v>
      </c>
      <c r="AP269">
        <v>0</v>
      </c>
      <c r="AQ269">
        <v>0</v>
      </c>
      <c r="AR269">
        <v>0</v>
      </c>
      <c r="AS269" t="s">
        <v>3</v>
      </c>
      <c r="AT269">
        <v>0.35</v>
      </c>
      <c r="AU269" t="s">
        <v>3</v>
      </c>
      <c r="AV269">
        <v>0</v>
      </c>
      <c r="AW269">
        <v>2</v>
      </c>
      <c r="AX269">
        <v>48584769</v>
      </c>
      <c r="AY269">
        <v>1</v>
      </c>
      <c r="AZ269">
        <v>0</v>
      </c>
      <c r="BA269">
        <v>284</v>
      </c>
      <c r="BB269">
        <v>0</v>
      </c>
      <c r="BC269">
        <v>0</v>
      </c>
      <c r="BD269">
        <v>0</v>
      </c>
      <c r="BE269">
        <v>0</v>
      </c>
      <c r="BF269">
        <v>0</v>
      </c>
      <c r="BG269">
        <v>0</v>
      </c>
      <c r="BH269">
        <v>0</v>
      </c>
      <c r="BI269">
        <v>0</v>
      </c>
      <c r="BJ269">
        <v>0</v>
      </c>
      <c r="BK269">
        <v>0</v>
      </c>
      <c r="BL269">
        <v>0</v>
      </c>
      <c r="BM269">
        <v>0</v>
      </c>
      <c r="BN269">
        <v>0</v>
      </c>
      <c r="BO269">
        <v>0</v>
      </c>
      <c r="BP269">
        <v>0</v>
      </c>
      <c r="BQ269">
        <v>0</v>
      </c>
      <c r="BR269">
        <v>0</v>
      </c>
      <c r="BS269">
        <v>0</v>
      </c>
      <c r="BT269">
        <v>0</v>
      </c>
      <c r="BU269">
        <v>0</v>
      </c>
      <c r="BV269">
        <v>0</v>
      </c>
      <c r="BW269">
        <v>0</v>
      </c>
      <c r="CX269">
        <f>Y269*Source!I109</f>
        <v>0.35349999999999998</v>
      </c>
      <c r="CY269">
        <f>AA269</f>
        <v>2.4700000000000002</v>
      </c>
      <c r="CZ269">
        <f>AE269</f>
        <v>2.4700000000000002</v>
      </c>
      <c r="DA269">
        <f>AI269</f>
        <v>1</v>
      </c>
      <c r="DB269">
        <f t="shared" si="17"/>
        <v>0.86</v>
      </c>
      <c r="DC269">
        <f t="shared" si="18"/>
        <v>0</v>
      </c>
    </row>
    <row r="270" spans="1:107">
      <c r="A270">
        <f>ROW(Source!A110)</f>
        <v>110</v>
      </c>
      <c r="B270">
        <v>48583957</v>
      </c>
      <c r="C270">
        <v>48584770</v>
      </c>
      <c r="D270">
        <v>23136905</v>
      </c>
      <c r="E270">
        <v>1</v>
      </c>
      <c r="F270">
        <v>1</v>
      </c>
      <c r="G270">
        <v>1</v>
      </c>
      <c r="H270">
        <v>1</v>
      </c>
      <c r="I270" t="s">
        <v>1047</v>
      </c>
      <c r="J270" t="s">
        <v>3</v>
      </c>
      <c r="K270" t="s">
        <v>1048</v>
      </c>
      <c r="L270">
        <v>1369</v>
      </c>
      <c r="N270">
        <v>1013</v>
      </c>
      <c r="O270" t="s">
        <v>991</v>
      </c>
      <c r="P270" t="s">
        <v>991</v>
      </c>
      <c r="Q270">
        <v>1</v>
      </c>
      <c r="W270">
        <v>0</v>
      </c>
      <c r="X270">
        <v>1351218007</v>
      </c>
      <c r="Y270">
        <v>159.66999999999999</v>
      </c>
      <c r="AA270">
        <v>0</v>
      </c>
      <c r="AB270">
        <v>0</v>
      </c>
      <c r="AC270">
        <v>0</v>
      </c>
      <c r="AD270">
        <v>8.58</v>
      </c>
      <c r="AE270">
        <v>0</v>
      </c>
      <c r="AF270">
        <v>0</v>
      </c>
      <c r="AG270">
        <v>0</v>
      </c>
      <c r="AH270">
        <v>8.58</v>
      </c>
      <c r="AI270">
        <v>1</v>
      </c>
      <c r="AJ270">
        <v>1</v>
      </c>
      <c r="AK270">
        <v>1</v>
      </c>
      <c r="AL270">
        <v>1</v>
      </c>
      <c r="AN270">
        <v>0</v>
      </c>
      <c r="AO270">
        <v>1</v>
      </c>
      <c r="AP270">
        <v>0</v>
      </c>
      <c r="AQ270">
        <v>0</v>
      </c>
      <c r="AR270">
        <v>0</v>
      </c>
      <c r="AS270" t="s">
        <v>3</v>
      </c>
      <c r="AT270">
        <v>159.66999999999999</v>
      </c>
      <c r="AU270" t="s">
        <v>3</v>
      </c>
      <c r="AV270">
        <v>1</v>
      </c>
      <c r="AW270">
        <v>2</v>
      </c>
      <c r="AX270">
        <v>48584781</v>
      </c>
      <c r="AY270">
        <v>1</v>
      </c>
      <c r="AZ270">
        <v>0</v>
      </c>
      <c r="BA270">
        <v>285</v>
      </c>
      <c r="BB270">
        <v>0</v>
      </c>
      <c r="BC270">
        <v>0</v>
      </c>
      <c r="BD270">
        <v>0</v>
      </c>
      <c r="BE270">
        <v>0</v>
      </c>
      <c r="BF270">
        <v>0</v>
      </c>
      <c r="BG270">
        <v>0</v>
      </c>
      <c r="BH270">
        <v>0</v>
      </c>
      <c r="BI270">
        <v>0</v>
      </c>
      <c r="BJ270">
        <v>0</v>
      </c>
      <c r="BK270">
        <v>0</v>
      </c>
      <c r="BL270">
        <v>0</v>
      </c>
      <c r="BM270">
        <v>0</v>
      </c>
      <c r="BN270">
        <v>0</v>
      </c>
      <c r="BO270">
        <v>0</v>
      </c>
      <c r="BP270">
        <v>0</v>
      </c>
      <c r="BQ270">
        <v>0</v>
      </c>
      <c r="BR270">
        <v>0</v>
      </c>
      <c r="BS270">
        <v>0</v>
      </c>
      <c r="BT270">
        <v>0</v>
      </c>
      <c r="BU270">
        <v>0</v>
      </c>
      <c r="BV270">
        <v>0</v>
      </c>
      <c r="BW270">
        <v>0</v>
      </c>
      <c r="CX270">
        <f>Y270*Source!I110</f>
        <v>161.26669999999999</v>
      </c>
      <c r="CY270">
        <f>AD270</f>
        <v>8.58</v>
      </c>
      <c r="CZ270">
        <f>AH270</f>
        <v>8.58</v>
      </c>
      <c r="DA270">
        <f>AL270</f>
        <v>1</v>
      </c>
      <c r="DB270">
        <f t="shared" si="17"/>
        <v>1369.97</v>
      </c>
      <c r="DC270">
        <f t="shared" si="18"/>
        <v>0</v>
      </c>
    </row>
    <row r="271" spans="1:107">
      <c r="A271">
        <f>ROW(Source!A110)</f>
        <v>110</v>
      </c>
      <c r="B271">
        <v>48583957</v>
      </c>
      <c r="C271">
        <v>48584770</v>
      </c>
      <c r="D271">
        <v>121548</v>
      </c>
      <c r="E271">
        <v>1</v>
      </c>
      <c r="F271">
        <v>1</v>
      </c>
      <c r="G271">
        <v>1</v>
      </c>
      <c r="H271">
        <v>1</v>
      </c>
      <c r="I271" t="s">
        <v>24</v>
      </c>
      <c r="J271" t="s">
        <v>3</v>
      </c>
      <c r="K271" t="s">
        <v>992</v>
      </c>
      <c r="L271">
        <v>608254</v>
      </c>
      <c r="N271">
        <v>1013</v>
      </c>
      <c r="O271" t="s">
        <v>993</v>
      </c>
      <c r="P271" t="s">
        <v>993</v>
      </c>
      <c r="Q271">
        <v>1</v>
      </c>
      <c r="W271">
        <v>0</v>
      </c>
      <c r="X271">
        <v>-185737400</v>
      </c>
      <c r="Y271">
        <v>1.65</v>
      </c>
      <c r="AA271">
        <v>0</v>
      </c>
      <c r="AB271">
        <v>0</v>
      </c>
      <c r="AC271">
        <v>0</v>
      </c>
      <c r="AD271">
        <v>0</v>
      </c>
      <c r="AE271">
        <v>0</v>
      </c>
      <c r="AF271">
        <v>0</v>
      </c>
      <c r="AG271">
        <v>0</v>
      </c>
      <c r="AH271">
        <v>0</v>
      </c>
      <c r="AI271">
        <v>1</v>
      </c>
      <c r="AJ271">
        <v>1</v>
      </c>
      <c r="AK271">
        <v>1</v>
      </c>
      <c r="AL271">
        <v>1</v>
      </c>
      <c r="AN271">
        <v>0</v>
      </c>
      <c r="AO271">
        <v>1</v>
      </c>
      <c r="AP271">
        <v>0</v>
      </c>
      <c r="AQ271">
        <v>0</v>
      </c>
      <c r="AR271">
        <v>0</v>
      </c>
      <c r="AS271" t="s">
        <v>3</v>
      </c>
      <c r="AT271">
        <v>1.65</v>
      </c>
      <c r="AU271" t="s">
        <v>3</v>
      </c>
      <c r="AV271">
        <v>2</v>
      </c>
      <c r="AW271">
        <v>2</v>
      </c>
      <c r="AX271">
        <v>48584782</v>
      </c>
      <c r="AY271">
        <v>1</v>
      </c>
      <c r="AZ271">
        <v>0</v>
      </c>
      <c r="BA271">
        <v>286</v>
      </c>
      <c r="BB271">
        <v>0</v>
      </c>
      <c r="BC271">
        <v>0</v>
      </c>
      <c r="BD271">
        <v>0</v>
      </c>
      <c r="BE271">
        <v>0</v>
      </c>
      <c r="BF271">
        <v>0</v>
      </c>
      <c r="BG271">
        <v>0</v>
      </c>
      <c r="BH271">
        <v>0</v>
      </c>
      <c r="BI271">
        <v>0</v>
      </c>
      <c r="BJ271">
        <v>0</v>
      </c>
      <c r="BK271">
        <v>0</v>
      </c>
      <c r="BL271">
        <v>0</v>
      </c>
      <c r="BM271">
        <v>0</v>
      </c>
      <c r="BN271">
        <v>0</v>
      </c>
      <c r="BO271">
        <v>0</v>
      </c>
      <c r="BP271">
        <v>0</v>
      </c>
      <c r="BQ271">
        <v>0</v>
      </c>
      <c r="BR271">
        <v>0</v>
      </c>
      <c r="BS271">
        <v>0</v>
      </c>
      <c r="BT271">
        <v>0</v>
      </c>
      <c r="BU271">
        <v>0</v>
      </c>
      <c r="BV271">
        <v>0</v>
      </c>
      <c r="BW271">
        <v>0</v>
      </c>
      <c r="CX271">
        <f>Y271*Source!I110</f>
        <v>1.6664999999999999</v>
      </c>
      <c r="CY271">
        <f>AD271</f>
        <v>0</v>
      </c>
      <c r="CZ271">
        <f>AH271</f>
        <v>0</v>
      </c>
      <c r="DA271">
        <f>AL271</f>
        <v>1</v>
      </c>
      <c r="DB271">
        <f t="shared" si="17"/>
        <v>0</v>
      </c>
      <c r="DC271">
        <f t="shared" si="18"/>
        <v>0</v>
      </c>
    </row>
    <row r="272" spans="1:107">
      <c r="A272">
        <f>ROW(Source!A110)</f>
        <v>110</v>
      </c>
      <c r="B272">
        <v>48583957</v>
      </c>
      <c r="C272">
        <v>48584770</v>
      </c>
      <c r="D272">
        <v>40547082</v>
      </c>
      <c r="E272">
        <v>1</v>
      </c>
      <c r="F272">
        <v>1</v>
      </c>
      <c r="G272">
        <v>1</v>
      </c>
      <c r="H272">
        <v>2</v>
      </c>
      <c r="I272" t="s">
        <v>1139</v>
      </c>
      <c r="J272" t="s">
        <v>1140</v>
      </c>
      <c r="K272" t="s">
        <v>1141</v>
      </c>
      <c r="L272">
        <v>1368</v>
      </c>
      <c r="N272">
        <v>1011</v>
      </c>
      <c r="O272" t="s">
        <v>997</v>
      </c>
      <c r="P272" t="s">
        <v>997</v>
      </c>
      <c r="Q272">
        <v>1</v>
      </c>
      <c r="W272">
        <v>0</v>
      </c>
      <c r="X272">
        <v>-674318163</v>
      </c>
      <c r="Y272">
        <v>0.08</v>
      </c>
      <c r="AA272">
        <v>0</v>
      </c>
      <c r="AB272">
        <v>87.24</v>
      </c>
      <c r="AC272">
        <v>9</v>
      </c>
      <c r="AD272">
        <v>0</v>
      </c>
      <c r="AE272">
        <v>0</v>
      </c>
      <c r="AF272">
        <v>87.24</v>
      </c>
      <c r="AG272">
        <v>9</v>
      </c>
      <c r="AH272">
        <v>0</v>
      </c>
      <c r="AI272">
        <v>1</v>
      </c>
      <c r="AJ272">
        <v>1</v>
      </c>
      <c r="AK272">
        <v>1</v>
      </c>
      <c r="AL272">
        <v>1</v>
      </c>
      <c r="AN272">
        <v>0</v>
      </c>
      <c r="AO272">
        <v>1</v>
      </c>
      <c r="AP272">
        <v>0</v>
      </c>
      <c r="AQ272">
        <v>0</v>
      </c>
      <c r="AR272">
        <v>0</v>
      </c>
      <c r="AS272" t="s">
        <v>3</v>
      </c>
      <c r="AT272">
        <v>0.08</v>
      </c>
      <c r="AU272" t="s">
        <v>3</v>
      </c>
      <c r="AV272">
        <v>0</v>
      </c>
      <c r="AW272">
        <v>2</v>
      </c>
      <c r="AX272">
        <v>48584783</v>
      </c>
      <c r="AY272">
        <v>1</v>
      </c>
      <c r="AZ272">
        <v>0</v>
      </c>
      <c r="BA272">
        <v>287</v>
      </c>
      <c r="BB272">
        <v>0</v>
      </c>
      <c r="BC272">
        <v>0</v>
      </c>
      <c r="BD272">
        <v>0</v>
      </c>
      <c r="BE272">
        <v>0</v>
      </c>
      <c r="BF272">
        <v>0</v>
      </c>
      <c r="BG272">
        <v>0</v>
      </c>
      <c r="BH272">
        <v>0</v>
      </c>
      <c r="BI272">
        <v>0</v>
      </c>
      <c r="BJ272">
        <v>0</v>
      </c>
      <c r="BK272">
        <v>0</v>
      </c>
      <c r="BL272">
        <v>0</v>
      </c>
      <c r="BM272">
        <v>0</v>
      </c>
      <c r="BN272">
        <v>0</v>
      </c>
      <c r="BO272">
        <v>0</v>
      </c>
      <c r="BP272">
        <v>0</v>
      </c>
      <c r="BQ272">
        <v>0</v>
      </c>
      <c r="BR272">
        <v>0</v>
      </c>
      <c r="BS272">
        <v>0</v>
      </c>
      <c r="BT272">
        <v>0</v>
      </c>
      <c r="BU272">
        <v>0</v>
      </c>
      <c r="BV272">
        <v>0</v>
      </c>
      <c r="BW272">
        <v>0</v>
      </c>
      <c r="CX272">
        <f>Y272*Source!I110</f>
        <v>8.0799999999999997E-2</v>
      </c>
      <c r="CY272">
        <f>AB272</f>
        <v>87.24</v>
      </c>
      <c r="CZ272">
        <f>AF272</f>
        <v>87.24</v>
      </c>
      <c r="DA272">
        <f>AJ272</f>
        <v>1</v>
      </c>
      <c r="DB272">
        <f t="shared" si="17"/>
        <v>6.98</v>
      </c>
      <c r="DC272">
        <f t="shared" si="18"/>
        <v>0.72</v>
      </c>
    </row>
    <row r="273" spans="1:107">
      <c r="A273">
        <f>ROW(Source!A110)</f>
        <v>110</v>
      </c>
      <c r="B273">
        <v>48583957</v>
      </c>
      <c r="C273">
        <v>48584770</v>
      </c>
      <c r="D273">
        <v>40547141</v>
      </c>
      <c r="E273">
        <v>1</v>
      </c>
      <c r="F273">
        <v>1</v>
      </c>
      <c r="G273">
        <v>1</v>
      </c>
      <c r="H273">
        <v>2</v>
      </c>
      <c r="I273" t="s">
        <v>1009</v>
      </c>
      <c r="J273" t="s">
        <v>1017</v>
      </c>
      <c r="K273" t="s">
        <v>1011</v>
      </c>
      <c r="L273">
        <v>1368</v>
      </c>
      <c r="N273">
        <v>1011</v>
      </c>
      <c r="O273" t="s">
        <v>997</v>
      </c>
      <c r="P273" t="s">
        <v>997</v>
      </c>
      <c r="Q273">
        <v>1</v>
      </c>
      <c r="W273">
        <v>0</v>
      </c>
      <c r="X273">
        <v>1753337916</v>
      </c>
      <c r="Y273">
        <v>0.27</v>
      </c>
      <c r="AA273">
        <v>0</v>
      </c>
      <c r="AB273">
        <v>32.090000000000003</v>
      </c>
      <c r="AC273">
        <v>12.1</v>
      </c>
      <c r="AD273">
        <v>0</v>
      </c>
      <c r="AE273">
        <v>0</v>
      </c>
      <c r="AF273">
        <v>32.090000000000003</v>
      </c>
      <c r="AG273">
        <v>12.1</v>
      </c>
      <c r="AH273">
        <v>0</v>
      </c>
      <c r="AI273">
        <v>1</v>
      </c>
      <c r="AJ273">
        <v>1</v>
      </c>
      <c r="AK273">
        <v>1</v>
      </c>
      <c r="AL273">
        <v>1</v>
      </c>
      <c r="AN273">
        <v>0</v>
      </c>
      <c r="AO273">
        <v>1</v>
      </c>
      <c r="AP273">
        <v>0</v>
      </c>
      <c r="AQ273">
        <v>0</v>
      </c>
      <c r="AR273">
        <v>0</v>
      </c>
      <c r="AS273" t="s">
        <v>3</v>
      </c>
      <c r="AT273">
        <v>0.27</v>
      </c>
      <c r="AU273" t="s">
        <v>3</v>
      </c>
      <c r="AV273">
        <v>0</v>
      </c>
      <c r="AW273">
        <v>2</v>
      </c>
      <c r="AX273">
        <v>48584784</v>
      </c>
      <c r="AY273">
        <v>1</v>
      </c>
      <c r="AZ273">
        <v>0</v>
      </c>
      <c r="BA273">
        <v>288</v>
      </c>
      <c r="BB273">
        <v>0</v>
      </c>
      <c r="BC273">
        <v>0</v>
      </c>
      <c r="BD273">
        <v>0</v>
      </c>
      <c r="BE273">
        <v>0</v>
      </c>
      <c r="BF273">
        <v>0</v>
      </c>
      <c r="BG273">
        <v>0</v>
      </c>
      <c r="BH273">
        <v>0</v>
      </c>
      <c r="BI273">
        <v>0</v>
      </c>
      <c r="BJ273">
        <v>0</v>
      </c>
      <c r="BK273">
        <v>0</v>
      </c>
      <c r="BL273">
        <v>0</v>
      </c>
      <c r="BM273">
        <v>0</v>
      </c>
      <c r="BN273">
        <v>0</v>
      </c>
      <c r="BO273">
        <v>0</v>
      </c>
      <c r="BP273">
        <v>0</v>
      </c>
      <c r="BQ273">
        <v>0</v>
      </c>
      <c r="BR273">
        <v>0</v>
      </c>
      <c r="BS273">
        <v>0</v>
      </c>
      <c r="BT273">
        <v>0</v>
      </c>
      <c r="BU273">
        <v>0</v>
      </c>
      <c r="BV273">
        <v>0</v>
      </c>
      <c r="BW273">
        <v>0</v>
      </c>
      <c r="CX273">
        <f>Y273*Source!I110</f>
        <v>0.2727</v>
      </c>
      <c r="CY273">
        <f>AB273</f>
        <v>32.090000000000003</v>
      </c>
      <c r="CZ273">
        <f>AF273</f>
        <v>32.090000000000003</v>
      </c>
      <c r="DA273">
        <f>AJ273</f>
        <v>1</v>
      </c>
      <c r="DB273">
        <f t="shared" si="17"/>
        <v>8.66</v>
      </c>
      <c r="DC273">
        <f t="shared" si="18"/>
        <v>3.27</v>
      </c>
    </row>
    <row r="274" spans="1:107">
      <c r="A274">
        <f>ROW(Source!A110)</f>
        <v>110</v>
      </c>
      <c r="B274">
        <v>48583957</v>
      </c>
      <c r="C274">
        <v>48584770</v>
      </c>
      <c r="D274">
        <v>40547542</v>
      </c>
      <c r="E274">
        <v>1</v>
      </c>
      <c r="F274">
        <v>1</v>
      </c>
      <c r="G274">
        <v>1</v>
      </c>
      <c r="H274">
        <v>2</v>
      </c>
      <c r="I274" t="s">
        <v>1142</v>
      </c>
      <c r="J274" t="s">
        <v>1143</v>
      </c>
      <c r="K274" t="s">
        <v>1144</v>
      </c>
      <c r="L274">
        <v>1368</v>
      </c>
      <c r="N274">
        <v>1011</v>
      </c>
      <c r="O274" t="s">
        <v>997</v>
      </c>
      <c r="P274" t="s">
        <v>997</v>
      </c>
      <c r="Q274">
        <v>1</v>
      </c>
      <c r="W274">
        <v>0</v>
      </c>
      <c r="X274">
        <v>1801551115</v>
      </c>
      <c r="Y274">
        <v>1.3</v>
      </c>
      <c r="AA274">
        <v>0</v>
      </c>
      <c r="AB274">
        <v>11.32</v>
      </c>
      <c r="AC274">
        <v>9</v>
      </c>
      <c r="AD274">
        <v>0</v>
      </c>
      <c r="AE274">
        <v>0</v>
      </c>
      <c r="AF274">
        <v>11.32</v>
      </c>
      <c r="AG274">
        <v>9</v>
      </c>
      <c r="AH274">
        <v>0</v>
      </c>
      <c r="AI274">
        <v>1</v>
      </c>
      <c r="AJ274">
        <v>1</v>
      </c>
      <c r="AK274">
        <v>1</v>
      </c>
      <c r="AL274">
        <v>1</v>
      </c>
      <c r="AN274">
        <v>0</v>
      </c>
      <c r="AO274">
        <v>1</v>
      </c>
      <c r="AP274">
        <v>0</v>
      </c>
      <c r="AQ274">
        <v>0</v>
      </c>
      <c r="AR274">
        <v>0</v>
      </c>
      <c r="AS274" t="s">
        <v>3</v>
      </c>
      <c r="AT274">
        <v>1.3</v>
      </c>
      <c r="AU274" t="s">
        <v>3</v>
      </c>
      <c r="AV274">
        <v>0</v>
      </c>
      <c r="AW274">
        <v>2</v>
      </c>
      <c r="AX274">
        <v>48584785</v>
      </c>
      <c r="AY274">
        <v>1</v>
      </c>
      <c r="AZ274">
        <v>0</v>
      </c>
      <c r="BA274">
        <v>289</v>
      </c>
      <c r="BB274">
        <v>0</v>
      </c>
      <c r="BC274">
        <v>0</v>
      </c>
      <c r="BD274">
        <v>0</v>
      </c>
      <c r="BE274">
        <v>0</v>
      </c>
      <c r="BF274">
        <v>0</v>
      </c>
      <c r="BG274">
        <v>0</v>
      </c>
      <c r="BH274">
        <v>0</v>
      </c>
      <c r="BI274">
        <v>0</v>
      </c>
      <c r="BJ274">
        <v>0</v>
      </c>
      <c r="BK274">
        <v>0</v>
      </c>
      <c r="BL274">
        <v>0</v>
      </c>
      <c r="BM274">
        <v>0</v>
      </c>
      <c r="BN274">
        <v>0</v>
      </c>
      <c r="BO274">
        <v>0</v>
      </c>
      <c r="BP274">
        <v>0</v>
      </c>
      <c r="BQ274">
        <v>0</v>
      </c>
      <c r="BR274">
        <v>0</v>
      </c>
      <c r="BS274">
        <v>0</v>
      </c>
      <c r="BT274">
        <v>0</v>
      </c>
      <c r="BU274">
        <v>0</v>
      </c>
      <c r="BV274">
        <v>0</v>
      </c>
      <c r="BW274">
        <v>0</v>
      </c>
      <c r="CX274">
        <f>Y274*Source!I110</f>
        <v>1.3130000000000002</v>
      </c>
      <c r="CY274">
        <f>AB274</f>
        <v>11.32</v>
      </c>
      <c r="CZ274">
        <f>AF274</f>
        <v>11.32</v>
      </c>
      <c r="DA274">
        <f>AJ274</f>
        <v>1</v>
      </c>
      <c r="DB274">
        <f t="shared" si="17"/>
        <v>14.72</v>
      </c>
      <c r="DC274">
        <f t="shared" si="18"/>
        <v>11.7</v>
      </c>
    </row>
    <row r="275" spans="1:107">
      <c r="A275">
        <f>ROW(Source!A110)</f>
        <v>110</v>
      </c>
      <c r="B275">
        <v>48583957</v>
      </c>
      <c r="C275">
        <v>48584770</v>
      </c>
      <c r="D275">
        <v>40484767</v>
      </c>
      <c r="E275">
        <v>1</v>
      </c>
      <c r="F275">
        <v>1</v>
      </c>
      <c r="G275">
        <v>1</v>
      </c>
      <c r="H275">
        <v>3</v>
      </c>
      <c r="I275" t="s">
        <v>1254</v>
      </c>
      <c r="J275" t="s">
        <v>1255</v>
      </c>
      <c r="K275" t="s">
        <v>1256</v>
      </c>
      <c r="L275">
        <v>1327</v>
      </c>
      <c r="N275">
        <v>1005</v>
      </c>
      <c r="O275" t="s">
        <v>105</v>
      </c>
      <c r="P275" t="s">
        <v>105</v>
      </c>
      <c r="Q275">
        <v>1</v>
      </c>
      <c r="W275">
        <v>0</v>
      </c>
      <c r="X275">
        <v>-1026179426</v>
      </c>
      <c r="Y275">
        <v>100</v>
      </c>
      <c r="AA275">
        <v>68</v>
      </c>
      <c r="AB275">
        <v>0</v>
      </c>
      <c r="AC275">
        <v>0</v>
      </c>
      <c r="AD275">
        <v>0</v>
      </c>
      <c r="AE275">
        <v>68</v>
      </c>
      <c r="AF275">
        <v>0</v>
      </c>
      <c r="AG275">
        <v>0</v>
      </c>
      <c r="AH275">
        <v>0</v>
      </c>
      <c r="AI275">
        <v>1</v>
      </c>
      <c r="AJ275">
        <v>1</v>
      </c>
      <c r="AK275">
        <v>1</v>
      </c>
      <c r="AL275">
        <v>1</v>
      </c>
      <c r="AN275">
        <v>0</v>
      </c>
      <c r="AO275">
        <v>1</v>
      </c>
      <c r="AP275">
        <v>0</v>
      </c>
      <c r="AQ275">
        <v>0</v>
      </c>
      <c r="AR275">
        <v>0</v>
      </c>
      <c r="AS275" t="s">
        <v>3</v>
      </c>
      <c r="AT275">
        <v>100</v>
      </c>
      <c r="AU275" t="s">
        <v>3</v>
      </c>
      <c r="AV275">
        <v>0</v>
      </c>
      <c r="AW275">
        <v>2</v>
      </c>
      <c r="AX275">
        <v>48584786</v>
      </c>
      <c r="AY275">
        <v>1</v>
      </c>
      <c r="AZ275">
        <v>0</v>
      </c>
      <c r="BA275">
        <v>290</v>
      </c>
      <c r="BB275">
        <v>0</v>
      </c>
      <c r="BC275">
        <v>0</v>
      </c>
      <c r="BD275">
        <v>0</v>
      </c>
      <c r="BE275">
        <v>0</v>
      </c>
      <c r="BF275">
        <v>0</v>
      </c>
      <c r="BG275">
        <v>0</v>
      </c>
      <c r="BH275">
        <v>0</v>
      </c>
      <c r="BI275">
        <v>0</v>
      </c>
      <c r="BJ275">
        <v>0</v>
      </c>
      <c r="BK275">
        <v>0</v>
      </c>
      <c r="BL275">
        <v>0</v>
      </c>
      <c r="BM275">
        <v>0</v>
      </c>
      <c r="BN275">
        <v>0</v>
      </c>
      <c r="BO275">
        <v>0</v>
      </c>
      <c r="BP275">
        <v>0</v>
      </c>
      <c r="BQ275">
        <v>0</v>
      </c>
      <c r="BR275">
        <v>0</v>
      </c>
      <c r="BS275">
        <v>0</v>
      </c>
      <c r="BT275">
        <v>0</v>
      </c>
      <c r="BU275">
        <v>0</v>
      </c>
      <c r="BV275">
        <v>0</v>
      </c>
      <c r="BW275">
        <v>0</v>
      </c>
      <c r="CX275">
        <f>Y275*Source!I110</f>
        <v>101</v>
      </c>
      <c r="CY275">
        <f>AA275</f>
        <v>68</v>
      </c>
      <c r="CZ275">
        <f>AE275</f>
        <v>68</v>
      </c>
      <c r="DA275">
        <f>AI275</f>
        <v>1</v>
      </c>
      <c r="DB275">
        <f t="shared" si="17"/>
        <v>6800</v>
      </c>
      <c r="DC275">
        <f t="shared" si="18"/>
        <v>0</v>
      </c>
    </row>
    <row r="276" spans="1:107">
      <c r="A276">
        <f>ROW(Source!A110)</f>
        <v>110</v>
      </c>
      <c r="B276">
        <v>48583957</v>
      </c>
      <c r="C276">
        <v>48584770</v>
      </c>
      <c r="D276">
        <v>40482877</v>
      </c>
      <c r="E276">
        <v>1</v>
      </c>
      <c r="F276">
        <v>1</v>
      </c>
      <c r="G276">
        <v>1</v>
      </c>
      <c r="H276">
        <v>3</v>
      </c>
      <c r="I276" t="s">
        <v>1099</v>
      </c>
      <c r="J276" t="s">
        <v>1100</v>
      </c>
      <c r="K276" t="s">
        <v>1101</v>
      </c>
      <c r="L276">
        <v>1346</v>
      </c>
      <c r="N276">
        <v>1009</v>
      </c>
      <c r="O276" t="s">
        <v>220</v>
      </c>
      <c r="P276" t="s">
        <v>220</v>
      </c>
      <c r="Q276">
        <v>1</v>
      </c>
      <c r="W276">
        <v>0</v>
      </c>
      <c r="X276">
        <v>844235703</v>
      </c>
      <c r="Y276">
        <v>0.5</v>
      </c>
      <c r="AA276">
        <v>1.82</v>
      </c>
      <c r="AB276">
        <v>0</v>
      </c>
      <c r="AC276">
        <v>0</v>
      </c>
      <c r="AD276">
        <v>0</v>
      </c>
      <c r="AE276">
        <v>1.82</v>
      </c>
      <c r="AF276">
        <v>0</v>
      </c>
      <c r="AG276">
        <v>0</v>
      </c>
      <c r="AH276">
        <v>0</v>
      </c>
      <c r="AI276">
        <v>1</v>
      </c>
      <c r="AJ276">
        <v>1</v>
      </c>
      <c r="AK276">
        <v>1</v>
      </c>
      <c r="AL276">
        <v>1</v>
      </c>
      <c r="AN276">
        <v>0</v>
      </c>
      <c r="AO276">
        <v>1</v>
      </c>
      <c r="AP276">
        <v>0</v>
      </c>
      <c r="AQ276">
        <v>0</v>
      </c>
      <c r="AR276">
        <v>0</v>
      </c>
      <c r="AS276" t="s">
        <v>3</v>
      </c>
      <c r="AT276">
        <v>0.5</v>
      </c>
      <c r="AU276" t="s">
        <v>3</v>
      </c>
      <c r="AV276">
        <v>0</v>
      </c>
      <c r="AW276">
        <v>2</v>
      </c>
      <c r="AX276">
        <v>48584787</v>
      </c>
      <c r="AY276">
        <v>1</v>
      </c>
      <c r="AZ276">
        <v>0</v>
      </c>
      <c r="BA276">
        <v>291</v>
      </c>
      <c r="BB276">
        <v>0</v>
      </c>
      <c r="BC276">
        <v>0</v>
      </c>
      <c r="BD276">
        <v>0</v>
      </c>
      <c r="BE276">
        <v>0</v>
      </c>
      <c r="BF276">
        <v>0</v>
      </c>
      <c r="BG276">
        <v>0</v>
      </c>
      <c r="BH276">
        <v>0</v>
      </c>
      <c r="BI276">
        <v>0</v>
      </c>
      <c r="BJ276">
        <v>0</v>
      </c>
      <c r="BK276">
        <v>0</v>
      </c>
      <c r="BL276">
        <v>0</v>
      </c>
      <c r="BM276">
        <v>0</v>
      </c>
      <c r="BN276">
        <v>0</v>
      </c>
      <c r="BO276">
        <v>0</v>
      </c>
      <c r="BP276">
        <v>0</v>
      </c>
      <c r="BQ276">
        <v>0</v>
      </c>
      <c r="BR276">
        <v>0</v>
      </c>
      <c r="BS276">
        <v>0</v>
      </c>
      <c r="BT276">
        <v>0</v>
      </c>
      <c r="BU276">
        <v>0</v>
      </c>
      <c r="BV276">
        <v>0</v>
      </c>
      <c r="BW276">
        <v>0</v>
      </c>
      <c r="CX276">
        <f>Y276*Source!I110</f>
        <v>0.505</v>
      </c>
      <c r="CY276">
        <f>AA276</f>
        <v>1.82</v>
      </c>
      <c r="CZ276">
        <f>AE276</f>
        <v>1.82</v>
      </c>
      <c r="DA276">
        <f>AI276</f>
        <v>1</v>
      </c>
      <c r="DB276">
        <f t="shared" si="17"/>
        <v>0.91</v>
      </c>
      <c r="DC276">
        <f t="shared" si="18"/>
        <v>0</v>
      </c>
    </row>
    <row r="277" spans="1:107">
      <c r="A277">
        <f>ROW(Source!A110)</f>
        <v>110</v>
      </c>
      <c r="B277">
        <v>48583957</v>
      </c>
      <c r="C277">
        <v>48584770</v>
      </c>
      <c r="D277">
        <v>40484330</v>
      </c>
      <c r="E277">
        <v>1</v>
      </c>
      <c r="F277">
        <v>1</v>
      </c>
      <c r="G277">
        <v>1</v>
      </c>
      <c r="H277">
        <v>3</v>
      </c>
      <c r="I277" t="s">
        <v>1257</v>
      </c>
      <c r="J277" t="s">
        <v>1258</v>
      </c>
      <c r="K277" t="s">
        <v>1259</v>
      </c>
      <c r="L277">
        <v>1348</v>
      </c>
      <c r="N277">
        <v>1009</v>
      </c>
      <c r="O277" t="s">
        <v>40</v>
      </c>
      <c r="P277" t="s">
        <v>40</v>
      </c>
      <c r="Q277">
        <v>1000</v>
      </c>
      <c r="W277">
        <v>0</v>
      </c>
      <c r="X277">
        <v>147652944</v>
      </c>
      <c r="Y277">
        <v>0.375</v>
      </c>
      <c r="AA277">
        <v>4929.5600000000004</v>
      </c>
      <c r="AB277">
        <v>0</v>
      </c>
      <c r="AC277">
        <v>0</v>
      </c>
      <c r="AD277">
        <v>0</v>
      </c>
      <c r="AE277">
        <v>4929.5600000000004</v>
      </c>
      <c r="AF277">
        <v>0</v>
      </c>
      <c r="AG277">
        <v>0</v>
      </c>
      <c r="AH277">
        <v>0</v>
      </c>
      <c r="AI277">
        <v>1</v>
      </c>
      <c r="AJ277">
        <v>1</v>
      </c>
      <c r="AK277">
        <v>1</v>
      </c>
      <c r="AL277">
        <v>1</v>
      </c>
      <c r="AN277">
        <v>0</v>
      </c>
      <c r="AO277">
        <v>1</v>
      </c>
      <c r="AP277">
        <v>0</v>
      </c>
      <c r="AQ277">
        <v>0</v>
      </c>
      <c r="AR277">
        <v>0</v>
      </c>
      <c r="AS277" t="s">
        <v>3</v>
      </c>
      <c r="AT277">
        <v>0.375</v>
      </c>
      <c r="AU277" t="s">
        <v>3</v>
      </c>
      <c r="AV277">
        <v>0</v>
      </c>
      <c r="AW277">
        <v>2</v>
      </c>
      <c r="AX277">
        <v>48584788</v>
      </c>
      <c r="AY277">
        <v>1</v>
      </c>
      <c r="AZ277">
        <v>0</v>
      </c>
      <c r="BA277">
        <v>292</v>
      </c>
      <c r="BB277">
        <v>0</v>
      </c>
      <c r="BC277">
        <v>0</v>
      </c>
      <c r="BD277">
        <v>0</v>
      </c>
      <c r="BE277">
        <v>0</v>
      </c>
      <c r="BF277">
        <v>0</v>
      </c>
      <c r="BG277">
        <v>0</v>
      </c>
      <c r="BH277">
        <v>0</v>
      </c>
      <c r="BI277">
        <v>0</v>
      </c>
      <c r="BJ277">
        <v>0</v>
      </c>
      <c r="BK277">
        <v>0</v>
      </c>
      <c r="BL277">
        <v>0</v>
      </c>
      <c r="BM277">
        <v>0</v>
      </c>
      <c r="BN277">
        <v>0</v>
      </c>
      <c r="BO277">
        <v>0</v>
      </c>
      <c r="BP277">
        <v>0</v>
      </c>
      <c r="BQ277">
        <v>0</v>
      </c>
      <c r="BR277">
        <v>0</v>
      </c>
      <c r="BS277">
        <v>0</v>
      </c>
      <c r="BT277">
        <v>0</v>
      </c>
      <c r="BU277">
        <v>0</v>
      </c>
      <c r="BV277">
        <v>0</v>
      </c>
      <c r="BW277">
        <v>0</v>
      </c>
      <c r="CX277">
        <f>Y277*Source!I110</f>
        <v>0.37875000000000003</v>
      </c>
      <c r="CY277">
        <f>AA277</f>
        <v>4929.5600000000004</v>
      </c>
      <c r="CZ277">
        <f>AE277</f>
        <v>4929.5600000000004</v>
      </c>
      <c r="DA277">
        <f>AI277</f>
        <v>1</v>
      </c>
      <c r="DB277">
        <f t="shared" si="17"/>
        <v>1848.59</v>
      </c>
      <c r="DC277">
        <f t="shared" si="18"/>
        <v>0</v>
      </c>
    </row>
    <row r="278" spans="1:107">
      <c r="A278">
        <f>ROW(Source!A110)</f>
        <v>110</v>
      </c>
      <c r="B278">
        <v>48583957</v>
      </c>
      <c r="C278">
        <v>48584770</v>
      </c>
      <c r="D278">
        <v>40517571</v>
      </c>
      <c r="E278">
        <v>1</v>
      </c>
      <c r="F278">
        <v>1</v>
      </c>
      <c r="G278">
        <v>1</v>
      </c>
      <c r="H278">
        <v>3</v>
      </c>
      <c r="I278" t="s">
        <v>1260</v>
      </c>
      <c r="J278" t="s">
        <v>1261</v>
      </c>
      <c r="K278" t="s">
        <v>1262</v>
      </c>
      <c r="L278">
        <v>1348</v>
      </c>
      <c r="N278">
        <v>1009</v>
      </c>
      <c r="O278" t="s">
        <v>40</v>
      </c>
      <c r="P278" t="s">
        <v>40</v>
      </c>
      <c r="Q278">
        <v>1000</v>
      </c>
      <c r="W278">
        <v>0</v>
      </c>
      <c r="X278">
        <v>158175327</v>
      </c>
      <c r="Y278">
        <v>0.05</v>
      </c>
      <c r="AA278">
        <v>9135</v>
      </c>
      <c r="AB278">
        <v>0</v>
      </c>
      <c r="AC278">
        <v>0</v>
      </c>
      <c r="AD278">
        <v>0</v>
      </c>
      <c r="AE278">
        <v>9135</v>
      </c>
      <c r="AF278">
        <v>0</v>
      </c>
      <c r="AG278">
        <v>0</v>
      </c>
      <c r="AH278">
        <v>0</v>
      </c>
      <c r="AI278">
        <v>1</v>
      </c>
      <c r="AJ278">
        <v>1</v>
      </c>
      <c r="AK278">
        <v>1</v>
      </c>
      <c r="AL278">
        <v>1</v>
      </c>
      <c r="AN278">
        <v>0</v>
      </c>
      <c r="AO278">
        <v>1</v>
      </c>
      <c r="AP278">
        <v>0</v>
      </c>
      <c r="AQ278">
        <v>0</v>
      </c>
      <c r="AR278">
        <v>0</v>
      </c>
      <c r="AS278" t="s">
        <v>3</v>
      </c>
      <c r="AT278">
        <v>0.05</v>
      </c>
      <c r="AU278" t="s">
        <v>3</v>
      </c>
      <c r="AV278">
        <v>0</v>
      </c>
      <c r="AW278">
        <v>2</v>
      </c>
      <c r="AX278">
        <v>48584789</v>
      </c>
      <c r="AY278">
        <v>1</v>
      </c>
      <c r="AZ278">
        <v>0</v>
      </c>
      <c r="BA278">
        <v>293</v>
      </c>
      <c r="BB278">
        <v>0</v>
      </c>
      <c r="BC278">
        <v>0</v>
      </c>
      <c r="BD278">
        <v>0</v>
      </c>
      <c r="BE278">
        <v>0</v>
      </c>
      <c r="BF278">
        <v>0</v>
      </c>
      <c r="BG278">
        <v>0</v>
      </c>
      <c r="BH278">
        <v>0</v>
      </c>
      <c r="BI278">
        <v>0</v>
      </c>
      <c r="BJ278">
        <v>0</v>
      </c>
      <c r="BK278">
        <v>0</v>
      </c>
      <c r="BL278">
        <v>0</v>
      </c>
      <c r="BM278">
        <v>0</v>
      </c>
      <c r="BN278">
        <v>0</v>
      </c>
      <c r="BO278">
        <v>0</v>
      </c>
      <c r="BP278">
        <v>0</v>
      </c>
      <c r="BQ278">
        <v>0</v>
      </c>
      <c r="BR278">
        <v>0</v>
      </c>
      <c r="BS278">
        <v>0</v>
      </c>
      <c r="BT278">
        <v>0</v>
      </c>
      <c r="BU278">
        <v>0</v>
      </c>
      <c r="BV278">
        <v>0</v>
      </c>
      <c r="BW278">
        <v>0</v>
      </c>
      <c r="CX278">
        <f>Y278*Source!I110</f>
        <v>5.0500000000000003E-2</v>
      </c>
      <c r="CY278">
        <f>AA278</f>
        <v>9135</v>
      </c>
      <c r="CZ278">
        <f>AE278</f>
        <v>9135</v>
      </c>
      <c r="DA278">
        <f>AI278</f>
        <v>1</v>
      </c>
      <c r="DB278">
        <f t="shared" si="17"/>
        <v>456.75</v>
      </c>
      <c r="DC278">
        <f t="shared" si="18"/>
        <v>0</v>
      </c>
    </row>
    <row r="279" spans="1:107">
      <c r="A279">
        <f>ROW(Source!A110)</f>
        <v>110</v>
      </c>
      <c r="B279">
        <v>48583957</v>
      </c>
      <c r="C279">
        <v>48584770</v>
      </c>
      <c r="D279">
        <v>40525967</v>
      </c>
      <c r="E279">
        <v>1</v>
      </c>
      <c r="F279">
        <v>1</v>
      </c>
      <c r="G279">
        <v>1</v>
      </c>
      <c r="H279">
        <v>3</v>
      </c>
      <c r="I279" t="s">
        <v>1090</v>
      </c>
      <c r="J279" t="s">
        <v>1091</v>
      </c>
      <c r="K279" t="s">
        <v>1092</v>
      </c>
      <c r="L279">
        <v>1339</v>
      </c>
      <c r="N279">
        <v>1007</v>
      </c>
      <c r="O279" t="s">
        <v>1040</v>
      </c>
      <c r="P279" t="s">
        <v>1040</v>
      </c>
      <c r="Q279">
        <v>1</v>
      </c>
      <c r="W279">
        <v>0</v>
      </c>
      <c r="X279">
        <v>-1418712732</v>
      </c>
      <c r="Y279">
        <v>0.93</v>
      </c>
      <c r="AA279">
        <v>2.4700000000000002</v>
      </c>
      <c r="AB279">
        <v>0</v>
      </c>
      <c r="AC279">
        <v>0</v>
      </c>
      <c r="AD279">
        <v>0</v>
      </c>
      <c r="AE279">
        <v>2.4700000000000002</v>
      </c>
      <c r="AF279">
        <v>0</v>
      </c>
      <c r="AG279">
        <v>0</v>
      </c>
      <c r="AH279">
        <v>0</v>
      </c>
      <c r="AI279">
        <v>1</v>
      </c>
      <c r="AJ279">
        <v>1</v>
      </c>
      <c r="AK279">
        <v>1</v>
      </c>
      <c r="AL279">
        <v>1</v>
      </c>
      <c r="AN279">
        <v>0</v>
      </c>
      <c r="AO279">
        <v>1</v>
      </c>
      <c r="AP279">
        <v>0</v>
      </c>
      <c r="AQ279">
        <v>0</v>
      </c>
      <c r="AR279">
        <v>0</v>
      </c>
      <c r="AS279" t="s">
        <v>3</v>
      </c>
      <c r="AT279">
        <v>0.93</v>
      </c>
      <c r="AU279" t="s">
        <v>3</v>
      </c>
      <c r="AV279">
        <v>0</v>
      </c>
      <c r="AW279">
        <v>2</v>
      </c>
      <c r="AX279">
        <v>48584790</v>
      </c>
      <c r="AY279">
        <v>1</v>
      </c>
      <c r="AZ279">
        <v>0</v>
      </c>
      <c r="BA279">
        <v>294</v>
      </c>
      <c r="BB279">
        <v>0</v>
      </c>
      <c r="BC279">
        <v>0</v>
      </c>
      <c r="BD279">
        <v>0</v>
      </c>
      <c r="BE279">
        <v>0</v>
      </c>
      <c r="BF279">
        <v>0</v>
      </c>
      <c r="BG279">
        <v>0</v>
      </c>
      <c r="BH279">
        <v>0</v>
      </c>
      <c r="BI279">
        <v>0</v>
      </c>
      <c r="BJ279">
        <v>0</v>
      </c>
      <c r="BK279">
        <v>0</v>
      </c>
      <c r="BL279">
        <v>0</v>
      </c>
      <c r="BM279">
        <v>0</v>
      </c>
      <c r="BN279">
        <v>0</v>
      </c>
      <c r="BO279">
        <v>0</v>
      </c>
      <c r="BP279">
        <v>0</v>
      </c>
      <c r="BQ279">
        <v>0</v>
      </c>
      <c r="BR279">
        <v>0</v>
      </c>
      <c r="BS279">
        <v>0</v>
      </c>
      <c r="BT279">
        <v>0</v>
      </c>
      <c r="BU279">
        <v>0</v>
      </c>
      <c r="BV279">
        <v>0</v>
      </c>
      <c r="BW279">
        <v>0</v>
      </c>
      <c r="CX279">
        <f>Y279*Source!I110</f>
        <v>0.93930000000000002</v>
      </c>
      <c r="CY279">
        <f>AA279</f>
        <v>2.4700000000000002</v>
      </c>
      <c r="CZ279">
        <f>AE279</f>
        <v>2.4700000000000002</v>
      </c>
      <c r="DA279">
        <f>AI279</f>
        <v>1</v>
      </c>
      <c r="DB279">
        <f t="shared" si="17"/>
        <v>2.2999999999999998</v>
      </c>
      <c r="DC279">
        <f t="shared" si="18"/>
        <v>0</v>
      </c>
    </row>
    <row r="280" spans="1:107">
      <c r="A280">
        <f>ROW(Source!A111)</f>
        <v>111</v>
      </c>
      <c r="B280">
        <v>48583957</v>
      </c>
      <c r="C280">
        <v>48584791</v>
      </c>
      <c r="D280">
        <v>23129487</v>
      </c>
      <c r="E280">
        <v>1</v>
      </c>
      <c r="F280">
        <v>1</v>
      </c>
      <c r="G280">
        <v>1</v>
      </c>
      <c r="H280">
        <v>1</v>
      </c>
      <c r="I280" t="s">
        <v>1201</v>
      </c>
      <c r="J280" t="s">
        <v>3</v>
      </c>
      <c r="K280" t="s">
        <v>1202</v>
      </c>
      <c r="L280">
        <v>1369</v>
      </c>
      <c r="N280">
        <v>1013</v>
      </c>
      <c r="O280" t="s">
        <v>991</v>
      </c>
      <c r="P280" t="s">
        <v>991</v>
      </c>
      <c r="Q280">
        <v>1</v>
      </c>
      <c r="W280">
        <v>0</v>
      </c>
      <c r="X280">
        <v>2002501603</v>
      </c>
      <c r="Y280">
        <v>81</v>
      </c>
      <c r="AA280">
        <v>0</v>
      </c>
      <c r="AB280">
        <v>0</v>
      </c>
      <c r="AC280">
        <v>0</v>
      </c>
      <c r="AD280">
        <v>8.48</v>
      </c>
      <c r="AE280">
        <v>0</v>
      </c>
      <c r="AF280">
        <v>0</v>
      </c>
      <c r="AG280">
        <v>0</v>
      </c>
      <c r="AH280">
        <v>8.48</v>
      </c>
      <c r="AI280">
        <v>1</v>
      </c>
      <c r="AJ280">
        <v>1</v>
      </c>
      <c r="AK280">
        <v>1</v>
      </c>
      <c r="AL280">
        <v>1</v>
      </c>
      <c r="AN280">
        <v>0</v>
      </c>
      <c r="AO280">
        <v>1</v>
      </c>
      <c r="AP280">
        <v>0</v>
      </c>
      <c r="AQ280">
        <v>0</v>
      </c>
      <c r="AR280">
        <v>0</v>
      </c>
      <c r="AS280" t="s">
        <v>3</v>
      </c>
      <c r="AT280">
        <v>81</v>
      </c>
      <c r="AU280" t="s">
        <v>3</v>
      </c>
      <c r="AV280">
        <v>1</v>
      </c>
      <c r="AW280">
        <v>2</v>
      </c>
      <c r="AX280">
        <v>48584812</v>
      </c>
      <c r="AY280">
        <v>1</v>
      </c>
      <c r="AZ280">
        <v>0</v>
      </c>
      <c r="BA280">
        <v>295</v>
      </c>
      <c r="BB280">
        <v>0</v>
      </c>
      <c r="BC280">
        <v>0</v>
      </c>
      <c r="BD280">
        <v>0</v>
      </c>
      <c r="BE280">
        <v>0</v>
      </c>
      <c r="BF280">
        <v>0</v>
      </c>
      <c r="BG280">
        <v>0</v>
      </c>
      <c r="BH280">
        <v>0</v>
      </c>
      <c r="BI280">
        <v>0</v>
      </c>
      <c r="BJ280">
        <v>0</v>
      </c>
      <c r="BK280">
        <v>0</v>
      </c>
      <c r="BL280">
        <v>0</v>
      </c>
      <c r="BM280">
        <v>0</v>
      </c>
      <c r="BN280">
        <v>0</v>
      </c>
      <c r="BO280">
        <v>0</v>
      </c>
      <c r="BP280">
        <v>0</v>
      </c>
      <c r="BQ280">
        <v>0</v>
      </c>
      <c r="BR280">
        <v>0</v>
      </c>
      <c r="BS280">
        <v>0</v>
      </c>
      <c r="BT280">
        <v>0</v>
      </c>
      <c r="BU280">
        <v>0</v>
      </c>
      <c r="BV280">
        <v>0</v>
      </c>
      <c r="BW280">
        <v>0</v>
      </c>
      <c r="CX280">
        <f>Y280*Source!I111</f>
        <v>1.0529999999999999</v>
      </c>
      <c r="CY280">
        <f>AD280</f>
        <v>8.48</v>
      </c>
      <c r="CZ280">
        <f>AH280</f>
        <v>8.48</v>
      </c>
      <c r="DA280">
        <f>AL280</f>
        <v>1</v>
      </c>
      <c r="DB280">
        <f t="shared" si="17"/>
        <v>686.88</v>
      </c>
      <c r="DC280">
        <f t="shared" si="18"/>
        <v>0</v>
      </c>
    </row>
    <row r="281" spans="1:107">
      <c r="A281">
        <f>ROW(Source!A111)</f>
        <v>111</v>
      </c>
      <c r="B281">
        <v>48583957</v>
      </c>
      <c r="C281">
        <v>48584791</v>
      </c>
      <c r="D281">
        <v>40547813</v>
      </c>
      <c r="E281">
        <v>1</v>
      </c>
      <c r="F281">
        <v>1</v>
      </c>
      <c r="G281">
        <v>1</v>
      </c>
      <c r="H281">
        <v>2</v>
      </c>
      <c r="I281" t="s">
        <v>1107</v>
      </c>
      <c r="J281" t="s">
        <v>1108</v>
      </c>
      <c r="K281" t="s">
        <v>1109</v>
      </c>
      <c r="L281">
        <v>1368</v>
      </c>
      <c r="N281">
        <v>1011</v>
      </c>
      <c r="O281" t="s">
        <v>997</v>
      </c>
      <c r="P281" t="s">
        <v>997</v>
      </c>
      <c r="Q281">
        <v>1</v>
      </c>
      <c r="W281">
        <v>0</v>
      </c>
      <c r="X281">
        <v>325281995</v>
      </c>
      <c r="Y281">
        <v>2.2999999999999998</v>
      </c>
      <c r="AA281">
        <v>0</v>
      </c>
      <c r="AB281">
        <v>1.98</v>
      </c>
      <c r="AC281">
        <v>0</v>
      </c>
      <c r="AD281">
        <v>0</v>
      </c>
      <c r="AE281">
        <v>0</v>
      </c>
      <c r="AF281">
        <v>1.98</v>
      </c>
      <c r="AG281">
        <v>0</v>
      </c>
      <c r="AH281">
        <v>0</v>
      </c>
      <c r="AI281">
        <v>1</v>
      </c>
      <c r="AJ281">
        <v>1</v>
      </c>
      <c r="AK281">
        <v>1</v>
      </c>
      <c r="AL281">
        <v>1</v>
      </c>
      <c r="AN281">
        <v>0</v>
      </c>
      <c r="AO281">
        <v>1</v>
      </c>
      <c r="AP281">
        <v>0</v>
      </c>
      <c r="AQ281">
        <v>0</v>
      </c>
      <c r="AR281">
        <v>0</v>
      </c>
      <c r="AS281" t="s">
        <v>3</v>
      </c>
      <c r="AT281">
        <v>2.2999999999999998</v>
      </c>
      <c r="AU281" t="s">
        <v>3</v>
      </c>
      <c r="AV281">
        <v>0</v>
      </c>
      <c r="AW281">
        <v>2</v>
      </c>
      <c r="AX281">
        <v>48584813</v>
      </c>
      <c r="AY281">
        <v>1</v>
      </c>
      <c r="AZ281">
        <v>0</v>
      </c>
      <c r="BA281">
        <v>296</v>
      </c>
      <c r="BB281">
        <v>0</v>
      </c>
      <c r="BC281">
        <v>0</v>
      </c>
      <c r="BD281">
        <v>0</v>
      </c>
      <c r="BE281">
        <v>0</v>
      </c>
      <c r="BF281">
        <v>0</v>
      </c>
      <c r="BG281">
        <v>0</v>
      </c>
      <c r="BH281">
        <v>0</v>
      </c>
      <c r="BI281">
        <v>0</v>
      </c>
      <c r="BJ281">
        <v>0</v>
      </c>
      <c r="BK281">
        <v>0</v>
      </c>
      <c r="BL281">
        <v>0</v>
      </c>
      <c r="BM281">
        <v>0</v>
      </c>
      <c r="BN281">
        <v>0</v>
      </c>
      <c r="BO281">
        <v>0</v>
      </c>
      <c r="BP281">
        <v>0</v>
      </c>
      <c r="BQ281">
        <v>0</v>
      </c>
      <c r="BR281">
        <v>0</v>
      </c>
      <c r="BS281">
        <v>0</v>
      </c>
      <c r="BT281">
        <v>0</v>
      </c>
      <c r="BU281">
        <v>0</v>
      </c>
      <c r="BV281">
        <v>0</v>
      </c>
      <c r="BW281">
        <v>0</v>
      </c>
      <c r="CX281">
        <f>Y281*Source!I111</f>
        <v>2.9899999999999996E-2</v>
      </c>
      <c r="CY281">
        <f>AB281</f>
        <v>1.98</v>
      </c>
      <c r="CZ281">
        <f>AF281</f>
        <v>1.98</v>
      </c>
      <c r="DA281">
        <f>AJ281</f>
        <v>1</v>
      </c>
      <c r="DB281">
        <f t="shared" si="17"/>
        <v>4.55</v>
      </c>
      <c r="DC281">
        <f t="shared" si="18"/>
        <v>0</v>
      </c>
    </row>
    <row r="282" spans="1:107">
      <c r="A282">
        <f>ROW(Source!A111)</f>
        <v>111</v>
      </c>
      <c r="B282">
        <v>48583957</v>
      </c>
      <c r="C282">
        <v>48584791</v>
      </c>
      <c r="D282">
        <v>40548572</v>
      </c>
      <c r="E282">
        <v>1</v>
      </c>
      <c r="F282">
        <v>1</v>
      </c>
      <c r="G282">
        <v>1</v>
      </c>
      <c r="H282">
        <v>2</v>
      </c>
      <c r="I282" t="s">
        <v>1203</v>
      </c>
      <c r="J282" t="s">
        <v>1204</v>
      </c>
      <c r="K282" t="s">
        <v>1205</v>
      </c>
      <c r="L282">
        <v>1368</v>
      </c>
      <c r="N282">
        <v>1011</v>
      </c>
      <c r="O282" t="s">
        <v>997</v>
      </c>
      <c r="P282" t="s">
        <v>997</v>
      </c>
      <c r="Q282">
        <v>1</v>
      </c>
      <c r="W282">
        <v>0</v>
      </c>
      <c r="X282">
        <v>663719329</v>
      </c>
      <c r="Y282">
        <v>0.47</v>
      </c>
      <c r="AA282">
        <v>0</v>
      </c>
      <c r="AB282">
        <v>37.15</v>
      </c>
      <c r="AC282">
        <v>0</v>
      </c>
      <c r="AD282">
        <v>0</v>
      </c>
      <c r="AE282">
        <v>0</v>
      </c>
      <c r="AF282">
        <v>37.15</v>
      </c>
      <c r="AG282">
        <v>0</v>
      </c>
      <c r="AH282">
        <v>0</v>
      </c>
      <c r="AI282">
        <v>1</v>
      </c>
      <c r="AJ282">
        <v>1</v>
      </c>
      <c r="AK282">
        <v>1</v>
      </c>
      <c r="AL282">
        <v>1</v>
      </c>
      <c r="AN282">
        <v>0</v>
      </c>
      <c r="AO282">
        <v>1</v>
      </c>
      <c r="AP282">
        <v>0</v>
      </c>
      <c r="AQ282">
        <v>0</v>
      </c>
      <c r="AR282">
        <v>0</v>
      </c>
      <c r="AS282" t="s">
        <v>3</v>
      </c>
      <c r="AT282">
        <v>0.47</v>
      </c>
      <c r="AU282" t="s">
        <v>3</v>
      </c>
      <c r="AV282">
        <v>0</v>
      </c>
      <c r="AW282">
        <v>2</v>
      </c>
      <c r="AX282">
        <v>48584814</v>
      </c>
      <c r="AY282">
        <v>1</v>
      </c>
      <c r="AZ282">
        <v>0</v>
      </c>
      <c r="BA282">
        <v>297</v>
      </c>
      <c r="BB282">
        <v>0</v>
      </c>
      <c r="BC282">
        <v>0</v>
      </c>
      <c r="BD282">
        <v>0</v>
      </c>
      <c r="BE282">
        <v>0</v>
      </c>
      <c r="BF282">
        <v>0</v>
      </c>
      <c r="BG282">
        <v>0</v>
      </c>
      <c r="BH282">
        <v>0</v>
      </c>
      <c r="BI282">
        <v>0</v>
      </c>
      <c r="BJ282">
        <v>0</v>
      </c>
      <c r="BK282">
        <v>0</v>
      </c>
      <c r="BL282">
        <v>0</v>
      </c>
      <c r="BM282">
        <v>0</v>
      </c>
      <c r="BN282">
        <v>0</v>
      </c>
      <c r="BO282">
        <v>0</v>
      </c>
      <c r="BP282">
        <v>0</v>
      </c>
      <c r="BQ282">
        <v>0</v>
      </c>
      <c r="BR282">
        <v>0</v>
      </c>
      <c r="BS282">
        <v>0</v>
      </c>
      <c r="BT282">
        <v>0</v>
      </c>
      <c r="BU282">
        <v>0</v>
      </c>
      <c r="BV282">
        <v>0</v>
      </c>
      <c r="BW282">
        <v>0</v>
      </c>
      <c r="CX282">
        <f>Y282*Source!I111</f>
        <v>6.1099999999999991E-3</v>
      </c>
      <c r="CY282">
        <f>AB282</f>
        <v>37.15</v>
      </c>
      <c r="CZ282">
        <f>AF282</f>
        <v>37.15</v>
      </c>
      <c r="DA282">
        <f>AJ282</f>
        <v>1</v>
      </c>
      <c r="DB282">
        <f t="shared" si="17"/>
        <v>17.46</v>
      </c>
      <c r="DC282">
        <f t="shared" si="18"/>
        <v>0</v>
      </c>
    </row>
    <row r="283" spans="1:107">
      <c r="A283">
        <f>ROW(Source!A111)</f>
        <v>111</v>
      </c>
      <c r="B283">
        <v>48583957</v>
      </c>
      <c r="C283">
        <v>48584791</v>
      </c>
      <c r="D283">
        <v>40548608</v>
      </c>
      <c r="E283">
        <v>1</v>
      </c>
      <c r="F283">
        <v>1</v>
      </c>
      <c r="G283">
        <v>1</v>
      </c>
      <c r="H283">
        <v>2</v>
      </c>
      <c r="I283" t="s">
        <v>1124</v>
      </c>
      <c r="J283" t="s">
        <v>1125</v>
      </c>
      <c r="K283" t="s">
        <v>1126</v>
      </c>
      <c r="L283">
        <v>1368</v>
      </c>
      <c r="N283">
        <v>1011</v>
      </c>
      <c r="O283" t="s">
        <v>997</v>
      </c>
      <c r="P283" t="s">
        <v>997</v>
      </c>
      <c r="Q283">
        <v>1</v>
      </c>
      <c r="W283">
        <v>0</v>
      </c>
      <c r="X283">
        <v>1067600123</v>
      </c>
      <c r="Y283">
        <v>1.57</v>
      </c>
      <c r="AA283">
        <v>0</v>
      </c>
      <c r="AB283">
        <v>2.27</v>
      </c>
      <c r="AC283">
        <v>0</v>
      </c>
      <c r="AD283">
        <v>0</v>
      </c>
      <c r="AE283">
        <v>0</v>
      </c>
      <c r="AF283">
        <v>2.27</v>
      </c>
      <c r="AG283">
        <v>0</v>
      </c>
      <c r="AH283">
        <v>0</v>
      </c>
      <c r="AI283">
        <v>1</v>
      </c>
      <c r="AJ283">
        <v>1</v>
      </c>
      <c r="AK283">
        <v>1</v>
      </c>
      <c r="AL283">
        <v>1</v>
      </c>
      <c r="AN283">
        <v>0</v>
      </c>
      <c r="AO283">
        <v>1</v>
      </c>
      <c r="AP283">
        <v>0</v>
      </c>
      <c r="AQ283">
        <v>0</v>
      </c>
      <c r="AR283">
        <v>0</v>
      </c>
      <c r="AS283" t="s">
        <v>3</v>
      </c>
      <c r="AT283">
        <v>1.57</v>
      </c>
      <c r="AU283" t="s">
        <v>3</v>
      </c>
      <c r="AV283">
        <v>0</v>
      </c>
      <c r="AW283">
        <v>2</v>
      </c>
      <c r="AX283">
        <v>48584815</v>
      </c>
      <c r="AY283">
        <v>1</v>
      </c>
      <c r="AZ283">
        <v>0</v>
      </c>
      <c r="BA283">
        <v>298</v>
      </c>
      <c r="BB283">
        <v>0</v>
      </c>
      <c r="BC283">
        <v>0</v>
      </c>
      <c r="BD283">
        <v>0</v>
      </c>
      <c r="BE283">
        <v>0</v>
      </c>
      <c r="BF283">
        <v>0</v>
      </c>
      <c r="BG283">
        <v>0</v>
      </c>
      <c r="BH283">
        <v>0</v>
      </c>
      <c r="BI283">
        <v>0</v>
      </c>
      <c r="BJ283">
        <v>0</v>
      </c>
      <c r="BK283">
        <v>0</v>
      </c>
      <c r="BL283">
        <v>0</v>
      </c>
      <c r="BM283">
        <v>0</v>
      </c>
      <c r="BN283">
        <v>0</v>
      </c>
      <c r="BO283">
        <v>0</v>
      </c>
      <c r="BP283">
        <v>0</v>
      </c>
      <c r="BQ283">
        <v>0</v>
      </c>
      <c r="BR283">
        <v>0</v>
      </c>
      <c r="BS283">
        <v>0</v>
      </c>
      <c r="BT283">
        <v>0</v>
      </c>
      <c r="BU283">
        <v>0</v>
      </c>
      <c r="BV283">
        <v>0</v>
      </c>
      <c r="BW283">
        <v>0</v>
      </c>
      <c r="CX283">
        <f>Y283*Source!I111</f>
        <v>2.0410000000000001E-2</v>
      </c>
      <c r="CY283">
        <f>AB283</f>
        <v>2.27</v>
      </c>
      <c r="CZ283">
        <f>AF283</f>
        <v>2.27</v>
      </c>
      <c r="DA283">
        <f>AJ283</f>
        <v>1</v>
      </c>
      <c r="DB283">
        <f t="shared" si="17"/>
        <v>3.56</v>
      </c>
      <c r="DC283">
        <f t="shared" si="18"/>
        <v>0</v>
      </c>
    </row>
    <row r="284" spans="1:107">
      <c r="A284">
        <f>ROW(Source!A111)</f>
        <v>111</v>
      </c>
      <c r="B284">
        <v>48583957</v>
      </c>
      <c r="C284">
        <v>48584791</v>
      </c>
      <c r="D284">
        <v>40484280</v>
      </c>
      <c r="E284">
        <v>1</v>
      </c>
      <c r="F284">
        <v>1</v>
      </c>
      <c r="G284">
        <v>1</v>
      </c>
      <c r="H284">
        <v>3</v>
      </c>
      <c r="I284" t="s">
        <v>1206</v>
      </c>
      <c r="J284" t="s">
        <v>1207</v>
      </c>
      <c r="K284" t="s">
        <v>1208</v>
      </c>
      <c r="L284">
        <v>1346</v>
      </c>
      <c r="N284">
        <v>1009</v>
      </c>
      <c r="O284" t="s">
        <v>220</v>
      </c>
      <c r="P284" t="s">
        <v>220</v>
      </c>
      <c r="Q284">
        <v>1</v>
      </c>
      <c r="W284">
        <v>0</v>
      </c>
      <c r="X284">
        <v>-320371379</v>
      </c>
      <c r="Y284">
        <v>10</v>
      </c>
      <c r="AA284">
        <v>13.27</v>
      </c>
      <c r="AB284">
        <v>0</v>
      </c>
      <c r="AC284">
        <v>0</v>
      </c>
      <c r="AD284">
        <v>0</v>
      </c>
      <c r="AE284">
        <v>13.27</v>
      </c>
      <c r="AF284">
        <v>0</v>
      </c>
      <c r="AG284">
        <v>0</v>
      </c>
      <c r="AH284">
        <v>0</v>
      </c>
      <c r="AI284">
        <v>1</v>
      </c>
      <c r="AJ284">
        <v>1</v>
      </c>
      <c r="AK284">
        <v>1</v>
      </c>
      <c r="AL284">
        <v>1</v>
      </c>
      <c r="AN284">
        <v>0</v>
      </c>
      <c r="AO284">
        <v>1</v>
      </c>
      <c r="AP284">
        <v>0</v>
      </c>
      <c r="AQ284">
        <v>0</v>
      </c>
      <c r="AR284">
        <v>0</v>
      </c>
      <c r="AS284" t="s">
        <v>3</v>
      </c>
      <c r="AT284">
        <v>10</v>
      </c>
      <c r="AU284" t="s">
        <v>3</v>
      </c>
      <c r="AV284">
        <v>0</v>
      </c>
      <c r="AW284">
        <v>2</v>
      </c>
      <c r="AX284">
        <v>48584816</v>
      </c>
      <c r="AY284">
        <v>1</v>
      </c>
      <c r="AZ284">
        <v>0</v>
      </c>
      <c r="BA284">
        <v>299</v>
      </c>
      <c r="BB284">
        <v>0</v>
      </c>
      <c r="BC284">
        <v>0</v>
      </c>
      <c r="BD284">
        <v>0</v>
      </c>
      <c r="BE284">
        <v>0</v>
      </c>
      <c r="BF284">
        <v>0</v>
      </c>
      <c r="BG284">
        <v>0</v>
      </c>
      <c r="BH284">
        <v>0</v>
      </c>
      <c r="BI284">
        <v>0</v>
      </c>
      <c r="BJ284">
        <v>0</v>
      </c>
      <c r="BK284">
        <v>0</v>
      </c>
      <c r="BL284">
        <v>0</v>
      </c>
      <c r="BM284">
        <v>0</v>
      </c>
      <c r="BN284">
        <v>0</v>
      </c>
      <c r="BO284">
        <v>0</v>
      </c>
      <c r="BP284">
        <v>0</v>
      </c>
      <c r="BQ284">
        <v>0</v>
      </c>
      <c r="BR284">
        <v>0</v>
      </c>
      <c r="BS284">
        <v>0</v>
      </c>
      <c r="BT284">
        <v>0</v>
      </c>
      <c r="BU284">
        <v>0</v>
      </c>
      <c r="BV284">
        <v>0</v>
      </c>
      <c r="BW284">
        <v>0</v>
      </c>
      <c r="CX284">
        <f>Y284*Source!I111</f>
        <v>0.13</v>
      </c>
      <c r="CY284">
        <f t="shared" ref="CY284:CY299" si="19">AA284</f>
        <v>13.27</v>
      </c>
      <c r="CZ284">
        <f t="shared" ref="CZ284:CZ299" si="20">AE284</f>
        <v>13.27</v>
      </c>
      <c r="DA284">
        <f t="shared" ref="DA284:DA299" si="21">AI284</f>
        <v>1</v>
      </c>
      <c r="DB284">
        <f t="shared" si="17"/>
        <v>132.69999999999999</v>
      </c>
      <c r="DC284">
        <f t="shared" si="18"/>
        <v>0</v>
      </c>
    </row>
    <row r="285" spans="1:107">
      <c r="A285">
        <f>ROW(Source!A111)</f>
        <v>111</v>
      </c>
      <c r="B285">
        <v>48583957</v>
      </c>
      <c r="C285">
        <v>48584791</v>
      </c>
      <c r="D285">
        <v>40484335</v>
      </c>
      <c r="E285">
        <v>1</v>
      </c>
      <c r="F285">
        <v>1</v>
      </c>
      <c r="G285">
        <v>1</v>
      </c>
      <c r="H285">
        <v>3</v>
      </c>
      <c r="I285" t="s">
        <v>1209</v>
      </c>
      <c r="J285" t="s">
        <v>1210</v>
      </c>
      <c r="K285" t="s">
        <v>1211</v>
      </c>
      <c r="L285">
        <v>1346</v>
      </c>
      <c r="N285">
        <v>1009</v>
      </c>
      <c r="O285" t="s">
        <v>220</v>
      </c>
      <c r="P285" t="s">
        <v>220</v>
      </c>
      <c r="Q285">
        <v>1</v>
      </c>
      <c r="W285">
        <v>0</v>
      </c>
      <c r="X285">
        <v>763358242</v>
      </c>
      <c r="Y285">
        <v>76</v>
      </c>
      <c r="AA285">
        <v>1.6</v>
      </c>
      <c r="AB285">
        <v>0</v>
      </c>
      <c r="AC285">
        <v>0</v>
      </c>
      <c r="AD285">
        <v>0</v>
      </c>
      <c r="AE285">
        <v>1.6</v>
      </c>
      <c r="AF285">
        <v>0</v>
      </c>
      <c r="AG285">
        <v>0</v>
      </c>
      <c r="AH285">
        <v>0</v>
      </c>
      <c r="AI285">
        <v>1</v>
      </c>
      <c r="AJ285">
        <v>1</v>
      </c>
      <c r="AK285">
        <v>1</v>
      </c>
      <c r="AL285">
        <v>1</v>
      </c>
      <c r="AN285">
        <v>0</v>
      </c>
      <c r="AO285">
        <v>1</v>
      </c>
      <c r="AP285">
        <v>0</v>
      </c>
      <c r="AQ285">
        <v>0</v>
      </c>
      <c r="AR285">
        <v>0</v>
      </c>
      <c r="AS285" t="s">
        <v>3</v>
      </c>
      <c r="AT285">
        <v>76</v>
      </c>
      <c r="AU285" t="s">
        <v>3</v>
      </c>
      <c r="AV285">
        <v>0</v>
      </c>
      <c r="AW285">
        <v>2</v>
      </c>
      <c r="AX285">
        <v>48584817</v>
      </c>
      <c r="AY285">
        <v>1</v>
      </c>
      <c r="AZ285">
        <v>0</v>
      </c>
      <c r="BA285">
        <v>300</v>
      </c>
      <c r="BB285">
        <v>0</v>
      </c>
      <c r="BC285">
        <v>0</v>
      </c>
      <c r="BD285">
        <v>0</v>
      </c>
      <c r="BE285">
        <v>0</v>
      </c>
      <c r="BF285">
        <v>0</v>
      </c>
      <c r="BG285">
        <v>0</v>
      </c>
      <c r="BH285">
        <v>0</v>
      </c>
      <c r="BI285">
        <v>0</v>
      </c>
      <c r="BJ285">
        <v>0</v>
      </c>
      <c r="BK285">
        <v>0</v>
      </c>
      <c r="BL285">
        <v>0</v>
      </c>
      <c r="BM285">
        <v>0</v>
      </c>
      <c r="BN285">
        <v>0</v>
      </c>
      <c r="BO285">
        <v>0</v>
      </c>
      <c r="BP285">
        <v>0</v>
      </c>
      <c r="BQ285">
        <v>0</v>
      </c>
      <c r="BR285">
        <v>0</v>
      </c>
      <c r="BS285">
        <v>0</v>
      </c>
      <c r="BT285">
        <v>0</v>
      </c>
      <c r="BU285">
        <v>0</v>
      </c>
      <c r="BV285">
        <v>0</v>
      </c>
      <c r="BW285">
        <v>0</v>
      </c>
      <c r="CX285">
        <f>Y285*Source!I111</f>
        <v>0.98799999999999999</v>
      </c>
      <c r="CY285">
        <f t="shared" si="19"/>
        <v>1.6</v>
      </c>
      <c r="CZ285">
        <f t="shared" si="20"/>
        <v>1.6</v>
      </c>
      <c r="DA285">
        <f t="shared" si="21"/>
        <v>1</v>
      </c>
      <c r="DB285">
        <f t="shared" si="17"/>
        <v>121.6</v>
      </c>
      <c r="DC285">
        <f t="shared" si="18"/>
        <v>0</v>
      </c>
    </row>
    <row r="286" spans="1:107">
      <c r="A286">
        <f>ROW(Source!A111)</f>
        <v>111</v>
      </c>
      <c r="B286">
        <v>48583957</v>
      </c>
      <c r="C286">
        <v>48584791</v>
      </c>
      <c r="D286">
        <v>40484620</v>
      </c>
      <c r="E286">
        <v>1</v>
      </c>
      <c r="F286">
        <v>1</v>
      </c>
      <c r="G286">
        <v>1</v>
      </c>
      <c r="H286">
        <v>3</v>
      </c>
      <c r="I286" t="s">
        <v>1212</v>
      </c>
      <c r="J286" t="s">
        <v>1213</v>
      </c>
      <c r="K286" t="s">
        <v>1214</v>
      </c>
      <c r="L286">
        <v>1346</v>
      </c>
      <c r="N286">
        <v>1009</v>
      </c>
      <c r="O286" t="s">
        <v>220</v>
      </c>
      <c r="P286" t="s">
        <v>220</v>
      </c>
      <c r="Q286">
        <v>1</v>
      </c>
      <c r="W286">
        <v>0</v>
      </c>
      <c r="X286">
        <v>-700192894</v>
      </c>
      <c r="Y286">
        <v>5</v>
      </c>
      <c r="AA286">
        <v>7.57</v>
      </c>
      <c r="AB286">
        <v>0</v>
      </c>
      <c r="AC286">
        <v>0</v>
      </c>
      <c r="AD286">
        <v>0</v>
      </c>
      <c r="AE286">
        <v>7.57</v>
      </c>
      <c r="AF286">
        <v>0</v>
      </c>
      <c r="AG286">
        <v>0</v>
      </c>
      <c r="AH286">
        <v>0</v>
      </c>
      <c r="AI286">
        <v>1</v>
      </c>
      <c r="AJ286">
        <v>1</v>
      </c>
      <c r="AK286">
        <v>1</v>
      </c>
      <c r="AL286">
        <v>1</v>
      </c>
      <c r="AN286">
        <v>0</v>
      </c>
      <c r="AO286">
        <v>1</v>
      </c>
      <c r="AP286">
        <v>0</v>
      </c>
      <c r="AQ286">
        <v>0</v>
      </c>
      <c r="AR286">
        <v>0</v>
      </c>
      <c r="AS286" t="s">
        <v>3</v>
      </c>
      <c r="AT286">
        <v>5</v>
      </c>
      <c r="AU286" t="s">
        <v>3</v>
      </c>
      <c r="AV286">
        <v>0</v>
      </c>
      <c r="AW286">
        <v>2</v>
      </c>
      <c r="AX286">
        <v>48584818</v>
      </c>
      <c r="AY286">
        <v>1</v>
      </c>
      <c r="AZ286">
        <v>0</v>
      </c>
      <c r="BA286">
        <v>301</v>
      </c>
      <c r="BB286">
        <v>0</v>
      </c>
      <c r="BC286">
        <v>0</v>
      </c>
      <c r="BD286">
        <v>0</v>
      </c>
      <c r="BE286">
        <v>0</v>
      </c>
      <c r="BF286">
        <v>0</v>
      </c>
      <c r="BG286">
        <v>0</v>
      </c>
      <c r="BH286">
        <v>0</v>
      </c>
      <c r="BI286">
        <v>0</v>
      </c>
      <c r="BJ286">
        <v>0</v>
      </c>
      <c r="BK286">
        <v>0</v>
      </c>
      <c r="BL286">
        <v>0</v>
      </c>
      <c r="BM286">
        <v>0</v>
      </c>
      <c r="BN286">
        <v>0</v>
      </c>
      <c r="BO286">
        <v>0</v>
      </c>
      <c r="BP286">
        <v>0</v>
      </c>
      <c r="BQ286">
        <v>0</v>
      </c>
      <c r="BR286">
        <v>0</v>
      </c>
      <c r="BS286">
        <v>0</v>
      </c>
      <c r="BT286">
        <v>0</v>
      </c>
      <c r="BU286">
        <v>0</v>
      </c>
      <c r="BV286">
        <v>0</v>
      </c>
      <c r="BW286">
        <v>0</v>
      </c>
      <c r="CX286">
        <f>Y286*Source!I111</f>
        <v>6.5000000000000002E-2</v>
      </c>
      <c r="CY286">
        <f t="shared" si="19"/>
        <v>7.57</v>
      </c>
      <c r="CZ286">
        <f t="shared" si="20"/>
        <v>7.57</v>
      </c>
      <c r="DA286">
        <f t="shared" si="21"/>
        <v>1</v>
      </c>
      <c r="DB286">
        <f t="shared" si="17"/>
        <v>37.85</v>
      </c>
      <c r="DC286">
        <f t="shared" si="18"/>
        <v>0</v>
      </c>
    </row>
    <row r="287" spans="1:107">
      <c r="A287">
        <f>ROW(Source!A111)</f>
        <v>111</v>
      </c>
      <c r="B287">
        <v>48583957</v>
      </c>
      <c r="C287">
        <v>48584791</v>
      </c>
      <c r="D287">
        <v>40484621</v>
      </c>
      <c r="E287">
        <v>1</v>
      </c>
      <c r="F287">
        <v>1</v>
      </c>
      <c r="G287">
        <v>1</v>
      </c>
      <c r="H287">
        <v>3</v>
      </c>
      <c r="I287" t="s">
        <v>1215</v>
      </c>
      <c r="J287" t="s">
        <v>1216</v>
      </c>
      <c r="K287" t="s">
        <v>1217</v>
      </c>
      <c r="L287">
        <v>1346</v>
      </c>
      <c r="N287">
        <v>1009</v>
      </c>
      <c r="O287" t="s">
        <v>220</v>
      </c>
      <c r="P287" t="s">
        <v>220</v>
      </c>
      <c r="Q287">
        <v>1</v>
      </c>
      <c r="W287">
        <v>0</v>
      </c>
      <c r="X287">
        <v>-1500162850</v>
      </c>
      <c r="Y287">
        <v>34</v>
      </c>
      <c r="AA287">
        <v>2.74</v>
      </c>
      <c r="AB287">
        <v>0</v>
      </c>
      <c r="AC287">
        <v>0</v>
      </c>
      <c r="AD287">
        <v>0</v>
      </c>
      <c r="AE287">
        <v>2.74</v>
      </c>
      <c r="AF287">
        <v>0</v>
      </c>
      <c r="AG287">
        <v>0</v>
      </c>
      <c r="AH287">
        <v>0</v>
      </c>
      <c r="AI287">
        <v>1</v>
      </c>
      <c r="AJ287">
        <v>1</v>
      </c>
      <c r="AK287">
        <v>1</v>
      </c>
      <c r="AL287">
        <v>1</v>
      </c>
      <c r="AN287">
        <v>0</v>
      </c>
      <c r="AO287">
        <v>1</v>
      </c>
      <c r="AP287">
        <v>0</v>
      </c>
      <c r="AQ287">
        <v>0</v>
      </c>
      <c r="AR287">
        <v>0</v>
      </c>
      <c r="AS287" t="s">
        <v>3</v>
      </c>
      <c r="AT287">
        <v>34</v>
      </c>
      <c r="AU287" t="s">
        <v>3</v>
      </c>
      <c r="AV287">
        <v>0</v>
      </c>
      <c r="AW287">
        <v>2</v>
      </c>
      <c r="AX287">
        <v>48584819</v>
      </c>
      <c r="AY287">
        <v>1</v>
      </c>
      <c r="AZ287">
        <v>0</v>
      </c>
      <c r="BA287">
        <v>302</v>
      </c>
      <c r="BB287">
        <v>0</v>
      </c>
      <c r="BC287">
        <v>0</v>
      </c>
      <c r="BD287">
        <v>0</v>
      </c>
      <c r="BE287">
        <v>0</v>
      </c>
      <c r="BF287">
        <v>0</v>
      </c>
      <c r="BG287">
        <v>0</v>
      </c>
      <c r="BH287">
        <v>0</v>
      </c>
      <c r="BI287">
        <v>0</v>
      </c>
      <c r="BJ287">
        <v>0</v>
      </c>
      <c r="BK287">
        <v>0</v>
      </c>
      <c r="BL287">
        <v>0</v>
      </c>
      <c r="BM287">
        <v>0</v>
      </c>
      <c r="BN287">
        <v>0</v>
      </c>
      <c r="BO287">
        <v>0</v>
      </c>
      <c r="BP287">
        <v>0</v>
      </c>
      <c r="BQ287">
        <v>0</v>
      </c>
      <c r="BR287">
        <v>0</v>
      </c>
      <c r="BS287">
        <v>0</v>
      </c>
      <c r="BT287">
        <v>0</v>
      </c>
      <c r="BU287">
        <v>0</v>
      </c>
      <c r="BV287">
        <v>0</v>
      </c>
      <c r="BW287">
        <v>0</v>
      </c>
      <c r="CX287">
        <f>Y287*Source!I111</f>
        <v>0.442</v>
      </c>
      <c r="CY287">
        <f t="shared" si="19"/>
        <v>2.74</v>
      </c>
      <c r="CZ287">
        <f t="shared" si="20"/>
        <v>2.74</v>
      </c>
      <c r="DA287">
        <f t="shared" si="21"/>
        <v>1</v>
      </c>
      <c r="DB287">
        <f t="shared" si="17"/>
        <v>93.16</v>
      </c>
      <c r="DC287">
        <f t="shared" si="18"/>
        <v>0</v>
      </c>
    </row>
    <row r="288" spans="1:107">
      <c r="A288">
        <f>ROW(Source!A111)</f>
        <v>111</v>
      </c>
      <c r="B288">
        <v>48583957</v>
      </c>
      <c r="C288">
        <v>48584791</v>
      </c>
      <c r="D288">
        <v>40485572</v>
      </c>
      <c r="E288">
        <v>1</v>
      </c>
      <c r="F288">
        <v>1</v>
      </c>
      <c r="G288">
        <v>1</v>
      </c>
      <c r="H288">
        <v>3</v>
      </c>
      <c r="I288" t="s">
        <v>1218</v>
      </c>
      <c r="J288" t="s">
        <v>1219</v>
      </c>
      <c r="K288" t="s">
        <v>1220</v>
      </c>
      <c r="L288">
        <v>1301</v>
      </c>
      <c r="N288">
        <v>1003</v>
      </c>
      <c r="O288" t="s">
        <v>116</v>
      </c>
      <c r="P288" t="s">
        <v>116</v>
      </c>
      <c r="Q288">
        <v>1</v>
      </c>
      <c r="W288">
        <v>0</v>
      </c>
      <c r="X288">
        <v>-160791851</v>
      </c>
      <c r="Y288">
        <v>109</v>
      </c>
      <c r="AA288">
        <v>0.17</v>
      </c>
      <c r="AB288">
        <v>0</v>
      </c>
      <c r="AC288">
        <v>0</v>
      </c>
      <c r="AD288">
        <v>0</v>
      </c>
      <c r="AE288">
        <v>0.17</v>
      </c>
      <c r="AF288">
        <v>0</v>
      </c>
      <c r="AG288">
        <v>0</v>
      </c>
      <c r="AH288">
        <v>0</v>
      </c>
      <c r="AI288">
        <v>1</v>
      </c>
      <c r="AJ288">
        <v>1</v>
      </c>
      <c r="AK288">
        <v>1</v>
      </c>
      <c r="AL288">
        <v>1</v>
      </c>
      <c r="AN288">
        <v>0</v>
      </c>
      <c r="AO288">
        <v>1</v>
      </c>
      <c r="AP288">
        <v>0</v>
      </c>
      <c r="AQ288">
        <v>0</v>
      </c>
      <c r="AR288">
        <v>0</v>
      </c>
      <c r="AS288" t="s">
        <v>3</v>
      </c>
      <c r="AT288">
        <v>109</v>
      </c>
      <c r="AU288" t="s">
        <v>3</v>
      </c>
      <c r="AV288">
        <v>0</v>
      </c>
      <c r="AW288">
        <v>2</v>
      </c>
      <c r="AX288">
        <v>48584820</v>
      </c>
      <c r="AY288">
        <v>1</v>
      </c>
      <c r="AZ288">
        <v>0</v>
      </c>
      <c r="BA288">
        <v>303</v>
      </c>
      <c r="BB288">
        <v>0</v>
      </c>
      <c r="BC288">
        <v>0</v>
      </c>
      <c r="BD288">
        <v>0</v>
      </c>
      <c r="BE288">
        <v>0</v>
      </c>
      <c r="BF288">
        <v>0</v>
      </c>
      <c r="BG288">
        <v>0</v>
      </c>
      <c r="BH288">
        <v>0</v>
      </c>
      <c r="BI288">
        <v>0</v>
      </c>
      <c r="BJ288">
        <v>0</v>
      </c>
      <c r="BK288">
        <v>0</v>
      </c>
      <c r="BL288">
        <v>0</v>
      </c>
      <c r="BM288">
        <v>0</v>
      </c>
      <c r="BN288">
        <v>0</v>
      </c>
      <c r="BO288">
        <v>0</v>
      </c>
      <c r="BP288">
        <v>0</v>
      </c>
      <c r="BQ288">
        <v>0</v>
      </c>
      <c r="BR288">
        <v>0</v>
      </c>
      <c r="BS288">
        <v>0</v>
      </c>
      <c r="BT288">
        <v>0</v>
      </c>
      <c r="BU288">
        <v>0</v>
      </c>
      <c r="BV288">
        <v>0</v>
      </c>
      <c r="BW288">
        <v>0</v>
      </c>
      <c r="CX288">
        <f>Y288*Source!I111</f>
        <v>1.417</v>
      </c>
      <c r="CY288">
        <f t="shared" si="19"/>
        <v>0.17</v>
      </c>
      <c r="CZ288">
        <f t="shared" si="20"/>
        <v>0.17</v>
      </c>
      <c r="DA288">
        <f t="shared" si="21"/>
        <v>1</v>
      </c>
      <c r="DB288">
        <f t="shared" si="17"/>
        <v>18.53</v>
      </c>
      <c r="DC288">
        <f t="shared" si="18"/>
        <v>0</v>
      </c>
    </row>
    <row r="289" spans="1:107">
      <c r="A289">
        <f>ROW(Source!A111)</f>
        <v>111</v>
      </c>
      <c r="B289">
        <v>48583957</v>
      </c>
      <c r="C289">
        <v>48584791</v>
      </c>
      <c r="D289">
        <v>40485667</v>
      </c>
      <c r="E289">
        <v>1</v>
      </c>
      <c r="F289">
        <v>1</v>
      </c>
      <c r="G289">
        <v>1</v>
      </c>
      <c r="H289">
        <v>3</v>
      </c>
      <c r="I289" t="s">
        <v>1221</v>
      </c>
      <c r="J289" t="s">
        <v>1222</v>
      </c>
      <c r="K289" t="s">
        <v>1223</v>
      </c>
      <c r="L289">
        <v>1301</v>
      </c>
      <c r="N289">
        <v>1003</v>
      </c>
      <c r="O289" t="s">
        <v>116</v>
      </c>
      <c r="P289" t="s">
        <v>116</v>
      </c>
      <c r="Q289">
        <v>1</v>
      </c>
      <c r="W289">
        <v>0</v>
      </c>
      <c r="X289">
        <v>-447968975</v>
      </c>
      <c r="Y289">
        <v>43</v>
      </c>
      <c r="AA289">
        <v>1.76</v>
      </c>
      <c r="AB289">
        <v>0</v>
      </c>
      <c r="AC289">
        <v>0</v>
      </c>
      <c r="AD289">
        <v>0</v>
      </c>
      <c r="AE289">
        <v>1.76</v>
      </c>
      <c r="AF289">
        <v>0</v>
      </c>
      <c r="AG289">
        <v>0</v>
      </c>
      <c r="AH289">
        <v>0</v>
      </c>
      <c r="AI289">
        <v>1</v>
      </c>
      <c r="AJ289">
        <v>1</v>
      </c>
      <c r="AK289">
        <v>1</v>
      </c>
      <c r="AL289">
        <v>1</v>
      </c>
      <c r="AN289">
        <v>0</v>
      </c>
      <c r="AO289">
        <v>1</v>
      </c>
      <c r="AP289">
        <v>0</v>
      </c>
      <c r="AQ289">
        <v>0</v>
      </c>
      <c r="AR289">
        <v>0</v>
      </c>
      <c r="AS289" t="s">
        <v>3</v>
      </c>
      <c r="AT289">
        <v>43</v>
      </c>
      <c r="AU289" t="s">
        <v>3</v>
      </c>
      <c r="AV289">
        <v>0</v>
      </c>
      <c r="AW289">
        <v>2</v>
      </c>
      <c r="AX289">
        <v>48584821</v>
      </c>
      <c r="AY289">
        <v>1</v>
      </c>
      <c r="AZ289">
        <v>0</v>
      </c>
      <c r="BA289">
        <v>304</v>
      </c>
      <c r="BB289">
        <v>0</v>
      </c>
      <c r="BC289">
        <v>0</v>
      </c>
      <c r="BD289">
        <v>0</v>
      </c>
      <c r="BE289">
        <v>0</v>
      </c>
      <c r="BF289">
        <v>0</v>
      </c>
      <c r="BG289">
        <v>0</v>
      </c>
      <c r="BH289">
        <v>0</v>
      </c>
      <c r="BI289">
        <v>0</v>
      </c>
      <c r="BJ289">
        <v>0</v>
      </c>
      <c r="BK289">
        <v>0</v>
      </c>
      <c r="BL289">
        <v>0</v>
      </c>
      <c r="BM289">
        <v>0</v>
      </c>
      <c r="BN289">
        <v>0</v>
      </c>
      <c r="BO289">
        <v>0</v>
      </c>
      <c r="BP289">
        <v>0</v>
      </c>
      <c r="BQ289">
        <v>0</v>
      </c>
      <c r="BR289">
        <v>0</v>
      </c>
      <c r="BS289">
        <v>0</v>
      </c>
      <c r="BT289">
        <v>0</v>
      </c>
      <c r="BU289">
        <v>0</v>
      </c>
      <c r="BV289">
        <v>0</v>
      </c>
      <c r="BW289">
        <v>0</v>
      </c>
      <c r="CX289">
        <f>Y289*Source!I111</f>
        <v>0.55899999999999994</v>
      </c>
      <c r="CY289">
        <f t="shared" si="19"/>
        <v>1.76</v>
      </c>
      <c r="CZ289">
        <f t="shared" si="20"/>
        <v>1.76</v>
      </c>
      <c r="DA289">
        <f t="shared" si="21"/>
        <v>1</v>
      </c>
      <c r="DB289">
        <f t="shared" si="17"/>
        <v>75.680000000000007</v>
      </c>
      <c r="DC289">
        <f t="shared" si="18"/>
        <v>0</v>
      </c>
    </row>
    <row r="290" spans="1:107">
      <c r="A290">
        <f>ROW(Source!A111)</f>
        <v>111</v>
      </c>
      <c r="B290">
        <v>48583957</v>
      </c>
      <c r="C290">
        <v>48584791</v>
      </c>
      <c r="D290">
        <v>40485680</v>
      </c>
      <c r="E290">
        <v>1</v>
      </c>
      <c r="F290">
        <v>1</v>
      </c>
      <c r="G290">
        <v>1</v>
      </c>
      <c r="H290">
        <v>3</v>
      </c>
      <c r="I290" t="s">
        <v>1224</v>
      </c>
      <c r="J290" t="s">
        <v>1225</v>
      </c>
      <c r="K290" t="s">
        <v>1226</v>
      </c>
      <c r="L290">
        <v>1301</v>
      </c>
      <c r="N290">
        <v>1003</v>
      </c>
      <c r="O290" t="s">
        <v>116</v>
      </c>
      <c r="P290" t="s">
        <v>116</v>
      </c>
      <c r="Q290">
        <v>1</v>
      </c>
      <c r="W290">
        <v>0</v>
      </c>
      <c r="X290">
        <v>2094519844</v>
      </c>
      <c r="Y290">
        <v>84</v>
      </c>
      <c r="AA290">
        <v>0.38</v>
      </c>
      <c r="AB290">
        <v>0</v>
      </c>
      <c r="AC290">
        <v>0</v>
      </c>
      <c r="AD290">
        <v>0</v>
      </c>
      <c r="AE290">
        <v>0.38</v>
      </c>
      <c r="AF290">
        <v>0</v>
      </c>
      <c r="AG290">
        <v>0</v>
      </c>
      <c r="AH290">
        <v>0</v>
      </c>
      <c r="AI290">
        <v>1</v>
      </c>
      <c r="AJ290">
        <v>1</v>
      </c>
      <c r="AK290">
        <v>1</v>
      </c>
      <c r="AL290">
        <v>1</v>
      </c>
      <c r="AN290">
        <v>0</v>
      </c>
      <c r="AO290">
        <v>1</v>
      </c>
      <c r="AP290">
        <v>0</v>
      </c>
      <c r="AQ290">
        <v>0</v>
      </c>
      <c r="AR290">
        <v>0</v>
      </c>
      <c r="AS290" t="s">
        <v>3</v>
      </c>
      <c r="AT290">
        <v>84</v>
      </c>
      <c r="AU290" t="s">
        <v>3</v>
      </c>
      <c r="AV290">
        <v>0</v>
      </c>
      <c r="AW290">
        <v>2</v>
      </c>
      <c r="AX290">
        <v>48584822</v>
      </c>
      <c r="AY290">
        <v>1</v>
      </c>
      <c r="AZ290">
        <v>0</v>
      </c>
      <c r="BA290">
        <v>305</v>
      </c>
      <c r="BB290">
        <v>0</v>
      </c>
      <c r="BC290">
        <v>0</v>
      </c>
      <c r="BD290">
        <v>0</v>
      </c>
      <c r="BE290">
        <v>0</v>
      </c>
      <c r="BF290">
        <v>0</v>
      </c>
      <c r="BG290">
        <v>0</v>
      </c>
      <c r="BH290">
        <v>0</v>
      </c>
      <c r="BI290">
        <v>0</v>
      </c>
      <c r="BJ290">
        <v>0</v>
      </c>
      <c r="BK290">
        <v>0</v>
      </c>
      <c r="BL290">
        <v>0</v>
      </c>
      <c r="BM290">
        <v>0</v>
      </c>
      <c r="BN290">
        <v>0</v>
      </c>
      <c r="BO290">
        <v>0</v>
      </c>
      <c r="BP290">
        <v>0</v>
      </c>
      <c r="BQ290">
        <v>0</v>
      </c>
      <c r="BR290">
        <v>0</v>
      </c>
      <c r="BS290">
        <v>0</v>
      </c>
      <c r="BT290">
        <v>0</v>
      </c>
      <c r="BU290">
        <v>0</v>
      </c>
      <c r="BV290">
        <v>0</v>
      </c>
      <c r="BW290">
        <v>0</v>
      </c>
      <c r="CX290">
        <f>Y290*Source!I111</f>
        <v>1.0919999999999999</v>
      </c>
      <c r="CY290">
        <f t="shared" si="19"/>
        <v>0.38</v>
      </c>
      <c r="CZ290">
        <f t="shared" si="20"/>
        <v>0.38</v>
      </c>
      <c r="DA290">
        <f t="shared" si="21"/>
        <v>1</v>
      </c>
      <c r="DB290">
        <f t="shared" si="17"/>
        <v>31.92</v>
      </c>
      <c r="DC290">
        <f t="shared" si="18"/>
        <v>0</v>
      </c>
    </row>
    <row r="291" spans="1:107">
      <c r="A291">
        <f>ROW(Source!A111)</f>
        <v>111</v>
      </c>
      <c r="B291">
        <v>48583957</v>
      </c>
      <c r="C291">
        <v>48584791</v>
      </c>
      <c r="D291">
        <v>40486345</v>
      </c>
      <c r="E291">
        <v>1</v>
      </c>
      <c r="F291">
        <v>1</v>
      </c>
      <c r="G291">
        <v>1</v>
      </c>
      <c r="H291">
        <v>3</v>
      </c>
      <c r="I291" t="s">
        <v>1227</v>
      </c>
      <c r="J291" t="s">
        <v>1228</v>
      </c>
      <c r="K291" t="s">
        <v>1229</v>
      </c>
      <c r="L291">
        <v>1327</v>
      </c>
      <c r="N291">
        <v>1005</v>
      </c>
      <c r="O291" t="s">
        <v>105</v>
      </c>
      <c r="P291" t="s">
        <v>105</v>
      </c>
      <c r="Q291">
        <v>1</v>
      </c>
      <c r="W291">
        <v>0</v>
      </c>
      <c r="X291">
        <v>-365485542</v>
      </c>
      <c r="Y291">
        <v>112</v>
      </c>
      <c r="AA291">
        <v>15.23</v>
      </c>
      <c r="AB291">
        <v>0</v>
      </c>
      <c r="AC291">
        <v>0</v>
      </c>
      <c r="AD291">
        <v>0</v>
      </c>
      <c r="AE291">
        <v>15.23</v>
      </c>
      <c r="AF291">
        <v>0</v>
      </c>
      <c r="AG291">
        <v>0</v>
      </c>
      <c r="AH291">
        <v>0</v>
      </c>
      <c r="AI291">
        <v>1</v>
      </c>
      <c r="AJ291">
        <v>1</v>
      </c>
      <c r="AK291">
        <v>1</v>
      </c>
      <c r="AL291">
        <v>1</v>
      </c>
      <c r="AN291">
        <v>0</v>
      </c>
      <c r="AO291">
        <v>1</v>
      </c>
      <c r="AP291">
        <v>0</v>
      </c>
      <c r="AQ291">
        <v>0</v>
      </c>
      <c r="AR291">
        <v>0</v>
      </c>
      <c r="AS291" t="s">
        <v>3</v>
      </c>
      <c r="AT291">
        <v>112</v>
      </c>
      <c r="AU291" t="s">
        <v>3</v>
      </c>
      <c r="AV291">
        <v>0</v>
      </c>
      <c r="AW291">
        <v>2</v>
      </c>
      <c r="AX291">
        <v>48584823</v>
      </c>
      <c r="AY291">
        <v>1</v>
      </c>
      <c r="AZ291">
        <v>0</v>
      </c>
      <c r="BA291">
        <v>306</v>
      </c>
      <c r="BB291">
        <v>0</v>
      </c>
      <c r="BC291">
        <v>0</v>
      </c>
      <c r="BD291">
        <v>0</v>
      </c>
      <c r="BE291">
        <v>0</v>
      </c>
      <c r="BF291">
        <v>0</v>
      </c>
      <c r="BG291">
        <v>0</v>
      </c>
      <c r="BH291">
        <v>0</v>
      </c>
      <c r="BI291">
        <v>0</v>
      </c>
      <c r="BJ291">
        <v>0</v>
      </c>
      <c r="BK291">
        <v>0</v>
      </c>
      <c r="BL291">
        <v>0</v>
      </c>
      <c r="BM291">
        <v>0</v>
      </c>
      <c r="BN291">
        <v>0</v>
      </c>
      <c r="BO291">
        <v>0</v>
      </c>
      <c r="BP291">
        <v>0</v>
      </c>
      <c r="BQ291">
        <v>0</v>
      </c>
      <c r="BR291">
        <v>0</v>
      </c>
      <c r="BS291">
        <v>0</v>
      </c>
      <c r="BT291">
        <v>0</v>
      </c>
      <c r="BU291">
        <v>0</v>
      </c>
      <c r="BV291">
        <v>0</v>
      </c>
      <c r="BW291">
        <v>0</v>
      </c>
      <c r="CX291">
        <f>Y291*Source!I111</f>
        <v>1.456</v>
      </c>
      <c r="CY291">
        <f t="shared" si="19"/>
        <v>15.23</v>
      </c>
      <c r="CZ291">
        <f t="shared" si="20"/>
        <v>15.23</v>
      </c>
      <c r="DA291">
        <f t="shared" si="21"/>
        <v>1</v>
      </c>
      <c r="DB291">
        <f t="shared" si="17"/>
        <v>1705.76</v>
      </c>
      <c r="DC291">
        <f t="shared" si="18"/>
        <v>0</v>
      </c>
    </row>
    <row r="292" spans="1:107">
      <c r="A292">
        <f>ROW(Source!A111)</f>
        <v>111</v>
      </c>
      <c r="B292">
        <v>48583957</v>
      </c>
      <c r="C292">
        <v>48584791</v>
      </c>
      <c r="D292">
        <v>40489515</v>
      </c>
      <c r="E292">
        <v>1</v>
      </c>
      <c r="F292">
        <v>1</v>
      </c>
      <c r="G292">
        <v>1</v>
      </c>
      <c r="H292">
        <v>3</v>
      </c>
      <c r="I292" t="s">
        <v>1230</v>
      </c>
      <c r="J292" t="s">
        <v>1231</v>
      </c>
      <c r="K292" t="s">
        <v>1232</v>
      </c>
      <c r="L292">
        <v>1354</v>
      </c>
      <c r="N292">
        <v>1010</v>
      </c>
      <c r="O292" t="s">
        <v>170</v>
      </c>
      <c r="P292" t="s">
        <v>170</v>
      </c>
      <c r="Q292">
        <v>1</v>
      </c>
      <c r="W292">
        <v>0</v>
      </c>
      <c r="X292">
        <v>719935981</v>
      </c>
      <c r="Y292">
        <v>468</v>
      </c>
      <c r="AA292">
        <v>0.02</v>
      </c>
      <c r="AB292">
        <v>0</v>
      </c>
      <c r="AC292">
        <v>0</v>
      </c>
      <c r="AD292">
        <v>0</v>
      </c>
      <c r="AE292">
        <v>0.02</v>
      </c>
      <c r="AF292">
        <v>0</v>
      </c>
      <c r="AG292">
        <v>0</v>
      </c>
      <c r="AH292">
        <v>0</v>
      </c>
      <c r="AI292">
        <v>1</v>
      </c>
      <c r="AJ292">
        <v>1</v>
      </c>
      <c r="AK292">
        <v>1</v>
      </c>
      <c r="AL292">
        <v>1</v>
      </c>
      <c r="AN292">
        <v>0</v>
      </c>
      <c r="AO292">
        <v>1</v>
      </c>
      <c r="AP292">
        <v>0</v>
      </c>
      <c r="AQ292">
        <v>0</v>
      </c>
      <c r="AR292">
        <v>0</v>
      </c>
      <c r="AS292" t="s">
        <v>3</v>
      </c>
      <c r="AT292">
        <v>468</v>
      </c>
      <c r="AU292" t="s">
        <v>3</v>
      </c>
      <c r="AV292">
        <v>0</v>
      </c>
      <c r="AW292">
        <v>2</v>
      </c>
      <c r="AX292">
        <v>48584824</v>
      </c>
      <c r="AY292">
        <v>1</v>
      </c>
      <c r="AZ292">
        <v>0</v>
      </c>
      <c r="BA292">
        <v>307</v>
      </c>
      <c r="BB292">
        <v>0</v>
      </c>
      <c r="BC292">
        <v>0</v>
      </c>
      <c r="BD292">
        <v>0</v>
      </c>
      <c r="BE292">
        <v>0</v>
      </c>
      <c r="BF292">
        <v>0</v>
      </c>
      <c r="BG292">
        <v>0</v>
      </c>
      <c r="BH292">
        <v>0</v>
      </c>
      <c r="BI292">
        <v>0</v>
      </c>
      <c r="BJ292">
        <v>0</v>
      </c>
      <c r="BK292">
        <v>0</v>
      </c>
      <c r="BL292">
        <v>0</v>
      </c>
      <c r="BM292">
        <v>0</v>
      </c>
      <c r="BN292">
        <v>0</v>
      </c>
      <c r="BO292">
        <v>0</v>
      </c>
      <c r="BP292">
        <v>0</v>
      </c>
      <c r="BQ292">
        <v>0</v>
      </c>
      <c r="BR292">
        <v>0</v>
      </c>
      <c r="BS292">
        <v>0</v>
      </c>
      <c r="BT292">
        <v>0</v>
      </c>
      <c r="BU292">
        <v>0</v>
      </c>
      <c r="BV292">
        <v>0</v>
      </c>
      <c r="BW292">
        <v>0</v>
      </c>
      <c r="CX292">
        <f>Y292*Source!I111</f>
        <v>6.0839999999999996</v>
      </c>
      <c r="CY292">
        <f t="shared" si="19"/>
        <v>0.02</v>
      </c>
      <c r="CZ292">
        <f t="shared" si="20"/>
        <v>0.02</v>
      </c>
      <c r="DA292">
        <f t="shared" si="21"/>
        <v>1</v>
      </c>
      <c r="DB292">
        <f t="shared" si="17"/>
        <v>9.36</v>
      </c>
      <c r="DC292">
        <f t="shared" si="18"/>
        <v>0</v>
      </c>
    </row>
    <row r="293" spans="1:107">
      <c r="A293">
        <f>ROW(Source!A111)</f>
        <v>111</v>
      </c>
      <c r="B293">
        <v>48583957</v>
      </c>
      <c r="C293">
        <v>48584791</v>
      </c>
      <c r="D293">
        <v>40489517</v>
      </c>
      <c r="E293">
        <v>1</v>
      </c>
      <c r="F293">
        <v>1</v>
      </c>
      <c r="G293">
        <v>1</v>
      </c>
      <c r="H293">
        <v>3</v>
      </c>
      <c r="I293" t="s">
        <v>1233</v>
      </c>
      <c r="J293" t="s">
        <v>1234</v>
      </c>
      <c r="K293" t="s">
        <v>1235</v>
      </c>
      <c r="L293">
        <v>1354</v>
      </c>
      <c r="N293">
        <v>1010</v>
      </c>
      <c r="O293" t="s">
        <v>170</v>
      </c>
      <c r="P293" t="s">
        <v>170</v>
      </c>
      <c r="Q293">
        <v>1</v>
      </c>
      <c r="W293">
        <v>0</v>
      </c>
      <c r="X293">
        <v>-116111372</v>
      </c>
      <c r="Y293">
        <v>1943</v>
      </c>
      <c r="AA293">
        <v>0.02</v>
      </c>
      <c r="AB293">
        <v>0</v>
      </c>
      <c r="AC293">
        <v>0</v>
      </c>
      <c r="AD293">
        <v>0</v>
      </c>
      <c r="AE293">
        <v>0.02</v>
      </c>
      <c r="AF293">
        <v>0</v>
      </c>
      <c r="AG293">
        <v>0</v>
      </c>
      <c r="AH293">
        <v>0</v>
      </c>
      <c r="AI293">
        <v>1</v>
      </c>
      <c r="AJ293">
        <v>1</v>
      </c>
      <c r="AK293">
        <v>1</v>
      </c>
      <c r="AL293">
        <v>1</v>
      </c>
      <c r="AN293">
        <v>0</v>
      </c>
      <c r="AO293">
        <v>1</v>
      </c>
      <c r="AP293">
        <v>0</v>
      </c>
      <c r="AQ293">
        <v>0</v>
      </c>
      <c r="AR293">
        <v>0</v>
      </c>
      <c r="AS293" t="s">
        <v>3</v>
      </c>
      <c r="AT293">
        <v>1943</v>
      </c>
      <c r="AU293" t="s">
        <v>3</v>
      </c>
      <c r="AV293">
        <v>0</v>
      </c>
      <c r="AW293">
        <v>2</v>
      </c>
      <c r="AX293">
        <v>48584825</v>
      </c>
      <c r="AY293">
        <v>1</v>
      </c>
      <c r="AZ293">
        <v>0</v>
      </c>
      <c r="BA293">
        <v>308</v>
      </c>
      <c r="BB293">
        <v>0</v>
      </c>
      <c r="BC293">
        <v>0</v>
      </c>
      <c r="BD293">
        <v>0</v>
      </c>
      <c r="BE293">
        <v>0</v>
      </c>
      <c r="BF293">
        <v>0</v>
      </c>
      <c r="BG293">
        <v>0</v>
      </c>
      <c r="BH293">
        <v>0</v>
      </c>
      <c r="BI293">
        <v>0</v>
      </c>
      <c r="BJ293">
        <v>0</v>
      </c>
      <c r="BK293">
        <v>0</v>
      </c>
      <c r="BL293">
        <v>0</v>
      </c>
      <c r="BM293">
        <v>0</v>
      </c>
      <c r="BN293">
        <v>0</v>
      </c>
      <c r="BO293">
        <v>0</v>
      </c>
      <c r="BP293">
        <v>0</v>
      </c>
      <c r="BQ293">
        <v>0</v>
      </c>
      <c r="BR293">
        <v>0</v>
      </c>
      <c r="BS293">
        <v>0</v>
      </c>
      <c r="BT293">
        <v>0</v>
      </c>
      <c r="BU293">
        <v>0</v>
      </c>
      <c r="BV293">
        <v>0</v>
      </c>
      <c r="BW293">
        <v>0</v>
      </c>
      <c r="CX293">
        <f>Y293*Source!I111</f>
        <v>25.259</v>
      </c>
      <c r="CY293">
        <f t="shared" si="19"/>
        <v>0.02</v>
      </c>
      <c r="CZ293">
        <f t="shared" si="20"/>
        <v>0.02</v>
      </c>
      <c r="DA293">
        <f t="shared" si="21"/>
        <v>1</v>
      </c>
      <c r="DB293">
        <f t="shared" si="17"/>
        <v>38.86</v>
      </c>
      <c r="DC293">
        <f t="shared" si="18"/>
        <v>0</v>
      </c>
    </row>
    <row r="294" spans="1:107">
      <c r="A294">
        <f>ROW(Source!A111)</f>
        <v>111</v>
      </c>
      <c r="B294">
        <v>48583957</v>
      </c>
      <c r="C294">
        <v>48584791</v>
      </c>
      <c r="D294">
        <v>40489276</v>
      </c>
      <c r="E294">
        <v>1</v>
      </c>
      <c r="F294">
        <v>1</v>
      </c>
      <c r="G294">
        <v>1</v>
      </c>
      <c r="H294">
        <v>3</v>
      </c>
      <c r="I294" t="s">
        <v>1236</v>
      </c>
      <c r="J294" t="s">
        <v>1237</v>
      </c>
      <c r="K294" t="s">
        <v>1238</v>
      </c>
      <c r="L294">
        <v>1354</v>
      </c>
      <c r="N294">
        <v>1010</v>
      </c>
      <c r="O294" t="s">
        <v>170</v>
      </c>
      <c r="P294" t="s">
        <v>170</v>
      </c>
      <c r="Q294">
        <v>1</v>
      </c>
      <c r="W294">
        <v>0</v>
      </c>
      <c r="X294">
        <v>-874589009</v>
      </c>
      <c r="Y294">
        <v>177</v>
      </c>
      <c r="AA294">
        <v>0.08</v>
      </c>
      <c r="AB294">
        <v>0</v>
      </c>
      <c r="AC294">
        <v>0</v>
      </c>
      <c r="AD294">
        <v>0</v>
      </c>
      <c r="AE294">
        <v>0.08</v>
      </c>
      <c r="AF294">
        <v>0</v>
      </c>
      <c r="AG294">
        <v>0</v>
      </c>
      <c r="AH294">
        <v>0</v>
      </c>
      <c r="AI294">
        <v>1</v>
      </c>
      <c r="AJ294">
        <v>1</v>
      </c>
      <c r="AK294">
        <v>1</v>
      </c>
      <c r="AL294">
        <v>1</v>
      </c>
      <c r="AN294">
        <v>0</v>
      </c>
      <c r="AO294">
        <v>1</v>
      </c>
      <c r="AP294">
        <v>0</v>
      </c>
      <c r="AQ294">
        <v>0</v>
      </c>
      <c r="AR294">
        <v>0</v>
      </c>
      <c r="AS294" t="s">
        <v>3</v>
      </c>
      <c r="AT294">
        <v>177</v>
      </c>
      <c r="AU294" t="s">
        <v>3</v>
      </c>
      <c r="AV294">
        <v>0</v>
      </c>
      <c r="AW294">
        <v>2</v>
      </c>
      <c r="AX294">
        <v>48584826</v>
      </c>
      <c r="AY294">
        <v>1</v>
      </c>
      <c r="AZ294">
        <v>0</v>
      </c>
      <c r="BA294">
        <v>309</v>
      </c>
      <c r="BB294">
        <v>0</v>
      </c>
      <c r="BC294">
        <v>0</v>
      </c>
      <c r="BD294">
        <v>0</v>
      </c>
      <c r="BE294">
        <v>0</v>
      </c>
      <c r="BF294">
        <v>0</v>
      </c>
      <c r="BG294">
        <v>0</v>
      </c>
      <c r="BH294">
        <v>0</v>
      </c>
      <c r="BI294">
        <v>0</v>
      </c>
      <c r="BJ294">
        <v>0</v>
      </c>
      <c r="BK294">
        <v>0</v>
      </c>
      <c r="BL294">
        <v>0</v>
      </c>
      <c r="BM294">
        <v>0</v>
      </c>
      <c r="BN294">
        <v>0</v>
      </c>
      <c r="BO294">
        <v>0</v>
      </c>
      <c r="BP294">
        <v>0</v>
      </c>
      <c r="BQ294">
        <v>0</v>
      </c>
      <c r="BR294">
        <v>0</v>
      </c>
      <c r="BS294">
        <v>0</v>
      </c>
      <c r="BT294">
        <v>0</v>
      </c>
      <c r="BU294">
        <v>0</v>
      </c>
      <c r="BV294">
        <v>0</v>
      </c>
      <c r="BW294">
        <v>0</v>
      </c>
      <c r="CX294">
        <f>Y294*Source!I111</f>
        <v>2.3009999999999997</v>
      </c>
      <c r="CY294">
        <f t="shared" si="19"/>
        <v>0.08</v>
      </c>
      <c r="CZ294">
        <f t="shared" si="20"/>
        <v>0.08</v>
      </c>
      <c r="DA294">
        <f t="shared" si="21"/>
        <v>1</v>
      </c>
      <c r="DB294">
        <f t="shared" si="17"/>
        <v>14.16</v>
      </c>
      <c r="DC294">
        <f t="shared" si="18"/>
        <v>0</v>
      </c>
    </row>
    <row r="295" spans="1:107">
      <c r="A295">
        <f>ROW(Source!A111)</f>
        <v>111</v>
      </c>
      <c r="B295">
        <v>48583957</v>
      </c>
      <c r="C295">
        <v>48584791</v>
      </c>
      <c r="D295">
        <v>40503007</v>
      </c>
      <c r="E295">
        <v>1</v>
      </c>
      <c r="F295">
        <v>1</v>
      </c>
      <c r="G295">
        <v>1</v>
      </c>
      <c r="H295">
        <v>3</v>
      </c>
      <c r="I295" t="s">
        <v>1239</v>
      </c>
      <c r="J295" t="s">
        <v>1240</v>
      </c>
      <c r="K295" t="s">
        <v>1241</v>
      </c>
      <c r="L295">
        <v>1301</v>
      </c>
      <c r="N295">
        <v>1003</v>
      </c>
      <c r="O295" t="s">
        <v>116</v>
      </c>
      <c r="P295" t="s">
        <v>116</v>
      </c>
      <c r="Q295">
        <v>1</v>
      </c>
      <c r="W295">
        <v>0</v>
      </c>
      <c r="X295">
        <v>-479477074</v>
      </c>
      <c r="Y295">
        <v>79</v>
      </c>
      <c r="AA295">
        <v>4.0599999999999996</v>
      </c>
      <c r="AB295">
        <v>0</v>
      </c>
      <c r="AC295">
        <v>0</v>
      </c>
      <c r="AD295">
        <v>0</v>
      </c>
      <c r="AE295">
        <v>4.0599999999999996</v>
      </c>
      <c r="AF295">
        <v>0</v>
      </c>
      <c r="AG295">
        <v>0</v>
      </c>
      <c r="AH295">
        <v>0</v>
      </c>
      <c r="AI295">
        <v>1</v>
      </c>
      <c r="AJ295">
        <v>1</v>
      </c>
      <c r="AK295">
        <v>1</v>
      </c>
      <c r="AL295">
        <v>1</v>
      </c>
      <c r="AN295">
        <v>0</v>
      </c>
      <c r="AO295">
        <v>1</v>
      </c>
      <c r="AP295">
        <v>0</v>
      </c>
      <c r="AQ295">
        <v>0</v>
      </c>
      <c r="AR295">
        <v>0</v>
      </c>
      <c r="AS295" t="s">
        <v>3</v>
      </c>
      <c r="AT295">
        <v>79</v>
      </c>
      <c r="AU295" t="s">
        <v>3</v>
      </c>
      <c r="AV295">
        <v>0</v>
      </c>
      <c r="AW295">
        <v>2</v>
      </c>
      <c r="AX295">
        <v>48584827</v>
      </c>
      <c r="AY295">
        <v>1</v>
      </c>
      <c r="AZ295">
        <v>0</v>
      </c>
      <c r="BA295">
        <v>310</v>
      </c>
      <c r="BB295">
        <v>0</v>
      </c>
      <c r="BC295">
        <v>0</v>
      </c>
      <c r="BD295">
        <v>0</v>
      </c>
      <c r="BE295">
        <v>0</v>
      </c>
      <c r="BF295">
        <v>0</v>
      </c>
      <c r="BG295">
        <v>0</v>
      </c>
      <c r="BH295">
        <v>0</v>
      </c>
      <c r="BI295">
        <v>0</v>
      </c>
      <c r="BJ295">
        <v>0</v>
      </c>
      <c r="BK295">
        <v>0</v>
      </c>
      <c r="BL295">
        <v>0</v>
      </c>
      <c r="BM295">
        <v>0</v>
      </c>
      <c r="BN295">
        <v>0</v>
      </c>
      <c r="BO295">
        <v>0</v>
      </c>
      <c r="BP295">
        <v>0</v>
      </c>
      <c r="BQ295">
        <v>0</v>
      </c>
      <c r="BR295">
        <v>0</v>
      </c>
      <c r="BS295">
        <v>0</v>
      </c>
      <c r="BT295">
        <v>0</v>
      </c>
      <c r="BU295">
        <v>0</v>
      </c>
      <c r="BV295">
        <v>0</v>
      </c>
      <c r="BW295">
        <v>0</v>
      </c>
      <c r="CX295">
        <f>Y295*Source!I111</f>
        <v>1.0269999999999999</v>
      </c>
      <c r="CY295">
        <f t="shared" si="19"/>
        <v>4.0599999999999996</v>
      </c>
      <c r="CZ295">
        <f t="shared" si="20"/>
        <v>4.0599999999999996</v>
      </c>
      <c r="DA295">
        <f t="shared" si="21"/>
        <v>1</v>
      </c>
      <c r="DB295">
        <f t="shared" si="17"/>
        <v>320.74</v>
      </c>
      <c r="DC295">
        <f t="shared" si="18"/>
        <v>0</v>
      </c>
    </row>
    <row r="296" spans="1:107">
      <c r="A296">
        <f>ROW(Source!A111)</f>
        <v>111</v>
      </c>
      <c r="B296">
        <v>48583957</v>
      </c>
      <c r="C296">
        <v>48584791</v>
      </c>
      <c r="D296">
        <v>40503020</v>
      </c>
      <c r="E296">
        <v>1</v>
      </c>
      <c r="F296">
        <v>1</v>
      </c>
      <c r="G296">
        <v>1</v>
      </c>
      <c r="H296">
        <v>3</v>
      </c>
      <c r="I296" t="s">
        <v>1242</v>
      </c>
      <c r="J296" t="s">
        <v>1243</v>
      </c>
      <c r="K296" t="s">
        <v>1244</v>
      </c>
      <c r="L296">
        <v>1301</v>
      </c>
      <c r="N296">
        <v>1003</v>
      </c>
      <c r="O296" t="s">
        <v>116</v>
      </c>
      <c r="P296" t="s">
        <v>116</v>
      </c>
      <c r="Q296">
        <v>1</v>
      </c>
      <c r="W296">
        <v>0</v>
      </c>
      <c r="X296">
        <v>-952178931</v>
      </c>
      <c r="Y296">
        <v>277</v>
      </c>
      <c r="AA296">
        <v>5.58</v>
      </c>
      <c r="AB296">
        <v>0</v>
      </c>
      <c r="AC296">
        <v>0</v>
      </c>
      <c r="AD296">
        <v>0</v>
      </c>
      <c r="AE296">
        <v>5.58</v>
      </c>
      <c r="AF296">
        <v>0</v>
      </c>
      <c r="AG296">
        <v>0</v>
      </c>
      <c r="AH296">
        <v>0</v>
      </c>
      <c r="AI296">
        <v>1</v>
      </c>
      <c r="AJ296">
        <v>1</v>
      </c>
      <c r="AK296">
        <v>1</v>
      </c>
      <c r="AL296">
        <v>1</v>
      </c>
      <c r="AN296">
        <v>0</v>
      </c>
      <c r="AO296">
        <v>1</v>
      </c>
      <c r="AP296">
        <v>0</v>
      </c>
      <c r="AQ296">
        <v>0</v>
      </c>
      <c r="AR296">
        <v>0</v>
      </c>
      <c r="AS296" t="s">
        <v>3</v>
      </c>
      <c r="AT296">
        <v>277</v>
      </c>
      <c r="AU296" t="s">
        <v>3</v>
      </c>
      <c r="AV296">
        <v>0</v>
      </c>
      <c r="AW296">
        <v>2</v>
      </c>
      <c r="AX296">
        <v>48584828</v>
      </c>
      <c r="AY296">
        <v>1</v>
      </c>
      <c r="AZ296">
        <v>0</v>
      </c>
      <c r="BA296">
        <v>311</v>
      </c>
      <c r="BB296">
        <v>0</v>
      </c>
      <c r="BC296">
        <v>0</v>
      </c>
      <c r="BD296">
        <v>0</v>
      </c>
      <c r="BE296">
        <v>0</v>
      </c>
      <c r="BF296">
        <v>0</v>
      </c>
      <c r="BG296">
        <v>0</v>
      </c>
      <c r="BH296">
        <v>0</v>
      </c>
      <c r="BI296">
        <v>0</v>
      </c>
      <c r="BJ296">
        <v>0</v>
      </c>
      <c r="BK296">
        <v>0</v>
      </c>
      <c r="BL296">
        <v>0</v>
      </c>
      <c r="BM296">
        <v>0</v>
      </c>
      <c r="BN296">
        <v>0</v>
      </c>
      <c r="BO296">
        <v>0</v>
      </c>
      <c r="BP296">
        <v>0</v>
      </c>
      <c r="BQ296">
        <v>0</v>
      </c>
      <c r="BR296">
        <v>0</v>
      </c>
      <c r="BS296">
        <v>0</v>
      </c>
      <c r="BT296">
        <v>0</v>
      </c>
      <c r="BU296">
        <v>0</v>
      </c>
      <c r="BV296">
        <v>0</v>
      </c>
      <c r="BW296">
        <v>0</v>
      </c>
      <c r="CX296">
        <f>Y296*Source!I111</f>
        <v>3.601</v>
      </c>
      <c r="CY296">
        <f t="shared" si="19"/>
        <v>5.58</v>
      </c>
      <c r="CZ296">
        <f t="shared" si="20"/>
        <v>5.58</v>
      </c>
      <c r="DA296">
        <f t="shared" si="21"/>
        <v>1</v>
      </c>
      <c r="DB296">
        <f t="shared" si="17"/>
        <v>1545.66</v>
      </c>
      <c r="DC296">
        <f t="shared" si="18"/>
        <v>0</v>
      </c>
    </row>
    <row r="297" spans="1:107">
      <c r="A297">
        <f>ROW(Source!A111)</f>
        <v>111</v>
      </c>
      <c r="B297">
        <v>48583957</v>
      </c>
      <c r="C297">
        <v>48584791</v>
      </c>
      <c r="D297">
        <v>40503091</v>
      </c>
      <c r="E297">
        <v>1</v>
      </c>
      <c r="F297">
        <v>1</v>
      </c>
      <c r="G297">
        <v>1</v>
      </c>
      <c r="H297">
        <v>3</v>
      </c>
      <c r="I297" t="s">
        <v>1245</v>
      </c>
      <c r="J297" t="s">
        <v>1246</v>
      </c>
      <c r="K297" t="s">
        <v>1247</v>
      </c>
      <c r="L297">
        <v>1354</v>
      </c>
      <c r="N297">
        <v>1010</v>
      </c>
      <c r="O297" t="s">
        <v>170</v>
      </c>
      <c r="P297" t="s">
        <v>170</v>
      </c>
      <c r="Q297">
        <v>1</v>
      </c>
      <c r="W297">
        <v>0</v>
      </c>
      <c r="X297">
        <v>-1975427383</v>
      </c>
      <c r="Y297">
        <v>83</v>
      </c>
      <c r="AA297">
        <v>0.69</v>
      </c>
      <c r="AB297">
        <v>0</v>
      </c>
      <c r="AC297">
        <v>0</v>
      </c>
      <c r="AD297">
        <v>0</v>
      </c>
      <c r="AE297">
        <v>0.69</v>
      </c>
      <c r="AF297">
        <v>0</v>
      </c>
      <c r="AG297">
        <v>0</v>
      </c>
      <c r="AH297">
        <v>0</v>
      </c>
      <c r="AI297">
        <v>1</v>
      </c>
      <c r="AJ297">
        <v>1</v>
      </c>
      <c r="AK297">
        <v>1</v>
      </c>
      <c r="AL297">
        <v>1</v>
      </c>
      <c r="AN297">
        <v>0</v>
      </c>
      <c r="AO297">
        <v>1</v>
      </c>
      <c r="AP297">
        <v>0</v>
      </c>
      <c r="AQ297">
        <v>0</v>
      </c>
      <c r="AR297">
        <v>0</v>
      </c>
      <c r="AS297" t="s">
        <v>3</v>
      </c>
      <c r="AT297">
        <v>83</v>
      </c>
      <c r="AU297" t="s">
        <v>3</v>
      </c>
      <c r="AV297">
        <v>0</v>
      </c>
      <c r="AW297">
        <v>2</v>
      </c>
      <c r="AX297">
        <v>48584829</v>
      </c>
      <c r="AY297">
        <v>1</v>
      </c>
      <c r="AZ297">
        <v>0</v>
      </c>
      <c r="BA297">
        <v>312</v>
      </c>
      <c r="BB297">
        <v>0</v>
      </c>
      <c r="BC297">
        <v>0</v>
      </c>
      <c r="BD297">
        <v>0</v>
      </c>
      <c r="BE297">
        <v>0</v>
      </c>
      <c r="BF297">
        <v>0</v>
      </c>
      <c r="BG297">
        <v>0</v>
      </c>
      <c r="BH297">
        <v>0</v>
      </c>
      <c r="BI297">
        <v>0</v>
      </c>
      <c r="BJ297">
        <v>0</v>
      </c>
      <c r="BK297">
        <v>0</v>
      </c>
      <c r="BL297">
        <v>0</v>
      </c>
      <c r="BM297">
        <v>0</v>
      </c>
      <c r="BN297">
        <v>0</v>
      </c>
      <c r="BO297">
        <v>0</v>
      </c>
      <c r="BP297">
        <v>0</v>
      </c>
      <c r="BQ297">
        <v>0</v>
      </c>
      <c r="BR297">
        <v>0</v>
      </c>
      <c r="BS297">
        <v>0</v>
      </c>
      <c r="BT297">
        <v>0</v>
      </c>
      <c r="BU297">
        <v>0</v>
      </c>
      <c r="BV297">
        <v>0</v>
      </c>
      <c r="BW297">
        <v>0</v>
      </c>
      <c r="CX297">
        <f>Y297*Source!I111</f>
        <v>1.079</v>
      </c>
      <c r="CY297">
        <f t="shared" si="19"/>
        <v>0.69</v>
      </c>
      <c r="CZ297">
        <f t="shared" si="20"/>
        <v>0.69</v>
      </c>
      <c r="DA297">
        <f t="shared" si="21"/>
        <v>1</v>
      </c>
      <c r="DB297">
        <f t="shared" si="17"/>
        <v>57.27</v>
      </c>
      <c r="DC297">
        <f t="shared" si="18"/>
        <v>0</v>
      </c>
    </row>
    <row r="298" spans="1:107">
      <c r="A298">
        <f>ROW(Source!A111)</f>
        <v>111</v>
      </c>
      <c r="B298">
        <v>48583957</v>
      </c>
      <c r="C298">
        <v>48584791</v>
      </c>
      <c r="D298">
        <v>40503107</v>
      </c>
      <c r="E298">
        <v>1</v>
      </c>
      <c r="F298">
        <v>1</v>
      </c>
      <c r="G298">
        <v>1</v>
      </c>
      <c r="H298">
        <v>3</v>
      </c>
      <c r="I298" t="s">
        <v>1248</v>
      </c>
      <c r="J298" t="s">
        <v>1249</v>
      </c>
      <c r="K298" t="s">
        <v>1250</v>
      </c>
      <c r="L298">
        <v>1354</v>
      </c>
      <c r="N298">
        <v>1010</v>
      </c>
      <c r="O298" t="s">
        <v>170</v>
      </c>
      <c r="P298" t="s">
        <v>170</v>
      </c>
      <c r="Q298">
        <v>1</v>
      </c>
      <c r="W298">
        <v>0</v>
      </c>
      <c r="X298">
        <v>354681988</v>
      </c>
      <c r="Y298">
        <v>114</v>
      </c>
      <c r="AA298">
        <v>1.62</v>
      </c>
      <c r="AB298">
        <v>0</v>
      </c>
      <c r="AC298">
        <v>0</v>
      </c>
      <c r="AD298">
        <v>0</v>
      </c>
      <c r="AE298">
        <v>1.62</v>
      </c>
      <c r="AF298">
        <v>0</v>
      </c>
      <c r="AG298">
        <v>0</v>
      </c>
      <c r="AH298">
        <v>0</v>
      </c>
      <c r="AI298">
        <v>1</v>
      </c>
      <c r="AJ298">
        <v>1</v>
      </c>
      <c r="AK298">
        <v>1</v>
      </c>
      <c r="AL298">
        <v>1</v>
      </c>
      <c r="AN298">
        <v>0</v>
      </c>
      <c r="AO298">
        <v>1</v>
      </c>
      <c r="AP298">
        <v>0</v>
      </c>
      <c r="AQ298">
        <v>0</v>
      </c>
      <c r="AR298">
        <v>0</v>
      </c>
      <c r="AS298" t="s">
        <v>3</v>
      </c>
      <c r="AT298">
        <v>114</v>
      </c>
      <c r="AU298" t="s">
        <v>3</v>
      </c>
      <c r="AV298">
        <v>0</v>
      </c>
      <c r="AW298">
        <v>2</v>
      </c>
      <c r="AX298">
        <v>48584830</v>
      </c>
      <c r="AY298">
        <v>1</v>
      </c>
      <c r="AZ298">
        <v>0</v>
      </c>
      <c r="BA298">
        <v>313</v>
      </c>
      <c r="BB298">
        <v>0</v>
      </c>
      <c r="BC298">
        <v>0</v>
      </c>
      <c r="BD298">
        <v>0</v>
      </c>
      <c r="BE298">
        <v>0</v>
      </c>
      <c r="BF298">
        <v>0</v>
      </c>
      <c r="BG298">
        <v>0</v>
      </c>
      <c r="BH298">
        <v>0</v>
      </c>
      <c r="BI298">
        <v>0</v>
      </c>
      <c r="BJ298">
        <v>0</v>
      </c>
      <c r="BK298">
        <v>0</v>
      </c>
      <c r="BL298">
        <v>0</v>
      </c>
      <c r="BM298">
        <v>0</v>
      </c>
      <c r="BN298">
        <v>0</v>
      </c>
      <c r="BO298">
        <v>0</v>
      </c>
      <c r="BP298">
        <v>0</v>
      </c>
      <c r="BQ298">
        <v>0</v>
      </c>
      <c r="BR298">
        <v>0</v>
      </c>
      <c r="BS298">
        <v>0</v>
      </c>
      <c r="BT298">
        <v>0</v>
      </c>
      <c r="BU298">
        <v>0</v>
      </c>
      <c r="BV298">
        <v>0</v>
      </c>
      <c r="BW298">
        <v>0</v>
      </c>
      <c r="CX298">
        <f>Y298*Source!I111</f>
        <v>1.482</v>
      </c>
      <c r="CY298">
        <f t="shared" si="19"/>
        <v>1.62</v>
      </c>
      <c r="CZ298">
        <f t="shared" si="20"/>
        <v>1.62</v>
      </c>
      <c r="DA298">
        <f t="shared" si="21"/>
        <v>1</v>
      </c>
      <c r="DB298">
        <f t="shared" si="17"/>
        <v>184.68</v>
      </c>
      <c r="DC298">
        <f t="shared" si="18"/>
        <v>0</v>
      </c>
    </row>
    <row r="299" spans="1:107">
      <c r="A299">
        <f>ROW(Source!A111)</f>
        <v>111</v>
      </c>
      <c r="B299">
        <v>48583957</v>
      </c>
      <c r="C299">
        <v>48584791</v>
      </c>
      <c r="D299">
        <v>40503114</v>
      </c>
      <c r="E299">
        <v>1</v>
      </c>
      <c r="F299">
        <v>1</v>
      </c>
      <c r="G299">
        <v>1</v>
      </c>
      <c r="H299">
        <v>3</v>
      </c>
      <c r="I299" t="s">
        <v>1251</v>
      </c>
      <c r="J299" t="s">
        <v>1252</v>
      </c>
      <c r="K299" t="s">
        <v>1253</v>
      </c>
      <c r="L299">
        <v>1301</v>
      </c>
      <c r="N299">
        <v>1003</v>
      </c>
      <c r="O299" t="s">
        <v>116</v>
      </c>
      <c r="P299" t="s">
        <v>116</v>
      </c>
      <c r="Q299">
        <v>1</v>
      </c>
      <c r="W299">
        <v>0</v>
      </c>
      <c r="X299">
        <v>-1758966071</v>
      </c>
      <c r="Y299">
        <v>37</v>
      </c>
      <c r="AA299">
        <v>2.74</v>
      </c>
      <c r="AB299">
        <v>0</v>
      </c>
      <c r="AC299">
        <v>0</v>
      </c>
      <c r="AD299">
        <v>0</v>
      </c>
      <c r="AE299">
        <v>2.74</v>
      </c>
      <c r="AF299">
        <v>0</v>
      </c>
      <c r="AG299">
        <v>0</v>
      </c>
      <c r="AH299">
        <v>0</v>
      </c>
      <c r="AI299">
        <v>1</v>
      </c>
      <c r="AJ299">
        <v>1</v>
      </c>
      <c r="AK299">
        <v>1</v>
      </c>
      <c r="AL299">
        <v>1</v>
      </c>
      <c r="AN299">
        <v>0</v>
      </c>
      <c r="AO299">
        <v>1</v>
      </c>
      <c r="AP299">
        <v>0</v>
      </c>
      <c r="AQ299">
        <v>0</v>
      </c>
      <c r="AR299">
        <v>0</v>
      </c>
      <c r="AS299" t="s">
        <v>3</v>
      </c>
      <c r="AT299">
        <v>37</v>
      </c>
      <c r="AU299" t="s">
        <v>3</v>
      </c>
      <c r="AV299">
        <v>0</v>
      </c>
      <c r="AW299">
        <v>2</v>
      </c>
      <c r="AX299">
        <v>48584831</v>
      </c>
      <c r="AY299">
        <v>1</v>
      </c>
      <c r="AZ299">
        <v>0</v>
      </c>
      <c r="BA299">
        <v>314</v>
      </c>
      <c r="BB299">
        <v>0</v>
      </c>
      <c r="BC299">
        <v>0</v>
      </c>
      <c r="BD299">
        <v>0</v>
      </c>
      <c r="BE299">
        <v>0</v>
      </c>
      <c r="BF299">
        <v>0</v>
      </c>
      <c r="BG299">
        <v>0</v>
      </c>
      <c r="BH299">
        <v>0</v>
      </c>
      <c r="BI299">
        <v>0</v>
      </c>
      <c r="BJ299">
        <v>0</v>
      </c>
      <c r="BK299">
        <v>0</v>
      </c>
      <c r="BL299">
        <v>0</v>
      </c>
      <c r="BM299">
        <v>0</v>
      </c>
      <c r="BN299">
        <v>0</v>
      </c>
      <c r="BO299">
        <v>0</v>
      </c>
      <c r="BP299">
        <v>0</v>
      </c>
      <c r="BQ299">
        <v>0</v>
      </c>
      <c r="BR299">
        <v>0</v>
      </c>
      <c r="BS299">
        <v>0</v>
      </c>
      <c r="BT299">
        <v>0</v>
      </c>
      <c r="BU299">
        <v>0</v>
      </c>
      <c r="BV299">
        <v>0</v>
      </c>
      <c r="BW299">
        <v>0</v>
      </c>
      <c r="CX299">
        <f>Y299*Source!I111</f>
        <v>0.48099999999999998</v>
      </c>
      <c r="CY299">
        <f t="shared" si="19"/>
        <v>2.74</v>
      </c>
      <c r="CZ299">
        <f t="shared" si="20"/>
        <v>2.74</v>
      </c>
      <c r="DA299">
        <f t="shared" si="21"/>
        <v>1</v>
      </c>
      <c r="DB299">
        <f t="shared" si="17"/>
        <v>101.38</v>
      </c>
      <c r="DC299">
        <f t="shared" si="18"/>
        <v>0</v>
      </c>
    </row>
    <row r="300" spans="1:107">
      <c r="A300">
        <f>ROW(Source!A112)</f>
        <v>112</v>
      </c>
      <c r="B300">
        <v>48583957</v>
      </c>
      <c r="C300">
        <v>48584832</v>
      </c>
      <c r="D300">
        <v>23134555</v>
      </c>
      <c r="E300">
        <v>1</v>
      </c>
      <c r="F300">
        <v>1</v>
      </c>
      <c r="G300">
        <v>1</v>
      </c>
      <c r="H300">
        <v>1</v>
      </c>
      <c r="I300" t="s">
        <v>1001</v>
      </c>
      <c r="J300" t="s">
        <v>3</v>
      </c>
      <c r="K300" t="s">
        <v>1002</v>
      </c>
      <c r="L300">
        <v>1369</v>
      </c>
      <c r="N300">
        <v>1013</v>
      </c>
      <c r="O300" t="s">
        <v>991</v>
      </c>
      <c r="P300" t="s">
        <v>991</v>
      </c>
      <c r="Q300">
        <v>1</v>
      </c>
      <c r="W300">
        <v>0</v>
      </c>
      <c r="X300">
        <v>-1593017532</v>
      </c>
      <c r="Y300">
        <v>42.9</v>
      </c>
      <c r="AA300">
        <v>0</v>
      </c>
      <c r="AB300">
        <v>0</v>
      </c>
      <c r="AC300">
        <v>0</v>
      </c>
      <c r="AD300">
        <v>8.3800000000000008</v>
      </c>
      <c r="AE300">
        <v>0</v>
      </c>
      <c r="AF300">
        <v>0</v>
      </c>
      <c r="AG300">
        <v>0</v>
      </c>
      <c r="AH300">
        <v>8.3800000000000008</v>
      </c>
      <c r="AI300">
        <v>1</v>
      </c>
      <c r="AJ300">
        <v>1</v>
      </c>
      <c r="AK300">
        <v>1</v>
      </c>
      <c r="AL300">
        <v>1</v>
      </c>
      <c r="AN300">
        <v>0</v>
      </c>
      <c r="AO300">
        <v>1</v>
      </c>
      <c r="AP300">
        <v>0</v>
      </c>
      <c r="AQ300">
        <v>0</v>
      </c>
      <c r="AR300">
        <v>0</v>
      </c>
      <c r="AS300" t="s">
        <v>3</v>
      </c>
      <c r="AT300">
        <v>42.9</v>
      </c>
      <c r="AU300" t="s">
        <v>3</v>
      </c>
      <c r="AV300">
        <v>1</v>
      </c>
      <c r="AW300">
        <v>2</v>
      </c>
      <c r="AX300">
        <v>48584841</v>
      </c>
      <c r="AY300">
        <v>1</v>
      </c>
      <c r="AZ300">
        <v>0</v>
      </c>
      <c r="BA300">
        <v>315</v>
      </c>
      <c r="BB300">
        <v>0</v>
      </c>
      <c r="BC300">
        <v>0</v>
      </c>
      <c r="BD300">
        <v>0</v>
      </c>
      <c r="BE300">
        <v>0</v>
      </c>
      <c r="BF300">
        <v>0</v>
      </c>
      <c r="BG300">
        <v>0</v>
      </c>
      <c r="BH300">
        <v>0</v>
      </c>
      <c r="BI300">
        <v>0</v>
      </c>
      <c r="BJ300">
        <v>0</v>
      </c>
      <c r="BK300">
        <v>0</v>
      </c>
      <c r="BL300">
        <v>0</v>
      </c>
      <c r="BM300">
        <v>0</v>
      </c>
      <c r="BN300">
        <v>0</v>
      </c>
      <c r="BO300">
        <v>0</v>
      </c>
      <c r="BP300">
        <v>0</v>
      </c>
      <c r="BQ300">
        <v>0</v>
      </c>
      <c r="BR300">
        <v>0</v>
      </c>
      <c r="BS300">
        <v>0</v>
      </c>
      <c r="BT300">
        <v>0</v>
      </c>
      <c r="BU300">
        <v>0</v>
      </c>
      <c r="BV300">
        <v>0</v>
      </c>
      <c r="BW300">
        <v>0</v>
      </c>
      <c r="CX300">
        <f>Y300*Source!I112</f>
        <v>0.55769999999999997</v>
      </c>
      <c r="CY300">
        <f>AD300</f>
        <v>8.3800000000000008</v>
      </c>
      <c r="CZ300">
        <f>AH300</f>
        <v>8.3800000000000008</v>
      </c>
      <c r="DA300">
        <f>AL300</f>
        <v>1</v>
      </c>
      <c r="DB300">
        <f t="shared" si="17"/>
        <v>359.5</v>
      </c>
      <c r="DC300">
        <f t="shared" si="18"/>
        <v>0</v>
      </c>
    </row>
    <row r="301" spans="1:107">
      <c r="A301">
        <f>ROW(Source!A112)</f>
        <v>112</v>
      </c>
      <c r="B301">
        <v>48583957</v>
      </c>
      <c r="C301">
        <v>48584832</v>
      </c>
      <c r="D301">
        <v>121548</v>
      </c>
      <c r="E301">
        <v>1</v>
      </c>
      <c r="F301">
        <v>1</v>
      </c>
      <c r="G301">
        <v>1</v>
      </c>
      <c r="H301">
        <v>1</v>
      </c>
      <c r="I301" t="s">
        <v>24</v>
      </c>
      <c r="J301" t="s">
        <v>3</v>
      </c>
      <c r="K301" t="s">
        <v>992</v>
      </c>
      <c r="L301">
        <v>608254</v>
      </c>
      <c r="N301">
        <v>1013</v>
      </c>
      <c r="O301" t="s">
        <v>993</v>
      </c>
      <c r="P301" t="s">
        <v>993</v>
      </c>
      <c r="Q301">
        <v>1</v>
      </c>
      <c r="W301">
        <v>0</v>
      </c>
      <c r="X301">
        <v>-185737400</v>
      </c>
      <c r="Y301">
        <v>0.02</v>
      </c>
      <c r="AA301">
        <v>0</v>
      </c>
      <c r="AB301">
        <v>0</v>
      </c>
      <c r="AC301">
        <v>0</v>
      </c>
      <c r="AD301">
        <v>0</v>
      </c>
      <c r="AE301">
        <v>0</v>
      </c>
      <c r="AF301">
        <v>0</v>
      </c>
      <c r="AG301">
        <v>0</v>
      </c>
      <c r="AH301">
        <v>0</v>
      </c>
      <c r="AI301">
        <v>1</v>
      </c>
      <c r="AJ301">
        <v>1</v>
      </c>
      <c r="AK301">
        <v>1</v>
      </c>
      <c r="AL301">
        <v>1</v>
      </c>
      <c r="AN301">
        <v>0</v>
      </c>
      <c r="AO301">
        <v>1</v>
      </c>
      <c r="AP301">
        <v>0</v>
      </c>
      <c r="AQ301">
        <v>0</v>
      </c>
      <c r="AR301">
        <v>0</v>
      </c>
      <c r="AS301" t="s">
        <v>3</v>
      </c>
      <c r="AT301">
        <v>0.02</v>
      </c>
      <c r="AU301" t="s">
        <v>3</v>
      </c>
      <c r="AV301">
        <v>2</v>
      </c>
      <c r="AW301">
        <v>2</v>
      </c>
      <c r="AX301">
        <v>48584842</v>
      </c>
      <c r="AY301">
        <v>1</v>
      </c>
      <c r="AZ301">
        <v>0</v>
      </c>
      <c r="BA301">
        <v>316</v>
      </c>
      <c r="BB301">
        <v>0</v>
      </c>
      <c r="BC301">
        <v>0</v>
      </c>
      <c r="BD301">
        <v>0</v>
      </c>
      <c r="BE301">
        <v>0</v>
      </c>
      <c r="BF301">
        <v>0</v>
      </c>
      <c r="BG301">
        <v>0</v>
      </c>
      <c r="BH301">
        <v>0</v>
      </c>
      <c r="BI301">
        <v>0</v>
      </c>
      <c r="BJ301">
        <v>0</v>
      </c>
      <c r="BK301">
        <v>0</v>
      </c>
      <c r="BL301">
        <v>0</v>
      </c>
      <c r="BM301">
        <v>0</v>
      </c>
      <c r="BN301">
        <v>0</v>
      </c>
      <c r="BO301">
        <v>0</v>
      </c>
      <c r="BP301">
        <v>0</v>
      </c>
      <c r="BQ301">
        <v>0</v>
      </c>
      <c r="BR301">
        <v>0</v>
      </c>
      <c r="BS301">
        <v>0</v>
      </c>
      <c r="BT301">
        <v>0</v>
      </c>
      <c r="BU301">
        <v>0</v>
      </c>
      <c r="BV301">
        <v>0</v>
      </c>
      <c r="BW301">
        <v>0</v>
      </c>
      <c r="CX301">
        <f>Y301*Source!I112</f>
        <v>2.5999999999999998E-4</v>
      </c>
      <c r="CY301">
        <f>AD301</f>
        <v>0</v>
      </c>
      <c r="CZ301">
        <f>AH301</f>
        <v>0</v>
      </c>
      <c r="DA301">
        <f>AL301</f>
        <v>1</v>
      </c>
      <c r="DB301">
        <f t="shared" si="17"/>
        <v>0</v>
      </c>
      <c r="DC301">
        <f t="shared" si="18"/>
        <v>0</v>
      </c>
    </row>
    <row r="302" spans="1:107">
      <c r="A302">
        <f>ROW(Source!A112)</f>
        <v>112</v>
      </c>
      <c r="B302">
        <v>48583957</v>
      </c>
      <c r="C302">
        <v>48584832</v>
      </c>
      <c r="D302">
        <v>40547141</v>
      </c>
      <c r="E302">
        <v>1</v>
      </c>
      <c r="F302">
        <v>1</v>
      </c>
      <c r="G302">
        <v>1</v>
      </c>
      <c r="H302">
        <v>2</v>
      </c>
      <c r="I302" t="s">
        <v>1009</v>
      </c>
      <c r="J302" t="s">
        <v>1017</v>
      </c>
      <c r="K302" t="s">
        <v>1011</v>
      </c>
      <c r="L302">
        <v>1368</v>
      </c>
      <c r="N302">
        <v>1011</v>
      </c>
      <c r="O302" t="s">
        <v>997</v>
      </c>
      <c r="P302" t="s">
        <v>997</v>
      </c>
      <c r="Q302">
        <v>1</v>
      </c>
      <c r="W302">
        <v>0</v>
      </c>
      <c r="X302">
        <v>1753337916</v>
      </c>
      <c r="Y302">
        <v>0.02</v>
      </c>
      <c r="AA302">
        <v>0</v>
      </c>
      <c r="AB302">
        <v>32.090000000000003</v>
      </c>
      <c r="AC302">
        <v>12.1</v>
      </c>
      <c r="AD302">
        <v>0</v>
      </c>
      <c r="AE302">
        <v>0</v>
      </c>
      <c r="AF302">
        <v>32.090000000000003</v>
      </c>
      <c r="AG302">
        <v>12.1</v>
      </c>
      <c r="AH302">
        <v>0</v>
      </c>
      <c r="AI302">
        <v>1</v>
      </c>
      <c r="AJ302">
        <v>1</v>
      </c>
      <c r="AK302">
        <v>1</v>
      </c>
      <c r="AL302">
        <v>1</v>
      </c>
      <c r="AN302">
        <v>0</v>
      </c>
      <c r="AO302">
        <v>1</v>
      </c>
      <c r="AP302">
        <v>0</v>
      </c>
      <c r="AQ302">
        <v>0</v>
      </c>
      <c r="AR302">
        <v>0</v>
      </c>
      <c r="AS302" t="s">
        <v>3</v>
      </c>
      <c r="AT302">
        <v>0.02</v>
      </c>
      <c r="AU302" t="s">
        <v>3</v>
      </c>
      <c r="AV302">
        <v>0</v>
      </c>
      <c r="AW302">
        <v>2</v>
      </c>
      <c r="AX302">
        <v>48584843</v>
      </c>
      <c r="AY302">
        <v>1</v>
      </c>
      <c r="AZ302">
        <v>0</v>
      </c>
      <c r="BA302">
        <v>317</v>
      </c>
      <c r="BB302">
        <v>0</v>
      </c>
      <c r="BC302">
        <v>0</v>
      </c>
      <c r="BD302">
        <v>0</v>
      </c>
      <c r="BE302">
        <v>0</v>
      </c>
      <c r="BF302">
        <v>0</v>
      </c>
      <c r="BG302">
        <v>0</v>
      </c>
      <c r="BH302">
        <v>0</v>
      </c>
      <c r="BI302">
        <v>0</v>
      </c>
      <c r="BJ302">
        <v>0</v>
      </c>
      <c r="BK302">
        <v>0</v>
      </c>
      <c r="BL302">
        <v>0</v>
      </c>
      <c r="BM302">
        <v>0</v>
      </c>
      <c r="BN302">
        <v>0</v>
      </c>
      <c r="BO302">
        <v>0</v>
      </c>
      <c r="BP302">
        <v>0</v>
      </c>
      <c r="BQ302">
        <v>0</v>
      </c>
      <c r="BR302">
        <v>0</v>
      </c>
      <c r="BS302">
        <v>0</v>
      </c>
      <c r="BT302">
        <v>0</v>
      </c>
      <c r="BU302">
        <v>0</v>
      </c>
      <c r="BV302">
        <v>0</v>
      </c>
      <c r="BW302">
        <v>0</v>
      </c>
      <c r="CX302">
        <f>Y302*Source!I112</f>
        <v>2.5999999999999998E-4</v>
      </c>
      <c r="CY302">
        <f>AB302</f>
        <v>32.090000000000003</v>
      </c>
      <c r="CZ302">
        <f>AF302</f>
        <v>32.090000000000003</v>
      </c>
      <c r="DA302">
        <f>AJ302</f>
        <v>1</v>
      </c>
      <c r="DB302">
        <f t="shared" si="17"/>
        <v>0.64</v>
      </c>
      <c r="DC302">
        <f t="shared" si="18"/>
        <v>0.24</v>
      </c>
    </row>
    <row r="303" spans="1:107">
      <c r="A303">
        <f>ROW(Source!A112)</f>
        <v>112</v>
      </c>
      <c r="B303">
        <v>48583957</v>
      </c>
      <c r="C303">
        <v>48584832</v>
      </c>
      <c r="D303">
        <v>40548857</v>
      </c>
      <c r="E303">
        <v>1</v>
      </c>
      <c r="F303">
        <v>1</v>
      </c>
      <c r="G303">
        <v>1</v>
      </c>
      <c r="H303">
        <v>2</v>
      </c>
      <c r="I303" t="s">
        <v>1028</v>
      </c>
      <c r="J303" t="s">
        <v>1029</v>
      </c>
      <c r="K303" t="s">
        <v>1030</v>
      </c>
      <c r="L303">
        <v>1368</v>
      </c>
      <c r="N303">
        <v>1011</v>
      </c>
      <c r="O303" t="s">
        <v>997</v>
      </c>
      <c r="P303" t="s">
        <v>997</v>
      </c>
      <c r="Q303">
        <v>1</v>
      </c>
      <c r="W303">
        <v>0</v>
      </c>
      <c r="X303">
        <v>-671646184</v>
      </c>
      <c r="Y303">
        <v>0.15</v>
      </c>
      <c r="AA303">
        <v>0</v>
      </c>
      <c r="AB303">
        <v>91.76</v>
      </c>
      <c r="AC303">
        <v>10.35</v>
      </c>
      <c r="AD303">
        <v>0</v>
      </c>
      <c r="AE303">
        <v>0</v>
      </c>
      <c r="AF303">
        <v>91.76</v>
      </c>
      <c r="AG303">
        <v>10.35</v>
      </c>
      <c r="AH303">
        <v>0</v>
      </c>
      <c r="AI303">
        <v>1</v>
      </c>
      <c r="AJ303">
        <v>1</v>
      </c>
      <c r="AK303">
        <v>1</v>
      </c>
      <c r="AL303">
        <v>1</v>
      </c>
      <c r="AN303">
        <v>0</v>
      </c>
      <c r="AO303">
        <v>1</v>
      </c>
      <c r="AP303">
        <v>0</v>
      </c>
      <c r="AQ303">
        <v>0</v>
      </c>
      <c r="AR303">
        <v>0</v>
      </c>
      <c r="AS303" t="s">
        <v>3</v>
      </c>
      <c r="AT303">
        <v>0.15</v>
      </c>
      <c r="AU303" t="s">
        <v>3</v>
      </c>
      <c r="AV303">
        <v>0</v>
      </c>
      <c r="AW303">
        <v>2</v>
      </c>
      <c r="AX303">
        <v>48584844</v>
      </c>
      <c r="AY303">
        <v>1</v>
      </c>
      <c r="AZ303">
        <v>0</v>
      </c>
      <c r="BA303">
        <v>318</v>
      </c>
      <c r="BB303">
        <v>0</v>
      </c>
      <c r="BC303">
        <v>0</v>
      </c>
      <c r="BD303">
        <v>0</v>
      </c>
      <c r="BE303">
        <v>0</v>
      </c>
      <c r="BF303">
        <v>0</v>
      </c>
      <c r="BG303">
        <v>0</v>
      </c>
      <c r="BH303">
        <v>0</v>
      </c>
      <c r="BI303">
        <v>0</v>
      </c>
      <c r="BJ303">
        <v>0</v>
      </c>
      <c r="BK303">
        <v>0</v>
      </c>
      <c r="BL303">
        <v>0</v>
      </c>
      <c r="BM303">
        <v>0</v>
      </c>
      <c r="BN303">
        <v>0</v>
      </c>
      <c r="BO303">
        <v>0</v>
      </c>
      <c r="BP303">
        <v>0</v>
      </c>
      <c r="BQ303">
        <v>0</v>
      </c>
      <c r="BR303">
        <v>0</v>
      </c>
      <c r="BS303">
        <v>0</v>
      </c>
      <c r="BT303">
        <v>0</v>
      </c>
      <c r="BU303">
        <v>0</v>
      </c>
      <c r="BV303">
        <v>0</v>
      </c>
      <c r="BW303">
        <v>0</v>
      </c>
      <c r="CX303">
        <f>Y303*Source!I112</f>
        <v>1.9499999999999999E-3</v>
      </c>
      <c r="CY303">
        <f>AB303</f>
        <v>91.76</v>
      </c>
      <c r="CZ303">
        <f>AF303</f>
        <v>91.76</v>
      </c>
      <c r="DA303">
        <f>AJ303</f>
        <v>1</v>
      </c>
      <c r="DB303">
        <f t="shared" si="17"/>
        <v>13.76</v>
      </c>
      <c r="DC303">
        <f t="shared" si="18"/>
        <v>1.55</v>
      </c>
    </row>
    <row r="304" spans="1:107">
      <c r="A304">
        <f>ROW(Source!A112)</f>
        <v>112</v>
      </c>
      <c r="B304">
        <v>48583957</v>
      </c>
      <c r="C304">
        <v>48584832</v>
      </c>
      <c r="D304">
        <v>40482866</v>
      </c>
      <c r="E304">
        <v>1</v>
      </c>
      <c r="F304">
        <v>1</v>
      </c>
      <c r="G304">
        <v>1</v>
      </c>
      <c r="H304">
        <v>3</v>
      </c>
      <c r="I304" t="s">
        <v>1093</v>
      </c>
      <c r="J304" t="s">
        <v>1094</v>
      </c>
      <c r="K304" t="s">
        <v>1095</v>
      </c>
      <c r="L304">
        <v>1327</v>
      </c>
      <c r="N304">
        <v>1005</v>
      </c>
      <c r="O304" t="s">
        <v>105</v>
      </c>
      <c r="P304" t="s">
        <v>105</v>
      </c>
      <c r="Q304">
        <v>1</v>
      </c>
      <c r="W304">
        <v>0</v>
      </c>
      <c r="X304">
        <v>1290542317</v>
      </c>
      <c r="Y304">
        <v>0.84</v>
      </c>
      <c r="AA304">
        <v>72.319999999999993</v>
      </c>
      <c r="AB304">
        <v>0</v>
      </c>
      <c r="AC304">
        <v>0</v>
      </c>
      <c r="AD304">
        <v>0</v>
      </c>
      <c r="AE304">
        <v>72.319999999999993</v>
      </c>
      <c r="AF304">
        <v>0</v>
      </c>
      <c r="AG304">
        <v>0</v>
      </c>
      <c r="AH304">
        <v>0</v>
      </c>
      <c r="AI304">
        <v>1</v>
      </c>
      <c r="AJ304">
        <v>1</v>
      </c>
      <c r="AK304">
        <v>1</v>
      </c>
      <c r="AL304">
        <v>1</v>
      </c>
      <c r="AN304">
        <v>0</v>
      </c>
      <c r="AO304">
        <v>1</v>
      </c>
      <c r="AP304">
        <v>0</v>
      </c>
      <c r="AQ304">
        <v>0</v>
      </c>
      <c r="AR304">
        <v>0</v>
      </c>
      <c r="AS304" t="s">
        <v>3</v>
      </c>
      <c r="AT304">
        <v>0.84</v>
      </c>
      <c r="AU304" t="s">
        <v>3</v>
      </c>
      <c r="AV304">
        <v>0</v>
      </c>
      <c r="AW304">
        <v>2</v>
      </c>
      <c r="AX304">
        <v>48584845</v>
      </c>
      <c r="AY304">
        <v>1</v>
      </c>
      <c r="AZ304">
        <v>0</v>
      </c>
      <c r="BA304">
        <v>319</v>
      </c>
      <c r="BB304">
        <v>0</v>
      </c>
      <c r="BC304">
        <v>0</v>
      </c>
      <c r="BD304">
        <v>0</v>
      </c>
      <c r="BE304">
        <v>0</v>
      </c>
      <c r="BF304">
        <v>0</v>
      </c>
      <c r="BG304">
        <v>0</v>
      </c>
      <c r="BH304">
        <v>0</v>
      </c>
      <c r="BI304">
        <v>0</v>
      </c>
      <c r="BJ304">
        <v>0</v>
      </c>
      <c r="BK304">
        <v>0</v>
      </c>
      <c r="BL304">
        <v>0</v>
      </c>
      <c r="BM304">
        <v>0</v>
      </c>
      <c r="BN304">
        <v>0</v>
      </c>
      <c r="BO304">
        <v>0</v>
      </c>
      <c r="BP304">
        <v>0</v>
      </c>
      <c r="BQ304">
        <v>0</v>
      </c>
      <c r="BR304">
        <v>0</v>
      </c>
      <c r="BS304">
        <v>0</v>
      </c>
      <c r="BT304">
        <v>0</v>
      </c>
      <c r="BU304">
        <v>0</v>
      </c>
      <c r="BV304">
        <v>0</v>
      </c>
      <c r="BW304">
        <v>0</v>
      </c>
      <c r="CX304">
        <f>Y304*Source!I112</f>
        <v>1.0919999999999999E-2</v>
      </c>
      <c r="CY304">
        <f>AA304</f>
        <v>72.319999999999993</v>
      </c>
      <c r="CZ304">
        <f>AE304</f>
        <v>72.319999999999993</v>
      </c>
      <c r="DA304">
        <f>AI304</f>
        <v>1</v>
      </c>
      <c r="DB304">
        <f t="shared" si="17"/>
        <v>60.75</v>
      </c>
      <c r="DC304">
        <f t="shared" si="18"/>
        <v>0</v>
      </c>
    </row>
    <row r="305" spans="1:107">
      <c r="A305">
        <f>ROW(Source!A112)</f>
        <v>112</v>
      </c>
      <c r="B305">
        <v>48583957</v>
      </c>
      <c r="C305">
        <v>48584832</v>
      </c>
      <c r="D305">
        <v>40484634</v>
      </c>
      <c r="E305">
        <v>1</v>
      </c>
      <c r="F305">
        <v>1</v>
      </c>
      <c r="G305">
        <v>1</v>
      </c>
      <c r="H305">
        <v>3</v>
      </c>
      <c r="I305" t="s">
        <v>1096</v>
      </c>
      <c r="J305" t="s">
        <v>1097</v>
      </c>
      <c r="K305" t="s">
        <v>1098</v>
      </c>
      <c r="L305">
        <v>1348</v>
      </c>
      <c r="N305">
        <v>1009</v>
      </c>
      <c r="O305" t="s">
        <v>40</v>
      </c>
      <c r="P305" t="s">
        <v>40</v>
      </c>
      <c r="Q305">
        <v>1000</v>
      </c>
      <c r="W305">
        <v>0</v>
      </c>
      <c r="X305">
        <v>1606687113</v>
      </c>
      <c r="Y305">
        <v>5.0999999999999997E-2</v>
      </c>
      <c r="AA305">
        <v>4294</v>
      </c>
      <c r="AB305">
        <v>0</v>
      </c>
      <c r="AC305">
        <v>0</v>
      </c>
      <c r="AD305">
        <v>0</v>
      </c>
      <c r="AE305">
        <v>4294</v>
      </c>
      <c r="AF305">
        <v>0</v>
      </c>
      <c r="AG305">
        <v>0</v>
      </c>
      <c r="AH305">
        <v>0</v>
      </c>
      <c r="AI305">
        <v>1</v>
      </c>
      <c r="AJ305">
        <v>1</v>
      </c>
      <c r="AK305">
        <v>1</v>
      </c>
      <c r="AL305">
        <v>1</v>
      </c>
      <c r="AN305">
        <v>0</v>
      </c>
      <c r="AO305">
        <v>1</v>
      </c>
      <c r="AP305">
        <v>0</v>
      </c>
      <c r="AQ305">
        <v>0</v>
      </c>
      <c r="AR305">
        <v>0</v>
      </c>
      <c r="AS305" t="s">
        <v>3</v>
      </c>
      <c r="AT305">
        <v>5.0999999999999997E-2</v>
      </c>
      <c r="AU305" t="s">
        <v>3</v>
      </c>
      <c r="AV305">
        <v>0</v>
      </c>
      <c r="AW305">
        <v>2</v>
      </c>
      <c r="AX305">
        <v>48584846</v>
      </c>
      <c r="AY305">
        <v>1</v>
      </c>
      <c r="AZ305">
        <v>0</v>
      </c>
      <c r="BA305">
        <v>320</v>
      </c>
      <c r="BB305">
        <v>0</v>
      </c>
      <c r="BC305">
        <v>0</v>
      </c>
      <c r="BD305">
        <v>0</v>
      </c>
      <c r="BE305">
        <v>0</v>
      </c>
      <c r="BF305">
        <v>0</v>
      </c>
      <c r="BG305">
        <v>0</v>
      </c>
      <c r="BH305">
        <v>0</v>
      </c>
      <c r="BI305">
        <v>0</v>
      </c>
      <c r="BJ305">
        <v>0</v>
      </c>
      <c r="BK305">
        <v>0</v>
      </c>
      <c r="BL305">
        <v>0</v>
      </c>
      <c r="BM305">
        <v>0</v>
      </c>
      <c r="BN305">
        <v>0</v>
      </c>
      <c r="BO305">
        <v>0</v>
      </c>
      <c r="BP305">
        <v>0</v>
      </c>
      <c r="BQ305">
        <v>0</v>
      </c>
      <c r="BR305">
        <v>0</v>
      </c>
      <c r="BS305">
        <v>0</v>
      </c>
      <c r="BT305">
        <v>0</v>
      </c>
      <c r="BU305">
        <v>0</v>
      </c>
      <c r="BV305">
        <v>0</v>
      </c>
      <c r="BW305">
        <v>0</v>
      </c>
      <c r="CX305">
        <f>Y305*Source!I112</f>
        <v>6.6299999999999996E-4</v>
      </c>
      <c r="CY305">
        <f>AA305</f>
        <v>4294</v>
      </c>
      <c r="CZ305">
        <f>AE305</f>
        <v>4294</v>
      </c>
      <c r="DA305">
        <f>AI305</f>
        <v>1</v>
      </c>
      <c r="DB305">
        <f t="shared" si="17"/>
        <v>218.99</v>
      </c>
      <c r="DC305">
        <f t="shared" si="18"/>
        <v>0</v>
      </c>
    </row>
    <row r="306" spans="1:107">
      <c r="A306">
        <f>ROW(Source!A112)</f>
        <v>112</v>
      </c>
      <c r="B306">
        <v>48583957</v>
      </c>
      <c r="C306">
        <v>48584832</v>
      </c>
      <c r="D306">
        <v>40482877</v>
      </c>
      <c r="E306">
        <v>1</v>
      </c>
      <c r="F306">
        <v>1</v>
      </c>
      <c r="G306">
        <v>1</v>
      </c>
      <c r="H306">
        <v>3</v>
      </c>
      <c r="I306" t="s">
        <v>1099</v>
      </c>
      <c r="J306" t="s">
        <v>1100</v>
      </c>
      <c r="K306" t="s">
        <v>1101</v>
      </c>
      <c r="L306">
        <v>1346</v>
      </c>
      <c r="N306">
        <v>1009</v>
      </c>
      <c r="O306" t="s">
        <v>220</v>
      </c>
      <c r="P306" t="s">
        <v>220</v>
      </c>
      <c r="Q306">
        <v>1</v>
      </c>
      <c r="W306">
        <v>0</v>
      </c>
      <c r="X306">
        <v>844235703</v>
      </c>
      <c r="Y306">
        <v>0.31</v>
      </c>
      <c r="AA306">
        <v>1.82</v>
      </c>
      <c r="AB306">
        <v>0</v>
      </c>
      <c r="AC306">
        <v>0</v>
      </c>
      <c r="AD306">
        <v>0</v>
      </c>
      <c r="AE306">
        <v>1.82</v>
      </c>
      <c r="AF306">
        <v>0</v>
      </c>
      <c r="AG306">
        <v>0</v>
      </c>
      <c r="AH306">
        <v>0</v>
      </c>
      <c r="AI306">
        <v>1</v>
      </c>
      <c r="AJ306">
        <v>1</v>
      </c>
      <c r="AK306">
        <v>1</v>
      </c>
      <c r="AL306">
        <v>1</v>
      </c>
      <c r="AN306">
        <v>0</v>
      </c>
      <c r="AO306">
        <v>1</v>
      </c>
      <c r="AP306">
        <v>0</v>
      </c>
      <c r="AQ306">
        <v>0</v>
      </c>
      <c r="AR306">
        <v>0</v>
      </c>
      <c r="AS306" t="s">
        <v>3</v>
      </c>
      <c r="AT306">
        <v>0.31</v>
      </c>
      <c r="AU306" t="s">
        <v>3</v>
      </c>
      <c r="AV306">
        <v>0</v>
      </c>
      <c r="AW306">
        <v>2</v>
      </c>
      <c r="AX306">
        <v>48584847</v>
      </c>
      <c r="AY306">
        <v>1</v>
      </c>
      <c r="AZ306">
        <v>0</v>
      </c>
      <c r="BA306">
        <v>321</v>
      </c>
      <c r="BB306">
        <v>0</v>
      </c>
      <c r="BC306">
        <v>0</v>
      </c>
      <c r="BD306">
        <v>0</v>
      </c>
      <c r="BE306">
        <v>0</v>
      </c>
      <c r="BF306">
        <v>0</v>
      </c>
      <c r="BG306">
        <v>0</v>
      </c>
      <c r="BH306">
        <v>0</v>
      </c>
      <c r="BI306">
        <v>0</v>
      </c>
      <c r="BJ306">
        <v>0</v>
      </c>
      <c r="BK306">
        <v>0</v>
      </c>
      <c r="BL306">
        <v>0</v>
      </c>
      <c r="BM306">
        <v>0</v>
      </c>
      <c r="BN306">
        <v>0</v>
      </c>
      <c r="BO306">
        <v>0</v>
      </c>
      <c r="BP306">
        <v>0</v>
      </c>
      <c r="BQ306">
        <v>0</v>
      </c>
      <c r="BR306">
        <v>0</v>
      </c>
      <c r="BS306">
        <v>0</v>
      </c>
      <c r="BT306">
        <v>0</v>
      </c>
      <c r="BU306">
        <v>0</v>
      </c>
      <c r="BV306">
        <v>0</v>
      </c>
      <c r="BW306">
        <v>0</v>
      </c>
      <c r="CX306">
        <f>Y306*Source!I112</f>
        <v>4.0299999999999997E-3</v>
      </c>
      <c r="CY306">
        <f>AA306</f>
        <v>1.82</v>
      </c>
      <c r="CZ306">
        <f>AE306</f>
        <v>1.82</v>
      </c>
      <c r="DA306">
        <f>AI306</f>
        <v>1</v>
      </c>
      <c r="DB306">
        <f t="shared" si="17"/>
        <v>0.56000000000000005</v>
      </c>
      <c r="DC306">
        <f t="shared" si="18"/>
        <v>0</v>
      </c>
    </row>
    <row r="307" spans="1:107">
      <c r="A307">
        <f>ROW(Source!A112)</f>
        <v>112</v>
      </c>
      <c r="B307">
        <v>48583957</v>
      </c>
      <c r="C307">
        <v>48584832</v>
      </c>
      <c r="D307">
        <v>40485274</v>
      </c>
      <c r="E307">
        <v>1</v>
      </c>
      <c r="F307">
        <v>1</v>
      </c>
      <c r="G307">
        <v>1</v>
      </c>
      <c r="H307">
        <v>3</v>
      </c>
      <c r="I307" t="s">
        <v>280</v>
      </c>
      <c r="J307" t="s">
        <v>282</v>
      </c>
      <c r="K307" t="s">
        <v>281</v>
      </c>
      <c r="L307">
        <v>1348</v>
      </c>
      <c r="N307">
        <v>1009</v>
      </c>
      <c r="O307" t="s">
        <v>40</v>
      </c>
      <c r="P307" t="s">
        <v>40</v>
      </c>
      <c r="Q307">
        <v>1000</v>
      </c>
      <c r="W307">
        <v>0</v>
      </c>
      <c r="X307">
        <v>784182181</v>
      </c>
      <c r="Y307">
        <v>6.3E-2</v>
      </c>
      <c r="AA307">
        <v>15481</v>
      </c>
      <c r="AB307">
        <v>0</v>
      </c>
      <c r="AC307">
        <v>0</v>
      </c>
      <c r="AD307">
        <v>0</v>
      </c>
      <c r="AE307">
        <v>15481</v>
      </c>
      <c r="AF307">
        <v>0</v>
      </c>
      <c r="AG307">
        <v>0</v>
      </c>
      <c r="AH307">
        <v>0</v>
      </c>
      <c r="AI307">
        <v>1</v>
      </c>
      <c r="AJ307">
        <v>1</v>
      </c>
      <c r="AK307">
        <v>1</v>
      </c>
      <c r="AL307">
        <v>1</v>
      </c>
      <c r="AN307">
        <v>0</v>
      </c>
      <c r="AO307">
        <v>1</v>
      </c>
      <c r="AP307">
        <v>0</v>
      </c>
      <c r="AQ307">
        <v>0</v>
      </c>
      <c r="AR307">
        <v>0</v>
      </c>
      <c r="AS307" t="s">
        <v>3</v>
      </c>
      <c r="AT307">
        <v>6.3E-2</v>
      </c>
      <c r="AU307" t="s">
        <v>3</v>
      </c>
      <c r="AV307">
        <v>0</v>
      </c>
      <c r="AW307">
        <v>2</v>
      </c>
      <c r="AX307">
        <v>48584848</v>
      </c>
      <c r="AY307">
        <v>1</v>
      </c>
      <c r="AZ307">
        <v>0</v>
      </c>
      <c r="BA307">
        <v>322</v>
      </c>
      <c r="BB307">
        <v>0</v>
      </c>
      <c r="BC307">
        <v>0</v>
      </c>
      <c r="BD307">
        <v>0</v>
      </c>
      <c r="BE307">
        <v>0</v>
      </c>
      <c r="BF307">
        <v>0</v>
      </c>
      <c r="BG307">
        <v>0</v>
      </c>
      <c r="BH307">
        <v>0</v>
      </c>
      <c r="BI307">
        <v>0</v>
      </c>
      <c r="BJ307">
        <v>0</v>
      </c>
      <c r="BK307">
        <v>0</v>
      </c>
      <c r="BL307">
        <v>0</v>
      </c>
      <c r="BM307">
        <v>0</v>
      </c>
      <c r="BN307">
        <v>0</v>
      </c>
      <c r="BO307">
        <v>0</v>
      </c>
      <c r="BP307">
        <v>0</v>
      </c>
      <c r="BQ307">
        <v>0</v>
      </c>
      <c r="BR307">
        <v>0</v>
      </c>
      <c r="BS307">
        <v>0</v>
      </c>
      <c r="BT307">
        <v>0</v>
      </c>
      <c r="BU307">
        <v>0</v>
      </c>
      <c r="BV307">
        <v>0</v>
      </c>
      <c r="BW307">
        <v>0</v>
      </c>
      <c r="CX307">
        <f>Y307*Source!I112</f>
        <v>8.1899999999999996E-4</v>
      </c>
      <c r="CY307">
        <f>AA307</f>
        <v>15481</v>
      </c>
      <c r="CZ307">
        <f>AE307</f>
        <v>15481</v>
      </c>
      <c r="DA307">
        <f>AI307</f>
        <v>1</v>
      </c>
      <c r="DB307">
        <f t="shared" si="17"/>
        <v>975.3</v>
      </c>
      <c r="DC307">
        <f t="shared" si="18"/>
        <v>0</v>
      </c>
    </row>
    <row r="308" spans="1:107">
      <c r="A308">
        <f>ROW(Source!A114)</f>
        <v>114</v>
      </c>
      <c r="B308">
        <v>48583957</v>
      </c>
      <c r="C308">
        <v>48584850</v>
      </c>
      <c r="D308">
        <v>23134047</v>
      </c>
      <c r="E308">
        <v>1</v>
      </c>
      <c r="F308">
        <v>1</v>
      </c>
      <c r="G308">
        <v>1</v>
      </c>
      <c r="H308">
        <v>1</v>
      </c>
      <c r="I308" t="s">
        <v>1007</v>
      </c>
      <c r="J308" t="s">
        <v>3</v>
      </c>
      <c r="K308" t="s">
        <v>1008</v>
      </c>
      <c r="L308">
        <v>1369</v>
      </c>
      <c r="N308">
        <v>1013</v>
      </c>
      <c r="O308" t="s">
        <v>991</v>
      </c>
      <c r="P308" t="s">
        <v>991</v>
      </c>
      <c r="Q308">
        <v>1</v>
      </c>
      <c r="W308">
        <v>0</v>
      </c>
      <c r="X308">
        <v>859696649</v>
      </c>
      <c r="Y308">
        <v>33.78</v>
      </c>
      <c r="AA308">
        <v>0</v>
      </c>
      <c r="AB308">
        <v>0</v>
      </c>
      <c r="AC308">
        <v>0</v>
      </c>
      <c r="AD308">
        <v>8.07</v>
      </c>
      <c r="AE308">
        <v>0</v>
      </c>
      <c r="AF308">
        <v>0</v>
      </c>
      <c r="AG308">
        <v>0</v>
      </c>
      <c r="AH308">
        <v>8.07</v>
      </c>
      <c r="AI308">
        <v>1</v>
      </c>
      <c r="AJ308">
        <v>1</v>
      </c>
      <c r="AK308">
        <v>1</v>
      </c>
      <c r="AL308">
        <v>1</v>
      </c>
      <c r="AN308">
        <v>0</v>
      </c>
      <c r="AO308">
        <v>1</v>
      </c>
      <c r="AP308">
        <v>0</v>
      </c>
      <c r="AQ308">
        <v>0</v>
      </c>
      <c r="AR308">
        <v>0</v>
      </c>
      <c r="AS308" t="s">
        <v>3</v>
      </c>
      <c r="AT308">
        <v>33.78</v>
      </c>
      <c r="AU308" t="s">
        <v>3</v>
      </c>
      <c r="AV308">
        <v>1</v>
      </c>
      <c r="AW308">
        <v>2</v>
      </c>
      <c r="AX308">
        <v>48584862</v>
      </c>
      <c r="AY308">
        <v>1</v>
      </c>
      <c r="AZ308">
        <v>0</v>
      </c>
      <c r="BA308">
        <v>323</v>
      </c>
      <c r="BB308">
        <v>0</v>
      </c>
      <c r="BC308">
        <v>0</v>
      </c>
      <c r="BD308">
        <v>0</v>
      </c>
      <c r="BE308">
        <v>0</v>
      </c>
      <c r="BF308">
        <v>0</v>
      </c>
      <c r="BG308">
        <v>0</v>
      </c>
      <c r="BH308">
        <v>0</v>
      </c>
      <c r="BI308">
        <v>0</v>
      </c>
      <c r="BJ308">
        <v>0</v>
      </c>
      <c r="BK308">
        <v>0</v>
      </c>
      <c r="BL308">
        <v>0</v>
      </c>
      <c r="BM308">
        <v>0</v>
      </c>
      <c r="BN308">
        <v>0</v>
      </c>
      <c r="BO308">
        <v>0</v>
      </c>
      <c r="BP308">
        <v>0</v>
      </c>
      <c r="BQ308">
        <v>0</v>
      </c>
      <c r="BR308">
        <v>0</v>
      </c>
      <c r="BS308">
        <v>0</v>
      </c>
      <c r="BT308">
        <v>0</v>
      </c>
      <c r="BU308">
        <v>0</v>
      </c>
      <c r="BV308">
        <v>0</v>
      </c>
      <c r="BW308">
        <v>0</v>
      </c>
      <c r="CX308">
        <f>Y308*Source!I114</f>
        <v>41.718300000000006</v>
      </c>
      <c r="CY308">
        <f>AD308</f>
        <v>8.07</v>
      </c>
      <c r="CZ308">
        <f>AH308</f>
        <v>8.07</v>
      </c>
      <c r="DA308">
        <f>AL308</f>
        <v>1</v>
      </c>
      <c r="DB308">
        <f t="shared" si="17"/>
        <v>272.60000000000002</v>
      </c>
      <c r="DC308">
        <f t="shared" si="18"/>
        <v>0</v>
      </c>
    </row>
    <row r="309" spans="1:107">
      <c r="A309">
        <f>ROW(Source!A114)</f>
        <v>114</v>
      </c>
      <c r="B309">
        <v>48583957</v>
      </c>
      <c r="C309">
        <v>48584850</v>
      </c>
      <c r="D309">
        <v>121548</v>
      </c>
      <c r="E309">
        <v>1</v>
      </c>
      <c r="F309">
        <v>1</v>
      </c>
      <c r="G309">
        <v>1</v>
      </c>
      <c r="H309">
        <v>1</v>
      </c>
      <c r="I309" t="s">
        <v>24</v>
      </c>
      <c r="J309" t="s">
        <v>3</v>
      </c>
      <c r="K309" t="s">
        <v>992</v>
      </c>
      <c r="L309">
        <v>608254</v>
      </c>
      <c r="N309">
        <v>1013</v>
      </c>
      <c r="O309" t="s">
        <v>993</v>
      </c>
      <c r="P309" t="s">
        <v>993</v>
      </c>
      <c r="Q309">
        <v>1</v>
      </c>
      <c r="W309">
        <v>0</v>
      </c>
      <c r="X309">
        <v>-185737400</v>
      </c>
      <c r="Y309">
        <v>0.1</v>
      </c>
      <c r="AA309">
        <v>0</v>
      </c>
      <c r="AB309">
        <v>0</v>
      </c>
      <c r="AC309">
        <v>0</v>
      </c>
      <c r="AD309">
        <v>0</v>
      </c>
      <c r="AE309">
        <v>0</v>
      </c>
      <c r="AF309">
        <v>0</v>
      </c>
      <c r="AG309">
        <v>0</v>
      </c>
      <c r="AH309">
        <v>0</v>
      </c>
      <c r="AI309">
        <v>1</v>
      </c>
      <c r="AJ309">
        <v>1</v>
      </c>
      <c r="AK309">
        <v>1</v>
      </c>
      <c r="AL309">
        <v>1</v>
      </c>
      <c r="AN309">
        <v>0</v>
      </c>
      <c r="AO309">
        <v>1</v>
      </c>
      <c r="AP309">
        <v>0</v>
      </c>
      <c r="AQ309">
        <v>0</v>
      </c>
      <c r="AR309">
        <v>0</v>
      </c>
      <c r="AS309" t="s">
        <v>3</v>
      </c>
      <c r="AT309">
        <v>0.1</v>
      </c>
      <c r="AU309" t="s">
        <v>3</v>
      </c>
      <c r="AV309">
        <v>2</v>
      </c>
      <c r="AW309">
        <v>2</v>
      </c>
      <c r="AX309">
        <v>48584863</v>
      </c>
      <c r="AY309">
        <v>1</v>
      </c>
      <c r="AZ309">
        <v>0</v>
      </c>
      <c r="BA309">
        <v>324</v>
      </c>
      <c r="BB309">
        <v>0</v>
      </c>
      <c r="BC309">
        <v>0</v>
      </c>
      <c r="BD309">
        <v>0</v>
      </c>
      <c r="BE309">
        <v>0</v>
      </c>
      <c r="BF309">
        <v>0</v>
      </c>
      <c r="BG309">
        <v>0</v>
      </c>
      <c r="BH309">
        <v>0</v>
      </c>
      <c r="BI309">
        <v>0</v>
      </c>
      <c r="BJ309">
        <v>0</v>
      </c>
      <c r="BK309">
        <v>0</v>
      </c>
      <c r="BL309">
        <v>0</v>
      </c>
      <c r="BM309">
        <v>0</v>
      </c>
      <c r="BN309">
        <v>0</v>
      </c>
      <c r="BO309">
        <v>0</v>
      </c>
      <c r="BP309">
        <v>0</v>
      </c>
      <c r="BQ309">
        <v>0</v>
      </c>
      <c r="BR309">
        <v>0</v>
      </c>
      <c r="BS309">
        <v>0</v>
      </c>
      <c r="BT309">
        <v>0</v>
      </c>
      <c r="BU309">
        <v>0</v>
      </c>
      <c r="BV309">
        <v>0</v>
      </c>
      <c r="BW309">
        <v>0</v>
      </c>
      <c r="CX309">
        <f>Y309*Source!I114</f>
        <v>0.12350000000000001</v>
      </c>
      <c r="CY309">
        <f>AD309</f>
        <v>0</v>
      </c>
      <c r="CZ309">
        <f>AH309</f>
        <v>0</v>
      </c>
      <c r="DA309">
        <f>AL309</f>
        <v>1</v>
      </c>
      <c r="DB309">
        <f t="shared" si="17"/>
        <v>0</v>
      </c>
      <c r="DC309">
        <f t="shared" si="18"/>
        <v>0</v>
      </c>
    </row>
    <row r="310" spans="1:107">
      <c r="A310">
        <f>ROW(Source!A114)</f>
        <v>114</v>
      </c>
      <c r="B310">
        <v>48583957</v>
      </c>
      <c r="C310">
        <v>48584850</v>
      </c>
      <c r="D310">
        <v>40547141</v>
      </c>
      <c r="E310">
        <v>1</v>
      </c>
      <c r="F310">
        <v>1</v>
      </c>
      <c r="G310">
        <v>1</v>
      </c>
      <c r="H310">
        <v>2</v>
      </c>
      <c r="I310" t="s">
        <v>1009</v>
      </c>
      <c r="J310" t="s">
        <v>1017</v>
      </c>
      <c r="K310" t="s">
        <v>1011</v>
      </c>
      <c r="L310">
        <v>1368</v>
      </c>
      <c r="N310">
        <v>1011</v>
      </c>
      <c r="O310" t="s">
        <v>997</v>
      </c>
      <c r="P310" t="s">
        <v>997</v>
      </c>
      <c r="Q310">
        <v>1</v>
      </c>
      <c r="W310">
        <v>0</v>
      </c>
      <c r="X310">
        <v>1753337916</v>
      </c>
      <c r="Y310">
        <v>0.1</v>
      </c>
      <c r="AA310">
        <v>0</v>
      </c>
      <c r="AB310">
        <v>32.090000000000003</v>
      </c>
      <c r="AC310">
        <v>12.1</v>
      </c>
      <c r="AD310">
        <v>0</v>
      </c>
      <c r="AE310">
        <v>0</v>
      </c>
      <c r="AF310">
        <v>32.090000000000003</v>
      </c>
      <c r="AG310">
        <v>12.1</v>
      </c>
      <c r="AH310">
        <v>0</v>
      </c>
      <c r="AI310">
        <v>1</v>
      </c>
      <c r="AJ310">
        <v>1</v>
      </c>
      <c r="AK310">
        <v>1</v>
      </c>
      <c r="AL310">
        <v>1</v>
      </c>
      <c r="AN310">
        <v>0</v>
      </c>
      <c r="AO310">
        <v>1</v>
      </c>
      <c r="AP310">
        <v>0</v>
      </c>
      <c r="AQ310">
        <v>0</v>
      </c>
      <c r="AR310">
        <v>0</v>
      </c>
      <c r="AS310" t="s">
        <v>3</v>
      </c>
      <c r="AT310">
        <v>0.1</v>
      </c>
      <c r="AU310" t="s">
        <v>3</v>
      </c>
      <c r="AV310">
        <v>0</v>
      </c>
      <c r="AW310">
        <v>2</v>
      </c>
      <c r="AX310">
        <v>48584864</v>
      </c>
      <c r="AY310">
        <v>1</v>
      </c>
      <c r="AZ310">
        <v>0</v>
      </c>
      <c r="BA310">
        <v>325</v>
      </c>
      <c r="BB310">
        <v>0</v>
      </c>
      <c r="BC310">
        <v>0</v>
      </c>
      <c r="BD310">
        <v>0</v>
      </c>
      <c r="BE310">
        <v>0</v>
      </c>
      <c r="BF310">
        <v>0</v>
      </c>
      <c r="BG310">
        <v>0</v>
      </c>
      <c r="BH310">
        <v>0</v>
      </c>
      <c r="BI310">
        <v>0</v>
      </c>
      <c r="BJ310">
        <v>0</v>
      </c>
      <c r="BK310">
        <v>0</v>
      </c>
      <c r="BL310">
        <v>0</v>
      </c>
      <c r="BM310">
        <v>0</v>
      </c>
      <c r="BN310">
        <v>0</v>
      </c>
      <c r="BO310">
        <v>0</v>
      </c>
      <c r="BP310">
        <v>0</v>
      </c>
      <c r="BQ310">
        <v>0</v>
      </c>
      <c r="BR310">
        <v>0</v>
      </c>
      <c r="BS310">
        <v>0</v>
      </c>
      <c r="BT310">
        <v>0</v>
      </c>
      <c r="BU310">
        <v>0</v>
      </c>
      <c r="BV310">
        <v>0</v>
      </c>
      <c r="BW310">
        <v>0</v>
      </c>
      <c r="CX310">
        <f>Y310*Source!I114</f>
        <v>0.12350000000000001</v>
      </c>
      <c r="CY310">
        <f>AB310</f>
        <v>32.090000000000003</v>
      </c>
      <c r="CZ310">
        <f>AF310</f>
        <v>32.090000000000003</v>
      </c>
      <c r="DA310">
        <f>AJ310</f>
        <v>1</v>
      </c>
      <c r="DB310">
        <f t="shared" si="17"/>
        <v>3.21</v>
      </c>
      <c r="DC310">
        <f t="shared" si="18"/>
        <v>1.21</v>
      </c>
    </row>
    <row r="311" spans="1:107">
      <c r="A311">
        <f>ROW(Source!A114)</f>
        <v>114</v>
      </c>
      <c r="B311">
        <v>48583957</v>
      </c>
      <c r="C311">
        <v>48584850</v>
      </c>
      <c r="D311">
        <v>40548857</v>
      </c>
      <c r="E311">
        <v>1</v>
      </c>
      <c r="F311">
        <v>1</v>
      </c>
      <c r="G311">
        <v>1</v>
      </c>
      <c r="H311">
        <v>2</v>
      </c>
      <c r="I311" t="s">
        <v>1028</v>
      </c>
      <c r="J311" t="s">
        <v>1029</v>
      </c>
      <c r="K311" t="s">
        <v>1030</v>
      </c>
      <c r="L311">
        <v>1368</v>
      </c>
      <c r="N311">
        <v>1011</v>
      </c>
      <c r="O311" t="s">
        <v>997</v>
      </c>
      <c r="P311" t="s">
        <v>997</v>
      </c>
      <c r="Q311">
        <v>1</v>
      </c>
      <c r="W311">
        <v>0</v>
      </c>
      <c r="X311">
        <v>-671646184</v>
      </c>
      <c r="Y311">
        <v>0.06</v>
      </c>
      <c r="AA311">
        <v>0</v>
      </c>
      <c r="AB311">
        <v>91.76</v>
      </c>
      <c r="AC311">
        <v>10.35</v>
      </c>
      <c r="AD311">
        <v>0</v>
      </c>
      <c r="AE311">
        <v>0</v>
      </c>
      <c r="AF311">
        <v>91.76</v>
      </c>
      <c r="AG311">
        <v>10.35</v>
      </c>
      <c r="AH311">
        <v>0</v>
      </c>
      <c r="AI311">
        <v>1</v>
      </c>
      <c r="AJ311">
        <v>1</v>
      </c>
      <c r="AK311">
        <v>1</v>
      </c>
      <c r="AL311">
        <v>1</v>
      </c>
      <c r="AN311">
        <v>0</v>
      </c>
      <c r="AO311">
        <v>1</v>
      </c>
      <c r="AP311">
        <v>0</v>
      </c>
      <c r="AQ311">
        <v>0</v>
      </c>
      <c r="AR311">
        <v>0</v>
      </c>
      <c r="AS311" t="s">
        <v>3</v>
      </c>
      <c r="AT311">
        <v>0.06</v>
      </c>
      <c r="AU311" t="s">
        <v>3</v>
      </c>
      <c r="AV311">
        <v>0</v>
      </c>
      <c r="AW311">
        <v>2</v>
      </c>
      <c r="AX311">
        <v>48584865</v>
      </c>
      <c r="AY311">
        <v>1</v>
      </c>
      <c r="AZ311">
        <v>0</v>
      </c>
      <c r="BA311">
        <v>326</v>
      </c>
      <c r="BB311">
        <v>0</v>
      </c>
      <c r="BC311">
        <v>0</v>
      </c>
      <c r="BD311">
        <v>0</v>
      </c>
      <c r="BE311">
        <v>0</v>
      </c>
      <c r="BF311">
        <v>0</v>
      </c>
      <c r="BG311">
        <v>0</v>
      </c>
      <c r="BH311">
        <v>0</v>
      </c>
      <c r="BI311">
        <v>0</v>
      </c>
      <c r="BJ311">
        <v>0</v>
      </c>
      <c r="BK311">
        <v>0</v>
      </c>
      <c r="BL311">
        <v>0</v>
      </c>
      <c r="BM311">
        <v>0</v>
      </c>
      <c r="BN311">
        <v>0</v>
      </c>
      <c r="BO311">
        <v>0</v>
      </c>
      <c r="BP311">
        <v>0</v>
      </c>
      <c r="BQ311">
        <v>0</v>
      </c>
      <c r="BR311">
        <v>0</v>
      </c>
      <c r="BS311">
        <v>0</v>
      </c>
      <c r="BT311">
        <v>0</v>
      </c>
      <c r="BU311">
        <v>0</v>
      </c>
      <c r="BV311">
        <v>0</v>
      </c>
      <c r="BW311">
        <v>0</v>
      </c>
      <c r="CX311">
        <f>Y311*Source!I114</f>
        <v>7.4099999999999999E-2</v>
      </c>
      <c r="CY311">
        <f>AB311</f>
        <v>91.76</v>
      </c>
      <c r="CZ311">
        <f>AF311</f>
        <v>91.76</v>
      </c>
      <c r="DA311">
        <f>AJ311</f>
        <v>1</v>
      </c>
      <c r="DB311">
        <f t="shared" si="17"/>
        <v>5.51</v>
      </c>
      <c r="DC311">
        <f t="shared" si="18"/>
        <v>0.62</v>
      </c>
    </row>
    <row r="312" spans="1:107">
      <c r="A312">
        <f>ROW(Source!A114)</f>
        <v>114</v>
      </c>
      <c r="B312">
        <v>48583957</v>
      </c>
      <c r="C312">
        <v>48584850</v>
      </c>
      <c r="D312">
        <v>40484131</v>
      </c>
      <c r="E312">
        <v>1</v>
      </c>
      <c r="F312">
        <v>1</v>
      </c>
      <c r="G312">
        <v>1</v>
      </c>
      <c r="H312">
        <v>3</v>
      </c>
      <c r="I312" t="s">
        <v>1263</v>
      </c>
      <c r="J312" t="s">
        <v>1264</v>
      </c>
      <c r="K312" t="s">
        <v>1265</v>
      </c>
      <c r="L312">
        <v>1348</v>
      </c>
      <c r="N312">
        <v>1009</v>
      </c>
      <c r="O312" t="s">
        <v>40</v>
      </c>
      <c r="P312" t="s">
        <v>40</v>
      </c>
      <c r="Q312">
        <v>1000</v>
      </c>
      <c r="W312">
        <v>0</v>
      </c>
      <c r="X312">
        <v>900523534</v>
      </c>
      <c r="Y312">
        <v>2.5499999999999998E-2</v>
      </c>
      <c r="AA312">
        <v>439.2</v>
      </c>
      <c r="AB312">
        <v>0</v>
      </c>
      <c r="AC312">
        <v>0</v>
      </c>
      <c r="AD312">
        <v>0</v>
      </c>
      <c r="AE312">
        <v>439.2</v>
      </c>
      <c r="AF312">
        <v>0</v>
      </c>
      <c r="AG312">
        <v>0</v>
      </c>
      <c r="AH312">
        <v>0</v>
      </c>
      <c r="AI312">
        <v>1</v>
      </c>
      <c r="AJ312">
        <v>1</v>
      </c>
      <c r="AK312">
        <v>1</v>
      </c>
      <c r="AL312">
        <v>1</v>
      </c>
      <c r="AN312">
        <v>0</v>
      </c>
      <c r="AO312">
        <v>1</v>
      </c>
      <c r="AP312">
        <v>0</v>
      </c>
      <c r="AQ312">
        <v>0</v>
      </c>
      <c r="AR312">
        <v>0</v>
      </c>
      <c r="AS312" t="s">
        <v>3</v>
      </c>
      <c r="AT312">
        <v>2.5499999999999998E-2</v>
      </c>
      <c r="AU312" t="s">
        <v>3</v>
      </c>
      <c r="AV312">
        <v>0</v>
      </c>
      <c r="AW312">
        <v>2</v>
      </c>
      <c r="AX312">
        <v>48584866</v>
      </c>
      <c r="AY312">
        <v>1</v>
      </c>
      <c r="AZ312">
        <v>0</v>
      </c>
      <c r="BA312">
        <v>327</v>
      </c>
      <c r="BB312">
        <v>0</v>
      </c>
      <c r="BC312">
        <v>0</v>
      </c>
      <c r="BD312">
        <v>0</v>
      </c>
      <c r="BE312">
        <v>0</v>
      </c>
      <c r="BF312">
        <v>0</v>
      </c>
      <c r="BG312">
        <v>0</v>
      </c>
      <c r="BH312">
        <v>0</v>
      </c>
      <c r="BI312">
        <v>0</v>
      </c>
      <c r="BJ312">
        <v>0</v>
      </c>
      <c r="BK312">
        <v>0</v>
      </c>
      <c r="BL312">
        <v>0</v>
      </c>
      <c r="BM312">
        <v>0</v>
      </c>
      <c r="BN312">
        <v>0</v>
      </c>
      <c r="BO312">
        <v>0</v>
      </c>
      <c r="BP312">
        <v>0</v>
      </c>
      <c r="BQ312">
        <v>0</v>
      </c>
      <c r="BR312">
        <v>0</v>
      </c>
      <c r="BS312">
        <v>0</v>
      </c>
      <c r="BT312">
        <v>0</v>
      </c>
      <c r="BU312">
        <v>0</v>
      </c>
      <c r="BV312">
        <v>0</v>
      </c>
      <c r="BW312">
        <v>0</v>
      </c>
      <c r="CX312">
        <f>Y312*Source!I114</f>
        <v>3.14925E-2</v>
      </c>
      <c r="CY312">
        <f t="shared" ref="CY312:CY318" si="22">AA312</f>
        <v>439.2</v>
      </c>
      <c r="CZ312">
        <f t="shared" ref="CZ312:CZ318" si="23">AE312</f>
        <v>439.2</v>
      </c>
      <c r="DA312">
        <f t="shared" ref="DA312:DA318" si="24">AI312</f>
        <v>1</v>
      </c>
      <c r="DB312">
        <f t="shared" si="17"/>
        <v>11.2</v>
      </c>
      <c r="DC312">
        <f t="shared" si="18"/>
        <v>0</v>
      </c>
    </row>
    <row r="313" spans="1:107">
      <c r="A313">
        <f>ROW(Source!A114)</f>
        <v>114</v>
      </c>
      <c r="B313">
        <v>48583957</v>
      </c>
      <c r="C313">
        <v>48584850</v>
      </c>
      <c r="D313">
        <v>40482964</v>
      </c>
      <c r="E313">
        <v>1</v>
      </c>
      <c r="F313">
        <v>1</v>
      </c>
      <c r="G313">
        <v>1</v>
      </c>
      <c r="H313">
        <v>3</v>
      </c>
      <c r="I313" t="s">
        <v>1266</v>
      </c>
      <c r="J313" t="s">
        <v>1267</v>
      </c>
      <c r="K313" t="s">
        <v>1268</v>
      </c>
      <c r="L313">
        <v>1354</v>
      </c>
      <c r="N313">
        <v>1010</v>
      </c>
      <c r="O313" t="s">
        <v>170</v>
      </c>
      <c r="P313" t="s">
        <v>170</v>
      </c>
      <c r="Q313">
        <v>1</v>
      </c>
      <c r="W313">
        <v>0</v>
      </c>
      <c r="X313">
        <v>1394513703</v>
      </c>
      <c r="Y313">
        <v>5.0999999999999996</v>
      </c>
      <c r="AA313">
        <v>4.5</v>
      </c>
      <c r="AB313">
        <v>0</v>
      </c>
      <c r="AC313">
        <v>0</v>
      </c>
      <c r="AD313">
        <v>0</v>
      </c>
      <c r="AE313">
        <v>4.5</v>
      </c>
      <c r="AF313">
        <v>0</v>
      </c>
      <c r="AG313">
        <v>0</v>
      </c>
      <c r="AH313">
        <v>0</v>
      </c>
      <c r="AI313">
        <v>1</v>
      </c>
      <c r="AJ313">
        <v>1</v>
      </c>
      <c r="AK313">
        <v>1</v>
      </c>
      <c r="AL313">
        <v>1</v>
      </c>
      <c r="AN313">
        <v>0</v>
      </c>
      <c r="AO313">
        <v>1</v>
      </c>
      <c r="AP313">
        <v>0</v>
      </c>
      <c r="AQ313">
        <v>0</v>
      </c>
      <c r="AR313">
        <v>0</v>
      </c>
      <c r="AS313" t="s">
        <v>3</v>
      </c>
      <c r="AT313">
        <v>5.0999999999999996</v>
      </c>
      <c r="AU313" t="s">
        <v>3</v>
      </c>
      <c r="AV313">
        <v>0</v>
      </c>
      <c r="AW313">
        <v>2</v>
      </c>
      <c r="AX313">
        <v>48584867</v>
      </c>
      <c r="AY313">
        <v>1</v>
      </c>
      <c r="AZ313">
        <v>0</v>
      </c>
      <c r="BA313">
        <v>328</v>
      </c>
      <c r="BB313">
        <v>0</v>
      </c>
      <c r="BC313">
        <v>0</v>
      </c>
      <c r="BD313">
        <v>0</v>
      </c>
      <c r="BE313">
        <v>0</v>
      </c>
      <c r="BF313">
        <v>0</v>
      </c>
      <c r="BG313">
        <v>0</v>
      </c>
      <c r="BH313">
        <v>0</v>
      </c>
      <c r="BI313">
        <v>0</v>
      </c>
      <c r="BJ313">
        <v>0</v>
      </c>
      <c r="BK313">
        <v>0</v>
      </c>
      <c r="BL313">
        <v>0</v>
      </c>
      <c r="BM313">
        <v>0</v>
      </c>
      <c r="BN313">
        <v>0</v>
      </c>
      <c r="BO313">
        <v>0</v>
      </c>
      <c r="BP313">
        <v>0</v>
      </c>
      <c r="BQ313">
        <v>0</v>
      </c>
      <c r="BR313">
        <v>0</v>
      </c>
      <c r="BS313">
        <v>0</v>
      </c>
      <c r="BT313">
        <v>0</v>
      </c>
      <c r="BU313">
        <v>0</v>
      </c>
      <c r="BV313">
        <v>0</v>
      </c>
      <c r="BW313">
        <v>0</v>
      </c>
      <c r="CX313">
        <f>Y313*Source!I114</f>
        <v>6.2984999999999998</v>
      </c>
      <c r="CY313">
        <f t="shared" si="22"/>
        <v>4.5</v>
      </c>
      <c r="CZ313">
        <f t="shared" si="23"/>
        <v>4.5</v>
      </c>
      <c r="DA313">
        <f t="shared" si="24"/>
        <v>1</v>
      </c>
      <c r="DB313">
        <f t="shared" si="17"/>
        <v>22.95</v>
      </c>
      <c r="DC313">
        <f t="shared" si="18"/>
        <v>0</v>
      </c>
    </row>
    <row r="314" spans="1:107">
      <c r="A314">
        <f>ROW(Source!A114)</f>
        <v>114</v>
      </c>
      <c r="B314">
        <v>48583957</v>
      </c>
      <c r="C314">
        <v>48584850</v>
      </c>
      <c r="D314">
        <v>40482866</v>
      </c>
      <c r="E314">
        <v>1</v>
      </c>
      <c r="F314">
        <v>1</v>
      </c>
      <c r="G314">
        <v>1</v>
      </c>
      <c r="H314">
        <v>3</v>
      </c>
      <c r="I314" t="s">
        <v>1093</v>
      </c>
      <c r="J314" t="s">
        <v>1094</v>
      </c>
      <c r="K314" t="s">
        <v>1095</v>
      </c>
      <c r="L314">
        <v>1327</v>
      </c>
      <c r="N314">
        <v>1005</v>
      </c>
      <c r="O314" t="s">
        <v>105</v>
      </c>
      <c r="P314" t="s">
        <v>105</v>
      </c>
      <c r="Q314">
        <v>1</v>
      </c>
      <c r="W314">
        <v>0</v>
      </c>
      <c r="X314">
        <v>1290542317</v>
      </c>
      <c r="Y314">
        <v>1.6</v>
      </c>
      <c r="AA314">
        <v>72.319999999999993</v>
      </c>
      <c r="AB314">
        <v>0</v>
      </c>
      <c r="AC314">
        <v>0</v>
      </c>
      <c r="AD314">
        <v>0</v>
      </c>
      <c r="AE314">
        <v>72.319999999999993</v>
      </c>
      <c r="AF314">
        <v>0</v>
      </c>
      <c r="AG314">
        <v>0</v>
      </c>
      <c r="AH314">
        <v>0</v>
      </c>
      <c r="AI314">
        <v>1</v>
      </c>
      <c r="AJ314">
        <v>1</v>
      </c>
      <c r="AK314">
        <v>1</v>
      </c>
      <c r="AL314">
        <v>1</v>
      </c>
      <c r="AN314">
        <v>0</v>
      </c>
      <c r="AO314">
        <v>1</v>
      </c>
      <c r="AP314">
        <v>0</v>
      </c>
      <c r="AQ314">
        <v>0</v>
      </c>
      <c r="AR314">
        <v>0</v>
      </c>
      <c r="AS314" t="s">
        <v>3</v>
      </c>
      <c r="AT314">
        <v>1.6</v>
      </c>
      <c r="AU314" t="s">
        <v>3</v>
      </c>
      <c r="AV314">
        <v>0</v>
      </c>
      <c r="AW314">
        <v>2</v>
      </c>
      <c r="AX314">
        <v>48584868</v>
      </c>
      <c r="AY314">
        <v>1</v>
      </c>
      <c r="AZ314">
        <v>0</v>
      </c>
      <c r="BA314">
        <v>329</v>
      </c>
      <c r="BB314">
        <v>0</v>
      </c>
      <c r="BC314">
        <v>0</v>
      </c>
      <c r="BD314">
        <v>0</v>
      </c>
      <c r="BE314">
        <v>0</v>
      </c>
      <c r="BF314">
        <v>0</v>
      </c>
      <c r="BG314">
        <v>0</v>
      </c>
      <c r="BH314">
        <v>0</v>
      </c>
      <c r="BI314">
        <v>0</v>
      </c>
      <c r="BJ314">
        <v>0</v>
      </c>
      <c r="BK314">
        <v>0</v>
      </c>
      <c r="BL314">
        <v>0</v>
      </c>
      <c r="BM314">
        <v>0</v>
      </c>
      <c r="BN314">
        <v>0</v>
      </c>
      <c r="BO314">
        <v>0</v>
      </c>
      <c r="BP314">
        <v>0</v>
      </c>
      <c r="BQ314">
        <v>0</v>
      </c>
      <c r="BR314">
        <v>0</v>
      </c>
      <c r="BS314">
        <v>0</v>
      </c>
      <c r="BT314">
        <v>0</v>
      </c>
      <c r="BU314">
        <v>0</v>
      </c>
      <c r="BV314">
        <v>0</v>
      </c>
      <c r="BW314">
        <v>0</v>
      </c>
      <c r="CX314">
        <f>Y314*Source!I114</f>
        <v>1.9760000000000002</v>
      </c>
      <c r="CY314">
        <f t="shared" si="22"/>
        <v>72.319999999999993</v>
      </c>
      <c r="CZ314">
        <f t="shared" si="23"/>
        <v>72.319999999999993</v>
      </c>
      <c r="DA314">
        <f t="shared" si="24"/>
        <v>1</v>
      </c>
      <c r="DB314">
        <f t="shared" si="17"/>
        <v>115.71</v>
      </c>
      <c r="DC314">
        <f t="shared" si="18"/>
        <v>0</v>
      </c>
    </row>
    <row r="315" spans="1:107">
      <c r="A315">
        <f>ROW(Source!A114)</f>
        <v>114</v>
      </c>
      <c r="B315">
        <v>48583957</v>
      </c>
      <c r="C315">
        <v>48584850</v>
      </c>
      <c r="D315">
        <v>40484634</v>
      </c>
      <c r="E315">
        <v>1</v>
      </c>
      <c r="F315">
        <v>1</v>
      </c>
      <c r="G315">
        <v>1</v>
      </c>
      <c r="H315">
        <v>3</v>
      </c>
      <c r="I315" t="s">
        <v>1096</v>
      </c>
      <c r="J315" t="s">
        <v>1097</v>
      </c>
      <c r="K315" t="s">
        <v>1098</v>
      </c>
      <c r="L315">
        <v>1348</v>
      </c>
      <c r="N315">
        <v>1009</v>
      </c>
      <c r="O315" t="s">
        <v>40</v>
      </c>
      <c r="P315" t="s">
        <v>40</v>
      </c>
      <c r="Q315">
        <v>1000</v>
      </c>
      <c r="W315">
        <v>0</v>
      </c>
      <c r="X315">
        <v>1606687113</v>
      </c>
      <c r="Y315">
        <v>7.5999999999999998E-2</v>
      </c>
      <c r="AA315">
        <v>4294</v>
      </c>
      <c r="AB315">
        <v>0</v>
      </c>
      <c r="AC315">
        <v>0</v>
      </c>
      <c r="AD315">
        <v>0</v>
      </c>
      <c r="AE315">
        <v>4294</v>
      </c>
      <c r="AF315">
        <v>0</v>
      </c>
      <c r="AG315">
        <v>0</v>
      </c>
      <c r="AH315">
        <v>0</v>
      </c>
      <c r="AI315">
        <v>1</v>
      </c>
      <c r="AJ315">
        <v>1</v>
      </c>
      <c r="AK315">
        <v>1</v>
      </c>
      <c r="AL315">
        <v>1</v>
      </c>
      <c r="AN315">
        <v>0</v>
      </c>
      <c r="AO315">
        <v>1</v>
      </c>
      <c r="AP315">
        <v>0</v>
      </c>
      <c r="AQ315">
        <v>0</v>
      </c>
      <c r="AR315">
        <v>0</v>
      </c>
      <c r="AS315" t="s">
        <v>3</v>
      </c>
      <c r="AT315">
        <v>7.5999999999999998E-2</v>
      </c>
      <c r="AU315" t="s">
        <v>3</v>
      </c>
      <c r="AV315">
        <v>0</v>
      </c>
      <c r="AW315">
        <v>2</v>
      </c>
      <c r="AX315">
        <v>48584869</v>
      </c>
      <c r="AY315">
        <v>1</v>
      </c>
      <c r="AZ315">
        <v>0</v>
      </c>
      <c r="BA315">
        <v>330</v>
      </c>
      <c r="BB315">
        <v>0</v>
      </c>
      <c r="BC315">
        <v>0</v>
      </c>
      <c r="BD315">
        <v>0</v>
      </c>
      <c r="BE315">
        <v>0</v>
      </c>
      <c r="BF315">
        <v>0</v>
      </c>
      <c r="BG315">
        <v>0</v>
      </c>
      <c r="BH315">
        <v>0</v>
      </c>
      <c r="BI315">
        <v>0</v>
      </c>
      <c r="BJ315">
        <v>0</v>
      </c>
      <c r="BK315">
        <v>0</v>
      </c>
      <c r="BL315">
        <v>0</v>
      </c>
      <c r="BM315">
        <v>0</v>
      </c>
      <c r="BN315">
        <v>0</v>
      </c>
      <c r="BO315">
        <v>0</v>
      </c>
      <c r="BP315">
        <v>0</v>
      </c>
      <c r="BQ315">
        <v>0</v>
      </c>
      <c r="BR315">
        <v>0</v>
      </c>
      <c r="BS315">
        <v>0</v>
      </c>
      <c r="BT315">
        <v>0</v>
      </c>
      <c r="BU315">
        <v>0</v>
      </c>
      <c r="BV315">
        <v>0</v>
      </c>
      <c r="BW315">
        <v>0</v>
      </c>
      <c r="CX315">
        <f>Y315*Source!I114</f>
        <v>9.3859999999999999E-2</v>
      </c>
      <c r="CY315">
        <f t="shared" si="22"/>
        <v>4294</v>
      </c>
      <c r="CZ315">
        <f t="shared" si="23"/>
        <v>4294</v>
      </c>
      <c r="DA315">
        <f t="shared" si="24"/>
        <v>1</v>
      </c>
      <c r="DB315">
        <f t="shared" si="17"/>
        <v>326.33999999999997</v>
      </c>
      <c r="DC315">
        <f t="shared" si="18"/>
        <v>0</v>
      </c>
    </row>
    <row r="316" spans="1:107">
      <c r="A316">
        <f>ROW(Source!A114)</f>
        <v>114</v>
      </c>
      <c r="B316">
        <v>48583957</v>
      </c>
      <c r="C316">
        <v>48584850</v>
      </c>
      <c r="D316">
        <v>40484420</v>
      </c>
      <c r="E316">
        <v>1</v>
      </c>
      <c r="F316">
        <v>1</v>
      </c>
      <c r="G316">
        <v>1</v>
      </c>
      <c r="H316">
        <v>3</v>
      </c>
      <c r="I316" t="s">
        <v>1269</v>
      </c>
      <c r="J316" t="s">
        <v>1270</v>
      </c>
      <c r="K316" t="s">
        <v>1271</v>
      </c>
      <c r="L316">
        <v>1346</v>
      </c>
      <c r="N316">
        <v>1009</v>
      </c>
      <c r="O316" t="s">
        <v>220</v>
      </c>
      <c r="P316" t="s">
        <v>220</v>
      </c>
      <c r="Q316">
        <v>1</v>
      </c>
      <c r="W316">
        <v>0</v>
      </c>
      <c r="X316">
        <v>1077482588</v>
      </c>
      <c r="Y316">
        <v>4.0199999999999996</v>
      </c>
      <c r="AA316">
        <v>8.09</v>
      </c>
      <c r="AB316">
        <v>0</v>
      </c>
      <c r="AC316">
        <v>0</v>
      </c>
      <c r="AD316">
        <v>0</v>
      </c>
      <c r="AE316">
        <v>8.09</v>
      </c>
      <c r="AF316">
        <v>0</v>
      </c>
      <c r="AG316">
        <v>0</v>
      </c>
      <c r="AH316">
        <v>0</v>
      </c>
      <c r="AI316">
        <v>1</v>
      </c>
      <c r="AJ316">
        <v>1</v>
      </c>
      <c r="AK316">
        <v>1</v>
      </c>
      <c r="AL316">
        <v>1</v>
      </c>
      <c r="AN316">
        <v>0</v>
      </c>
      <c r="AO316">
        <v>1</v>
      </c>
      <c r="AP316">
        <v>0</v>
      </c>
      <c r="AQ316">
        <v>0</v>
      </c>
      <c r="AR316">
        <v>0</v>
      </c>
      <c r="AS316" t="s">
        <v>3</v>
      </c>
      <c r="AT316">
        <v>4.0199999999999996</v>
      </c>
      <c r="AU316" t="s">
        <v>3</v>
      </c>
      <c r="AV316">
        <v>0</v>
      </c>
      <c r="AW316">
        <v>2</v>
      </c>
      <c r="AX316">
        <v>48584870</v>
      </c>
      <c r="AY316">
        <v>1</v>
      </c>
      <c r="AZ316">
        <v>0</v>
      </c>
      <c r="BA316">
        <v>331</v>
      </c>
      <c r="BB316">
        <v>0</v>
      </c>
      <c r="BC316">
        <v>0</v>
      </c>
      <c r="BD316">
        <v>0</v>
      </c>
      <c r="BE316">
        <v>0</v>
      </c>
      <c r="BF316">
        <v>0</v>
      </c>
      <c r="BG316">
        <v>0</v>
      </c>
      <c r="BH316">
        <v>0</v>
      </c>
      <c r="BI316">
        <v>0</v>
      </c>
      <c r="BJ316">
        <v>0</v>
      </c>
      <c r="BK316">
        <v>0</v>
      </c>
      <c r="BL316">
        <v>0</v>
      </c>
      <c r="BM316">
        <v>0</v>
      </c>
      <c r="BN316">
        <v>0</v>
      </c>
      <c r="BO316">
        <v>0</v>
      </c>
      <c r="BP316">
        <v>0</v>
      </c>
      <c r="BQ316">
        <v>0</v>
      </c>
      <c r="BR316">
        <v>0</v>
      </c>
      <c r="BS316">
        <v>0</v>
      </c>
      <c r="BT316">
        <v>0</v>
      </c>
      <c r="BU316">
        <v>0</v>
      </c>
      <c r="BV316">
        <v>0</v>
      </c>
      <c r="BW316">
        <v>0</v>
      </c>
      <c r="CX316">
        <f>Y316*Source!I114</f>
        <v>4.9646999999999997</v>
      </c>
      <c r="CY316">
        <f t="shared" si="22"/>
        <v>8.09</v>
      </c>
      <c r="CZ316">
        <f t="shared" si="23"/>
        <v>8.09</v>
      </c>
      <c r="DA316">
        <f t="shared" si="24"/>
        <v>1</v>
      </c>
      <c r="DB316">
        <f t="shared" si="17"/>
        <v>32.520000000000003</v>
      </c>
      <c r="DC316">
        <f t="shared" si="18"/>
        <v>0</v>
      </c>
    </row>
    <row r="317" spans="1:107">
      <c r="A317">
        <f>ROW(Source!A114)</f>
        <v>114</v>
      </c>
      <c r="B317">
        <v>48583957</v>
      </c>
      <c r="C317">
        <v>48584850</v>
      </c>
      <c r="D317">
        <v>40525801</v>
      </c>
      <c r="E317">
        <v>1</v>
      </c>
      <c r="F317">
        <v>1</v>
      </c>
      <c r="G317">
        <v>1</v>
      </c>
      <c r="H317">
        <v>3</v>
      </c>
      <c r="I317" t="s">
        <v>1272</v>
      </c>
      <c r="J317" t="s">
        <v>1273</v>
      </c>
      <c r="K317" t="s">
        <v>1274</v>
      </c>
      <c r="L317">
        <v>1339</v>
      </c>
      <c r="N317">
        <v>1007</v>
      </c>
      <c r="O317" t="s">
        <v>1040</v>
      </c>
      <c r="P317" t="s">
        <v>1040</v>
      </c>
      <c r="Q317">
        <v>1</v>
      </c>
      <c r="W317">
        <v>0</v>
      </c>
      <c r="X317">
        <v>-714105739</v>
      </c>
      <c r="Y317">
        <v>4.4000000000000003E-3</v>
      </c>
      <c r="AA317">
        <v>74.58</v>
      </c>
      <c r="AB317">
        <v>0</v>
      </c>
      <c r="AC317">
        <v>0</v>
      </c>
      <c r="AD317">
        <v>0</v>
      </c>
      <c r="AE317">
        <v>74.58</v>
      </c>
      <c r="AF317">
        <v>0</v>
      </c>
      <c r="AG317">
        <v>0</v>
      </c>
      <c r="AH317">
        <v>0</v>
      </c>
      <c r="AI317">
        <v>1</v>
      </c>
      <c r="AJ317">
        <v>1</v>
      </c>
      <c r="AK317">
        <v>1</v>
      </c>
      <c r="AL317">
        <v>1</v>
      </c>
      <c r="AN317">
        <v>0</v>
      </c>
      <c r="AO317">
        <v>1</v>
      </c>
      <c r="AP317">
        <v>0</v>
      </c>
      <c r="AQ317">
        <v>0</v>
      </c>
      <c r="AR317">
        <v>0</v>
      </c>
      <c r="AS317" t="s">
        <v>3</v>
      </c>
      <c r="AT317">
        <v>4.4000000000000003E-3</v>
      </c>
      <c r="AU317" t="s">
        <v>3</v>
      </c>
      <c r="AV317">
        <v>0</v>
      </c>
      <c r="AW317">
        <v>2</v>
      </c>
      <c r="AX317">
        <v>48584872</v>
      </c>
      <c r="AY317">
        <v>1</v>
      </c>
      <c r="AZ317">
        <v>0</v>
      </c>
      <c r="BA317">
        <v>333</v>
      </c>
      <c r="BB317">
        <v>0</v>
      </c>
      <c r="BC317">
        <v>0</v>
      </c>
      <c r="BD317">
        <v>0</v>
      </c>
      <c r="BE317">
        <v>0</v>
      </c>
      <c r="BF317">
        <v>0</v>
      </c>
      <c r="BG317">
        <v>0</v>
      </c>
      <c r="BH317">
        <v>0</v>
      </c>
      <c r="BI317">
        <v>0</v>
      </c>
      <c r="BJ317">
        <v>0</v>
      </c>
      <c r="BK317">
        <v>0</v>
      </c>
      <c r="BL317">
        <v>0</v>
      </c>
      <c r="BM317">
        <v>0</v>
      </c>
      <c r="BN317">
        <v>0</v>
      </c>
      <c r="BO317">
        <v>0</v>
      </c>
      <c r="BP317">
        <v>0</v>
      </c>
      <c r="BQ317">
        <v>0</v>
      </c>
      <c r="BR317">
        <v>0</v>
      </c>
      <c r="BS317">
        <v>0</v>
      </c>
      <c r="BT317">
        <v>0</v>
      </c>
      <c r="BU317">
        <v>0</v>
      </c>
      <c r="BV317">
        <v>0</v>
      </c>
      <c r="BW317">
        <v>0</v>
      </c>
      <c r="CX317">
        <f>Y317*Source!I114</f>
        <v>5.4340000000000005E-3</v>
      </c>
      <c r="CY317">
        <f t="shared" si="22"/>
        <v>74.58</v>
      </c>
      <c r="CZ317">
        <f t="shared" si="23"/>
        <v>74.58</v>
      </c>
      <c r="DA317">
        <f t="shared" si="24"/>
        <v>1</v>
      </c>
      <c r="DB317">
        <f t="shared" si="17"/>
        <v>0.33</v>
      </c>
      <c r="DC317">
        <f t="shared" si="18"/>
        <v>0</v>
      </c>
    </row>
    <row r="318" spans="1:107">
      <c r="A318">
        <f>ROW(Source!A114)</f>
        <v>114</v>
      </c>
      <c r="B318">
        <v>48583957</v>
      </c>
      <c r="C318">
        <v>48584850</v>
      </c>
      <c r="D318">
        <v>40525967</v>
      </c>
      <c r="E318">
        <v>1</v>
      </c>
      <c r="F318">
        <v>1</v>
      </c>
      <c r="G318">
        <v>1</v>
      </c>
      <c r="H318">
        <v>3</v>
      </c>
      <c r="I318" t="s">
        <v>1090</v>
      </c>
      <c r="J318" t="s">
        <v>1091</v>
      </c>
      <c r="K318" t="s">
        <v>1092</v>
      </c>
      <c r="L318">
        <v>1339</v>
      </c>
      <c r="N318">
        <v>1007</v>
      </c>
      <c r="O318" t="s">
        <v>1040</v>
      </c>
      <c r="P318" t="s">
        <v>1040</v>
      </c>
      <c r="Q318">
        <v>1</v>
      </c>
      <c r="W318">
        <v>0</v>
      </c>
      <c r="X318">
        <v>-1418712732</v>
      </c>
      <c r="Y318">
        <v>0.24</v>
      </c>
      <c r="AA318">
        <v>2.4700000000000002</v>
      </c>
      <c r="AB318">
        <v>0</v>
      </c>
      <c r="AC318">
        <v>0</v>
      </c>
      <c r="AD318">
        <v>0</v>
      </c>
      <c r="AE318">
        <v>2.4700000000000002</v>
      </c>
      <c r="AF318">
        <v>0</v>
      </c>
      <c r="AG318">
        <v>0</v>
      </c>
      <c r="AH318">
        <v>0</v>
      </c>
      <c r="AI318">
        <v>1</v>
      </c>
      <c r="AJ318">
        <v>1</v>
      </c>
      <c r="AK318">
        <v>1</v>
      </c>
      <c r="AL318">
        <v>1</v>
      </c>
      <c r="AN318">
        <v>0</v>
      </c>
      <c r="AO318">
        <v>1</v>
      </c>
      <c r="AP318">
        <v>0</v>
      </c>
      <c r="AQ318">
        <v>0</v>
      </c>
      <c r="AR318">
        <v>0</v>
      </c>
      <c r="AS318" t="s">
        <v>3</v>
      </c>
      <c r="AT318">
        <v>0.24</v>
      </c>
      <c r="AU318" t="s">
        <v>3</v>
      </c>
      <c r="AV318">
        <v>0</v>
      </c>
      <c r="AW318">
        <v>2</v>
      </c>
      <c r="AX318">
        <v>48584873</v>
      </c>
      <c r="AY318">
        <v>1</v>
      </c>
      <c r="AZ318">
        <v>0</v>
      </c>
      <c r="BA318">
        <v>334</v>
      </c>
      <c r="BB318">
        <v>0</v>
      </c>
      <c r="BC318">
        <v>0</v>
      </c>
      <c r="BD318">
        <v>0</v>
      </c>
      <c r="BE318">
        <v>0</v>
      </c>
      <c r="BF318">
        <v>0</v>
      </c>
      <c r="BG318">
        <v>0</v>
      </c>
      <c r="BH318">
        <v>0</v>
      </c>
      <c r="BI318">
        <v>0</v>
      </c>
      <c r="BJ318">
        <v>0</v>
      </c>
      <c r="BK318">
        <v>0</v>
      </c>
      <c r="BL318">
        <v>0</v>
      </c>
      <c r="BM318">
        <v>0</v>
      </c>
      <c r="BN318">
        <v>0</v>
      </c>
      <c r="BO318">
        <v>0</v>
      </c>
      <c r="BP318">
        <v>0</v>
      </c>
      <c r="BQ318">
        <v>0</v>
      </c>
      <c r="BR318">
        <v>0</v>
      </c>
      <c r="BS318">
        <v>0</v>
      </c>
      <c r="BT318">
        <v>0</v>
      </c>
      <c r="BU318">
        <v>0</v>
      </c>
      <c r="BV318">
        <v>0</v>
      </c>
      <c r="BW318">
        <v>0</v>
      </c>
      <c r="CX318">
        <f>Y318*Source!I114</f>
        <v>0.2964</v>
      </c>
      <c r="CY318">
        <f t="shared" si="22"/>
        <v>2.4700000000000002</v>
      </c>
      <c r="CZ318">
        <f t="shared" si="23"/>
        <v>2.4700000000000002</v>
      </c>
      <c r="DA318">
        <f t="shared" si="24"/>
        <v>1</v>
      </c>
      <c r="DB318">
        <f t="shared" si="17"/>
        <v>0.59</v>
      </c>
      <c r="DC318">
        <f t="shared" si="18"/>
        <v>0</v>
      </c>
    </row>
    <row r="319" spans="1:107">
      <c r="A319">
        <f>ROW(Source!A117)</f>
        <v>117</v>
      </c>
      <c r="B319">
        <v>48583957</v>
      </c>
      <c r="C319">
        <v>48584876</v>
      </c>
      <c r="D319">
        <v>23134047</v>
      </c>
      <c r="E319">
        <v>1</v>
      </c>
      <c r="F319">
        <v>1</v>
      </c>
      <c r="G319">
        <v>1</v>
      </c>
      <c r="H319">
        <v>1</v>
      </c>
      <c r="I319" t="s">
        <v>1007</v>
      </c>
      <c r="J319" t="s">
        <v>3</v>
      </c>
      <c r="K319" t="s">
        <v>1008</v>
      </c>
      <c r="L319">
        <v>1369</v>
      </c>
      <c r="N319">
        <v>1013</v>
      </c>
      <c r="O319" t="s">
        <v>991</v>
      </c>
      <c r="P319" t="s">
        <v>991</v>
      </c>
      <c r="Q319">
        <v>1</v>
      </c>
      <c r="W319">
        <v>0</v>
      </c>
      <c r="X319">
        <v>859696649</v>
      </c>
      <c r="Y319">
        <v>29.6</v>
      </c>
      <c r="AA319">
        <v>0</v>
      </c>
      <c r="AB319">
        <v>0</v>
      </c>
      <c r="AC319">
        <v>0</v>
      </c>
      <c r="AD319">
        <v>8.07</v>
      </c>
      <c r="AE319">
        <v>0</v>
      </c>
      <c r="AF319">
        <v>0</v>
      </c>
      <c r="AG319">
        <v>0</v>
      </c>
      <c r="AH319">
        <v>8.07</v>
      </c>
      <c r="AI319">
        <v>1</v>
      </c>
      <c r="AJ319">
        <v>1</v>
      </c>
      <c r="AK319">
        <v>1</v>
      </c>
      <c r="AL319">
        <v>1</v>
      </c>
      <c r="AN319">
        <v>0</v>
      </c>
      <c r="AO319">
        <v>1</v>
      </c>
      <c r="AP319">
        <v>0</v>
      </c>
      <c r="AQ319">
        <v>0</v>
      </c>
      <c r="AR319">
        <v>0</v>
      </c>
      <c r="AS319" t="s">
        <v>3</v>
      </c>
      <c r="AT319">
        <v>29.6</v>
      </c>
      <c r="AU319" t="s">
        <v>3</v>
      </c>
      <c r="AV319">
        <v>1</v>
      </c>
      <c r="AW319">
        <v>2</v>
      </c>
      <c r="AX319">
        <v>48584888</v>
      </c>
      <c r="AY319">
        <v>1</v>
      </c>
      <c r="AZ319">
        <v>0</v>
      </c>
      <c r="BA319">
        <v>335</v>
      </c>
      <c r="BB319">
        <v>0</v>
      </c>
      <c r="BC319">
        <v>0</v>
      </c>
      <c r="BD319">
        <v>0</v>
      </c>
      <c r="BE319">
        <v>0</v>
      </c>
      <c r="BF319">
        <v>0</v>
      </c>
      <c r="BG319">
        <v>0</v>
      </c>
      <c r="BH319">
        <v>0</v>
      </c>
      <c r="BI319">
        <v>0</v>
      </c>
      <c r="BJ319">
        <v>0</v>
      </c>
      <c r="BK319">
        <v>0</v>
      </c>
      <c r="BL319">
        <v>0</v>
      </c>
      <c r="BM319">
        <v>0</v>
      </c>
      <c r="BN319">
        <v>0</v>
      </c>
      <c r="BO319">
        <v>0</v>
      </c>
      <c r="BP319">
        <v>0</v>
      </c>
      <c r="BQ319">
        <v>0</v>
      </c>
      <c r="BR319">
        <v>0</v>
      </c>
      <c r="BS319">
        <v>0</v>
      </c>
      <c r="BT319">
        <v>0</v>
      </c>
      <c r="BU319">
        <v>0</v>
      </c>
      <c r="BV319">
        <v>0</v>
      </c>
      <c r="BW319">
        <v>0</v>
      </c>
      <c r="CX319">
        <f>Y319*Source!I117</f>
        <v>94.601600000000005</v>
      </c>
      <c r="CY319">
        <f>AD319</f>
        <v>8.07</v>
      </c>
      <c r="CZ319">
        <f>AH319</f>
        <v>8.07</v>
      </c>
      <c r="DA319">
        <f>AL319</f>
        <v>1</v>
      </c>
      <c r="DB319">
        <f t="shared" si="17"/>
        <v>238.87</v>
      </c>
      <c r="DC319">
        <f t="shared" si="18"/>
        <v>0</v>
      </c>
    </row>
    <row r="320" spans="1:107">
      <c r="A320">
        <f>ROW(Source!A117)</f>
        <v>117</v>
      </c>
      <c r="B320">
        <v>48583957</v>
      </c>
      <c r="C320">
        <v>48584876</v>
      </c>
      <c r="D320">
        <v>121548</v>
      </c>
      <c r="E320">
        <v>1</v>
      </c>
      <c r="F320">
        <v>1</v>
      </c>
      <c r="G320">
        <v>1</v>
      </c>
      <c r="H320">
        <v>1</v>
      </c>
      <c r="I320" t="s">
        <v>24</v>
      </c>
      <c r="J320" t="s">
        <v>3</v>
      </c>
      <c r="K320" t="s">
        <v>992</v>
      </c>
      <c r="L320">
        <v>608254</v>
      </c>
      <c r="N320">
        <v>1013</v>
      </c>
      <c r="O320" t="s">
        <v>993</v>
      </c>
      <c r="P320" t="s">
        <v>993</v>
      </c>
      <c r="Q320">
        <v>1</v>
      </c>
      <c r="W320">
        <v>0</v>
      </c>
      <c r="X320">
        <v>-185737400</v>
      </c>
      <c r="Y320">
        <v>0.1</v>
      </c>
      <c r="AA320">
        <v>0</v>
      </c>
      <c r="AB320">
        <v>0</v>
      </c>
      <c r="AC320">
        <v>0</v>
      </c>
      <c r="AD320">
        <v>0</v>
      </c>
      <c r="AE320">
        <v>0</v>
      </c>
      <c r="AF320">
        <v>0</v>
      </c>
      <c r="AG320">
        <v>0</v>
      </c>
      <c r="AH320">
        <v>0</v>
      </c>
      <c r="AI320">
        <v>1</v>
      </c>
      <c r="AJ320">
        <v>1</v>
      </c>
      <c r="AK320">
        <v>1</v>
      </c>
      <c r="AL320">
        <v>1</v>
      </c>
      <c r="AN320">
        <v>0</v>
      </c>
      <c r="AO320">
        <v>1</v>
      </c>
      <c r="AP320">
        <v>0</v>
      </c>
      <c r="AQ320">
        <v>0</v>
      </c>
      <c r="AR320">
        <v>0</v>
      </c>
      <c r="AS320" t="s">
        <v>3</v>
      </c>
      <c r="AT320">
        <v>0.1</v>
      </c>
      <c r="AU320" t="s">
        <v>3</v>
      </c>
      <c r="AV320">
        <v>2</v>
      </c>
      <c r="AW320">
        <v>2</v>
      </c>
      <c r="AX320">
        <v>48584889</v>
      </c>
      <c r="AY320">
        <v>1</v>
      </c>
      <c r="AZ320">
        <v>0</v>
      </c>
      <c r="BA320">
        <v>336</v>
      </c>
      <c r="BB320">
        <v>0</v>
      </c>
      <c r="BC320">
        <v>0</v>
      </c>
      <c r="BD320">
        <v>0</v>
      </c>
      <c r="BE320">
        <v>0</v>
      </c>
      <c r="BF320">
        <v>0</v>
      </c>
      <c r="BG320">
        <v>0</v>
      </c>
      <c r="BH320">
        <v>0</v>
      </c>
      <c r="BI320">
        <v>0</v>
      </c>
      <c r="BJ320">
        <v>0</v>
      </c>
      <c r="BK320">
        <v>0</v>
      </c>
      <c r="BL320">
        <v>0</v>
      </c>
      <c r="BM320">
        <v>0</v>
      </c>
      <c r="BN320">
        <v>0</v>
      </c>
      <c r="BO320">
        <v>0</v>
      </c>
      <c r="BP320">
        <v>0</v>
      </c>
      <c r="BQ320">
        <v>0</v>
      </c>
      <c r="BR320">
        <v>0</v>
      </c>
      <c r="BS320">
        <v>0</v>
      </c>
      <c r="BT320">
        <v>0</v>
      </c>
      <c r="BU320">
        <v>0</v>
      </c>
      <c r="BV320">
        <v>0</v>
      </c>
      <c r="BW320">
        <v>0</v>
      </c>
      <c r="CX320">
        <f>Y320*Source!I117</f>
        <v>0.31960000000000005</v>
      </c>
      <c r="CY320">
        <f>AD320</f>
        <v>0</v>
      </c>
      <c r="CZ320">
        <f>AH320</f>
        <v>0</v>
      </c>
      <c r="DA320">
        <f>AL320</f>
        <v>1</v>
      </c>
      <c r="DB320">
        <f t="shared" si="17"/>
        <v>0</v>
      </c>
      <c r="DC320">
        <f t="shared" si="18"/>
        <v>0</v>
      </c>
    </row>
    <row r="321" spans="1:107">
      <c r="A321">
        <f>ROW(Source!A117)</f>
        <v>117</v>
      </c>
      <c r="B321">
        <v>48583957</v>
      </c>
      <c r="C321">
        <v>48584876</v>
      </c>
      <c r="D321">
        <v>40547141</v>
      </c>
      <c r="E321">
        <v>1</v>
      </c>
      <c r="F321">
        <v>1</v>
      </c>
      <c r="G321">
        <v>1</v>
      </c>
      <c r="H321">
        <v>2</v>
      </c>
      <c r="I321" t="s">
        <v>1009</v>
      </c>
      <c r="J321" t="s">
        <v>1017</v>
      </c>
      <c r="K321" t="s">
        <v>1011</v>
      </c>
      <c r="L321">
        <v>1368</v>
      </c>
      <c r="N321">
        <v>1011</v>
      </c>
      <c r="O321" t="s">
        <v>997</v>
      </c>
      <c r="P321" t="s">
        <v>997</v>
      </c>
      <c r="Q321">
        <v>1</v>
      </c>
      <c r="W321">
        <v>0</v>
      </c>
      <c r="X321">
        <v>1753337916</v>
      </c>
      <c r="Y321">
        <v>0.1</v>
      </c>
      <c r="AA321">
        <v>0</v>
      </c>
      <c r="AB321">
        <v>32.090000000000003</v>
      </c>
      <c r="AC321">
        <v>12.1</v>
      </c>
      <c r="AD321">
        <v>0</v>
      </c>
      <c r="AE321">
        <v>0</v>
      </c>
      <c r="AF321">
        <v>32.090000000000003</v>
      </c>
      <c r="AG321">
        <v>12.1</v>
      </c>
      <c r="AH321">
        <v>0</v>
      </c>
      <c r="AI321">
        <v>1</v>
      </c>
      <c r="AJ321">
        <v>1</v>
      </c>
      <c r="AK321">
        <v>1</v>
      </c>
      <c r="AL321">
        <v>1</v>
      </c>
      <c r="AN321">
        <v>0</v>
      </c>
      <c r="AO321">
        <v>1</v>
      </c>
      <c r="AP321">
        <v>0</v>
      </c>
      <c r="AQ321">
        <v>0</v>
      </c>
      <c r="AR321">
        <v>0</v>
      </c>
      <c r="AS321" t="s">
        <v>3</v>
      </c>
      <c r="AT321">
        <v>0.1</v>
      </c>
      <c r="AU321" t="s">
        <v>3</v>
      </c>
      <c r="AV321">
        <v>0</v>
      </c>
      <c r="AW321">
        <v>2</v>
      </c>
      <c r="AX321">
        <v>48584890</v>
      </c>
      <c r="AY321">
        <v>1</v>
      </c>
      <c r="AZ321">
        <v>0</v>
      </c>
      <c r="BA321">
        <v>337</v>
      </c>
      <c r="BB321">
        <v>0</v>
      </c>
      <c r="BC321">
        <v>0</v>
      </c>
      <c r="BD321">
        <v>0</v>
      </c>
      <c r="BE321">
        <v>0</v>
      </c>
      <c r="BF321">
        <v>0</v>
      </c>
      <c r="BG321">
        <v>0</v>
      </c>
      <c r="BH321">
        <v>0</v>
      </c>
      <c r="BI321">
        <v>0</v>
      </c>
      <c r="BJ321">
        <v>0</v>
      </c>
      <c r="BK321">
        <v>0</v>
      </c>
      <c r="BL321">
        <v>0</v>
      </c>
      <c r="BM321">
        <v>0</v>
      </c>
      <c r="BN321">
        <v>0</v>
      </c>
      <c r="BO321">
        <v>0</v>
      </c>
      <c r="BP321">
        <v>0</v>
      </c>
      <c r="BQ321">
        <v>0</v>
      </c>
      <c r="BR321">
        <v>0</v>
      </c>
      <c r="BS321">
        <v>0</v>
      </c>
      <c r="BT321">
        <v>0</v>
      </c>
      <c r="BU321">
        <v>0</v>
      </c>
      <c r="BV321">
        <v>0</v>
      </c>
      <c r="BW321">
        <v>0</v>
      </c>
      <c r="CX321">
        <f>Y321*Source!I117</f>
        <v>0.31960000000000005</v>
      </c>
      <c r="CY321">
        <f>AB321</f>
        <v>32.090000000000003</v>
      </c>
      <c r="CZ321">
        <f>AF321</f>
        <v>32.090000000000003</v>
      </c>
      <c r="DA321">
        <f>AJ321</f>
        <v>1</v>
      </c>
      <c r="DB321">
        <f t="shared" ref="DB321:DB384" si="25">ROUND(ROUND(AT321*CZ321,2),2)</f>
        <v>3.21</v>
      </c>
      <c r="DC321">
        <f t="shared" ref="DC321:DC384" si="26">ROUND(ROUND(AT321*AG321,2),2)</f>
        <v>1.21</v>
      </c>
    </row>
    <row r="322" spans="1:107">
      <c r="A322">
        <f>ROW(Source!A117)</f>
        <v>117</v>
      </c>
      <c r="B322">
        <v>48583957</v>
      </c>
      <c r="C322">
        <v>48584876</v>
      </c>
      <c r="D322">
        <v>40548857</v>
      </c>
      <c r="E322">
        <v>1</v>
      </c>
      <c r="F322">
        <v>1</v>
      </c>
      <c r="G322">
        <v>1</v>
      </c>
      <c r="H322">
        <v>2</v>
      </c>
      <c r="I322" t="s">
        <v>1028</v>
      </c>
      <c r="J322" t="s">
        <v>1029</v>
      </c>
      <c r="K322" t="s">
        <v>1030</v>
      </c>
      <c r="L322">
        <v>1368</v>
      </c>
      <c r="N322">
        <v>1011</v>
      </c>
      <c r="O322" t="s">
        <v>997</v>
      </c>
      <c r="P322" t="s">
        <v>997</v>
      </c>
      <c r="Q322">
        <v>1</v>
      </c>
      <c r="W322">
        <v>0</v>
      </c>
      <c r="X322">
        <v>-671646184</v>
      </c>
      <c r="Y322">
        <v>0.06</v>
      </c>
      <c r="AA322">
        <v>0</v>
      </c>
      <c r="AB322">
        <v>91.76</v>
      </c>
      <c r="AC322">
        <v>10.35</v>
      </c>
      <c r="AD322">
        <v>0</v>
      </c>
      <c r="AE322">
        <v>0</v>
      </c>
      <c r="AF322">
        <v>91.76</v>
      </c>
      <c r="AG322">
        <v>10.35</v>
      </c>
      <c r="AH322">
        <v>0</v>
      </c>
      <c r="AI322">
        <v>1</v>
      </c>
      <c r="AJ322">
        <v>1</v>
      </c>
      <c r="AK322">
        <v>1</v>
      </c>
      <c r="AL322">
        <v>1</v>
      </c>
      <c r="AN322">
        <v>0</v>
      </c>
      <c r="AO322">
        <v>1</v>
      </c>
      <c r="AP322">
        <v>0</v>
      </c>
      <c r="AQ322">
        <v>0</v>
      </c>
      <c r="AR322">
        <v>0</v>
      </c>
      <c r="AS322" t="s">
        <v>3</v>
      </c>
      <c r="AT322">
        <v>0.06</v>
      </c>
      <c r="AU322" t="s">
        <v>3</v>
      </c>
      <c r="AV322">
        <v>0</v>
      </c>
      <c r="AW322">
        <v>2</v>
      </c>
      <c r="AX322">
        <v>48584891</v>
      </c>
      <c r="AY322">
        <v>1</v>
      </c>
      <c r="AZ322">
        <v>0</v>
      </c>
      <c r="BA322">
        <v>338</v>
      </c>
      <c r="BB322">
        <v>0</v>
      </c>
      <c r="BC322">
        <v>0</v>
      </c>
      <c r="BD322">
        <v>0</v>
      </c>
      <c r="BE322">
        <v>0</v>
      </c>
      <c r="BF322">
        <v>0</v>
      </c>
      <c r="BG322">
        <v>0</v>
      </c>
      <c r="BH322">
        <v>0</v>
      </c>
      <c r="BI322">
        <v>0</v>
      </c>
      <c r="BJ322">
        <v>0</v>
      </c>
      <c r="BK322">
        <v>0</v>
      </c>
      <c r="BL322">
        <v>0</v>
      </c>
      <c r="BM322">
        <v>0</v>
      </c>
      <c r="BN322">
        <v>0</v>
      </c>
      <c r="BO322">
        <v>0</v>
      </c>
      <c r="BP322">
        <v>0</v>
      </c>
      <c r="BQ322">
        <v>0</v>
      </c>
      <c r="BR322">
        <v>0</v>
      </c>
      <c r="BS322">
        <v>0</v>
      </c>
      <c r="BT322">
        <v>0</v>
      </c>
      <c r="BU322">
        <v>0</v>
      </c>
      <c r="BV322">
        <v>0</v>
      </c>
      <c r="BW322">
        <v>0</v>
      </c>
      <c r="CX322">
        <f>Y322*Source!I117</f>
        <v>0.19176000000000001</v>
      </c>
      <c r="CY322">
        <f>AB322</f>
        <v>91.76</v>
      </c>
      <c r="CZ322">
        <f>AF322</f>
        <v>91.76</v>
      </c>
      <c r="DA322">
        <f>AJ322</f>
        <v>1</v>
      </c>
      <c r="DB322">
        <f t="shared" si="25"/>
        <v>5.51</v>
      </c>
      <c r="DC322">
        <f t="shared" si="26"/>
        <v>0.62</v>
      </c>
    </row>
    <row r="323" spans="1:107">
      <c r="A323">
        <f>ROW(Source!A117)</f>
        <v>117</v>
      </c>
      <c r="B323">
        <v>48583957</v>
      </c>
      <c r="C323">
        <v>48584876</v>
      </c>
      <c r="D323">
        <v>40484131</v>
      </c>
      <c r="E323">
        <v>1</v>
      </c>
      <c r="F323">
        <v>1</v>
      </c>
      <c r="G323">
        <v>1</v>
      </c>
      <c r="H323">
        <v>3</v>
      </c>
      <c r="I323" t="s">
        <v>1263</v>
      </c>
      <c r="J323" t="s">
        <v>1264</v>
      </c>
      <c r="K323" t="s">
        <v>1265</v>
      </c>
      <c r="L323">
        <v>1348</v>
      </c>
      <c r="N323">
        <v>1009</v>
      </c>
      <c r="O323" t="s">
        <v>40</v>
      </c>
      <c r="P323" t="s">
        <v>40</v>
      </c>
      <c r="Q323">
        <v>1000</v>
      </c>
      <c r="W323">
        <v>0</v>
      </c>
      <c r="X323">
        <v>900523534</v>
      </c>
      <c r="Y323">
        <v>2.5499999999999998E-2</v>
      </c>
      <c r="AA323">
        <v>439.2</v>
      </c>
      <c r="AB323">
        <v>0</v>
      </c>
      <c r="AC323">
        <v>0</v>
      </c>
      <c r="AD323">
        <v>0</v>
      </c>
      <c r="AE323">
        <v>439.2</v>
      </c>
      <c r="AF323">
        <v>0</v>
      </c>
      <c r="AG323">
        <v>0</v>
      </c>
      <c r="AH323">
        <v>0</v>
      </c>
      <c r="AI323">
        <v>1</v>
      </c>
      <c r="AJ323">
        <v>1</v>
      </c>
      <c r="AK323">
        <v>1</v>
      </c>
      <c r="AL323">
        <v>1</v>
      </c>
      <c r="AN323">
        <v>0</v>
      </c>
      <c r="AO323">
        <v>1</v>
      </c>
      <c r="AP323">
        <v>0</v>
      </c>
      <c r="AQ323">
        <v>0</v>
      </c>
      <c r="AR323">
        <v>0</v>
      </c>
      <c r="AS323" t="s">
        <v>3</v>
      </c>
      <c r="AT323">
        <v>2.5499999999999998E-2</v>
      </c>
      <c r="AU323" t="s">
        <v>3</v>
      </c>
      <c r="AV323">
        <v>0</v>
      </c>
      <c r="AW323">
        <v>2</v>
      </c>
      <c r="AX323">
        <v>48584892</v>
      </c>
      <c r="AY323">
        <v>1</v>
      </c>
      <c r="AZ323">
        <v>0</v>
      </c>
      <c r="BA323">
        <v>339</v>
      </c>
      <c r="BB323">
        <v>0</v>
      </c>
      <c r="BC323">
        <v>0</v>
      </c>
      <c r="BD323">
        <v>0</v>
      </c>
      <c r="BE323">
        <v>0</v>
      </c>
      <c r="BF323">
        <v>0</v>
      </c>
      <c r="BG323">
        <v>0</v>
      </c>
      <c r="BH323">
        <v>0</v>
      </c>
      <c r="BI323">
        <v>0</v>
      </c>
      <c r="BJ323">
        <v>0</v>
      </c>
      <c r="BK323">
        <v>0</v>
      </c>
      <c r="BL323">
        <v>0</v>
      </c>
      <c r="BM323">
        <v>0</v>
      </c>
      <c r="BN323">
        <v>0</v>
      </c>
      <c r="BO323">
        <v>0</v>
      </c>
      <c r="BP323">
        <v>0</v>
      </c>
      <c r="BQ323">
        <v>0</v>
      </c>
      <c r="BR323">
        <v>0</v>
      </c>
      <c r="BS323">
        <v>0</v>
      </c>
      <c r="BT323">
        <v>0</v>
      </c>
      <c r="BU323">
        <v>0</v>
      </c>
      <c r="BV323">
        <v>0</v>
      </c>
      <c r="BW323">
        <v>0</v>
      </c>
      <c r="CX323">
        <f>Y323*Source!I117</f>
        <v>8.1498000000000001E-2</v>
      </c>
      <c r="CY323">
        <f t="shared" ref="CY323:CY329" si="27">AA323</f>
        <v>439.2</v>
      </c>
      <c r="CZ323">
        <f t="shared" ref="CZ323:CZ329" si="28">AE323</f>
        <v>439.2</v>
      </c>
      <c r="DA323">
        <f t="shared" ref="DA323:DA329" si="29">AI323</f>
        <v>1</v>
      </c>
      <c r="DB323">
        <f t="shared" si="25"/>
        <v>11.2</v>
      </c>
      <c r="DC323">
        <f t="shared" si="26"/>
        <v>0</v>
      </c>
    </row>
    <row r="324" spans="1:107">
      <c r="A324">
        <f>ROW(Source!A117)</f>
        <v>117</v>
      </c>
      <c r="B324">
        <v>48583957</v>
      </c>
      <c r="C324">
        <v>48584876</v>
      </c>
      <c r="D324">
        <v>40482964</v>
      </c>
      <c r="E324">
        <v>1</v>
      </c>
      <c r="F324">
        <v>1</v>
      </c>
      <c r="G324">
        <v>1</v>
      </c>
      <c r="H324">
        <v>3</v>
      </c>
      <c r="I324" t="s">
        <v>1266</v>
      </c>
      <c r="J324" t="s">
        <v>1267</v>
      </c>
      <c r="K324" t="s">
        <v>1268</v>
      </c>
      <c r="L324">
        <v>1354</v>
      </c>
      <c r="N324">
        <v>1010</v>
      </c>
      <c r="O324" t="s">
        <v>170</v>
      </c>
      <c r="P324" t="s">
        <v>170</v>
      </c>
      <c r="Q324">
        <v>1</v>
      </c>
      <c r="W324">
        <v>0</v>
      </c>
      <c r="X324">
        <v>1394513703</v>
      </c>
      <c r="Y324">
        <v>5.0999999999999996</v>
      </c>
      <c r="AA324">
        <v>4.5</v>
      </c>
      <c r="AB324">
        <v>0</v>
      </c>
      <c r="AC324">
        <v>0</v>
      </c>
      <c r="AD324">
        <v>0</v>
      </c>
      <c r="AE324">
        <v>4.5</v>
      </c>
      <c r="AF324">
        <v>0</v>
      </c>
      <c r="AG324">
        <v>0</v>
      </c>
      <c r="AH324">
        <v>0</v>
      </c>
      <c r="AI324">
        <v>1</v>
      </c>
      <c r="AJ324">
        <v>1</v>
      </c>
      <c r="AK324">
        <v>1</v>
      </c>
      <c r="AL324">
        <v>1</v>
      </c>
      <c r="AN324">
        <v>0</v>
      </c>
      <c r="AO324">
        <v>1</v>
      </c>
      <c r="AP324">
        <v>0</v>
      </c>
      <c r="AQ324">
        <v>0</v>
      </c>
      <c r="AR324">
        <v>0</v>
      </c>
      <c r="AS324" t="s">
        <v>3</v>
      </c>
      <c r="AT324">
        <v>5.0999999999999996</v>
      </c>
      <c r="AU324" t="s">
        <v>3</v>
      </c>
      <c r="AV324">
        <v>0</v>
      </c>
      <c r="AW324">
        <v>2</v>
      </c>
      <c r="AX324">
        <v>48584893</v>
      </c>
      <c r="AY324">
        <v>1</v>
      </c>
      <c r="AZ324">
        <v>0</v>
      </c>
      <c r="BA324">
        <v>340</v>
      </c>
      <c r="BB324">
        <v>0</v>
      </c>
      <c r="BC324">
        <v>0</v>
      </c>
      <c r="BD324">
        <v>0</v>
      </c>
      <c r="BE324">
        <v>0</v>
      </c>
      <c r="BF324">
        <v>0</v>
      </c>
      <c r="BG324">
        <v>0</v>
      </c>
      <c r="BH324">
        <v>0</v>
      </c>
      <c r="BI324">
        <v>0</v>
      </c>
      <c r="BJ324">
        <v>0</v>
      </c>
      <c r="BK324">
        <v>0</v>
      </c>
      <c r="BL324">
        <v>0</v>
      </c>
      <c r="BM324">
        <v>0</v>
      </c>
      <c r="BN324">
        <v>0</v>
      </c>
      <c r="BO324">
        <v>0</v>
      </c>
      <c r="BP324">
        <v>0</v>
      </c>
      <c r="BQ324">
        <v>0</v>
      </c>
      <c r="BR324">
        <v>0</v>
      </c>
      <c r="BS324">
        <v>0</v>
      </c>
      <c r="BT324">
        <v>0</v>
      </c>
      <c r="BU324">
        <v>0</v>
      </c>
      <c r="BV324">
        <v>0</v>
      </c>
      <c r="BW324">
        <v>0</v>
      </c>
      <c r="CX324">
        <f>Y324*Source!I117</f>
        <v>16.299599999999998</v>
      </c>
      <c r="CY324">
        <f t="shared" si="27"/>
        <v>4.5</v>
      </c>
      <c r="CZ324">
        <f t="shared" si="28"/>
        <v>4.5</v>
      </c>
      <c r="DA324">
        <f t="shared" si="29"/>
        <v>1</v>
      </c>
      <c r="DB324">
        <f t="shared" si="25"/>
        <v>22.95</v>
      </c>
      <c r="DC324">
        <f t="shared" si="26"/>
        <v>0</v>
      </c>
    </row>
    <row r="325" spans="1:107">
      <c r="A325">
        <f>ROW(Source!A117)</f>
        <v>117</v>
      </c>
      <c r="B325">
        <v>48583957</v>
      </c>
      <c r="C325">
        <v>48584876</v>
      </c>
      <c r="D325">
        <v>40482866</v>
      </c>
      <c r="E325">
        <v>1</v>
      </c>
      <c r="F325">
        <v>1</v>
      </c>
      <c r="G325">
        <v>1</v>
      </c>
      <c r="H325">
        <v>3</v>
      </c>
      <c r="I325" t="s">
        <v>1093</v>
      </c>
      <c r="J325" t="s">
        <v>1094</v>
      </c>
      <c r="K325" t="s">
        <v>1095</v>
      </c>
      <c r="L325">
        <v>1327</v>
      </c>
      <c r="N325">
        <v>1005</v>
      </c>
      <c r="O325" t="s">
        <v>105</v>
      </c>
      <c r="P325" t="s">
        <v>105</v>
      </c>
      <c r="Q325">
        <v>1</v>
      </c>
      <c r="W325">
        <v>0</v>
      </c>
      <c r="X325">
        <v>1290542317</v>
      </c>
      <c r="Y325">
        <v>1.6</v>
      </c>
      <c r="AA325">
        <v>72.319999999999993</v>
      </c>
      <c r="AB325">
        <v>0</v>
      </c>
      <c r="AC325">
        <v>0</v>
      </c>
      <c r="AD325">
        <v>0</v>
      </c>
      <c r="AE325">
        <v>72.319999999999993</v>
      </c>
      <c r="AF325">
        <v>0</v>
      </c>
      <c r="AG325">
        <v>0</v>
      </c>
      <c r="AH325">
        <v>0</v>
      </c>
      <c r="AI325">
        <v>1</v>
      </c>
      <c r="AJ325">
        <v>1</v>
      </c>
      <c r="AK325">
        <v>1</v>
      </c>
      <c r="AL325">
        <v>1</v>
      </c>
      <c r="AN325">
        <v>0</v>
      </c>
      <c r="AO325">
        <v>1</v>
      </c>
      <c r="AP325">
        <v>0</v>
      </c>
      <c r="AQ325">
        <v>0</v>
      </c>
      <c r="AR325">
        <v>0</v>
      </c>
      <c r="AS325" t="s">
        <v>3</v>
      </c>
      <c r="AT325">
        <v>1.6</v>
      </c>
      <c r="AU325" t="s">
        <v>3</v>
      </c>
      <c r="AV325">
        <v>0</v>
      </c>
      <c r="AW325">
        <v>2</v>
      </c>
      <c r="AX325">
        <v>48584894</v>
      </c>
      <c r="AY325">
        <v>1</v>
      </c>
      <c r="AZ325">
        <v>0</v>
      </c>
      <c r="BA325">
        <v>341</v>
      </c>
      <c r="BB325">
        <v>0</v>
      </c>
      <c r="BC325">
        <v>0</v>
      </c>
      <c r="BD325">
        <v>0</v>
      </c>
      <c r="BE325">
        <v>0</v>
      </c>
      <c r="BF325">
        <v>0</v>
      </c>
      <c r="BG325">
        <v>0</v>
      </c>
      <c r="BH325">
        <v>0</v>
      </c>
      <c r="BI325">
        <v>0</v>
      </c>
      <c r="BJ325">
        <v>0</v>
      </c>
      <c r="BK325">
        <v>0</v>
      </c>
      <c r="BL325">
        <v>0</v>
      </c>
      <c r="BM325">
        <v>0</v>
      </c>
      <c r="BN325">
        <v>0</v>
      </c>
      <c r="BO325">
        <v>0</v>
      </c>
      <c r="BP325">
        <v>0</v>
      </c>
      <c r="BQ325">
        <v>0</v>
      </c>
      <c r="BR325">
        <v>0</v>
      </c>
      <c r="BS325">
        <v>0</v>
      </c>
      <c r="BT325">
        <v>0</v>
      </c>
      <c r="BU325">
        <v>0</v>
      </c>
      <c r="BV325">
        <v>0</v>
      </c>
      <c r="BW325">
        <v>0</v>
      </c>
      <c r="CX325">
        <f>Y325*Source!I117</f>
        <v>5.1136000000000008</v>
      </c>
      <c r="CY325">
        <f t="shared" si="27"/>
        <v>72.319999999999993</v>
      </c>
      <c r="CZ325">
        <f t="shared" si="28"/>
        <v>72.319999999999993</v>
      </c>
      <c r="DA325">
        <f t="shared" si="29"/>
        <v>1</v>
      </c>
      <c r="DB325">
        <f t="shared" si="25"/>
        <v>115.71</v>
      </c>
      <c r="DC325">
        <f t="shared" si="26"/>
        <v>0</v>
      </c>
    </row>
    <row r="326" spans="1:107">
      <c r="A326">
        <f>ROW(Source!A117)</f>
        <v>117</v>
      </c>
      <c r="B326">
        <v>48583957</v>
      </c>
      <c r="C326">
        <v>48584876</v>
      </c>
      <c r="D326">
        <v>40484634</v>
      </c>
      <c r="E326">
        <v>1</v>
      </c>
      <c r="F326">
        <v>1</v>
      </c>
      <c r="G326">
        <v>1</v>
      </c>
      <c r="H326">
        <v>3</v>
      </c>
      <c r="I326" t="s">
        <v>1096</v>
      </c>
      <c r="J326" t="s">
        <v>1097</v>
      </c>
      <c r="K326" t="s">
        <v>1098</v>
      </c>
      <c r="L326">
        <v>1348</v>
      </c>
      <c r="N326">
        <v>1009</v>
      </c>
      <c r="O326" t="s">
        <v>40</v>
      </c>
      <c r="P326" t="s">
        <v>40</v>
      </c>
      <c r="Q326">
        <v>1000</v>
      </c>
      <c r="W326">
        <v>0</v>
      </c>
      <c r="X326">
        <v>1606687113</v>
      </c>
      <c r="Y326">
        <v>7.1999999999999995E-2</v>
      </c>
      <c r="AA326">
        <v>4294</v>
      </c>
      <c r="AB326">
        <v>0</v>
      </c>
      <c r="AC326">
        <v>0</v>
      </c>
      <c r="AD326">
        <v>0</v>
      </c>
      <c r="AE326">
        <v>4294</v>
      </c>
      <c r="AF326">
        <v>0</v>
      </c>
      <c r="AG326">
        <v>0</v>
      </c>
      <c r="AH326">
        <v>0</v>
      </c>
      <c r="AI326">
        <v>1</v>
      </c>
      <c r="AJ326">
        <v>1</v>
      </c>
      <c r="AK326">
        <v>1</v>
      </c>
      <c r="AL326">
        <v>1</v>
      </c>
      <c r="AN326">
        <v>0</v>
      </c>
      <c r="AO326">
        <v>1</v>
      </c>
      <c r="AP326">
        <v>0</v>
      </c>
      <c r="AQ326">
        <v>0</v>
      </c>
      <c r="AR326">
        <v>0</v>
      </c>
      <c r="AS326" t="s">
        <v>3</v>
      </c>
      <c r="AT326">
        <v>7.1999999999999995E-2</v>
      </c>
      <c r="AU326" t="s">
        <v>3</v>
      </c>
      <c r="AV326">
        <v>0</v>
      </c>
      <c r="AW326">
        <v>2</v>
      </c>
      <c r="AX326">
        <v>48584895</v>
      </c>
      <c r="AY326">
        <v>1</v>
      </c>
      <c r="AZ326">
        <v>0</v>
      </c>
      <c r="BA326">
        <v>342</v>
      </c>
      <c r="BB326">
        <v>0</v>
      </c>
      <c r="BC326">
        <v>0</v>
      </c>
      <c r="BD326">
        <v>0</v>
      </c>
      <c r="BE326">
        <v>0</v>
      </c>
      <c r="BF326">
        <v>0</v>
      </c>
      <c r="BG326">
        <v>0</v>
      </c>
      <c r="BH326">
        <v>0</v>
      </c>
      <c r="BI326">
        <v>0</v>
      </c>
      <c r="BJ326">
        <v>0</v>
      </c>
      <c r="BK326">
        <v>0</v>
      </c>
      <c r="BL326">
        <v>0</v>
      </c>
      <c r="BM326">
        <v>0</v>
      </c>
      <c r="BN326">
        <v>0</v>
      </c>
      <c r="BO326">
        <v>0</v>
      </c>
      <c r="BP326">
        <v>0</v>
      </c>
      <c r="BQ326">
        <v>0</v>
      </c>
      <c r="BR326">
        <v>0</v>
      </c>
      <c r="BS326">
        <v>0</v>
      </c>
      <c r="BT326">
        <v>0</v>
      </c>
      <c r="BU326">
        <v>0</v>
      </c>
      <c r="BV326">
        <v>0</v>
      </c>
      <c r="BW326">
        <v>0</v>
      </c>
      <c r="CX326">
        <f>Y326*Source!I117</f>
        <v>0.23011199999999998</v>
      </c>
      <c r="CY326">
        <f t="shared" si="27"/>
        <v>4294</v>
      </c>
      <c r="CZ326">
        <f t="shared" si="28"/>
        <v>4294</v>
      </c>
      <c r="DA326">
        <f t="shared" si="29"/>
        <v>1</v>
      </c>
      <c r="DB326">
        <f t="shared" si="25"/>
        <v>309.17</v>
      </c>
      <c r="DC326">
        <f t="shared" si="26"/>
        <v>0</v>
      </c>
    </row>
    <row r="327" spans="1:107">
      <c r="A327">
        <f>ROW(Source!A117)</f>
        <v>117</v>
      </c>
      <c r="B327">
        <v>48583957</v>
      </c>
      <c r="C327">
        <v>48584876</v>
      </c>
      <c r="D327">
        <v>40484420</v>
      </c>
      <c r="E327">
        <v>1</v>
      </c>
      <c r="F327">
        <v>1</v>
      </c>
      <c r="G327">
        <v>1</v>
      </c>
      <c r="H327">
        <v>3</v>
      </c>
      <c r="I327" t="s">
        <v>1269</v>
      </c>
      <c r="J327" t="s">
        <v>1270</v>
      </c>
      <c r="K327" t="s">
        <v>1271</v>
      </c>
      <c r="L327">
        <v>1346</v>
      </c>
      <c r="N327">
        <v>1009</v>
      </c>
      <c r="O327" t="s">
        <v>220</v>
      </c>
      <c r="P327" t="s">
        <v>220</v>
      </c>
      <c r="Q327">
        <v>1</v>
      </c>
      <c r="W327">
        <v>0</v>
      </c>
      <c r="X327">
        <v>1077482588</v>
      </c>
      <c r="Y327">
        <v>4.0199999999999996</v>
      </c>
      <c r="AA327">
        <v>8.09</v>
      </c>
      <c r="AB327">
        <v>0</v>
      </c>
      <c r="AC327">
        <v>0</v>
      </c>
      <c r="AD327">
        <v>0</v>
      </c>
      <c r="AE327">
        <v>8.09</v>
      </c>
      <c r="AF327">
        <v>0</v>
      </c>
      <c r="AG327">
        <v>0</v>
      </c>
      <c r="AH327">
        <v>0</v>
      </c>
      <c r="AI327">
        <v>1</v>
      </c>
      <c r="AJ327">
        <v>1</v>
      </c>
      <c r="AK327">
        <v>1</v>
      </c>
      <c r="AL327">
        <v>1</v>
      </c>
      <c r="AN327">
        <v>0</v>
      </c>
      <c r="AO327">
        <v>1</v>
      </c>
      <c r="AP327">
        <v>0</v>
      </c>
      <c r="AQ327">
        <v>0</v>
      </c>
      <c r="AR327">
        <v>0</v>
      </c>
      <c r="AS327" t="s">
        <v>3</v>
      </c>
      <c r="AT327">
        <v>4.0199999999999996</v>
      </c>
      <c r="AU327" t="s">
        <v>3</v>
      </c>
      <c r="AV327">
        <v>0</v>
      </c>
      <c r="AW327">
        <v>2</v>
      </c>
      <c r="AX327">
        <v>48584896</v>
      </c>
      <c r="AY327">
        <v>1</v>
      </c>
      <c r="AZ327">
        <v>0</v>
      </c>
      <c r="BA327">
        <v>343</v>
      </c>
      <c r="BB327">
        <v>0</v>
      </c>
      <c r="BC327">
        <v>0</v>
      </c>
      <c r="BD327">
        <v>0</v>
      </c>
      <c r="BE327">
        <v>0</v>
      </c>
      <c r="BF327">
        <v>0</v>
      </c>
      <c r="BG327">
        <v>0</v>
      </c>
      <c r="BH327">
        <v>0</v>
      </c>
      <c r="BI327">
        <v>0</v>
      </c>
      <c r="BJ327">
        <v>0</v>
      </c>
      <c r="BK327">
        <v>0</v>
      </c>
      <c r="BL327">
        <v>0</v>
      </c>
      <c r="BM327">
        <v>0</v>
      </c>
      <c r="BN327">
        <v>0</v>
      </c>
      <c r="BO327">
        <v>0</v>
      </c>
      <c r="BP327">
        <v>0</v>
      </c>
      <c r="BQ327">
        <v>0</v>
      </c>
      <c r="BR327">
        <v>0</v>
      </c>
      <c r="BS327">
        <v>0</v>
      </c>
      <c r="BT327">
        <v>0</v>
      </c>
      <c r="BU327">
        <v>0</v>
      </c>
      <c r="BV327">
        <v>0</v>
      </c>
      <c r="BW327">
        <v>0</v>
      </c>
      <c r="CX327">
        <f>Y327*Source!I117</f>
        <v>12.847919999999998</v>
      </c>
      <c r="CY327">
        <f t="shared" si="27"/>
        <v>8.09</v>
      </c>
      <c r="CZ327">
        <f t="shared" si="28"/>
        <v>8.09</v>
      </c>
      <c r="DA327">
        <f t="shared" si="29"/>
        <v>1</v>
      </c>
      <c r="DB327">
        <f t="shared" si="25"/>
        <v>32.520000000000003</v>
      </c>
      <c r="DC327">
        <f t="shared" si="26"/>
        <v>0</v>
      </c>
    </row>
    <row r="328" spans="1:107">
      <c r="A328">
        <f>ROW(Source!A117)</f>
        <v>117</v>
      </c>
      <c r="B328">
        <v>48583957</v>
      </c>
      <c r="C328">
        <v>48584876</v>
      </c>
      <c r="D328">
        <v>40525801</v>
      </c>
      <c r="E328">
        <v>1</v>
      </c>
      <c r="F328">
        <v>1</v>
      </c>
      <c r="G328">
        <v>1</v>
      </c>
      <c r="H328">
        <v>3</v>
      </c>
      <c r="I328" t="s">
        <v>1272</v>
      </c>
      <c r="J328" t="s">
        <v>1273</v>
      </c>
      <c r="K328" t="s">
        <v>1274</v>
      </c>
      <c r="L328">
        <v>1339</v>
      </c>
      <c r="N328">
        <v>1007</v>
      </c>
      <c r="O328" t="s">
        <v>1040</v>
      </c>
      <c r="P328" t="s">
        <v>1040</v>
      </c>
      <c r="Q328">
        <v>1</v>
      </c>
      <c r="W328">
        <v>0</v>
      </c>
      <c r="X328">
        <v>-714105739</v>
      </c>
      <c r="Y328">
        <v>4.4000000000000003E-3</v>
      </c>
      <c r="AA328">
        <v>74.58</v>
      </c>
      <c r="AB328">
        <v>0</v>
      </c>
      <c r="AC328">
        <v>0</v>
      </c>
      <c r="AD328">
        <v>0</v>
      </c>
      <c r="AE328">
        <v>74.58</v>
      </c>
      <c r="AF328">
        <v>0</v>
      </c>
      <c r="AG328">
        <v>0</v>
      </c>
      <c r="AH328">
        <v>0</v>
      </c>
      <c r="AI328">
        <v>1</v>
      </c>
      <c r="AJ328">
        <v>1</v>
      </c>
      <c r="AK328">
        <v>1</v>
      </c>
      <c r="AL328">
        <v>1</v>
      </c>
      <c r="AN328">
        <v>0</v>
      </c>
      <c r="AO328">
        <v>1</v>
      </c>
      <c r="AP328">
        <v>0</v>
      </c>
      <c r="AQ328">
        <v>0</v>
      </c>
      <c r="AR328">
        <v>0</v>
      </c>
      <c r="AS328" t="s">
        <v>3</v>
      </c>
      <c r="AT328">
        <v>4.4000000000000003E-3</v>
      </c>
      <c r="AU328" t="s">
        <v>3</v>
      </c>
      <c r="AV328">
        <v>0</v>
      </c>
      <c r="AW328">
        <v>2</v>
      </c>
      <c r="AX328">
        <v>48584898</v>
      </c>
      <c r="AY328">
        <v>1</v>
      </c>
      <c r="AZ328">
        <v>0</v>
      </c>
      <c r="BA328">
        <v>345</v>
      </c>
      <c r="BB328">
        <v>0</v>
      </c>
      <c r="BC328">
        <v>0</v>
      </c>
      <c r="BD328">
        <v>0</v>
      </c>
      <c r="BE328">
        <v>0</v>
      </c>
      <c r="BF328">
        <v>0</v>
      </c>
      <c r="BG328">
        <v>0</v>
      </c>
      <c r="BH328">
        <v>0</v>
      </c>
      <c r="BI328">
        <v>0</v>
      </c>
      <c r="BJ328">
        <v>0</v>
      </c>
      <c r="BK328">
        <v>0</v>
      </c>
      <c r="BL328">
        <v>0</v>
      </c>
      <c r="BM328">
        <v>0</v>
      </c>
      <c r="BN328">
        <v>0</v>
      </c>
      <c r="BO328">
        <v>0</v>
      </c>
      <c r="BP328">
        <v>0</v>
      </c>
      <c r="BQ328">
        <v>0</v>
      </c>
      <c r="BR328">
        <v>0</v>
      </c>
      <c r="BS328">
        <v>0</v>
      </c>
      <c r="BT328">
        <v>0</v>
      </c>
      <c r="BU328">
        <v>0</v>
      </c>
      <c r="BV328">
        <v>0</v>
      </c>
      <c r="BW328">
        <v>0</v>
      </c>
      <c r="CX328">
        <f>Y328*Source!I117</f>
        <v>1.4062400000000001E-2</v>
      </c>
      <c r="CY328">
        <f t="shared" si="27"/>
        <v>74.58</v>
      </c>
      <c r="CZ328">
        <f t="shared" si="28"/>
        <v>74.58</v>
      </c>
      <c r="DA328">
        <f t="shared" si="29"/>
        <v>1</v>
      </c>
      <c r="DB328">
        <f t="shared" si="25"/>
        <v>0.33</v>
      </c>
      <c r="DC328">
        <f t="shared" si="26"/>
        <v>0</v>
      </c>
    </row>
    <row r="329" spans="1:107">
      <c r="A329">
        <f>ROW(Source!A117)</f>
        <v>117</v>
      </c>
      <c r="B329">
        <v>48583957</v>
      </c>
      <c r="C329">
        <v>48584876</v>
      </c>
      <c r="D329">
        <v>40525967</v>
      </c>
      <c r="E329">
        <v>1</v>
      </c>
      <c r="F329">
        <v>1</v>
      </c>
      <c r="G329">
        <v>1</v>
      </c>
      <c r="H329">
        <v>3</v>
      </c>
      <c r="I329" t="s">
        <v>1090</v>
      </c>
      <c r="J329" t="s">
        <v>1091</v>
      </c>
      <c r="K329" t="s">
        <v>1092</v>
      </c>
      <c r="L329">
        <v>1339</v>
      </c>
      <c r="N329">
        <v>1007</v>
      </c>
      <c r="O329" t="s">
        <v>1040</v>
      </c>
      <c r="P329" t="s">
        <v>1040</v>
      </c>
      <c r="Q329">
        <v>1</v>
      </c>
      <c r="W329">
        <v>0</v>
      </c>
      <c r="X329">
        <v>-1418712732</v>
      </c>
      <c r="Y329">
        <v>0.24</v>
      </c>
      <c r="AA329">
        <v>2.4700000000000002</v>
      </c>
      <c r="AB329">
        <v>0</v>
      </c>
      <c r="AC329">
        <v>0</v>
      </c>
      <c r="AD329">
        <v>0</v>
      </c>
      <c r="AE329">
        <v>2.4700000000000002</v>
      </c>
      <c r="AF329">
        <v>0</v>
      </c>
      <c r="AG329">
        <v>0</v>
      </c>
      <c r="AH329">
        <v>0</v>
      </c>
      <c r="AI329">
        <v>1</v>
      </c>
      <c r="AJ329">
        <v>1</v>
      </c>
      <c r="AK329">
        <v>1</v>
      </c>
      <c r="AL329">
        <v>1</v>
      </c>
      <c r="AN329">
        <v>0</v>
      </c>
      <c r="AO329">
        <v>1</v>
      </c>
      <c r="AP329">
        <v>0</v>
      </c>
      <c r="AQ329">
        <v>0</v>
      </c>
      <c r="AR329">
        <v>0</v>
      </c>
      <c r="AS329" t="s">
        <v>3</v>
      </c>
      <c r="AT329">
        <v>0.24</v>
      </c>
      <c r="AU329" t="s">
        <v>3</v>
      </c>
      <c r="AV329">
        <v>0</v>
      </c>
      <c r="AW329">
        <v>2</v>
      </c>
      <c r="AX329">
        <v>48584899</v>
      </c>
      <c r="AY329">
        <v>1</v>
      </c>
      <c r="AZ329">
        <v>0</v>
      </c>
      <c r="BA329">
        <v>346</v>
      </c>
      <c r="BB329">
        <v>0</v>
      </c>
      <c r="BC329">
        <v>0</v>
      </c>
      <c r="BD329">
        <v>0</v>
      </c>
      <c r="BE329">
        <v>0</v>
      </c>
      <c r="BF329">
        <v>0</v>
      </c>
      <c r="BG329">
        <v>0</v>
      </c>
      <c r="BH329">
        <v>0</v>
      </c>
      <c r="BI329">
        <v>0</v>
      </c>
      <c r="BJ329">
        <v>0</v>
      </c>
      <c r="BK329">
        <v>0</v>
      </c>
      <c r="BL329">
        <v>0</v>
      </c>
      <c r="BM329">
        <v>0</v>
      </c>
      <c r="BN329">
        <v>0</v>
      </c>
      <c r="BO329">
        <v>0</v>
      </c>
      <c r="BP329">
        <v>0</v>
      </c>
      <c r="BQ329">
        <v>0</v>
      </c>
      <c r="BR329">
        <v>0</v>
      </c>
      <c r="BS329">
        <v>0</v>
      </c>
      <c r="BT329">
        <v>0</v>
      </c>
      <c r="BU329">
        <v>0</v>
      </c>
      <c r="BV329">
        <v>0</v>
      </c>
      <c r="BW329">
        <v>0</v>
      </c>
      <c r="CX329">
        <f>Y329*Source!I117</f>
        <v>0.76704000000000006</v>
      </c>
      <c r="CY329">
        <f t="shared" si="27"/>
        <v>2.4700000000000002</v>
      </c>
      <c r="CZ329">
        <f t="shared" si="28"/>
        <v>2.4700000000000002</v>
      </c>
      <c r="DA329">
        <f t="shared" si="29"/>
        <v>1</v>
      </c>
      <c r="DB329">
        <f t="shared" si="25"/>
        <v>0.59</v>
      </c>
      <c r="DC329">
        <f t="shared" si="26"/>
        <v>0</v>
      </c>
    </row>
    <row r="330" spans="1:107">
      <c r="A330">
        <f>ROW(Source!A120)</f>
        <v>120</v>
      </c>
      <c r="B330">
        <v>48583957</v>
      </c>
      <c r="C330">
        <v>48584902</v>
      </c>
      <c r="D330">
        <v>23131309</v>
      </c>
      <c r="E330">
        <v>1</v>
      </c>
      <c r="F330">
        <v>1</v>
      </c>
      <c r="G330">
        <v>1</v>
      </c>
      <c r="H330">
        <v>1</v>
      </c>
      <c r="I330" t="s">
        <v>1191</v>
      </c>
      <c r="J330" t="s">
        <v>3</v>
      </c>
      <c r="K330" t="s">
        <v>1192</v>
      </c>
      <c r="L330">
        <v>1369</v>
      </c>
      <c r="N330">
        <v>1013</v>
      </c>
      <c r="O330" t="s">
        <v>991</v>
      </c>
      <c r="P330" t="s">
        <v>991</v>
      </c>
      <c r="Q330">
        <v>1</v>
      </c>
      <c r="W330">
        <v>0</v>
      </c>
      <c r="X330">
        <v>774529988</v>
      </c>
      <c r="Y330">
        <v>29.58</v>
      </c>
      <c r="AA330">
        <v>0</v>
      </c>
      <c r="AB330">
        <v>0</v>
      </c>
      <c r="AC330">
        <v>0</v>
      </c>
      <c r="AD330">
        <v>7.77</v>
      </c>
      <c r="AE330">
        <v>0</v>
      </c>
      <c r="AF330">
        <v>0</v>
      </c>
      <c r="AG330">
        <v>0</v>
      </c>
      <c r="AH330">
        <v>7.77</v>
      </c>
      <c r="AI330">
        <v>1</v>
      </c>
      <c r="AJ330">
        <v>1</v>
      </c>
      <c r="AK330">
        <v>1</v>
      </c>
      <c r="AL330">
        <v>1</v>
      </c>
      <c r="AN330">
        <v>0</v>
      </c>
      <c r="AO330">
        <v>1</v>
      </c>
      <c r="AP330">
        <v>0</v>
      </c>
      <c r="AQ330">
        <v>0</v>
      </c>
      <c r="AR330">
        <v>0</v>
      </c>
      <c r="AS330" t="s">
        <v>3</v>
      </c>
      <c r="AT330">
        <v>29.58</v>
      </c>
      <c r="AU330" t="s">
        <v>3</v>
      </c>
      <c r="AV330">
        <v>1</v>
      </c>
      <c r="AW330">
        <v>2</v>
      </c>
      <c r="AX330">
        <v>48584908</v>
      </c>
      <c r="AY330">
        <v>1</v>
      </c>
      <c r="AZ330">
        <v>0</v>
      </c>
      <c r="BA330">
        <v>347</v>
      </c>
      <c r="BB330">
        <v>0</v>
      </c>
      <c r="BC330">
        <v>0</v>
      </c>
      <c r="BD330">
        <v>0</v>
      </c>
      <c r="BE330">
        <v>0</v>
      </c>
      <c r="BF330">
        <v>0</v>
      </c>
      <c r="BG330">
        <v>0</v>
      </c>
      <c r="BH330">
        <v>0</v>
      </c>
      <c r="BI330">
        <v>0</v>
      </c>
      <c r="BJ330">
        <v>0</v>
      </c>
      <c r="BK330">
        <v>0</v>
      </c>
      <c r="BL330">
        <v>0</v>
      </c>
      <c r="BM330">
        <v>0</v>
      </c>
      <c r="BN330">
        <v>0</v>
      </c>
      <c r="BO330">
        <v>0</v>
      </c>
      <c r="BP330">
        <v>0</v>
      </c>
      <c r="BQ330">
        <v>0</v>
      </c>
      <c r="BR330">
        <v>0</v>
      </c>
      <c r="BS330">
        <v>0</v>
      </c>
      <c r="BT330">
        <v>0</v>
      </c>
      <c r="BU330">
        <v>0</v>
      </c>
      <c r="BV330">
        <v>0</v>
      </c>
      <c r="BW330">
        <v>0</v>
      </c>
      <c r="CX330">
        <f>Y330*Source!I120</f>
        <v>4.6144799999999995</v>
      </c>
      <c r="CY330">
        <f>AD330</f>
        <v>7.77</v>
      </c>
      <c r="CZ330">
        <f>AH330</f>
        <v>7.77</v>
      </c>
      <c r="DA330">
        <f>AL330</f>
        <v>1</v>
      </c>
      <c r="DB330">
        <f t="shared" si="25"/>
        <v>229.84</v>
      </c>
      <c r="DC330">
        <f t="shared" si="26"/>
        <v>0</v>
      </c>
    </row>
    <row r="331" spans="1:107">
      <c r="A331">
        <f>ROW(Source!A120)</f>
        <v>120</v>
      </c>
      <c r="B331">
        <v>48583957</v>
      </c>
      <c r="C331">
        <v>48584902</v>
      </c>
      <c r="D331">
        <v>121548</v>
      </c>
      <c r="E331">
        <v>1</v>
      </c>
      <c r="F331">
        <v>1</v>
      </c>
      <c r="G331">
        <v>1</v>
      </c>
      <c r="H331">
        <v>1</v>
      </c>
      <c r="I331" t="s">
        <v>24</v>
      </c>
      <c r="J331" t="s">
        <v>3</v>
      </c>
      <c r="K331" t="s">
        <v>992</v>
      </c>
      <c r="L331">
        <v>608254</v>
      </c>
      <c r="N331">
        <v>1013</v>
      </c>
      <c r="O331" t="s">
        <v>993</v>
      </c>
      <c r="P331" t="s">
        <v>993</v>
      </c>
      <c r="Q331">
        <v>1</v>
      </c>
      <c r="W331">
        <v>0</v>
      </c>
      <c r="X331">
        <v>-185737400</v>
      </c>
      <c r="Y331">
        <v>0.32</v>
      </c>
      <c r="AA331">
        <v>0</v>
      </c>
      <c r="AB331">
        <v>0</v>
      </c>
      <c r="AC331">
        <v>0</v>
      </c>
      <c r="AD331">
        <v>0</v>
      </c>
      <c r="AE331">
        <v>0</v>
      </c>
      <c r="AF331">
        <v>0</v>
      </c>
      <c r="AG331">
        <v>0</v>
      </c>
      <c r="AH331">
        <v>0</v>
      </c>
      <c r="AI331">
        <v>1</v>
      </c>
      <c r="AJ331">
        <v>1</v>
      </c>
      <c r="AK331">
        <v>1</v>
      </c>
      <c r="AL331">
        <v>1</v>
      </c>
      <c r="AN331">
        <v>0</v>
      </c>
      <c r="AO331">
        <v>1</v>
      </c>
      <c r="AP331">
        <v>0</v>
      </c>
      <c r="AQ331">
        <v>0</v>
      </c>
      <c r="AR331">
        <v>0</v>
      </c>
      <c r="AS331" t="s">
        <v>3</v>
      </c>
      <c r="AT331">
        <v>0.32</v>
      </c>
      <c r="AU331" t="s">
        <v>3</v>
      </c>
      <c r="AV331">
        <v>2</v>
      </c>
      <c r="AW331">
        <v>2</v>
      </c>
      <c r="AX331">
        <v>48584909</v>
      </c>
      <c r="AY331">
        <v>1</v>
      </c>
      <c r="AZ331">
        <v>0</v>
      </c>
      <c r="BA331">
        <v>348</v>
      </c>
      <c r="BB331">
        <v>0</v>
      </c>
      <c r="BC331">
        <v>0</v>
      </c>
      <c r="BD331">
        <v>0</v>
      </c>
      <c r="BE331">
        <v>0</v>
      </c>
      <c r="BF331">
        <v>0</v>
      </c>
      <c r="BG331">
        <v>0</v>
      </c>
      <c r="BH331">
        <v>0</v>
      </c>
      <c r="BI331">
        <v>0</v>
      </c>
      <c r="BJ331">
        <v>0</v>
      </c>
      <c r="BK331">
        <v>0</v>
      </c>
      <c r="BL331">
        <v>0</v>
      </c>
      <c r="BM331">
        <v>0</v>
      </c>
      <c r="BN331">
        <v>0</v>
      </c>
      <c r="BO331">
        <v>0</v>
      </c>
      <c r="BP331">
        <v>0</v>
      </c>
      <c r="BQ331">
        <v>0</v>
      </c>
      <c r="BR331">
        <v>0</v>
      </c>
      <c r="BS331">
        <v>0</v>
      </c>
      <c r="BT331">
        <v>0</v>
      </c>
      <c r="BU331">
        <v>0</v>
      </c>
      <c r="BV331">
        <v>0</v>
      </c>
      <c r="BW331">
        <v>0</v>
      </c>
      <c r="CX331">
        <f>Y331*Source!I120</f>
        <v>4.9919999999999999E-2</v>
      </c>
      <c r="CY331">
        <f>AD331</f>
        <v>0</v>
      </c>
      <c r="CZ331">
        <f>AH331</f>
        <v>0</v>
      </c>
      <c r="DA331">
        <f>AL331</f>
        <v>1</v>
      </c>
      <c r="DB331">
        <f t="shared" si="25"/>
        <v>0</v>
      </c>
      <c r="DC331">
        <f t="shared" si="26"/>
        <v>0</v>
      </c>
    </row>
    <row r="332" spans="1:107">
      <c r="A332">
        <f>ROW(Source!A120)</f>
        <v>120</v>
      </c>
      <c r="B332">
        <v>48583957</v>
      </c>
      <c r="C332">
        <v>48584902</v>
      </c>
      <c r="D332">
        <v>40547141</v>
      </c>
      <c r="E332">
        <v>1</v>
      </c>
      <c r="F332">
        <v>1</v>
      </c>
      <c r="G332">
        <v>1</v>
      </c>
      <c r="H332">
        <v>2</v>
      </c>
      <c r="I332" t="s">
        <v>1009</v>
      </c>
      <c r="J332" t="s">
        <v>1017</v>
      </c>
      <c r="K332" t="s">
        <v>1011</v>
      </c>
      <c r="L332">
        <v>1368</v>
      </c>
      <c r="N332">
        <v>1011</v>
      </c>
      <c r="O332" t="s">
        <v>997</v>
      </c>
      <c r="P332" t="s">
        <v>997</v>
      </c>
      <c r="Q332">
        <v>1</v>
      </c>
      <c r="W332">
        <v>0</v>
      </c>
      <c r="X332">
        <v>1753337916</v>
      </c>
      <c r="Y332">
        <v>0.32</v>
      </c>
      <c r="AA332">
        <v>0</v>
      </c>
      <c r="AB332">
        <v>32.090000000000003</v>
      </c>
      <c r="AC332">
        <v>12.1</v>
      </c>
      <c r="AD332">
        <v>0</v>
      </c>
      <c r="AE332">
        <v>0</v>
      </c>
      <c r="AF332">
        <v>32.090000000000003</v>
      </c>
      <c r="AG332">
        <v>12.1</v>
      </c>
      <c r="AH332">
        <v>0</v>
      </c>
      <c r="AI332">
        <v>1</v>
      </c>
      <c r="AJ332">
        <v>1</v>
      </c>
      <c r="AK332">
        <v>1</v>
      </c>
      <c r="AL332">
        <v>1</v>
      </c>
      <c r="AN332">
        <v>0</v>
      </c>
      <c r="AO332">
        <v>1</v>
      </c>
      <c r="AP332">
        <v>0</v>
      </c>
      <c r="AQ332">
        <v>0</v>
      </c>
      <c r="AR332">
        <v>0</v>
      </c>
      <c r="AS332" t="s">
        <v>3</v>
      </c>
      <c r="AT332">
        <v>0.32</v>
      </c>
      <c r="AU332" t="s">
        <v>3</v>
      </c>
      <c r="AV332">
        <v>0</v>
      </c>
      <c r="AW332">
        <v>2</v>
      </c>
      <c r="AX332">
        <v>48584910</v>
      </c>
      <c r="AY332">
        <v>1</v>
      </c>
      <c r="AZ332">
        <v>0</v>
      </c>
      <c r="BA332">
        <v>349</v>
      </c>
      <c r="BB332">
        <v>0</v>
      </c>
      <c r="BC332">
        <v>0</v>
      </c>
      <c r="BD332">
        <v>0</v>
      </c>
      <c r="BE332">
        <v>0</v>
      </c>
      <c r="BF332">
        <v>0</v>
      </c>
      <c r="BG332">
        <v>0</v>
      </c>
      <c r="BH332">
        <v>0</v>
      </c>
      <c r="BI332">
        <v>0</v>
      </c>
      <c r="BJ332">
        <v>0</v>
      </c>
      <c r="BK332">
        <v>0</v>
      </c>
      <c r="BL332">
        <v>0</v>
      </c>
      <c r="BM332">
        <v>0</v>
      </c>
      <c r="BN332">
        <v>0</v>
      </c>
      <c r="BO332">
        <v>0</v>
      </c>
      <c r="BP332">
        <v>0</v>
      </c>
      <c r="BQ332">
        <v>0</v>
      </c>
      <c r="BR332">
        <v>0</v>
      </c>
      <c r="BS332">
        <v>0</v>
      </c>
      <c r="BT332">
        <v>0</v>
      </c>
      <c r="BU332">
        <v>0</v>
      </c>
      <c r="BV332">
        <v>0</v>
      </c>
      <c r="BW332">
        <v>0</v>
      </c>
      <c r="CX332">
        <f>Y332*Source!I120</f>
        <v>4.9919999999999999E-2</v>
      </c>
      <c r="CY332">
        <f>AB332</f>
        <v>32.090000000000003</v>
      </c>
      <c r="CZ332">
        <f>AF332</f>
        <v>32.090000000000003</v>
      </c>
      <c r="DA332">
        <f>AJ332</f>
        <v>1</v>
      </c>
      <c r="DB332">
        <f t="shared" si="25"/>
        <v>10.27</v>
      </c>
      <c r="DC332">
        <f t="shared" si="26"/>
        <v>3.87</v>
      </c>
    </row>
    <row r="333" spans="1:107">
      <c r="A333">
        <f>ROW(Source!A120)</f>
        <v>120</v>
      </c>
      <c r="B333">
        <v>48583957</v>
      </c>
      <c r="C333">
        <v>48584902</v>
      </c>
      <c r="D333">
        <v>40517442</v>
      </c>
      <c r="E333">
        <v>1</v>
      </c>
      <c r="F333">
        <v>1</v>
      </c>
      <c r="G333">
        <v>1</v>
      </c>
      <c r="H333">
        <v>3</v>
      </c>
      <c r="I333" t="s">
        <v>1087</v>
      </c>
      <c r="J333" t="s">
        <v>1088</v>
      </c>
      <c r="K333" t="s">
        <v>1089</v>
      </c>
      <c r="L333">
        <v>1339</v>
      </c>
      <c r="N333">
        <v>1007</v>
      </c>
      <c r="O333" t="s">
        <v>1040</v>
      </c>
      <c r="P333" t="s">
        <v>1040</v>
      </c>
      <c r="Q333">
        <v>1</v>
      </c>
      <c r="W333">
        <v>0</v>
      </c>
      <c r="X333">
        <v>-410080015</v>
      </c>
      <c r="Y333">
        <v>0.53</v>
      </c>
      <c r="AA333">
        <v>399</v>
      </c>
      <c r="AB333">
        <v>0</v>
      </c>
      <c r="AC333">
        <v>0</v>
      </c>
      <c r="AD333">
        <v>0</v>
      </c>
      <c r="AE333">
        <v>399</v>
      </c>
      <c r="AF333">
        <v>0</v>
      </c>
      <c r="AG333">
        <v>0</v>
      </c>
      <c r="AH333">
        <v>0</v>
      </c>
      <c r="AI333">
        <v>1</v>
      </c>
      <c r="AJ333">
        <v>1</v>
      </c>
      <c r="AK333">
        <v>1</v>
      </c>
      <c r="AL333">
        <v>1</v>
      </c>
      <c r="AN333">
        <v>0</v>
      </c>
      <c r="AO333">
        <v>1</v>
      </c>
      <c r="AP333">
        <v>0</v>
      </c>
      <c r="AQ333">
        <v>0</v>
      </c>
      <c r="AR333">
        <v>0</v>
      </c>
      <c r="AS333" t="s">
        <v>3</v>
      </c>
      <c r="AT333">
        <v>0.53</v>
      </c>
      <c r="AU333" t="s">
        <v>3</v>
      </c>
      <c r="AV333">
        <v>0</v>
      </c>
      <c r="AW333">
        <v>2</v>
      </c>
      <c r="AX333">
        <v>48584911</v>
      </c>
      <c r="AY333">
        <v>1</v>
      </c>
      <c r="AZ333">
        <v>0</v>
      </c>
      <c r="BA333">
        <v>350</v>
      </c>
      <c r="BB333">
        <v>0</v>
      </c>
      <c r="BC333">
        <v>0</v>
      </c>
      <c r="BD333">
        <v>0</v>
      </c>
      <c r="BE333">
        <v>0</v>
      </c>
      <c r="BF333">
        <v>0</v>
      </c>
      <c r="BG333">
        <v>0</v>
      </c>
      <c r="BH333">
        <v>0</v>
      </c>
      <c r="BI333">
        <v>0</v>
      </c>
      <c r="BJ333">
        <v>0</v>
      </c>
      <c r="BK333">
        <v>0</v>
      </c>
      <c r="BL333">
        <v>0</v>
      </c>
      <c r="BM333">
        <v>0</v>
      </c>
      <c r="BN333">
        <v>0</v>
      </c>
      <c r="BO333">
        <v>0</v>
      </c>
      <c r="BP333">
        <v>0</v>
      </c>
      <c r="BQ333">
        <v>0</v>
      </c>
      <c r="BR333">
        <v>0</v>
      </c>
      <c r="BS333">
        <v>0</v>
      </c>
      <c r="BT333">
        <v>0</v>
      </c>
      <c r="BU333">
        <v>0</v>
      </c>
      <c r="BV333">
        <v>0</v>
      </c>
      <c r="BW333">
        <v>0</v>
      </c>
      <c r="CX333">
        <f>Y333*Source!I120</f>
        <v>8.2680000000000003E-2</v>
      </c>
      <c r="CY333">
        <f>AA333</f>
        <v>399</v>
      </c>
      <c r="CZ333">
        <f>AE333</f>
        <v>399</v>
      </c>
      <c r="DA333">
        <f>AI333</f>
        <v>1</v>
      </c>
      <c r="DB333">
        <f t="shared" si="25"/>
        <v>211.47</v>
      </c>
      <c r="DC333">
        <f t="shared" si="26"/>
        <v>0</v>
      </c>
    </row>
    <row r="334" spans="1:107">
      <c r="A334">
        <f>ROW(Source!A120)</f>
        <v>120</v>
      </c>
      <c r="B334">
        <v>48583957</v>
      </c>
      <c r="C334">
        <v>48584902</v>
      </c>
      <c r="D334">
        <v>40525967</v>
      </c>
      <c r="E334">
        <v>1</v>
      </c>
      <c r="F334">
        <v>1</v>
      </c>
      <c r="G334">
        <v>1</v>
      </c>
      <c r="H334">
        <v>3</v>
      </c>
      <c r="I334" t="s">
        <v>1090</v>
      </c>
      <c r="J334" t="s">
        <v>1091</v>
      </c>
      <c r="K334" t="s">
        <v>1092</v>
      </c>
      <c r="L334">
        <v>1339</v>
      </c>
      <c r="N334">
        <v>1007</v>
      </c>
      <c r="O334" t="s">
        <v>1040</v>
      </c>
      <c r="P334" t="s">
        <v>1040</v>
      </c>
      <c r="Q334">
        <v>1</v>
      </c>
      <c r="W334">
        <v>0</v>
      </c>
      <c r="X334">
        <v>-1418712732</v>
      </c>
      <c r="Y334">
        <v>0.35</v>
      </c>
      <c r="AA334">
        <v>2.4700000000000002</v>
      </c>
      <c r="AB334">
        <v>0</v>
      </c>
      <c r="AC334">
        <v>0</v>
      </c>
      <c r="AD334">
        <v>0</v>
      </c>
      <c r="AE334">
        <v>2.4700000000000002</v>
      </c>
      <c r="AF334">
        <v>0</v>
      </c>
      <c r="AG334">
        <v>0</v>
      </c>
      <c r="AH334">
        <v>0</v>
      </c>
      <c r="AI334">
        <v>1</v>
      </c>
      <c r="AJ334">
        <v>1</v>
      </c>
      <c r="AK334">
        <v>1</v>
      </c>
      <c r="AL334">
        <v>1</v>
      </c>
      <c r="AN334">
        <v>0</v>
      </c>
      <c r="AO334">
        <v>1</v>
      </c>
      <c r="AP334">
        <v>0</v>
      </c>
      <c r="AQ334">
        <v>0</v>
      </c>
      <c r="AR334">
        <v>0</v>
      </c>
      <c r="AS334" t="s">
        <v>3</v>
      </c>
      <c r="AT334">
        <v>0.35</v>
      </c>
      <c r="AU334" t="s">
        <v>3</v>
      </c>
      <c r="AV334">
        <v>0</v>
      </c>
      <c r="AW334">
        <v>2</v>
      </c>
      <c r="AX334">
        <v>48584912</v>
      </c>
      <c r="AY334">
        <v>1</v>
      </c>
      <c r="AZ334">
        <v>0</v>
      </c>
      <c r="BA334">
        <v>351</v>
      </c>
      <c r="BB334">
        <v>0</v>
      </c>
      <c r="BC334">
        <v>0</v>
      </c>
      <c r="BD334">
        <v>0</v>
      </c>
      <c r="BE334">
        <v>0</v>
      </c>
      <c r="BF334">
        <v>0</v>
      </c>
      <c r="BG334">
        <v>0</v>
      </c>
      <c r="BH334">
        <v>0</v>
      </c>
      <c r="BI334">
        <v>0</v>
      </c>
      <c r="BJ334">
        <v>0</v>
      </c>
      <c r="BK334">
        <v>0</v>
      </c>
      <c r="BL334">
        <v>0</v>
      </c>
      <c r="BM334">
        <v>0</v>
      </c>
      <c r="BN334">
        <v>0</v>
      </c>
      <c r="BO334">
        <v>0</v>
      </c>
      <c r="BP334">
        <v>0</v>
      </c>
      <c r="BQ334">
        <v>0</v>
      </c>
      <c r="BR334">
        <v>0</v>
      </c>
      <c r="BS334">
        <v>0</v>
      </c>
      <c r="BT334">
        <v>0</v>
      </c>
      <c r="BU334">
        <v>0</v>
      </c>
      <c r="BV334">
        <v>0</v>
      </c>
      <c r="BW334">
        <v>0</v>
      </c>
      <c r="CX334">
        <f>Y334*Source!I120</f>
        <v>5.4599999999999996E-2</v>
      </c>
      <c r="CY334">
        <f>AA334</f>
        <v>2.4700000000000002</v>
      </c>
      <c r="CZ334">
        <f>AE334</f>
        <v>2.4700000000000002</v>
      </c>
      <c r="DA334">
        <f>AI334</f>
        <v>1</v>
      </c>
      <c r="DB334">
        <f t="shared" si="25"/>
        <v>0.86</v>
      </c>
      <c r="DC334">
        <f t="shared" si="26"/>
        <v>0</v>
      </c>
    </row>
    <row r="335" spans="1:107">
      <c r="A335">
        <f>ROW(Source!A121)</f>
        <v>121</v>
      </c>
      <c r="B335">
        <v>48583957</v>
      </c>
      <c r="C335">
        <v>48584913</v>
      </c>
      <c r="D335">
        <v>23136905</v>
      </c>
      <c r="E335">
        <v>1</v>
      </c>
      <c r="F335">
        <v>1</v>
      </c>
      <c r="G335">
        <v>1</v>
      </c>
      <c r="H335">
        <v>1</v>
      </c>
      <c r="I335" t="s">
        <v>1047</v>
      </c>
      <c r="J335" t="s">
        <v>3</v>
      </c>
      <c r="K335" t="s">
        <v>1048</v>
      </c>
      <c r="L335">
        <v>1369</v>
      </c>
      <c r="N335">
        <v>1013</v>
      </c>
      <c r="O335" t="s">
        <v>991</v>
      </c>
      <c r="P335" t="s">
        <v>991</v>
      </c>
      <c r="Q335">
        <v>1</v>
      </c>
      <c r="W335">
        <v>0</v>
      </c>
      <c r="X335">
        <v>1351218007</v>
      </c>
      <c r="Y335">
        <v>159.66999999999999</v>
      </c>
      <c r="AA335">
        <v>0</v>
      </c>
      <c r="AB335">
        <v>0</v>
      </c>
      <c r="AC335">
        <v>0</v>
      </c>
      <c r="AD335">
        <v>8.58</v>
      </c>
      <c r="AE335">
        <v>0</v>
      </c>
      <c r="AF335">
        <v>0</v>
      </c>
      <c r="AG335">
        <v>0</v>
      </c>
      <c r="AH335">
        <v>8.58</v>
      </c>
      <c r="AI335">
        <v>1</v>
      </c>
      <c r="AJ335">
        <v>1</v>
      </c>
      <c r="AK335">
        <v>1</v>
      </c>
      <c r="AL335">
        <v>1</v>
      </c>
      <c r="AN335">
        <v>0</v>
      </c>
      <c r="AO335">
        <v>1</v>
      </c>
      <c r="AP335">
        <v>0</v>
      </c>
      <c r="AQ335">
        <v>0</v>
      </c>
      <c r="AR335">
        <v>0</v>
      </c>
      <c r="AS335" t="s">
        <v>3</v>
      </c>
      <c r="AT335">
        <v>159.66999999999999</v>
      </c>
      <c r="AU335" t="s">
        <v>3</v>
      </c>
      <c r="AV335">
        <v>1</v>
      </c>
      <c r="AW335">
        <v>2</v>
      </c>
      <c r="AX335">
        <v>48584924</v>
      </c>
      <c r="AY335">
        <v>1</v>
      </c>
      <c r="AZ335">
        <v>0</v>
      </c>
      <c r="BA335">
        <v>352</v>
      </c>
      <c r="BB335">
        <v>0</v>
      </c>
      <c r="BC335">
        <v>0</v>
      </c>
      <c r="BD335">
        <v>0</v>
      </c>
      <c r="BE335">
        <v>0</v>
      </c>
      <c r="BF335">
        <v>0</v>
      </c>
      <c r="BG335">
        <v>0</v>
      </c>
      <c r="BH335">
        <v>0</v>
      </c>
      <c r="BI335">
        <v>0</v>
      </c>
      <c r="BJ335">
        <v>0</v>
      </c>
      <c r="BK335">
        <v>0</v>
      </c>
      <c r="BL335">
        <v>0</v>
      </c>
      <c r="BM335">
        <v>0</v>
      </c>
      <c r="BN335">
        <v>0</v>
      </c>
      <c r="BO335">
        <v>0</v>
      </c>
      <c r="BP335">
        <v>0</v>
      </c>
      <c r="BQ335">
        <v>0</v>
      </c>
      <c r="BR335">
        <v>0</v>
      </c>
      <c r="BS335">
        <v>0</v>
      </c>
      <c r="BT335">
        <v>0</v>
      </c>
      <c r="BU335">
        <v>0</v>
      </c>
      <c r="BV335">
        <v>0</v>
      </c>
      <c r="BW335">
        <v>0</v>
      </c>
      <c r="CX335">
        <f>Y335*Source!I121</f>
        <v>24.908519999999999</v>
      </c>
      <c r="CY335">
        <f>AD335</f>
        <v>8.58</v>
      </c>
      <c r="CZ335">
        <f>AH335</f>
        <v>8.58</v>
      </c>
      <c r="DA335">
        <f>AL335</f>
        <v>1</v>
      </c>
      <c r="DB335">
        <f t="shared" si="25"/>
        <v>1369.97</v>
      </c>
      <c r="DC335">
        <f t="shared" si="26"/>
        <v>0</v>
      </c>
    </row>
    <row r="336" spans="1:107">
      <c r="A336">
        <f>ROW(Source!A121)</f>
        <v>121</v>
      </c>
      <c r="B336">
        <v>48583957</v>
      </c>
      <c r="C336">
        <v>48584913</v>
      </c>
      <c r="D336">
        <v>121548</v>
      </c>
      <c r="E336">
        <v>1</v>
      </c>
      <c r="F336">
        <v>1</v>
      </c>
      <c r="G336">
        <v>1</v>
      </c>
      <c r="H336">
        <v>1</v>
      </c>
      <c r="I336" t="s">
        <v>24</v>
      </c>
      <c r="J336" t="s">
        <v>3</v>
      </c>
      <c r="K336" t="s">
        <v>992</v>
      </c>
      <c r="L336">
        <v>608254</v>
      </c>
      <c r="N336">
        <v>1013</v>
      </c>
      <c r="O336" t="s">
        <v>993</v>
      </c>
      <c r="P336" t="s">
        <v>993</v>
      </c>
      <c r="Q336">
        <v>1</v>
      </c>
      <c r="W336">
        <v>0</v>
      </c>
      <c r="X336">
        <v>-185737400</v>
      </c>
      <c r="Y336">
        <v>1.65</v>
      </c>
      <c r="AA336">
        <v>0</v>
      </c>
      <c r="AB336">
        <v>0</v>
      </c>
      <c r="AC336">
        <v>0</v>
      </c>
      <c r="AD336">
        <v>0</v>
      </c>
      <c r="AE336">
        <v>0</v>
      </c>
      <c r="AF336">
        <v>0</v>
      </c>
      <c r="AG336">
        <v>0</v>
      </c>
      <c r="AH336">
        <v>0</v>
      </c>
      <c r="AI336">
        <v>1</v>
      </c>
      <c r="AJ336">
        <v>1</v>
      </c>
      <c r="AK336">
        <v>1</v>
      </c>
      <c r="AL336">
        <v>1</v>
      </c>
      <c r="AN336">
        <v>0</v>
      </c>
      <c r="AO336">
        <v>1</v>
      </c>
      <c r="AP336">
        <v>0</v>
      </c>
      <c r="AQ336">
        <v>0</v>
      </c>
      <c r="AR336">
        <v>0</v>
      </c>
      <c r="AS336" t="s">
        <v>3</v>
      </c>
      <c r="AT336">
        <v>1.65</v>
      </c>
      <c r="AU336" t="s">
        <v>3</v>
      </c>
      <c r="AV336">
        <v>2</v>
      </c>
      <c r="AW336">
        <v>2</v>
      </c>
      <c r="AX336">
        <v>48584925</v>
      </c>
      <c r="AY336">
        <v>1</v>
      </c>
      <c r="AZ336">
        <v>0</v>
      </c>
      <c r="BA336">
        <v>353</v>
      </c>
      <c r="BB336">
        <v>0</v>
      </c>
      <c r="BC336">
        <v>0</v>
      </c>
      <c r="BD336">
        <v>0</v>
      </c>
      <c r="BE336">
        <v>0</v>
      </c>
      <c r="BF336">
        <v>0</v>
      </c>
      <c r="BG336">
        <v>0</v>
      </c>
      <c r="BH336">
        <v>0</v>
      </c>
      <c r="BI336">
        <v>0</v>
      </c>
      <c r="BJ336">
        <v>0</v>
      </c>
      <c r="BK336">
        <v>0</v>
      </c>
      <c r="BL336">
        <v>0</v>
      </c>
      <c r="BM336">
        <v>0</v>
      </c>
      <c r="BN336">
        <v>0</v>
      </c>
      <c r="BO336">
        <v>0</v>
      </c>
      <c r="BP336">
        <v>0</v>
      </c>
      <c r="BQ336">
        <v>0</v>
      </c>
      <c r="BR336">
        <v>0</v>
      </c>
      <c r="BS336">
        <v>0</v>
      </c>
      <c r="BT336">
        <v>0</v>
      </c>
      <c r="BU336">
        <v>0</v>
      </c>
      <c r="BV336">
        <v>0</v>
      </c>
      <c r="BW336">
        <v>0</v>
      </c>
      <c r="CX336">
        <f>Y336*Source!I121</f>
        <v>0.25739999999999996</v>
      </c>
      <c r="CY336">
        <f>AD336</f>
        <v>0</v>
      </c>
      <c r="CZ336">
        <f>AH336</f>
        <v>0</v>
      </c>
      <c r="DA336">
        <f>AL336</f>
        <v>1</v>
      </c>
      <c r="DB336">
        <f t="shared" si="25"/>
        <v>0</v>
      </c>
      <c r="DC336">
        <f t="shared" si="26"/>
        <v>0</v>
      </c>
    </row>
    <row r="337" spans="1:107">
      <c r="A337">
        <f>ROW(Source!A121)</f>
        <v>121</v>
      </c>
      <c r="B337">
        <v>48583957</v>
      </c>
      <c r="C337">
        <v>48584913</v>
      </c>
      <c r="D337">
        <v>40547082</v>
      </c>
      <c r="E337">
        <v>1</v>
      </c>
      <c r="F337">
        <v>1</v>
      </c>
      <c r="G337">
        <v>1</v>
      </c>
      <c r="H337">
        <v>2</v>
      </c>
      <c r="I337" t="s">
        <v>1139</v>
      </c>
      <c r="J337" t="s">
        <v>1140</v>
      </c>
      <c r="K337" t="s">
        <v>1141</v>
      </c>
      <c r="L337">
        <v>1368</v>
      </c>
      <c r="N337">
        <v>1011</v>
      </c>
      <c r="O337" t="s">
        <v>997</v>
      </c>
      <c r="P337" t="s">
        <v>997</v>
      </c>
      <c r="Q337">
        <v>1</v>
      </c>
      <c r="W337">
        <v>0</v>
      </c>
      <c r="X337">
        <v>-674318163</v>
      </c>
      <c r="Y337">
        <v>0.08</v>
      </c>
      <c r="AA337">
        <v>0</v>
      </c>
      <c r="AB337">
        <v>87.24</v>
      </c>
      <c r="AC337">
        <v>9</v>
      </c>
      <c r="AD337">
        <v>0</v>
      </c>
      <c r="AE337">
        <v>0</v>
      </c>
      <c r="AF337">
        <v>87.24</v>
      </c>
      <c r="AG337">
        <v>9</v>
      </c>
      <c r="AH337">
        <v>0</v>
      </c>
      <c r="AI337">
        <v>1</v>
      </c>
      <c r="AJ337">
        <v>1</v>
      </c>
      <c r="AK337">
        <v>1</v>
      </c>
      <c r="AL337">
        <v>1</v>
      </c>
      <c r="AN337">
        <v>0</v>
      </c>
      <c r="AO337">
        <v>1</v>
      </c>
      <c r="AP337">
        <v>0</v>
      </c>
      <c r="AQ337">
        <v>0</v>
      </c>
      <c r="AR337">
        <v>0</v>
      </c>
      <c r="AS337" t="s">
        <v>3</v>
      </c>
      <c r="AT337">
        <v>0.08</v>
      </c>
      <c r="AU337" t="s">
        <v>3</v>
      </c>
      <c r="AV337">
        <v>0</v>
      </c>
      <c r="AW337">
        <v>2</v>
      </c>
      <c r="AX337">
        <v>48584926</v>
      </c>
      <c r="AY337">
        <v>1</v>
      </c>
      <c r="AZ337">
        <v>0</v>
      </c>
      <c r="BA337">
        <v>354</v>
      </c>
      <c r="BB337">
        <v>0</v>
      </c>
      <c r="BC337">
        <v>0</v>
      </c>
      <c r="BD337">
        <v>0</v>
      </c>
      <c r="BE337">
        <v>0</v>
      </c>
      <c r="BF337">
        <v>0</v>
      </c>
      <c r="BG337">
        <v>0</v>
      </c>
      <c r="BH337">
        <v>0</v>
      </c>
      <c r="BI337">
        <v>0</v>
      </c>
      <c r="BJ337">
        <v>0</v>
      </c>
      <c r="BK337">
        <v>0</v>
      </c>
      <c r="BL337">
        <v>0</v>
      </c>
      <c r="BM337">
        <v>0</v>
      </c>
      <c r="BN337">
        <v>0</v>
      </c>
      <c r="BO337">
        <v>0</v>
      </c>
      <c r="BP337">
        <v>0</v>
      </c>
      <c r="BQ337">
        <v>0</v>
      </c>
      <c r="BR337">
        <v>0</v>
      </c>
      <c r="BS337">
        <v>0</v>
      </c>
      <c r="BT337">
        <v>0</v>
      </c>
      <c r="BU337">
        <v>0</v>
      </c>
      <c r="BV337">
        <v>0</v>
      </c>
      <c r="BW337">
        <v>0</v>
      </c>
      <c r="CX337">
        <f>Y337*Source!I121</f>
        <v>1.248E-2</v>
      </c>
      <c r="CY337">
        <f>AB337</f>
        <v>87.24</v>
      </c>
      <c r="CZ337">
        <f>AF337</f>
        <v>87.24</v>
      </c>
      <c r="DA337">
        <f>AJ337</f>
        <v>1</v>
      </c>
      <c r="DB337">
        <f t="shared" si="25"/>
        <v>6.98</v>
      </c>
      <c r="DC337">
        <f t="shared" si="26"/>
        <v>0.72</v>
      </c>
    </row>
    <row r="338" spans="1:107">
      <c r="A338">
        <f>ROW(Source!A121)</f>
        <v>121</v>
      </c>
      <c r="B338">
        <v>48583957</v>
      </c>
      <c r="C338">
        <v>48584913</v>
      </c>
      <c r="D338">
        <v>40547141</v>
      </c>
      <c r="E338">
        <v>1</v>
      </c>
      <c r="F338">
        <v>1</v>
      </c>
      <c r="G338">
        <v>1</v>
      </c>
      <c r="H338">
        <v>2</v>
      </c>
      <c r="I338" t="s">
        <v>1009</v>
      </c>
      <c r="J338" t="s">
        <v>1017</v>
      </c>
      <c r="K338" t="s">
        <v>1011</v>
      </c>
      <c r="L338">
        <v>1368</v>
      </c>
      <c r="N338">
        <v>1011</v>
      </c>
      <c r="O338" t="s">
        <v>997</v>
      </c>
      <c r="P338" t="s">
        <v>997</v>
      </c>
      <c r="Q338">
        <v>1</v>
      </c>
      <c r="W338">
        <v>0</v>
      </c>
      <c r="X338">
        <v>1753337916</v>
      </c>
      <c r="Y338">
        <v>0.27</v>
      </c>
      <c r="AA338">
        <v>0</v>
      </c>
      <c r="AB338">
        <v>32.090000000000003</v>
      </c>
      <c r="AC338">
        <v>12.1</v>
      </c>
      <c r="AD338">
        <v>0</v>
      </c>
      <c r="AE338">
        <v>0</v>
      </c>
      <c r="AF338">
        <v>32.090000000000003</v>
      </c>
      <c r="AG338">
        <v>12.1</v>
      </c>
      <c r="AH338">
        <v>0</v>
      </c>
      <c r="AI338">
        <v>1</v>
      </c>
      <c r="AJ338">
        <v>1</v>
      </c>
      <c r="AK338">
        <v>1</v>
      </c>
      <c r="AL338">
        <v>1</v>
      </c>
      <c r="AN338">
        <v>0</v>
      </c>
      <c r="AO338">
        <v>1</v>
      </c>
      <c r="AP338">
        <v>0</v>
      </c>
      <c r="AQ338">
        <v>0</v>
      </c>
      <c r="AR338">
        <v>0</v>
      </c>
      <c r="AS338" t="s">
        <v>3</v>
      </c>
      <c r="AT338">
        <v>0.27</v>
      </c>
      <c r="AU338" t="s">
        <v>3</v>
      </c>
      <c r="AV338">
        <v>0</v>
      </c>
      <c r="AW338">
        <v>2</v>
      </c>
      <c r="AX338">
        <v>48584927</v>
      </c>
      <c r="AY338">
        <v>1</v>
      </c>
      <c r="AZ338">
        <v>0</v>
      </c>
      <c r="BA338">
        <v>355</v>
      </c>
      <c r="BB338">
        <v>0</v>
      </c>
      <c r="BC338">
        <v>0</v>
      </c>
      <c r="BD338">
        <v>0</v>
      </c>
      <c r="BE338">
        <v>0</v>
      </c>
      <c r="BF338">
        <v>0</v>
      </c>
      <c r="BG338">
        <v>0</v>
      </c>
      <c r="BH338">
        <v>0</v>
      </c>
      <c r="BI338">
        <v>0</v>
      </c>
      <c r="BJ338">
        <v>0</v>
      </c>
      <c r="BK338">
        <v>0</v>
      </c>
      <c r="BL338">
        <v>0</v>
      </c>
      <c r="BM338">
        <v>0</v>
      </c>
      <c r="BN338">
        <v>0</v>
      </c>
      <c r="BO338">
        <v>0</v>
      </c>
      <c r="BP338">
        <v>0</v>
      </c>
      <c r="BQ338">
        <v>0</v>
      </c>
      <c r="BR338">
        <v>0</v>
      </c>
      <c r="BS338">
        <v>0</v>
      </c>
      <c r="BT338">
        <v>0</v>
      </c>
      <c r="BU338">
        <v>0</v>
      </c>
      <c r="BV338">
        <v>0</v>
      </c>
      <c r="BW338">
        <v>0</v>
      </c>
      <c r="CX338">
        <f>Y338*Source!I121</f>
        <v>4.2120000000000005E-2</v>
      </c>
      <c r="CY338">
        <f>AB338</f>
        <v>32.090000000000003</v>
      </c>
      <c r="CZ338">
        <f>AF338</f>
        <v>32.090000000000003</v>
      </c>
      <c r="DA338">
        <f>AJ338</f>
        <v>1</v>
      </c>
      <c r="DB338">
        <f t="shared" si="25"/>
        <v>8.66</v>
      </c>
      <c r="DC338">
        <f t="shared" si="26"/>
        <v>3.27</v>
      </c>
    </row>
    <row r="339" spans="1:107">
      <c r="A339">
        <f>ROW(Source!A121)</f>
        <v>121</v>
      </c>
      <c r="B339">
        <v>48583957</v>
      </c>
      <c r="C339">
        <v>48584913</v>
      </c>
      <c r="D339">
        <v>40547542</v>
      </c>
      <c r="E339">
        <v>1</v>
      </c>
      <c r="F339">
        <v>1</v>
      </c>
      <c r="G339">
        <v>1</v>
      </c>
      <c r="H339">
        <v>2</v>
      </c>
      <c r="I339" t="s">
        <v>1142</v>
      </c>
      <c r="J339" t="s">
        <v>1143</v>
      </c>
      <c r="K339" t="s">
        <v>1144</v>
      </c>
      <c r="L339">
        <v>1368</v>
      </c>
      <c r="N339">
        <v>1011</v>
      </c>
      <c r="O339" t="s">
        <v>997</v>
      </c>
      <c r="P339" t="s">
        <v>997</v>
      </c>
      <c r="Q339">
        <v>1</v>
      </c>
      <c r="W339">
        <v>0</v>
      </c>
      <c r="X339">
        <v>1801551115</v>
      </c>
      <c r="Y339">
        <v>1.3</v>
      </c>
      <c r="AA339">
        <v>0</v>
      </c>
      <c r="AB339">
        <v>11.32</v>
      </c>
      <c r="AC339">
        <v>9</v>
      </c>
      <c r="AD339">
        <v>0</v>
      </c>
      <c r="AE339">
        <v>0</v>
      </c>
      <c r="AF339">
        <v>11.32</v>
      </c>
      <c r="AG339">
        <v>9</v>
      </c>
      <c r="AH339">
        <v>0</v>
      </c>
      <c r="AI339">
        <v>1</v>
      </c>
      <c r="AJ339">
        <v>1</v>
      </c>
      <c r="AK339">
        <v>1</v>
      </c>
      <c r="AL339">
        <v>1</v>
      </c>
      <c r="AN339">
        <v>0</v>
      </c>
      <c r="AO339">
        <v>1</v>
      </c>
      <c r="AP339">
        <v>0</v>
      </c>
      <c r="AQ339">
        <v>0</v>
      </c>
      <c r="AR339">
        <v>0</v>
      </c>
      <c r="AS339" t="s">
        <v>3</v>
      </c>
      <c r="AT339">
        <v>1.3</v>
      </c>
      <c r="AU339" t="s">
        <v>3</v>
      </c>
      <c r="AV339">
        <v>0</v>
      </c>
      <c r="AW339">
        <v>2</v>
      </c>
      <c r="AX339">
        <v>48584928</v>
      </c>
      <c r="AY339">
        <v>1</v>
      </c>
      <c r="AZ339">
        <v>0</v>
      </c>
      <c r="BA339">
        <v>356</v>
      </c>
      <c r="BB339">
        <v>0</v>
      </c>
      <c r="BC339">
        <v>0</v>
      </c>
      <c r="BD339">
        <v>0</v>
      </c>
      <c r="BE339">
        <v>0</v>
      </c>
      <c r="BF339">
        <v>0</v>
      </c>
      <c r="BG339">
        <v>0</v>
      </c>
      <c r="BH339">
        <v>0</v>
      </c>
      <c r="BI339">
        <v>0</v>
      </c>
      <c r="BJ339">
        <v>0</v>
      </c>
      <c r="BK339">
        <v>0</v>
      </c>
      <c r="BL339">
        <v>0</v>
      </c>
      <c r="BM339">
        <v>0</v>
      </c>
      <c r="BN339">
        <v>0</v>
      </c>
      <c r="BO339">
        <v>0</v>
      </c>
      <c r="BP339">
        <v>0</v>
      </c>
      <c r="BQ339">
        <v>0</v>
      </c>
      <c r="BR339">
        <v>0</v>
      </c>
      <c r="BS339">
        <v>0</v>
      </c>
      <c r="BT339">
        <v>0</v>
      </c>
      <c r="BU339">
        <v>0</v>
      </c>
      <c r="BV339">
        <v>0</v>
      </c>
      <c r="BW339">
        <v>0</v>
      </c>
      <c r="CX339">
        <f>Y339*Source!I121</f>
        <v>0.20280000000000001</v>
      </c>
      <c r="CY339">
        <f>AB339</f>
        <v>11.32</v>
      </c>
      <c r="CZ339">
        <f>AF339</f>
        <v>11.32</v>
      </c>
      <c r="DA339">
        <f>AJ339</f>
        <v>1</v>
      </c>
      <c r="DB339">
        <f t="shared" si="25"/>
        <v>14.72</v>
      </c>
      <c r="DC339">
        <f t="shared" si="26"/>
        <v>11.7</v>
      </c>
    </row>
    <row r="340" spans="1:107">
      <c r="A340">
        <f>ROW(Source!A121)</f>
        <v>121</v>
      </c>
      <c r="B340">
        <v>48583957</v>
      </c>
      <c r="C340">
        <v>48584913</v>
      </c>
      <c r="D340">
        <v>40484767</v>
      </c>
      <c r="E340">
        <v>1</v>
      </c>
      <c r="F340">
        <v>1</v>
      </c>
      <c r="G340">
        <v>1</v>
      </c>
      <c r="H340">
        <v>3</v>
      </c>
      <c r="I340" t="s">
        <v>1254</v>
      </c>
      <c r="J340" t="s">
        <v>1255</v>
      </c>
      <c r="K340" t="s">
        <v>1256</v>
      </c>
      <c r="L340">
        <v>1327</v>
      </c>
      <c r="N340">
        <v>1005</v>
      </c>
      <c r="O340" t="s">
        <v>105</v>
      </c>
      <c r="P340" t="s">
        <v>105</v>
      </c>
      <c r="Q340">
        <v>1</v>
      </c>
      <c r="W340">
        <v>0</v>
      </c>
      <c r="X340">
        <v>-1026179426</v>
      </c>
      <c r="Y340">
        <v>100</v>
      </c>
      <c r="AA340">
        <v>68</v>
      </c>
      <c r="AB340">
        <v>0</v>
      </c>
      <c r="AC340">
        <v>0</v>
      </c>
      <c r="AD340">
        <v>0</v>
      </c>
      <c r="AE340">
        <v>68</v>
      </c>
      <c r="AF340">
        <v>0</v>
      </c>
      <c r="AG340">
        <v>0</v>
      </c>
      <c r="AH340">
        <v>0</v>
      </c>
      <c r="AI340">
        <v>1</v>
      </c>
      <c r="AJ340">
        <v>1</v>
      </c>
      <c r="AK340">
        <v>1</v>
      </c>
      <c r="AL340">
        <v>1</v>
      </c>
      <c r="AN340">
        <v>0</v>
      </c>
      <c r="AO340">
        <v>1</v>
      </c>
      <c r="AP340">
        <v>0</v>
      </c>
      <c r="AQ340">
        <v>0</v>
      </c>
      <c r="AR340">
        <v>0</v>
      </c>
      <c r="AS340" t="s">
        <v>3</v>
      </c>
      <c r="AT340">
        <v>100</v>
      </c>
      <c r="AU340" t="s">
        <v>3</v>
      </c>
      <c r="AV340">
        <v>0</v>
      </c>
      <c r="AW340">
        <v>2</v>
      </c>
      <c r="AX340">
        <v>48584929</v>
      </c>
      <c r="AY340">
        <v>1</v>
      </c>
      <c r="AZ340">
        <v>0</v>
      </c>
      <c r="BA340">
        <v>357</v>
      </c>
      <c r="BB340">
        <v>0</v>
      </c>
      <c r="BC340">
        <v>0</v>
      </c>
      <c r="BD340">
        <v>0</v>
      </c>
      <c r="BE340">
        <v>0</v>
      </c>
      <c r="BF340">
        <v>0</v>
      </c>
      <c r="BG340">
        <v>0</v>
      </c>
      <c r="BH340">
        <v>0</v>
      </c>
      <c r="BI340">
        <v>0</v>
      </c>
      <c r="BJ340">
        <v>0</v>
      </c>
      <c r="BK340">
        <v>0</v>
      </c>
      <c r="BL340">
        <v>0</v>
      </c>
      <c r="BM340">
        <v>0</v>
      </c>
      <c r="BN340">
        <v>0</v>
      </c>
      <c r="BO340">
        <v>0</v>
      </c>
      <c r="BP340">
        <v>0</v>
      </c>
      <c r="BQ340">
        <v>0</v>
      </c>
      <c r="BR340">
        <v>0</v>
      </c>
      <c r="BS340">
        <v>0</v>
      </c>
      <c r="BT340">
        <v>0</v>
      </c>
      <c r="BU340">
        <v>0</v>
      </c>
      <c r="BV340">
        <v>0</v>
      </c>
      <c r="BW340">
        <v>0</v>
      </c>
      <c r="CX340">
        <f>Y340*Source!I121</f>
        <v>15.6</v>
      </c>
      <c r="CY340">
        <f>AA340</f>
        <v>68</v>
      </c>
      <c r="CZ340">
        <f>AE340</f>
        <v>68</v>
      </c>
      <c r="DA340">
        <f>AI340</f>
        <v>1</v>
      </c>
      <c r="DB340">
        <f t="shared" si="25"/>
        <v>6800</v>
      </c>
      <c r="DC340">
        <f t="shared" si="26"/>
        <v>0</v>
      </c>
    </row>
    <row r="341" spans="1:107">
      <c r="A341">
        <f>ROW(Source!A121)</f>
        <v>121</v>
      </c>
      <c r="B341">
        <v>48583957</v>
      </c>
      <c r="C341">
        <v>48584913</v>
      </c>
      <c r="D341">
        <v>40482877</v>
      </c>
      <c r="E341">
        <v>1</v>
      </c>
      <c r="F341">
        <v>1</v>
      </c>
      <c r="G341">
        <v>1</v>
      </c>
      <c r="H341">
        <v>3</v>
      </c>
      <c r="I341" t="s">
        <v>1099</v>
      </c>
      <c r="J341" t="s">
        <v>1100</v>
      </c>
      <c r="K341" t="s">
        <v>1101</v>
      </c>
      <c r="L341">
        <v>1346</v>
      </c>
      <c r="N341">
        <v>1009</v>
      </c>
      <c r="O341" t="s">
        <v>220</v>
      </c>
      <c r="P341" t="s">
        <v>220</v>
      </c>
      <c r="Q341">
        <v>1</v>
      </c>
      <c r="W341">
        <v>0</v>
      </c>
      <c r="X341">
        <v>844235703</v>
      </c>
      <c r="Y341">
        <v>0.5</v>
      </c>
      <c r="AA341">
        <v>1.82</v>
      </c>
      <c r="AB341">
        <v>0</v>
      </c>
      <c r="AC341">
        <v>0</v>
      </c>
      <c r="AD341">
        <v>0</v>
      </c>
      <c r="AE341">
        <v>1.82</v>
      </c>
      <c r="AF341">
        <v>0</v>
      </c>
      <c r="AG341">
        <v>0</v>
      </c>
      <c r="AH341">
        <v>0</v>
      </c>
      <c r="AI341">
        <v>1</v>
      </c>
      <c r="AJ341">
        <v>1</v>
      </c>
      <c r="AK341">
        <v>1</v>
      </c>
      <c r="AL341">
        <v>1</v>
      </c>
      <c r="AN341">
        <v>0</v>
      </c>
      <c r="AO341">
        <v>1</v>
      </c>
      <c r="AP341">
        <v>0</v>
      </c>
      <c r="AQ341">
        <v>0</v>
      </c>
      <c r="AR341">
        <v>0</v>
      </c>
      <c r="AS341" t="s">
        <v>3</v>
      </c>
      <c r="AT341">
        <v>0.5</v>
      </c>
      <c r="AU341" t="s">
        <v>3</v>
      </c>
      <c r="AV341">
        <v>0</v>
      </c>
      <c r="AW341">
        <v>2</v>
      </c>
      <c r="AX341">
        <v>48584930</v>
      </c>
      <c r="AY341">
        <v>1</v>
      </c>
      <c r="AZ341">
        <v>0</v>
      </c>
      <c r="BA341">
        <v>358</v>
      </c>
      <c r="BB341">
        <v>0</v>
      </c>
      <c r="BC341">
        <v>0</v>
      </c>
      <c r="BD341">
        <v>0</v>
      </c>
      <c r="BE341">
        <v>0</v>
      </c>
      <c r="BF341">
        <v>0</v>
      </c>
      <c r="BG341">
        <v>0</v>
      </c>
      <c r="BH341">
        <v>0</v>
      </c>
      <c r="BI341">
        <v>0</v>
      </c>
      <c r="BJ341">
        <v>0</v>
      </c>
      <c r="BK341">
        <v>0</v>
      </c>
      <c r="BL341">
        <v>0</v>
      </c>
      <c r="BM341">
        <v>0</v>
      </c>
      <c r="BN341">
        <v>0</v>
      </c>
      <c r="BO341">
        <v>0</v>
      </c>
      <c r="BP341">
        <v>0</v>
      </c>
      <c r="BQ341">
        <v>0</v>
      </c>
      <c r="BR341">
        <v>0</v>
      </c>
      <c r="BS341">
        <v>0</v>
      </c>
      <c r="BT341">
        <v>0</v>
      </c>
      <c r="BU341">
        <v>0</v>
      </c>
      <c r="BV341">
        <v>0</v>
      </c>
      <c r="BW341">
        <v>0</v>
      </c>
      <c r="CX341">
        <f>Y341*Source!I121</f>
        <v>7.8E-2</v>
      </c>
      <c r="CY341">
        <f>AA341</f>
        <v>1.82</v>
      </c>
      <c r="CZ341">
        <f>AE341</f>
        <v>1.82</v>
      </c>
      <c r="DA341">
        <f>AI341</f>
        <v>1</v>
      </c>
      <c r="DB341">
        <f t="shared" si="25"/>
        <v>0.91</v>
      </c>
      <c r="DC341">
        <f t="shared" si="26"/>
        <v>0</v>
      </c>
    </row>
    <row r="342" spans="1:107">
      <c r="A342">
        <f>ROW(Source!A121)</f>
        <v>121</v>
      </c>
      <c r="B342">
        <v>48583957</v>
      </c>
      <c r="C342">
        <v>48584913</v>
      </c>
      <c r="D342">
        <v>40484330</v>
      </c>
      <c r="E342">
        <v>1</v>
      </c>
      <c r="F342">
        <v>1</v>
      </c>
      <c r="G342">
        <v>1</v>
      </c>
      <c r="H342">
        <v>3</v>
      </c>
      <c r="I342" t="s">
        <v>1257</v>
      </c>
      <c r="J342" t="s">
        <v>1258</v>
      </c>
      <c r="K342" t="s">
        <v>1259</v>
      </c>
      <c r="L342">
        <v>1348</v>
      </c>
      <c r="N342">
        <v>1009</v>
      </c>
      <c r="O342" t="s">
        <v>40</v>
      </c>
      <c r="P342" t="s">
        <v>40</v>
      </c>
      <c r="Q342">
        <v>1000</v>
      </c>
      <c r="W342">
        <v>0</v>
      </c>
      <c r="X342">
        <v>147652944</v>
      </c>
      <c r="Y342">
        <v>0.375</v>
      </c>
      <c r="AA342">
        <v>4929.5600000000004</v>
      </c>
      <c r="AB342">
        <v>0</v>
      </c>
      <c r="AC342">
        <v>0</v>
      </c>
      <c r="AD342">
        <v>0</v>
      </c>
      <c r="AE342">
        <v>4929.5600000000004</v>
      </c>
      <c r="AF342">
        <v>0</v>
      </c>
      <c r="AG342">
        <v>0</v>
      </c>
      <c r="AH342">
        <v>0</v>
      </c>
      <c r="AI342">
        <v>1</v>
      </c>
      <c r="AJ342">
        <v>1</v>
      </c>
      <c r="AK342">
        <v>1</v>
      </c>
      <c r="AL342">
        <v>1</v>
      </c>
      <c r="AN342">
        <v>0</v>
      </c>
      <c r="AO342">
        <v>1</v>
      </c>
      <c r="AP342">
        <v>0</v>
      </c>
      <c r="AQ342">
        <v>0</v>
      </c>
      <c r="AR342">
        <v>0</v>
      </c>
      <c r="AS342" t="s">
        <v>3</v>
      </c>
      <c r="AT342">
        <v>0.375</v>
      </c>
      <c r="AU342" t="s">
        <v>3</v>
      </c>
      <c r="AV342">
        <v>0</v>
      </c>
      <c r="AW342">
        <v>2</v>
      </c>
      <c r="AX342">
        <v>48584931</v>
      </c>
      <c r="AY342">
        <v>1</v>
      </c>
      <c r="AZ342">
        <v>0</v>
      </c>
      <c r="BA342">
        <v>359</v>
      </c>
      <c r="BB342">
        <v>0</v>
      </c>
      <c r="BC342">
        <v>0</v>
      </c>
      <c r="BD342">
        <v>0</v>
      </c>
      <c r="BE342">
        <v>0</v>
      </c>
      <c r="BF342">
        <v>0</v>
      </c>
      <c r="BG342">
        <v>0</v>
      </c>
      <c r="BH342">
        <v>0</v>
      </c>
      <c r="BI342">
        <v>0</v>
      </c>
      <c r="BJ342">
        <v>0</v>
      </c>
      <c r="BK342">
        <v>0</v>
      </c>
      <c r="BL342">
        <v>0</v>
      </c>
      <c r="BM342">
        <v>0</v>
      </c>
      <c r="BN342">
        <v>0</v>
      </c>
      <c r="BO342">
        <v>0</v>
      </c>
      <c r="BP342">
        <v>0</v>
      </c>
      <c r="BQ342">
        <v>0</v>
      </c>
      <c r="BR342">
        <v>0</v>
      </c>
      <c r="BS342">
        <v>0</v>
      </c>
      <c r="BT342">
        <v>0</v>
      </c>
      <c r="BU342">
        <v>0</v>
      </c>
      <c r="BV342">
        <v>0</v>
      </c>
      <c r="BW342">
        <v>0</v>
      </c>
      <c r="CX342">
        <f>Y342*Source!I121</f>
        <v>5.8499999999999996E-2</v>
      </c>
      <c r="CY342">
        <f>AA342</f>
        <v>4929.5600000000004</v>
      </c>
      <c r="CZ342">
        <f>AE342</f>
        <v>4929.5600000000004</v>
      </c>
      <c r="DA342">
        <f>AI342</f>
        <v>1</v>
      </c>
      <c r="DB342">
        <f t="shared" si="25"/>
        <v>1848.59</v>
      </c>
      <c r="DC342">
        <f t="shared" si="26"/>
        <v>0</v>
      </c>
    </row>
    <row r="343" spans="1:107">
      <c r="A343">
        <f>ROW(Source!A121)</f>
        <v>121</v>
      </c>
      <c r="B343">
        <v>48583957</v>
      </c>
      <c r="C343">
        <v>48584913</v>
      </c>
      <c r="D343">
        <v>40517571</v>
      </c>
      <c r="E343">
        <v>1</v>
      </c>
      <c r="F343">
        <v>1</v>
      </c>
      <c r="G343">
        <v>1</v>
      </c>
      <c r="H343">
        <v>3</v>
      </c>
      <c r="I343" t="s">
        <v>1260</v>
      </c>
      <c r="J343" t="s">
        <v>1261</v>
      </c>
      <c r="K343" t="s">
        <v>1262</v>
      </c>
      <c r="L343">
        <v>1348</v>
      </c>
      <c r="N343">
        <v>1009</v>
      </c>
      <c r="O343" t="s">
        <v>40</v>
      </c>
      <c r="P343" t="s">
        <v>40</v>
      </c>
      <c r="Q343">
        <v>1000</v>
      </c>
      <c r="W343">
        <v>0</v>
      </c>
      <c r="X343">
        <v>158175327</v>
      </c>
      <c r="Y343">
        <v>0.05</v>
      </c>
      <c r="AA343">
        <v>9135</v>
      </c>
      <c r="AB343">
        <v>0</v>
      </c>
      <c r="AC343">
        <v>0</v>
      </c>
      <c r="AD343">
        <v>0</v>
      </c>
      <c r="AE343">
        <v>9135</v>
      </c>
      <c r="AF343">
        <v>0</v>
      </c>
      <c r="AG343">
        <v>0</v>
      </c>
      <c r="AH343">
        <v>0</v>
      </c>
      <c r="AI343">
        <v>1</v>
      </c>
      <c r="AJ343">
        <v>1</v>
      </c>
      <c r="AK343">
        <v>1</v>
      </c>
      <c r="AL343">
        <v>1</v>
      </c>
      <c r="AN343">
        <v>0</v>
      </c>
      <c r="AO343">
        <v>1</v>
      </c>
      <c r="AP343">
        <v>0</v>
      </c>
      <c r="AQ343">
        <v>0</v>
      </c>
      <c r="AR343">
        <v>0</v>
      </c>
      <c r="AS343" t="s">
        <v>3</v>
      </c>
      <c r="AT343">
        <v>0.05</v>
      </c>
      <c r="AU343" t="s">
        <v>3</v>
      </c>
      <c r="AV343">
        <v>0</v>
      </c>
      <c r="AW343">
        <v>2</v>
      </c>
      <c r="AX343">
        <v>48584932</v>
      </c>
      <c r="AY343">
        <v>1</v>
      </c>
      <c r="AZ343">
        <v>0</v>
      </c>
      <c r="BA343">
        <v>360</v>
      </c>
      <c r="BB343">
        <v>0</v>
      </c>
      <c r="BC343">
        <v>0</v>
      </c>
      <c r="BD343">
        <v>0</v>
      </c>
      <c r="BE343">
        <v>0</v>
      </c>
      <c r="BF343">
        <v>0</v>
      </c>
      <c r="BG343">
        <v>0</v>
      </c>
      <c r="BH343">
        <v>0</v>
      </c>
      <c r="BI343">
        <v>0</v>
      </c>
      <c r="BJ343">
        <v>0</v>
      </c>
      <c r="BK343">
        <v>0</v>
      </c>
      <c r="BL343">
        <v>0</v>
      </c>
      <c r="BM343">
        <v>0</v>
      </c>
      <c r="BN343">
        <v>0</v>
      </c>
      <c r="BO343">
        <v>0</v>
      </c>
      <c r="BP343">
        <v>0</v>
      </c>
      <c r="BQ343">
        <v>0</v>
      </c>
      <c r="BR343">
        <v>0</v>
      </c>
      <c r="BS343">
        <v>0</v>
      </c>
      <c r="BT343">
        <v>0</v>
      </c>
      <c r="BU343">
        <v>0</v>
      </c>
      <c r="BV343">
        <v>0</v>
      </c>
      <c r="BW343">
        <v>0</v>
      </c>
      <c r="CX343">
        <f>Y343*Source!I121</f>
        <v>7.8000000000000005E-3</v>
      </c>
      <c r="CY343">
        <f>AA343</f>
        <v>9135</v>
      </c>
      <c r="CZ343">
        <f>AE343</f>
        <v>9135</v>
      </c>
      <c r="DA343">
        <f>AI343</f>
        <v>1</v>
      </c>
      <c r="DB343">
        <f t="shared" si="25"/>
        <v>456.75</v>
      </c>
      <c r="DC343">
        <f t="shared" si="26"/>
        <v>0</v>
      </c>
    </row>
    <row r="344" spans="1:107">
      <c r="A344">
        <f>ROW(Source!A121)</f>
        <v>121</v>
      </c>
      <c r="B344">
        <v>48583957</v>
      </c>
      <c r="C344">
        <v>48584913</v>
      </c>
      <c r="D344">
        <v>40525967</v>
      </c>
      <c r="E344">
        <v>1</v>
      </c>
      <c r="F344">
        <v>1</v>
      </c>
      <c r="G344">
        <v>1</v>
      </c>
      <c r="H344">
        <v>3</v>
      </c>
      <c r="I344" t="s">
        <v>1090</v>
      </c>
      <c r="J344" t="s">
        <v>1091</v>
      </c>
      <c r="K344" t="s">
        <v>1092</v>
      </c>
      <c r="L344">
        <v>1339</v>
      </c>
      <c r="N344">
        <v>1007</v>
      </c>
      <c r="O344" t="s">
        <v>1040</v>
      </c>
      <c r="P344" t="s">
        <v>1040</v>
      </c>
      <c r="Q344">
        <v>1</v>
      </c>
      <c r="W344">
        <v>0</v>
      </c>
      <c r="X344">
        <v>-1418712732</v>
      </c>
      <c r="Y344">
        <v>0.93</v>
      </c>
      <c r="AA344">
        <v>2.4700000000000002</v>
      </c>
      <c r="AB344">
        <v>0</v>
      </c>
      <c r="AC344">
        <v>0</v>
      </c>
      <c r="AD344">
        <v>0</v>
      </c>
      <c r="AE344">
        <v>2.4700000000000002</v>
      </c>
      <c r="AF344">
        <v>0</v>
      </c>
      <c r="AG344">
        <v>0</v>
      </c>
      <c r="AH344">
        <v>0</v>
      </c>
      <c r="AI344">
        <v>1</v>
      </c>
      <c r="AJ344">
        <v>1</v>
      </c>
      <c r="AK344">
        <v>1</v>
      </c>
      <c r="AL344">
        <v>1</v>
      </c>
      <c r="AN344">
        <v>0</v>
      </c>
      <c r="AO344">
        <v>1</v>
      </c>
      <c r="AP344">
        <v>0</v>
      </c>
      <c r="AQ344">
        <v>0</v>
      </c>
      <c r="AR344">
        <v>0</v>
      </c>
      <c r="AS344" t="s">
        <v>3</v>
      </c>
      <c r="AT344">
        <v>0.93</v>
      </c>
      <c r="AU344" t="s">
        <v>3</v>
      </c>
      <c r="AV344">
        <v>0</v>
      </c>
      <c r="AW344">
        <v>2</v>
      </c>
      <c r="AX344">
        <v>48584933</v>
      </c>
      <c r="AY344">
        <v>1</v>
      </c>
      <c r="AZ344">
        <v>0</v>
      </c>
      <c r="BA344">
        <v>361</v>
      </c>
      <c r="BB344">
        <v>0</v>
      </c>
      <c r="BC344">
        <v>0</v>
      </c>
      <c r="BD344">
        <v>0</v>
      </c>
      <c r="BE344">
        <v>0</v>
      </c>
      <c r="BF344">
        <v>0</v>
      </c>
      <c r="BG344">
        <v>0</v>
      </c>
      <c r="BH344">
        <v>0</v>
      </c>
      <c r="BI344">
        <v>0</v>
      </c>
      <c r="BJ344">
        <v>0</v>
      </c>
      <c r="BK344">
        <v>0</v>
      </c>
      <c r="BL344">
        <v>0</v>
      </c>
      <c r="BM344">
        <v>0</v>
      </c>
      <c r="BN344">
        <v>0</v>
      </c>
      <c r="BO344">
        <v>0</v>
      </c>
      <c r="BP344">
        <v>0</v>
      </c>
      <c r="BQ344">
        <v>0</v>
      </c>
      <c r="BR344">
        <v>0</v>
      </c>
      <c r="BS344">
        <v>0</v>
      </c>
      <c r="BT344">
        <v>0</v>
      </c>
      <c r="BU344">
        <v>0</v>
      </c>
      <c r="BV344">
        <v>0</v>
      </c>
      <c r="BW344">
        <v>0</v>
      </c>
      <c r="CX344">
        <f>Y344*Source!I121</f>
        <v>0.14508000000000001</v>
      </c>
      <c r="CY344">
        <f>AA344</f>
        <v>2.4700000000000002</v>
      </c>
      <c r="CZ344">
        <f>AE344</f>
        <v>2.4700000000000002</v>
      </c>
      <c r="DA344">
        <f>AI344</f>
        <v>1</v>
      </c>
      <c r="DB344">
        <f t="shared" si="25"/>
        <v>2.2999999999999998</v>
      </c>
      <c r="DC344">
        <f t="shared" si="26"/>
        <v>0</v>
      </c>
    </row>
    <row r="345" spans="1:107">
      <c r="A345">
        <f>ROW(Source!A164)</f>
        <v>164</v>
      </c>
      <c r="B345">
        <v>48583957</v>
      </c>
      <c r="C345">
        <v>48584936</v>
      </c>
      <c r="D345">
        <v>23146426</v>
      </c>
      <c r="E345">
        <v>1</v>
      </c>
      <c r="F345">
        <v>1</v>
      </c>
      <c r="G345">
        <v>1</v>
      </c>
      <c r="H345">
        <v>1</v>
      </c>
      <c r="I345" t="s">
        <v>1102</v>
      </c>
      <c r="J345" t="s">
        <v>3</v>
      </c>
      <c r="K345" t="s">
        <v>1103</v>
      </c>
      <c r="L345">
        <v>1369</v>
      </c>
      <c r="N345">
        <v>1013</v>
      </c>
      <c r="O345" t="s">
        <v>991</v>
      </c>
      <c r="P345" t="s">
        <v>991</v>
      </c>
      <c r="Q345">
        <v>1</v>
      </c>
      <c r="W345">
        <v>0</v>
      </c>
      <c r="X345">
        <v>-348873804</v>
      </c>
      <c r="Y345">
        <v>190.24</v>
      </c>
      <c r="AA345">
        <v>0</v>
      </c>
      <c r="AB345">
        <v>0</v>
      </c>
      <c r="AC345">
        <v>0</v>
      </c>
      <c r="AD345">
        <v>9.27</v>
      </c>
      <c r="AE345">
        <v>0</v>
      </c>
      <c r="AF345">
        <v>0</v>
      </c>
      <c r="AG345">
        <v>0</v>
      </c>
      <c r="AH345">
        <v>9.27</v>
      </c>
      <c r="AI345">
        <v>1</v>
      </c>
      <c r="AJ345">
        <v>1</v>
      </c>
      <c r="AK345">
        <v>1</v>
      </c>
      <c r="AL345">
        <v>1</v>
      </c>
      <c r="AN345">
        <v>0</v>
      </c>
      <c r="AO345">
        <v>1</v>
      </c>
      <c r="AP345">
        <v>0</v>
      </c>
      <c r="AQ345">
        <v>0</v>
      </c>
      <c r="AR345">
        <v>0</v>
      </c>
      <c r="AS345" t="s">
        <v>3</v>
      </c>
      <c r="AT345">
        <v>190.24</v>
      </c>
      <c r="AU345" t="s">
        <v>3</v>
      </c>
      <c r="AV345">
        <v>1</v>
      </c>
      <c r="AW345">
        <v>2</v>
      </c>
      <c r="AX345">
        <v>48584950</v>
      </c>
      <c r="AY345">
        <v>1</v>
      </c>
      <c r="AZ345">
        <v>0</v>
      </c>
      <c r="BA345">
        <v>362</v>
      </c>
      <c r="BB345">
        <v>0</v>
      </c>
      <c r="BC345">
        <v>0</v>
      </c>
      <c r="BD345">
        <v>0</v>
      </c>
      <c r="BE345">
        <v>0</v>
      </c>
      <c r="BF345">
        <v>0</v>
      </c>
      <c r="BG345">
        <v>0</v>
      </c>
      <c r="BH345">
        <v>0</v>
      </c>
      <c r="BI345">
        <v>0</v>
      </c>
      <c r="BJ345">
        <v>0</v>
      </c>
      <c r="BK345">
        <v>0</v>
      </c>
      <c r="BL345">
        <v>0</v>
      </c>
      <c r="BM345">
        <v>0</v>
      </c>
      <c r="BN345">
        <v>0</v>
      </c>
      <c r="BO345">
        <v>0</v>
      </c>
      <c r="BP345">
        <v>0</v>
      </c>
      <c r="BQ345">
        <v>0</v>
      </c>
      <c r="BR345">
        <v>0</v>
      </c>
      <c r="BS345">
        <v>0</v>
      </c>
      <c r="BT345">
        <v>0</v>
      </c>
      <c r="BU345">
        <v>0</v>
      </c>
      <c r="BV345">
        <v>0</v>
      </c>
      <c r="BW345">
        <v>0</v>
      </c>
      <c r="CX345">
        <f>Y345*Source!I164</f>
        <v>11.414400000000001</v>
      </c>
      <c r="CY345">
        <f>AD345</f>
        <v>9.27</v>
      </c>
      <c r="CZ345">
        <f>AH345</f>
        <v>9.27</v>
      </c>
      <c r="DA345">
        <f>AL345</f>
        <v>1</v>
      </c>
      <c r="DB345">
        <f t="shared" si="25"/>
        <v>1763.52</v>
      </c>
      <c r="DC345">
        <f t="shared" si="26"/>
        <v>0</v>
      </c>
    </row>
    <row r="346" spans="1:107">
      <c r="A346">
        <f>ROW(Source!A164)</f>
        <v>164</v>
      </c>
      <c r="B346">
        <v>48583957</v>
      </c>
      <c r="C346">
        <v>48584936</v>
      </c>
      <c r="D346">
        <v>121548</v>
      </c>
      <c r="E346">
        <v>1</v>
      </c>
      <c r="F346">
        <v>1</v>
      </c>
      <c r="G346">
        <v>1</v>
      </c>
      <c r="H346">
        <v>1</v>
      </c>
      <c r="I346" t="s">
        <v>24</v>
      </c>
      <c r="J346" t="s">
        <v>3</v>
      </c>
      <c r="K346" t="s">
        <v>992</v>
      </c>
      <c r="L346">
        <v>608254</v>
      </c>
      <c r="N346">
        <v>1013</v>
      </c>
      <c r="O346" t="s">
        <v>993</v>
      </c>
      <c r="P346" t="s">
        <v>993</v>
      </c>
      <c r="Q346">
        <v>1</v>
      </c>
      <c r="W346">
        <v>0</v>
      </c>
      <c r="X346">
        <v>-185737400</v>
      </c>
      <c r="Y346">
        <v>13.42</v>
      </c>
      <c r="AA346">
        <v>0</v>
      </c>
      <c r="AB346">
        <v>0</v>
      </c>
      <c r="AC346">
        <v>0</v>
      </c>
      <c r="AD346">
        <v>0</v>
      </c>
      <c r="AE346">
        <v>0</v>
      </c>
      <c r="AF346">
        <v>0</v>
      </c>
      <c r="AG346">
        <v>0</v>
      </c>
      <c r="AH346">
        <v>0</v>
      </c>
      <c r="AI346">
        <v>1</v>
      </c>
      <c r="AJ346">
        <v>1</v>
      </c>
      <c r="AK346">
        <v>1</v>
      </c>
      <c r="AL346">
        <v>1</v>
      </c>
      <c r="AN346">
        <v>0</v>
      </c>
      <c r="AO346">
        <v>1</v>
      </c>
      <c r="AP346">
        <v>0</v>
      </c>
      <c r="AQ346">
        <v>0</v>
      </c>
      <c r="AR346">
        <v>0</v>
      </c>
      <c r="AS346" t="s">
        <v>3</v>
      </c>
      <c r="AT346">
        <v>13.42</v>
      </c>
      <c r="AU346" t="s">
        <v>3</v>
      </c>
      <c r="AV346">
        <v>2</v>
      </c>
      <c r="AW346">
        <v>2</v>
      </c>
      <c r="AX346">
        <v>48584951</v>
      </c>
      <c r="AY346">
        <v>1</v>
      </c>
      <c r="AZ346">
        <v>0</v>
      </c>
      <c r="BA346">
        <v>363</v>
      </c>
      <c r="BB346">
        <v>0</v>
      </c>
      <c r="BC346">
        <v>0</v>
      </c>
      <c r="BD346">
        <v>0</v>
      </c>
      <c r="BE346">
        <v>0</v>
      </c>
      <c r="BF346">
        <v>0</v>
      </c>
      <c r="BG346">
        <v>0</v>
      </c>
      <c r="BH346">
        <v>0</v>
      </c>
      <c r="BI346">
        <v>0</v>
      </c>
      <c r="BJ346">
        <v>0</v>
      </c>
      <c r="BK346">
        <v>0</v>
      </c>
      <c r="BL346">
        <v>0</v>
      </c>
      <c r="BM346">
        <v>0</v>
      </c>
      <c r="BN346">
        <v>0</v>
      </c>
      <c r="BO346">
        <v>0</v>
      </c>
      <c r="BP346">
        <v>0</v>
      </c>
      <c r="BQ346">
        <v>0</v>
      </c>
      <c r="BR346">
        <v>0</v>
      </c>
      <c r="BS346">
        <v>0</v>
      </c>
      <c r="BT346">
        <v>0</v>
      </c>
      <c r="BU346">
        <v>0</v>
      </c>
      <c r="BV346">
        <v>0</v>
      </c>
      <c r="BW346">
        <v>0</v>
      </c>
      <c r="CX346">
        <f>Y346*Source!I164</f>
        <v>0.80519999999999992</v>
      </c>
      <c r="CY346">
        <f>AD346</f>
        <v>0</v>
      </c>
      <c r="CZ346">
        <f>AH346</f>
        <v>0</v>
      </c>
      <c r="DA346">
        <f>AL346</f>
        <v>1</v>
      </c>
      <c r="DB346">
        <f t="shared" si="25"/>
        <v>0</v>
      </c>
      <c r="DC346">
        <f t="shared" si="26"/>
        <v>0</v>
      </c>
    </row>
    <row r="347" spans="1:107">
      <c r="A347">
        <f>ROW(Source!A164)</f>
        <v>164</v>
      </c>
      <c r="B347">
        <v>48583957</v>
      </c>
      <c r="C347">
        <v>48584936</v>
      </c>
      <c r="D347">
        <v>40546929</v>
      </c>
      <c r="E347">
        <v>1</v>
      </c>
      <c r="F347">
        <v>1</v>
      </c>
      <c r="G347">
        <v>1</v>
      </c>
      <c r="H347">
        <v>2</v>
      </c>
      <c r="I347" t="s">
        <v>1049</v>
      </c>
      <c r="J347" t="s">
        <v>1050</v>
      </c>
      <c r="K347" t="s">
        <v>1051</v>
      </c>
      <c r="L347">
        <v>1368</v>
      </c>
      <c r="N347">
        <v>1011</v>
      </c>
      <c r="O347" t="s">
        <v>997</v>
      </c>
      <c r="P347" t="s">
        <v>997</v>
      </c>
      <c r="Q347">
        <v>1</v>
      </c>
      <c r="W347">
        <v>0</v>
      </c>
      <c r="X347">
        <v>1604115853</v>
      </c>
      <c r="Y347">
        <v>0.05</v>
      </c>
      <c r="AA347">
        <v>0</v>
      </c>
      <c r="AB347">
        <v>103.49</v>
      </c>
      <c r="AC347">
        <v>12.1</v>
      </c>
      <c r="AD347">
        <v>0</v>
      </c>
      <c r="AE347">
        <v>0</v>
      </c>
      <c r="AF347">
        <v>103.49</v>
      </c>
      <c r="AG347">
        <v>12.1</v>
      </c>
      <c r="AH347">
        <v>0</v>
      </c>
      <c r="AI347">
        <v>1</v>
      </c>
      <c r="AJ347">
        <v>1</v>
      </c>
      <c r="AK347">
        <v>1</v>
      </c>
      <c r="AL347">
        <v>1</v>
      </c>
      <c r="AN347">
        <v>0</v>
      </c>
      <c r="AO347">
        <v>1</v>
      </c>
      <c r="AP347">
        <v>0</v>
      </c>
      <c r="AQ347">
        <v>0</v>
      </c>
      <c r="AR347">
        <v>0</v>
      </c>
      <c r="AS347" t="s">
        <v>3</v>
      </c>
      <c r="AT347">
        <v>0.05</v>
      </c>
      <c r="AU347" t="s">
        <v>3</v>
      </c>
      <c r="AV347">
        <v>0</v>
      </c>
      <c r="AW347">
        <v>2</v>
      </c>
      <c r="AX347">
        <v>48584952</v>
      </c>
      <c r="AY347">
        <v>1</v>
      </c>
      <c r="AZ347">
        <v>0</v>
      </c>
      <c r="BA347">
        <v>364</v>
      </c>
      <c r="BB347">
        <v>0</v>
      </c>
      <c r="BC347">
        <v>0</v>
      </c>
      <c r="BD347">
        <v>0</v>
      </c>
      <c r="BE347">
        <v>0</v>
      </c>
      <c r="BF347">
        <v>0</v>
      </c>
      <c r="BG347">
        <v>0</v>
      </c>
      <c r="BH347">
        <v>0</v>
      </c>
      <c r="BI347">
        <v>0</v>
      </c>
      <c r="BJ347">
        <v>0</v>
      </c>
      <c r="BK347">
        <v>0</v>
      </c>
      <c r="BL347">
        <v>0</v>
      </c>
      <c r="BM347">
        <v>0</v>
      </c>
      <c r="BN347">
        <v>0</v>
      </c>
      <c r="BO347">
        <v>0</v>
      </c>
      <c r="BP347">
        <v>0</v>
      </c>
      <c r="BQ347">
        <v>0</v>
      </c>
      <c r="BR347">
        <v>0</v>
      </c>
      <c r="BS347">
        <v>0</v>
      </c>
      <c r="BT347">
        <v>0</v>
      </c>
      <c r="BU347">
        <v>0</v>
      </c>
      <c r="BV347">
        <v>0</v>
      </c>
      <c r="BW347">
        <v>0</v>
      </c>
      <c r="CX347">
        <f>Y347*Source!I164</f>
        <v>3.0000000000000001E-3</v>
      </c>
      <c r="CY347">
        <f>AB347</f>
        <v>103.49</v>
      </c>
      <c r="CZ347">
        <f>AF347</f>
        <v>103.49</v>
      </c>
      <c r="DA347">
        <f>AJ347</f>
        <v>1</v>
      </c>
      <c r="DB347">
        <f t="shared" si="25"/>
        <v>5.17</v>
      </c>
      <c r="DC347">
        <f t="shared" si="26"/>
        <v>0.61</v>
      </c>
    </row>
    <row r="348" spans="1:107">
      <c r="A348">
        <f>ROW(Source!A164)</f>
        <v>164</v>
      </c>
      <c r="B348">
        <v>48583957</v>
      </c>
      <c r="C348">
        <v>48584936</v>
      </c>
      <c r="D348">
        <v>40547010</v>
      </c>
      <c r="E348">
        <v>1</v>
      </c>
      <c r="F348">
        <v>1</v>
      </c>
      <c r="G348">
        <v>1</v>
      </c>
      <c r="H348">
        <v>2</v>
      </c>
      <c r="I348" t="s">
        <v>1052</v>
      </c>
      <c r="J348" t="s">
        <v>1053</v>
      </c>
      <c r="K348" t="s">
        <v>1054</v>
      </c>
      <c r="L348">
        <v>1368</v>
      </c>
      <c r="N348">
        <v>1011</v>
      </c>
      <c r="O348" t="s">
        <v>997</v>
      </c>
      <c r="P348" t="s">
        <v>997</v>
      </c>
      <c r="Q348">
        <v>1</v>
      </c>
      <c r="W348">
        <v>0</v>
      </c>
      <c r="X348">
        <v>1447433125</v>
      </c>
      <c r="Y348">
        <v>0.03</v>
      </c>
      <c r="AA348">
        <v>0</v>
      </c>
      <c r="AB348">
        <v>124.14</v>
      </c>
      <c r="AC348">
        <v>12.1</v>
      </c>
      <c r="AD348">
        <v>0</v>
      </c>
      <c r="AE348">
        <v>0</v>
      </c>
      <c r="AF348">
        <v>124.14</v>
      </c>
      <c r="AG348">
        <v>12.1</v>
      </c>
      <c r="AH348">
        <v>0</v>
      </c>
      <c r="AI348">
        <v>1</v>
      </c>
      <c r="AJ348">
        <v>1</v>
      </c>
      <c r="AK348">
        <v>1</v>
      </c>
      <c r="AL348">
        <v>1</v>
      </c>
      <c r="AN348">
        <v>0</v>
      </c>
      <c r="AO348">
        <v>1</v>
      </c>
      <c r="AP348">
        <v>0</v>
      </c>
      <c r="AQ348">
        <v>0</v>
      </c>
      <c r="AR348">
        <v>0</v>
      </c>
      <c r="AS348" t="s">
        <v>3</v>
      </c>
      <c r="AT348">
        <v>0.03</v>
      </c>
      <c r="AU348" t="s">
        <v>3</v>
      </c>
      <c r="AV348">
        <v>0</v>
      </c>
      <c r="AW348">
        <v>2</v>
      </c>
      <c r="AX348">
        <v>48584953</v>
      </c>
      <c r="AY348">
        <v>1</v>
      </c>
      <c r="AZ348">
        <v>0</v>
      </c>
      <c r="BA348">
        <v>365</v>
      </c>
      <c r="BB348">
        <v>0</v>
      </c>
      <c r="BC348">
        <v>0</v>
      </c>
      <c r="BD348">
        <v>0</v>
      </c>
      <c r="BE348">
        <v>0</v>
      </c>
      <c r="BF348">
        <v>0</v>
      </c>
      <c r="BG348">
        <v>0</v>
      </c>
      <c r="BH348">
        <v>0</v>
      </c>
      <c r="BI348">
        <v>0</v>
      </c>
      <c r="BJ348">
        <v>0</v>
      </c>
      <c r="BK348">
        <v>0</v>
      </c>
      <c r="BL348">
        <v>0</v>
      </c>
      <c r="BM348">
        <v>0</v>
      </c>
      <c r="BN348">
        <v>0</v>
      </c>
      <c r="BO348">
        <v>0</v>
      </c>
      <c r="BP348">
        <v>0</v>
      </c>
      <c r="BQ348">
        <v>0</v>
      </c>
      <c r="BR348">
        <v>0</v>
      </c>
      <c r="BS348">
        <v>0</v>
      </c>
      <c r="BT348">
        <v>0</v>
      </c>
      <c r="BU348">
        <v>0</v>
      </c>
      <c r="BV348">
        <v>0</v>
      </c>
      <c r="BW348">
        <v>0</v>
      </c>
      <c r="CX348">
        <f>Y348*Source!I164</f>
        <v>1.8E-3</v>
      </c>
      <c r="CY348">
        <f>AB348</f>
        <v>124.14</v>
      </c>
      <c r="CZ348">
        <f>AF348</f>
        <v>124.14</v>
      </c>
      <c r="DA348">
        <f>AJ348</f>
        <v>1</v>
      </c>
      <c r="DB348">
        <f t="shared" si="25"/>
        <v>3.72</v>
      </c>
      <c r="DC348">
        <f t="shared" si="26"/>
        <v>0.36</v>
      </c>
    </row>
    <row r="349" spans="1:107">
      <c r="A349">
        <f>ROW(Source!A164)</f>
        <v>164</v>
      </c>
      <c r="B349">
        <v>48583957</v>
      </c>
      <c r="C349">
        <v>48584936</v>
      </c>
      <c r="D349">
        <v>40547416</v>
      </c>
      <c r="E349">
        <v>1</v>
      </c>
      <c r="F349">
        <v>1</v>
      </c>
      <c r="G349">
        <v>1</v>
      </c>
      <c r="H349">
        <v>2</v>
      </c>
      <c r="I349" t="s">
        <v>1275</v>
      </c>
      <c r="J349" t="s">
        <v>1276</v>
      </c>
      <c r="K349" t="s">
        <v>1277</v>
      </c>
      <c r="L349">
        <v>1368</v>
      </c>
      <c r="N349">
        <v>1011</v>
      </c>
      <c r="O349" t="s">
        <v>997</v>
      </c>
      <c r="P349" t="s">
        <v>997</v>
      </c>
      <c r="Q349">
        <v>1</v>
      </c>
      <c r="W349">
        <v>0</v>
      </c>
      <c r="X349">
        <v>1707446855</v>
      </c>
      <c r="Y349">
        <v>13.34</v>
      </c>
      <c r="AA349">
        <v>0</v>
      </c>
      <c r="AB349">
        <v>101.79</v>
      </c>
      <c r="AC349">
        <v>12.1</v>
      </c>
      <c r="AD349">
        <v>0</v>
      </c>
      <c r="AE349">
        <v>0</v>
      </c>
      <c r="AF349">
        <v>101.79</v>
      </c>
      <c r="AG349">
        <v>12.1</v>
      </c>
      <c r="AH349">
        <v>0</v>
      </c>
      <c r="AI349">
        <v>1</v>
      </c>
      <c r="AJ349">
        <v>1</v>
      </c>
      <c r="AK349">
        <v>1</v>
      </c>
      <c r="AL349">
        <v>1</v>
      </c>
      <c r="AN349">
        <v>0</v>
      </c>
      <c r="AO349">
        <v>1</v>
      </c>
      <c r="AP349">
        <v>0</v>
      </c>
      <c r="AQ349">
        <v>0</v>
      </c>
      <c r="AR349">
        <v>0</v>
      </c>
      <c r="AS349" t="s">
        <v>3</v>
      </c>
      <c r="AT349">
        <v>13.34</v>
      </c>
      <c r="AU349" t="s">
        <v>3</v>
      </c>
      <c r="AV349">
        <v>0</v>
      </c>
      <c r="AW349">
        <v>2</v>
      </c>
      <c r="AX349">
        <v>48584954</v>
      </c>
      <c r="AY349">
        <v>1</v>
      </c>
      <c r="AZ349">
        <v>0</v>
      </c>
      <c r="BA349">
        <v>366</v>
      </c>
      <c r="BB349">
        <v>0</v>
      </c>
      <c r="BC349">
        <v>0</v>
      </c>
      <c r="BD349">
        <v>0</v>
      </c>
      <c r="BE349">
        <v>0</v>
      </c>
      <c r="BF349">
        <v>0</v>
      </c>
      <c r="BG349">
        <v>0</v>
      </c>
      <c r="BH349">
        <v>0</v>
      </c>
      <c r="BI349">
        <v>0</v>
      </c>
      <c r="BJ349">
        <v>0</v>
      </c>
      <c r="BK349">
        <v>0</v>
      </c>
      <c r="BL349">
        <v>0</v>
      </c>
      <c r="BM349">
        <v>0</v>
      </c>
      <c r="BN349">
        <v>0</v>
      </c>
      <c r="BO349">
        <v>0</v>
      </c>
      <c r="BP349">
        <v>0</v>
      </c>
      <c r="BQ349">
        <v>0</v>
      </c>
      <c r="BR349">
        <v>0</v>
      </c>
      <c r="BS349">
        <v>0</v>
      </c>
      <c r="BT349">
        <v>0</v>
      </c>
      <c r="BU349">
        <v>0</v>
      </c>
      <c r="BV349">
        <v>0</v>
      </c>
      <c r="BW349">
        <v>0</v>
      </c>
      <c r="CX349">
        <f>Y349*Source!I164</f>
        <v>0.8004</v>
      </c>
      <c r="CY349">
        <f>AB349</f>
        <v>101.79</v>
      </c>
      <c r="CZ349">
        <f>AF349</f>
        <v>101.79</v>
      </c>
      <c r="DA349">
        <f>AJ349</f>
        <v>1</v>
      </c>
      <c r="DB349">
        <f t="shared" si="25"/>
        <v>1357.88</v>
      </c>
      <c r="DC349">
        <f t="shared" si="26"/>
        <v>161.41</v>
      </c>
    </row>
    <row r="350" spans="1:107">
      <c r="A350">
        <f>ROW(Source!A164)</f>
        <v>164</v>
      </c>
      <c r="B350">
        <v>48583957</v>
      </c>
      <c r="C350">
        <v>48584936</v>
      </c>
      <c r="D350">
        <v>40548857</v>
      </c>
      <c r="E350">
        <v>1</v>
      </c>
      <c r="F350">
        <v>1</v>
      </c>
      <c r="G350">
        <v>1</v>
      </c>
      <c r="H350">
        <v>2</v>
      </c>
      <c r="I350" t="s">
        <v>1028</v>
      </c>
      <c r="J350" t="s">
        <v>1029</v>
      </c>
      <c r="K350" t="s">
        <v>1030</v>
      </c>
      <c r="L350">
        <v>1368</v>
      </c>
      <c r="N350">
        <v>1011</v>
      </c>
      <c r="O350" t="s">
        <v>997</v>
      </c>
      <c r="P350" t="s">
        <v>997</v>
      </c>
      <c r="Q350">
        <v>1</v>
      </c>
      <c r="W350">
        <v>0</v>
      </c>
      <c r="X350">
        <v>-671646184</v>
      </c>
      <c r="Y350">
        <v>0.22</v>
      </c>
      <c r="AA350">
        <v>0</v>
      </c>
      <c r="AB350">
        <v>91.76</v>
      </c>
      <c r="AC350">
        <v>10.35</v>
      </c>
      <c r="AD350">
        <v>0</v>
      </c>
      <c r="AE350">
        <v>0</v>
      </c>
      <c r="AF350">
        <v>91.76</v>
      </c>
      <c r="AG350">
        <v>10.35</v>
      </c>
      <c r="AH350">
        <v>0</v>
      </c>
      <c r="AI350">
        <v>1</v>
      </c>
      <c r="AJ350">
        <v>1</v>
      </c>
      <c r="AK350">
        <v>1</v>
      </c>
      <c r="AL350">
        <v>1</v>
      </c>
      <c r="AN350">
        <v>0</v>
      </c>
      <c r="AO350">
        <v>1</v>
      </c>
      <c r="AP350">
        <v>0</v>
      </c>
      <c r="AQ350">
        <v>0</v>
      </c>
      <c r="AR350">
        <v>0</v>
      </c>
      <c r="AS350" t="s">
        <v>3</v>
      </c>
      <c r="AT350">
        <v>0.22</v>
      </c>
      <c r="AU350" t="s">
        <v>3</v>
      </c>
      <c r="AV350">
        <v>0</v>
      </c>
      <c r="AW350">
        <v>2</v>
      </c>
      <c r="AX350">
        <v>48584955</v>
      </c>
      <c r="AY350">
        <v>1</v>
      </c>
      <c r="AZ350">
        <v>0</v>
      </c>
      <c r="BA350">
        <v>367</v>
      </c>
      <c r="BB350">
        <v>0</v>
      </c>
      <c r="BC350">
        <v>0</v>
      </c>
      <c r="BD350">
        <v>0</v>
      </c>
      <c r="BE350">
        <v>0</v>
      </c>
      <c r="BF350">
        <v>0</v>
      </c>
      <c r="BG350">
        <v>0</v>
      </c>
      <c r="BH350">
        <v>0</v>
      </c>
      <c r="BI350">
        <v>0</v>
      </c>
      <c r="BJ350">
        <v>0</v>
      </c>
      <c r="BK350">
        <v>0</v>
      </c>
      <c r="BL350">
        <v>0</v>
      </c>
      <c r="BM350">
        <v>0</v>
      </c>
      <c r="BN350">
        <v>0</v>
      </c>
      <c r="BO350">
        <v>0</v>
      </c>
      <c r="BP350">
        <v>0</v>
      </c>
      <c r="BQ350">
        <v>0</v>
      </c>
      <c r="BR350">
        <v>0</v>
      </c>
      <c r="BS350">
        <v>0</v>
      </c>
      <c r="BT350">
        <v>0</v>
      </c>
      <c r="BU350">
        <v>0</v>
      </c>
      <c r="BV350">
        <v>0</v>
      </c>
      <c r="BW350">
        <v>0</v>
      </c>
      <c r="CX350">
        <f>Y350*Source!I164</f>
        <v>1.32E-2</v>
      </c>
      <c r="CY350">
        <f>AB350</f>
        <v>91.76</v>
      </c>
      <c r="CZ350">
        <f>AF350</f>
        <v>91.76</v>
      </c>
      <c r="DA350">
        <f>AJ350</f>
        <v>1</v>
      </c>
      <c r="DB350">
        <f t="shared" si="25"/>
        <v>20.190000000000001</v>
      </c>
      <c r="DC350">
        <f t="shared" si="26"/>
        <v>2.2799999999999998</v>
      </c>
    </row>
    <row r="351" spans="1:107">
      <c r="A351">
        <f>ROW(Source!A164)</f>
        <v>164</v>
      </c>
      <c r="B351">
        <v>48583957</v>
      </c>
      <c r="C351">
        <v>48584936</v>
      </c>
      <c r="D351">
        <v>40489223</v>
      </c>
      <c r="E351">
        <v>1</v>
      </c>
      <c r="F351">
        <v>1</v>
      </c>
      <c r="G351">
        <v>1</v>
      </c>
      <c r="H351">
        <v>3</v>
      </c>
      <c r="I351" t="s">
        <v>1278</v>
      </c>
      <c r="J351" t="s">
        <v>1279</v>
      </c>
      <c r="K351" t="s">
        <v>1280</v>
      </c>
      <c r="L351">
        <v>1348</v>
      </c>
      <c r="N351">
        <v>1009</v>
      </c>
      <c r="O351" t="s">
        <v>40</v>
      </c>
      <c r="P351" t="s">
        <v>40</v>
      </c>
      <c r="Q351">
        <v>1000</v>
      </c>
      <c r="W351">
        <v>0</v>
      </c>
      <c r="X351">
        <v>-821544112</v>
      </c>
      <c r="Y351">
        <v>8.4999999999999995E-4</v>
      </c>
      <c r="AA351">
        <v>22558</v>
      </c>
      <c r="AB351">
        <v>0</v>
      </c>
      <c r="AC351">
        <v>0</v>
      </c>
      <c r="AD351">
        <v>0</v>
      </c>
      <c r="AE351">
        <v>22558</v>
      </c>
      <c r="AF351">
        <v>0</v>
      </c>
      <c r="AG351">
        <v>0</v>
      </c>
      <c r="AH351">
        <v>0</v>
      </c>
      <c r="AI351">
        <v>1</v>
      </c>
      <c r="AJ351">
        <v>1</v>
      </c>
      <c r="AK351">
        <v>1</v>
      </c>
      <c r="AL351">
        <v>1</v>
      </c>
      <c r="AN351">
        <v>0</v>
      </c>
      <c r="AO351">
        <v>1</v>
      </c>
      <c r="AP351">
        <v>0</v>
      </c>
      <c r="AQ351">
        <v>0</v>
      </c>
      <c r="AR351">
        <v>0</v>
      </c>
      <c r="AS351" t="s">
        <v>3</v>
      </c>
      <c r="AT351">
        <v>8.4999999999999995E-4</v>
      </c>
      <c r="AU351" t="s">
        <v>3</v>
      </c>
      <c r="AV351">
        <v>0</v>
      </c>
      <c r="AW351">
        <v>2</v>
      </c>
      <c r="AX351">
        <v>48584956</v>
      </c>
      <c r="AY351">
        <v>1</v>
      </c>
      <c r="AZ351">
        <v>0</v>
      </c>
      <c r="BA351">
        <v>368</v>
      </c>
      <c r="BB351">
        <v>0</v>
      </c>
      <c r="BC351">
        <v>0</v>
      </c>
      <c r="BD351">
        <v>0</v>
      </c>
      <c r="BE351">
        <v>0</v>
      </c>
      <c r="BF351">
        <v>0</v>
      </c>
      <c r="BG351">
        <v>0</v>
      </c>
      <c r="BH351">
        <v>0</v>
      </c>
      <c r="BI351">
        <v>0</v>
      </c>
      <c r="BJ351">
        <v>0</v>
      </c>
      <c r="BK351">
        <v>0</v>
      </c>
      <c r="BL351">
        <v>0</v>
      </c>
      <c r="BM351">
        <v>0</v>
      </c>
      <c r="BN351">
        <v>0</v>
      </c>
      <c r="BO351">
        <v>0</v>
      </c>
      <c r="BP351">
        <v>0</v>
      </c>
      <c r="BQ351">
        <v>0</v>
      </c>
      <c r="BR351">
        <v>0</v>
      </c>
      <c r="BS351">
        <v>0</v>
      </c>
      <c r="BT351">
        <v>0</v>
      </c>
      <c r="BU351">
        <v>0</v>
      </c>
      <c r="BV351">
        <v>0</v>
      </c>
      <c r="BW351">
        <v>0</v>
      </c>
      <c r="CX351">
        <f>Y351*Source!I164</f>
        <v>5.0999999999999993E-5</v>
      </c>
      <c r="CY351">
        <f t="shared" ref="CY351:CY357" si="30">AA351</f>
        <v>22558</v>
      </c>
      <c r="CZ351">
        <f t="shared" ref="CZ351:CZ357" si="31">AE351</f>
        <v>22558</v>
      </c>
      <c r="DA351">
        <f t="shared" ref="DA351:DA357" si="32">AI351</f>
        <v>1</v>
      </c>
      <c r="DB351">
        <f t="shared" si="25"/>
        <v>19.170000000000002</v>
      </c>
      <c r="DC351">
        <f t="shared" si="26"/>
        <v>0</v>
      </c>
    </row>
    <row r="352" spans="1:107">
      <c r="A352">
        <f>ROW(Source!A164)</f>
        <v>164</v>
      </c>
      <c r="B352">
        <v>48583957</v>
      </c>
      <c r="C352">
        <v>48584936</v>
      </c>
      <c r="D352">
        <v>40484313</v>
      </c>
      <c r="E352">
        <v>1</v>
      </c>
      <c r="F352">
        <v>1</v>
      </c>
      <c r="G352">
        <v>1</v>
      </c>
      <c r="H352">
        <v>3</v>
      </c>
      <c r="I352" t="s">
        <v>1281</v>
      </c>
      <c r="J352" t="s">
        <v>1282</v>
      </c>
      <c r="K352" t="s">
        <v>1283</v>
      </c>
      <c r="L352">
        <v>1346</v>
      </c>
      <c r="N352">
        <v>1009</v>
      </c>
      <c r="O352" t="s">
        <v>220</v>
      </c>
      <c r="P352" t="s">
        <v>220</v>
      </c>
      <c r="Q352">
        <v>1</v>
      </c>
      <c r="W352">
        <v>0</v>
      </c>
      <c r="X352">
        <v>1449902051</v>
      </c>
      <c r="Y352">
        <v>0.25</v>
      </c>
      <c r="AA352">
        <v>28.93</v>
      </c>
      <c r="AB352">
        <v>0</v>
      </c>
      <c r="AC352">
        <v>0</v>
      </c>
      <c r="AD352">
        <v>0</v>
      </c>
      <c r="AE352">
        <v>28.93</v>
      </c>
      <c r="AF352">
        <v>0</v>
      </c>
      <c r="AG352">
        <v>0</v>
      </c>
      <c r="AH352">
        <v>0</v>
      </c>
      <c r="AI352">
        <v>1</v>
      </c>
      <c r="AJ352">
        <v>1</v>
      </c>
      <c r="AK352">
        <v>1</v>
      </c>
      <c r="AL352">
        <v>1</v>
      </c>
      <c r="AN352">
        <v>0</v>
      </c>
      <c r="AO352">
        <v>1</v>
      </c>
      <c r="AP352">
        <v>0</v>
      </c>
      <c r="AQ352">
        <v>0</v>
      </c>
      <c r="AR352">
        <v>0</v>
      </c>
      <c r="AS352" t="s">
        <v>3</v>
      </c>
      <c r="AT352">
        <v>0.25</v>
      </c>
      <c r="AU352" t="s">
        <v>3</v>
      </c>
      <c r="AV352">
        <v>0</v>
      </c>
      <c r="AW352">
        <v>2</v>
      </c>
      <c r="AX352">
        <v>48584957</v>
      </c>
      <c r="AY352">
        <v>1</v>
      </c>
      <c r="AZ352">
        <v>0</v>
      </c>
      <c r="BA352">
        <v>369</v>
      </c>
      <c r="BB352">
        <v>0</v>
      </c>
      <c r="BC352">
        <v>0</v>
      </c>
      <c r="BD352">
        <v>0</v>
      </c>
      <c r="BE352">
        <v>0</v>
      </c>
      <c r="BF352">
        <v>0</v>
      </c>
      <c r="BG352">
        <v>0</v>
      </c>
      <c r="BH352">
        <v>0</v>
      </c>
      <c r="BI352">
        <v>0</v>
      </c>
      <c r="BJ352">
        <v>0</v>
      </c>
      <c r="BK352">
        <v>0</v>
      </c>
      <c r="BL352">
        <v>0</v>
      </c>
      <c r="BM352">
        <v>0</v>
      </c>
      <c r="BN352">
        <v>0</v>
      </c>
      <c r="BO352">
        <v>0</v>
      </c>
      <c r="BP352">
        <v>0</v>
      </c>
      <c r="BQ352">
        <v>0</v>
      </c>
      <c r="BR352">
        <v>0</v>
      </c>
      <c r="BS352">
        <v>0</v>
      </c>
      <c r="BT352">
        <v>0</v>
      </c>
      <c r="BU352">
        <v>0</v>
      </c>
      <c r="BV352">
        <v>0</v>
      </c>
      <c r="BW352">
        <v>0</v>
      </c>
      <c r="CX352">
        <f>Y352*Source!I164</f>
        <v>1.4999999999999999E-2</v>
      </c>
      <c r="CY352">
        <f t="shared" si="30"/>
        <v>28.93</v>
      </c>
      <c r="CZ352">
        <f t="shared" si="31"/>
        <v>28.93</v>
      </c>
      <c r="DA352">
        <f t="shared" si="32"/>
        <v>1</v>
      </c>
      <c r="DB352">
        <f t="shared" si="25"/>
        <v>7.23</v>
      </c>
      <c r="DC352">
        <f t="shared" si="26"/>
        <v>0</v>
      </c>
    </row>
    <row r="353" spans="1:107">
      <c r="A353">
        <f>ROW(Source!A164)</f>
        <v>164</v>
      </c>
      <c r="B353">
        <v>48583957</v>
      </c>
      <c r="C353">
        <v>48584936</v>
      </c>
      <c r="D353">
        <v>40482981</v>
      </c>
      <c r="E353">
        <v>1</v>
      </c>
      <c r="F353">
        <v>1</v>
      </c>
      <c r="G353">
        <v>1</v>
      </c>
      <c r="H353">
        <v>3</v>
      </c>
      <c r="I353" t="s">
        <v>1284</v>
      </c>
      <c r="J353" t="s">
        <v>1285</v>
      </c>
      <c r="K353" t="s">
        <v>1286</v>
      </c>
      <c r="L353">
        <v>1356</v>
      </c>
      <c r="N353">
        <v>1010</v>
      </c>
      <c r="O353" t="s">
        <v>898</v>
      </c>
      <c r="P353" t="s">
        <v>898</v>
      </c>
      <c r="Q353">
        <v>1000</v>
      </c>
      <c r="W353">
        <v>0</v>
      </c>
      <c r="X353">
        <v>1733417419</v>
      </c>
      <c r="Y353">
        <v>0.1</v>
      </c>
      <c r="AA353">
        <v>253.8</v>
      </c>
      <c r="AB353">
        <v>0</v>
      </c>
      <c r="AC353">
        <v>0</v>
      </c>
      <c r="AD353">
        <v>0</v>
      </c>
      <c r="AE353">
        <v>253.8</v>
      </c>
      <c r="AF353">
        <v>0</v>
      </c>
      <c r="AG353">
        <v>0</v>
      </c>
      <c r="AH353">
        <v>0</v>
      </c>
      <c r="AI353">
        <v>1</v>
      </c>
      <c r="AJ353">
        <v>1</v>
      </c>
      <c r="AK353">
        <v>1</v>
      </c>
      <c r="AL353">
        <v>1</v>
      </c>
      <c r="AN353">
        <v>0</v>
      </c>
      <c r="AO353">
        <v>1</v>
      </c>
      <c r="AP353">
        <v>0</v>
      </c>
      <c r="AQ353">
        <v>0</v>
      </c>
      <c r="AR353">
        <v>0</v>
      </c>
      <c r="AS353" t="s">
        <v>3</v>
      </c>
      <c r="AT353">
        <v>0.1</v>
      </c>
      <c r="AU353" t="s">
        <v>3</v>
      </c>
      <c r="AV353">
        <v>0</v>
      </c>
      <c r="AW353">
        <v>2</v>
      </c>
      <c r="AX353">
        <v>48584958</v>
      </c>
      <c r="AY353">
        <v>1</v>
      </c>
      <c r="AZ353">
        <v>0</v>
      </c>
      <c r="BA353">
        <v>370</v>
      </c>
      <c r="BB353">
        <v>0</v>
      </c>
      <c r="BC353">
        <v>0</v>
      </c>
      <c r="BD353">
        <v>0</v>
      </c>
      <c r="BE353">
        <v>0</v>
      </c>
      <c r="BF353">
        <v>0</v>
      </c>
      <c r="BG353">
        <v>0</v>
      </c>
      <c r="BH353">
        <v>0</v>
      </c>
      <c r="BI353">
        <v>0</v>
      </c>
      <c r="BJ353">
        <v>0</v>
      </c>
      <c r="BK353">
        <v>0</v>
      </c>
      <c r="BL353">
        <v>0</v>
      </c>
      <c r="BM353">
        <v>0</v>
      </c>
      <c r="BN353">
        <v>0</v>
      </c>
      <c r="BO353">
        <v>0</v>
      </c>
      <c r="BP353">
        <v>0</v>
      </c>
      <c r="BQ353">
        <v>0</v>
      </c>
      <c r="BR353">
        <v>0</v>
      </c>
      <c r="BS353">
        <v>0</v>
      </c>
      <c r="BT353">
        <v>0</v>
      </c>
      <c r="BU353">
        <v>0</v>
      </c>
      <c r="BV353">
        <v>0</v>
      </c>
      <c r="BW353">
        <v>0</v>
      </c>
      <c r="CX353">
        <f>Y353*Source!I164</f>
        <v>6.0000000000000001E-3</v>
      </c>
      <c r="CY353">
        <f t="shared" si="30"/>
        <v>253.8</v>
      </c>
      <c r="CZ353">
        <f t="shared" si="31"/>
        <v>253.8</v>
      </c>
      <c r="DA353">
        <f t="shared" si="32"/>
        <v>1</v>
      </c>
      <c r="DB353">
        <f t="shared" si="25"/>
        <v>25.38</v>
      </c>
      <c r="DC353">
        <f t="shared" si="26"/>
        <v>0</v>
      </c>
    </row>
    <row r="354" spans="1:107">
      <c r="A354">
        <f>ROW(Source!A164)</f>
        <v>164</v>
      </c>
      <c r="B354">
        <v>48583957</v>
      </c>
      <c r="C354">
        <v>48584936</v>
      </c>
      <c r="D354">
        <v>40487646</v>
      </c>
      <c r="E354">
        <v>1</v>
      </c>
      <c r="F354">
        <v>1</v>
      </c>
      <c r="G354">
        <v>1</v>
      </c>
      <c r="H354">
        <v>3</v>
      </c>
      <c r="I354" t="s">
        <v>1287</v>
      </c>
      <c r="J354" t="s">
        <v>1288</v>
      </c>
      <c r="K354" t="s">
        <v>1289</v>
      </c>
      <c r="L354">
        <v>1346</v>
      </c>
      <c r="N354">
        <v>1009</v>
      </c>
      <c r="O354" t="s">
        <v>220</v>
      </c>
      <c r="P354" t="s">
        <v>220</v>
      </c>
      <c r="Q354">
        <v>1</v>
      </c>
      <c r="W354">
        <v>0</v>
      </c>
      <c r="X354">
        <v>-84482358</v>
      </c>
      <c r="Y354">
        <v>0.55000000000000004</v>
      </c>
      <c r="AA354">
        <v>25.38</v>
      </c>
      <c r="AB354">
        <v>0</v>
      </c>
      <c r="AC354">
        <v>0</v>
      </c>
      <c r="AD354">
        <v>0</v>
      </c>
      <c r="AE354">
        <v>25.38</v>
      </c>
      <c r="AF354">
        <v>0</v>
      </c>
      <c r="AG354">
        <v>0</v>
      </c>
      <c r="AH354">
        <v>0</v>
      </c>
      <c r="AI354">
        <v>1</v>
      </c>
      <c r="AJ354">
        <v>1</v>
      </c>
      <c r="AK354">
        <v>1</v>
      </c>
      <c r="AL354">
        <v>1</v>
      </c>
      <c r="AN354">
        <v>0</v>
      </c>
      <c r="AO354">
        <v>1</v>
      </c>
      <c r="AP354">
        <v>0</v>
      </c>
      <c r="AQ354">
        <v>0</v>
      </c>
      <c r="AR354">
        <v>0</v>
      </c>
      <c r="AS354" t="s">
        <v>3</v>
      </c>
      <c r="AT354">
        <v>0.55000000000000004</v>
      </c>
      <c r="AU354" t="s">
        <v>3</v>
      </c>
      <c r="AV354">
        <v>0</v>
      </c>
      <c r="AW354">
        <v>2</v>
      </c>
      <c r="AX354">
        <v>48584959</v>
      </c>
      <c r="AY354">
        <v>1</v>
      </c>
      <c r="AZ354">
        <v>0</v>
      </c>
      <c r="BA354">
        <v>371</v>
      </c>
      <c r="BB354">
        <v>0</v>
      </c>
      <c r="BC354">
        <v>0</v>
      </c>
      <c r="BD354">
        <v>0</v>
      </c>
      <c r="BE354">
        <v>0</v>
      </c>
      <c r="BF354">
        <v>0</v>
      </c>
      <c r="BG354">
        <v>0</v>
      </c>
      <c r="BH354">
        <v>0</v>
      </c>
      <c r="BI354">
        <v>0</v>
      </c>
      <c r="BJ354">
        <v>0</v>
      </c>
      <c r="BK354">
        <v>0</v>
      </c>
      <c r="BL354">
        <v>0</v>
      </c>
      <c r="BM354">
        <v>0</v>
      </c>
      <c r="BN354">
        <v>0</v>
      </c>
      <c r="BO354">
        <v>0</v>
      </c>
      <c r="BP354">
        <v>0</v>
      </c>
      <c r="BQ354">
        <v>0</v>
      </c>
      <c r="BR354">
        <v>0</v>
      </c>
      <c r="BS354">
        <v>0</v>
      </c>
      <c r="BT354">
        <v>0</v>
      </c>
      <c r="BU354">
        <v>0</v>
      </c>
      <c r="BV354">
        <v>0</v>
      </c>
      <c r="BW354">
        <v>0</v>
      </c>
      <c r="CX354">
        <f>Y354*Source!I164</f>
        <v>3.3000000000000002E-2</v>
      </c>
      <c r="CY354">
        <f t="shared" si="30"/>
        <v>25.38</v>
      </c>
      <c r="CZ354">
        <f t="shared" si="31"/>
        <v>25.38</v>
      </c>
      <c r="DA354">
        <f t="shared" si="32"/>
        <v>1</v>
      </c>
      <c r="DB354">
        <f t="shared" si="25"/>
        <v>13.96</v>
      </c>
      <c r="DC354">
        <f t="shared" si="26"/>
        <v>0</v>
      </c>
    </row>
    <row r="355" spans="1:107">
      <c r="A355">
        <f>ROW(Source!A164)</f>
        <v>164</v>
      </c>
      <c r="B355">
        <v>48583957</v>
      </c>
      <c r="C355">
        <v>48584936</v>
      </c>
      <c r="D355">
        <v>40496702</v>
      </c>
      <c r="E355">
        <v>1</v>
      </c>
      <c r="F355">
        <v>1</v>
      </c>
      <c r="G355">
        <v>1</v>
      </c>
      <c r="H355">
        <v>3</v>
      </c>
      <c r="I355" t="s">
        <v>1290</v>
      </c>
      <c r="J355" t="s">
        <v>1291</v>
      </c>
      <c r="K355" t="s">
        <v>1292</v>
      </c>
      <c r="L355">
        <v>1346</v>
      </c>
      <c r="N355">
        <v>1009</v>
      </c>
      <c r="O355" t="s">
        <v>220</v>
      </c>
      <c r="P355" t="s">
        <v>220</v>
      </c>
      <c r="Q355">
        <v>1</v>
      </c>
      <c r="W355">
        <v>0</v>
      </c>
      <c r="X355">
        <v>-1525317035</v>
      </c>
      <c r="Y355">
        <v>0.25</v>
      </c>
      <c r="AA355">
        <v>12.05</v>
      </c>
      <c r="AB355">
        <v>0</v>
      </c>
      <c r="AC355">
        <v>0</v>
      </c>
      <c r="AD355">
        <v>0</v>
      </c>
      <c r="AE355">
        <v>12.05</v>
      </c>
      <c r="AF355">
        <v>0</v>
      </c>
      <c r="AG355">
        <v>0</v>
      </c>
      <c r="AH355">
        <v>0</v>
      </c>
      <c r="AI355">
        <v>1</v>
      </c>
      <c r="AJ355">
        <v>1</v>
      </c>
      <c r="AK355">
        <v>1</v>
      </c>
      <c r="AL355">
        <v>1</v>
      </c>
      <c r="AN355">
        <v>0</v>
      </c>
      <c r="AO355">
        <v>1</v>
      </c>
      <c r="AP355">
        <v>0</v>
      </c>
      <c r="AQ355">
        <v>0</v>
      </c>
      <c r="AR355">
        <v>0</v>
      </c>
      <c r="AS355" t="s">
        <v>3</v>
      </c>
      <c r="AT355">
        <v>0.25</v>
      </c>
      <c r="AU355" t="s">
        <v>3</v>
      </c>
      <c r="AV355">
        <v>0</v>
      </c>
      <c r="AW355">
        <v>2</v>
      </c>
      <c r="AX355">
        <v>48584961</v>
      </c>
      <c r="AY355">
        <v>1</v>
      </c>
      <c r="AZ355">
        <v>0</v>
      </c>
      <c r="BA355">
        <v>373</v>
      </c>
      <c r="BB355">
        <v>0</v>
      </c>
      <c r="BC355">
        <v>0</v>
      </c>
      <c r="BD355">
        <v>0</v>
      </c>
      <c r="BE355">
        <v>0</v>
      </c>
      <c r="BF355">
        <v>0</v>
      </c>
      <c r="BG355">
        <v>0</v>
      </c>
      <c r="BH355">
        <v>0</v>
      </c>
      <c r="BI355">
        <v>0</v>
      </c>
      <c r="BJ355">
        <v>0</v>
      </c>
      <c r="BK355">
        <v>0</v>
      </c>
      <c r="BL355">
        <v>0</v>
      </c>
      <c r="BM355">
        <v>0</v>
      </c>
      <c r="BN355">
        <v>0</v>
      </c>
      <c r="BO355">
        <v>0</v>
      </c>
      <c r="BP355">
        <v>0</v>
      </c>
      <c r="BQ355">
        <v>0</v>
      </c>
      <c r="BR355">
        <v>0</v>
      </c>
      <c r="BS355">
        <v>0</v>
      </c>
      <c r="BT355">
        <v>0</v>
      </c>
      <c r="BU355">
        <v>0</v>
      </c>
      <c r="BV355">
        <v>0</v>
      </c>
      <c r="BW355">
        <v>0</v>
      </c>
      <c r="CX355">
        <f>Y355*Source!I164</f>
        <v>1.4999999999999999E-2</v>
      </c>
      <c r="CY355">
        <f t="shared" si="30"/>
        <v>12.05</v>
      </c>
      <c r="CZ355">
        <f t="shared" si="31"/>
        <v>12.05</v>
      </c>
      <c r="DA355">
        <f t="shared" si="32"/>
        <v>1</v>
      </c>
      <c r="DB355">
        <f t="shared" si="25"/>
        <v>3.01</v>
      </c>
      <c r="DC355">
        <f t="shared" si="26"/>
        <v>0</v>
      </c>
    </row>
    <row r="356" spans="1:107">
      <c r="A356">
        <f>ROW(Source!A164)</f>
        <v>164</v>
      </c>
      <c r="B356">
        <v>48583957</v>
      </c>
      <c r="C356">
        <v>48584936</v>
      </c>
      <c r="D356">
        <v>40525245</v>
      </c>
      <c r="E356">
        <v>1</v>
      </c>
      <c r="F356">
        <v>1</v>
      </c>
      <c r="G356">
        <v>1</v>
      </c>
      <c r="H356">
        <v>3</v>
      </c>
      <c r="I356" t="s">
        <v>1293</v>
      </c>
      <c r="J356" t="s">
        <v>1294</v>
      </c>
      <c r="K356" t="s">
        <v>1295</v>
      </c>
      <c r="L356">
        <v>1346</v>
      </c>
      <c r="N356">
        <v>1009</v>
      </c>
      <c r="O356" t="s">
        <v>220</v>
      </c>
      <c r="P356" t="s">
        <v>220</v>
      </c>
      <c r="Q356">
        <v>1</v>
      </c>
      <c r="W356">
        <v>0</v>
      </c>
      <c r="X356">
        <v>-1262037915</v>
      </c>
      <c r="Y356">
        <v>1.6000000000000001E-3</v>
      </c>
      <c r="AA356">
        <v>1.42</v>
      </c>
      <c r="AB356">
        <v>0</v>
      </c>
      <c r="AC356">
        <v>0</v>
      </c>
      <c r="AD356">
        <v>0</v>
      </c>
      <c r="AE356">
        <v>1.42</v>
      </c>
      <c r="AF356">
        <v>0</v>
      </c>
      <c r="AG356">
        <v>0</v>
      </c>
      <c r="AH356">
        <v>0</v>
      </c>
      <c r="AI356">
        <v>1</v>
      </c>
      <c r="AJ356">
        <v>1</v>
      </c>
      <c r="AK356">
        <v>1</v>
      </c>
      <c r="AL356">
        <v>1</v>
      </c>
      <c r="AN356">
        <v>0</v>
      </c>
      <c r="AO356">
        <v>1</v>
      </c>
      <c r="AP356">
        <v>0</v>
      </c>
      <c r="AQ356">
        <v>0</v>
      </c>
      <c r="AR356">
        <v>0</v>
      </c>
      <c r="AS356" t="s">
        <v>3</v>
      </c>
      <c r="AT356">
        <v>1.6000000000000001E-3</v>
      </c>
      <c r="AU356" t="s">
        <v>3</v>
      </c>
      <c r="AV356">
        <v>0</v>
      </c>
      <c r="AW356">
        <v>2</v>
      </c>
      <c r="AX356">
        <v>48584964</v>
      </c>
      <c r="AY356">
        <v>1</v>
      </c>
      <c r="AZ356">
        <v>0</v>
      </c>
      <c r="BA356">
        <v>376</v>
      </c>
      <c r="BB356">
        <v>0</v>
      </c>
      <c r="BC356">
        <v>0</v>
      </c>
      <c r="BD356">
        <v>0</v>
      </c>
      <c r="BE356">
        <v>0</v>
      </c>
      <c r="BF356">
        <v>0</v>
      </c>
      <c r="BG356">
        <v>0</v>
      </c>
      <c r="BH356">
        <v>0</v>
      </c>
      <c r="BI356">
        <v>0</v>
      </c>
      <c r="BJ356">
        <v>0</v>
      </c>
      <c r="BK356">
        <v>0</v>
      </c>
      <c r="BL356">
        <v>0</v>
      </c>
      <c r="BM356">
        <v>0</v>
      </c>
      <c r="BN356">
        <v>0</v>
      </c>
      <c r="BO356">
        <v>0</v>
      </c>
      <c r="BP356">
        <v>0</v>
      </c>
      <c r="BQ356">
        <v>0</v>
      </c>
      <c r="BR356">
        <v>0</v>
      </c>
      <c r="BS356">
        <v>0</v>
      </c>
      <c r="BT356">
        <v>0</v>
      </c>
      <c r="BU356">
        <v>0</v>
      </c>
      <c r="BV356">
        <v>0</v>
      </c>
      <c r="BW356">
        <v>0</v>
      </c>
      <c r="CX356">
        <f>Y356*Source!I164</f>
        <v>9.6000000000000002E-5</v>
      </c>
      <c r="CY356">
        <f t="shared" si="30"/>
        <v>1.42</v>
      </c>
      <c r="CZ356">
        <f t="shared" si="31"/>
        <v>1.42</v>
      </c>
      <c r="DA356">
        <f t="shared" si="32"/>
        <v>1</v>
      </c>
      <c r="DB356">
        <f t="shared" si="25"/>
        <v>0</v>
      </c>
      <c r="DC356">
        <f t="shared" si="26"/>
        <v>0</v>
      </c>
    </row>
    <row r="357" spans="1:107">
      <c r="A357">
        <f>ROW(Source!A164)</f>
        <v>164</v>
      </c>
      <c r="B357">
        <v>48583957</v>
      </c>
      <c r="C357">
        <v>48584936</v>
      </c>
      <c r="D357">
        <v>40525967</v>
      </c>
      <c r="E357">
        <v>1</v>
      </c>
      <c r="F357">
        <v>1</v>
      </c>
      <c r="G357">
        <v>1</v>
      </c>
      <c r="H357">
        <v>3</v>
      </c>
      <c r="I357" t="s">
        <v>1090</v>
      </c>
      <c r="J357" t="s">
        <v>1091</v>
      </c>
      <c r="K357" t="s">
        <v>1092</v>
      </c>
      <c r="L357">
        <v>1339</v>
      </c>
      <c r="N357">
        <v>1007</v>
      </c>
      <c r="O357" t="s">
        <v>1040</v>
      </c>
      <c r="P357" t="s">
        <v>1040</v>
      </c>
      <c r="Q357">
        <v>1</v>
      </c>
      <c r="W357">
        <v>0</v>
      </c>
      <c r="X357">
        <v>-1418712732</v>
      </c>
      <c r="Y357">
        <v>0.47</v>
      </c>
      <c r="AA357">
        <v>2.4700000000000002</v>
      </c>
      <c r="AB357">
        <v>0</v>
      </c>
      <c r="AC357">
        <v>0</v>
      </c>
      <c r="AD357">
        <v>0</v>
      </c>
      <c r="AE357">
        <v>2.4700000000000002</v>
      </c>
      <c r="AF357">
        <v>0</v>
      </c>
      <c r="AG357">
        <v>0</v>
      </c>
      <c r="AH357">
        <v>0</v>
      </c>
      <c r="AI357">
        <v>1</v>
      </c>
      <c r="AJ357">
        <v>1</v>
      </c>
      <c r="AK357">
        <v>1</v>
      </c>
      <c r="AL357">
        <v>1</v>
      </c>
      <c r="AN357">
        <v>0</v>
      </c>
      <c r="AO357">
        <v>1</v>
      </c>
      <c r="AP357">
        <v>0</v>
      </c>
      <c r="AQ357">
        <v>0</v>
      </c>
      <c r="AR357">
        <v>0</v>
      </c>
      <c r="AS357" t="s">
        <v>3</v>
      </c>
      <c r="AT357">
        <v>0.47</v>
      </c>
      <c r="AU357" t="s">
        <v>3</v>
      </c>
      <c r="AV357">
        <v>0</v>
      </c>
      <c r="AW357">
        <v>2</v>
      </c>
      <c r="AX357">
        <v>48584965</v>
      </c>
      <c r="AY357">
        <v>1</v>
      </c>
      <c r="AZ357">
        <v>0</v>
      </c>
      <c r="BA357">
        <v>377</v>
      </c>
      <c r="BB357">
        <v>0</v>
      </c>
      <c r="BC357">
        <v>0</v>
      </c>
      <c r="BD357">
        <v>0</v>
      </c>
      <c r="BE357">
        <v>0</v>
      </c>
      <c r="BF357">
        <v>0</v>
      </c>
      <c r="BG357">
        <v>0</v>
      </c>
      <c r="BH357">
        <v>0</v>
      </c>
      <c r="BI357">
        <v>0</v>
      </c>
      <c r="BJ357">
        <v>0</v>
      </c>
      <c r="BK357">
        <v>0</v>
      </c>
      <c r="BL357">
        <v>0</v>
      </c>
      <c r="BM357">
        <v>0</v>
      </c>
      <c r="BN357">
        <v>0</v>
      </c>
      <c r="BO357">
        <v>0</v>
      </c>
      <c r="BP357">
        <v>0</v>
      </c>
      <c r="BQ357">
        <v>0</v>
      </c>
      <c r="BR357">
        <v>0</v>
      </c>
      <c r="BS357">
        <v>0</v>
      </c>
      <c r="BT357">
        <v>0</v>
      </c>
      <c r="BU357">
        <v>0</v>
      </c>
      <c r="BV357">
        <v>0</v>
      </c>
      <c r="BW357">
        <v>0</v>
      </c>
      <c r="CX357">
        <f>Y357*Source!I164</f>
        <v>2.8199999999999996E-2</v>
      </c>
      <c r="CY357">
        <f t="shared" si="30"/>
        <v>2.4700000000000002</v>
      </c>
      <c r="CZ357">
        <f t="shared" si="31"/>
        <v>2.4700000000000002</v>
      </c>
      <c r="DA357">
        <f t="shared" si="32"/>
        <v>1</v>
      </c>
      <c r="DB357">
        <f t="shared" si="25"/>
        <v>1.1599999999999999</v>
      </c>
      <c r="DC357">
        <f t="shared" si="26"/>
        <v>0</v>
      </c>
    </row>
    <row r="358" spans="1:107">
      <c r="A358">
        <f>ROW(Source!A167)</f>
        <v>167</v>
      </c>
      <c r="B358">
        <v>48583957</v>
      </c>
      <c r="C358">
        <v>48584969</v>
      </c>
      <c r="D358">
        <v>23146426</v>
      </c>
      <c r="E358">
        <v>1</v>
      </c>
      <c r="F358">
        <v>1</v>
      </c>
      <c r="G358">
        <v>1</v>
      </c>
      <c r="H358">
        <v>1</v>
      </c>
      <c r="I358" t="s">
        <v>1102</v>
      </c>
      <c r="J358" t="s">
        <v>3</v>
      </c>
      <c r="K358" t="s">
        <v>1103</v>
      </c>
      <c r="L358">
        <v>1369</v>
      </c>
      <c r="N358">
        <v>1013</v>
      </c>
      <c r="O358" t="s">
        <v>991</v>
      </c>
      <c r="P358" t="s">
        <v>991</v>
      </c>
      <c r="Q358">
        <v>1</v>
      </c>
      <c r="W358">
        <v>0</v>
      </c>
      <c r="X358">
        <v>-348873804</v>
      </c>
      <c r="Y358">
        <v>149.63999999999999</v>
      </c>
      <c r="AA358">
        <v>0</v>
      </c>
      <c r="AB358">
        <v>0</v>
      </c>
      <c r="AC358">
        <v>0</v>
      </c>
      <c r="AD358">
        <v>9.27</v>
      </c>
      <c r="AE358">
        <v>0</v>
      </c>
      <c r="AF358">
        <v>0</v>
      </c>
      <c r="AG358">
        <v>0</v>
      </c>
      <c r="AH358">
        <v>9.27</v>
      </c>
      <c r="AI358">
        <v>1</v>
      </c>
      <c r="AJ358">
        <v>1</v>
      </c>
      <c r="AK358">
        <v>1</v>
      </c>
      <c r="AL358">
        <v>1</v>
      </c>
      <c r="AN358">
        <v>0</v>
      </c>
      <c r="AO358">
        <v>1</v>
      </c>
      <c r="AP358">
        <v>0</v>
      </c>
      <c r="AQ358">
        <v>0</v>
      </c>
      <c r="AR358">
        <v>0</v>
      </c>
      <c r="AS358" t="s">
        <v>3</v>
      </c>
      <c r="AT358">
        <v>149.63999999999999</v>
      </c>
      <c r="AU358" t="s">
        <v>3</v>
      </c>
      <c r="AV358">
        <v>1</v>
      </c>
      <c r="AW358">
        <v>2</v>
      </c>
      <c r="AX358">
        <v>48584983</v>
      </c>
      <c r="AY358">
        <v>1</v>
      </c>
      <c r="AZ358">
        <v>0</v>
      </c>
      <c r="BA358">
        <v>379</v>
      </c>
      <c r="BB358">
        <v>0</v>
      </c>
      <c r="BC358">
        <v>0</v>
      </c>
      <c r="BD358">
        <v>0</v>
      </c>
      <c r="BE358">
        <v>0</v>
      </c>
      <c r="BF358">
        <v>0</v>
      </c>
      <c r="BG358">
        <v>0</v>
      </c>
      <c r="BH358">
        <v>0</v>
      </c>
      <c r="BI358">
        <v>0</v>
      </c>
      <c r="BJ358">
        <v>0</v>
      </c>
      <c r="BK358">
        <v>0</v>
      </c>
      <c r="BL358">
        <v>0</v>
      </c>
      <c r="BM358">
        <v>0</v>
      </c>
      <c r="BN358">
        <v>0</v>
      </c>
      <c r="BO358">
        <v>0</v>
      </c>
      <c r="BP358">
        <v>0</v>
      </c>
      <c r="BQ358">
        <v>0</v>
      </c>
      <c r="BR358">
        <v>0</v>
      </c>
      <c r="BS358">
        <v>0</v>
      </c>
      <c r="BT358">
        <v>0</v>
      </c>
      <c r="BU358">
        <v>0</v>
      </c>
      <c r="BV358">
        <v>0</v>
      </c>
      <c r="BW358">
        <v>0</v>
      </c>
      <c r="CX358">
        <f>Y358*Source!I167</f>
        <v>37.409999999999997</v>
      </c>
      <c r="CY358">
        <f>AD358</f>
        <v>9.27</v>
      </c>
      <c r="CZ358">
        <f>AH358</f>
        <v>9.27</v>
      </c>
      <c r="DA358">
        <f>AL358</f>
        <v>1</v>
      </c>
      <c r="DB358">
        <f t="shared" si="25"/>
        <v>1387.16</v>
      </c>
      <c r="DC358">
        <f t="shared" si="26"/>
        <v>0</v>
      </c>
    </row>
    <row r="359" spans="1:107">
      <c r="A359">
        <f>ROW(Source!A167)</f>
        <v>167</v>
      </c>
      <c r="B359">
        <v>48583957</v>
      </c>
      <c r="C359">
        <v>48584969</v>
      </c>
      <c r="D359">
        <v>121548</v>
      </c>
      <c r="E359">
        <v>1</v>
      </c>
      <c r="F359">
        <v>1</v>
      </c>
      <c r="G359">
        <v>1</v>
      </c>
      <c r="H359">
        <v>1</v>
      </c>
      <c r="I359" t="s">
        <v>24</v>
      </c>
      <c r="J359" t="s">
        <v>3</v>
      </c>
      <c r="K359" t="s">
        <v>992</v>
      </c>
      <c r="L359">
        <v>608254</v>
      </c>
      <c r="N359">
        <v>1013</v>
      </c>
      <c r="O359" t="s">
        <v>993</v>
      </c>
      <c r="P359" t="s">
        <v>993</v>
      </c>
      <c r="Q359">
        <v>1</v>
      </c>
      <c r="W359">
        <v>0</v>
      </c>
      <c r="X359">
        <v>-185737400</v>
      </c>
      <c r="Y359">
        <v>8.1999999999999993</v>
      </c>
      <c r="AA359">
        <v>0</v>
      </c>
      <c r="AB359">
        <v>0</v>
      </c>
      <c r="AC359">
        <v>0</v>
      </c>
      <c r="AD359">
        <v>0</v>
      </c>
      <c r="AE359">
        <v>0</v>
      </c>
      <c r="AF359">
        <v>0</v>
      </c>
      <c r="AG359">
        <v>0</v>
      </c>
      <c r="AH359">
        <v>0</v>
      </c>
      <c r="AI359">
        <v>1</v>
      </c>
      <c r="AJ359">
        <v>1</v>
      </c>
      <c r="AK359">
        <v>1</v>
      </c>
      <c r="AL359">
        <v>1</v>
      </c>
      <c r="AN359">
        <v>0</v>
      </c>
      <c r="AO359">
        <v>1</v>
      </c>
      <c r="AP359">
        <v>0</v>
      </c>
      <c r="AQ359">
        <v>0</v>
      </c>
      <c r="AR359">
        <v>0</v>
      </c>
      <c r="AS359" t="s">
        <v>3</v>
      </c>
      <c r="AT359">
        <v>8.1999999999999993</v>
      </c>
      <c r="AU359" t="s">
        <v>3</v>
      </c>
      <c r="AV359">
        <v>2</v>
      </c>
      <c r="AW359">
        <v>2</v>
      </c>
      <c r="AX359">
        <v>48584984</v>
      </c>
      <c r="AY359">
        <v>1</v>
      </c>
      <c r="AZ359">
        <v>0</v>
      </c>
      <c r="BA359">
        <v>380</v>
      </c>
      <c r="BB359">
        <v>0</v>
      </c>
      <c r="BC359">
        <v>0</v>
      </c>
      <c r="BD359">
        <v>0</v>
      </c>
      <c r="BE359">
        <v>0</v>
      </c>
      <c r="BF359">
        <v>0</v>
      </c>
      <c r="BG359">
        <v>0</v>
      </c>
      <c r="BH359">
        <v>0</v>
      </c>
      <c r="BI359">
        <v>0</v>
      </c>
      <c r="BJ359">
        <v>0</v>
      </c>
      <c r="BK359">
        <v>0</v>
      </c>
      <c r="BL359">
        <v>0</v>
      </c>
      <c r="BM359">
        <v>0</v>
      </c>
      <c r="BN359">
        <v>0</v>
      </c>
      <c r="BO359">
        <v>0</v>
      </c>
      <c r="BP359">
        <v>0</v>
      </c>
      <c r="BQ359">
        <v>0</v>
      </c>
      <c r="BR359">
        <v>0</v>
      </c>
      <c r="BS359">
        <v>0</v>
      </c>
      <c r="BT359">
        <v>0</v>
      </c>
      <c r="BU359">
        <v>0</v>
      </c>
      <c r="BV359">
        <v>0</v>
      </c>
      <c r="BW359">
        <v>0</v>
      </c>
      <c r="CX359">
        <f>Y359*Source!I167</f>
        <v>2.0499999999999998</v>
      </c>
      <c r="CY359">
        <f>AD359</f>
        <v>0</v>
      </c>
      <c r="CZ359">
        <f>AH359</f>
        <v>0</v>
      </c>
      <c r="DA359">
        <f>AL359</f>
        <v>1</v>
      </c>
      <c r="DB359">
        <f t="shared" si="25"/>
        <v>0</v>
      </c>
      <c r="DC359">
        <f t="shared" si="26"/>
        <v>0</v>
      </c>
    </row>
    <row r="360" spans="1:107">
      <c r="A360">
        <f>ROW(Source!A167)</f>
        <v>167</v>
      </c>
      <c r="B360">
        <v>48583957</v>
      </c>
      <c r="C360">
        <v>48584969</v>
      </c>
      <c r="D360">
        <v>40546929</v>
      </c>
      <c r="E360">
        <v>1</v>
      </c>
      <c r="F360">
        <v>1</v>
      </c>
      <c r="G360">
        <v>1</v>
      </c>
      <c r="H360">
        <v>2</v>
      </c>
      <c r="I360" t="s">
        <v>1049</v>
      </c>
      <c r="J360" t="s">
        <v>1050</v>
      </c>
      <c r="K360" t="s">
        <v>1051</v>
      </c>
      <c r="L360">
        <v>1368</v>
      </c>
      <c r="N360">
        <v>1011</v>
      </c>
      <c r="O360" t="s">
        <v>997</v>
      </c>
      <c r="P360" t="s">
        <v>997</v>
      </c>
      <c r="Q360">
        <v>1</v>
      </c>
      <c r="W360">
        <v>0</v>
      </c>
      <c r="X360">
        <v>1604115853</v>
      </c>
      <c r="Y360">
        <v>0.05</v>
      </c>
      <c r="AA360">
        <v>0</v>
      </c>
      <c r="AB360">
        <v>103.49</v>
      </c>
      <c r="AC360">
        <v>12.1</v>
      </c>
      <c r="AD360">
        <v>0</v>
      </c>
      <c r="AE360">
        <v>0</v>
      </c>
      <c r="AF360">
        <v>103.49</v>
      </c>
      <c r="AG360">
        <v>12.1</v>
      </c>
      <c r="AH360">
        <v>0</v>
      </c>
      <c r="AI360">
        <v>1</v>
      </c>
      <c r="AJ360">
        <v>1</v>
      </c>
      <c r="AK360">
        <v>1</v>
      </c>
      <c r="AL360">
        <v>1</v>
      </c>
      <c r="AN360">
        <v>0</v>
      </c>
      <c r="AO360">
        <v>1</v>
      </c>
      <c r="AP360">
        <v>0</v>
      </c>
      <c r="AQ360">
        <v>0</v>
      </c>
      <c r="AR360">
        <v>0</v>
      </c>
      <c r="AS360" t="s">
        <v>3</v>
      </c>
      <c r="AT360">
        <v>0.05</v>
      </c>
      <c r="AU360" t="s">
        <v>3</v>
      </c>
      <c r="AV360">
        <v>0</v>
      </c>
      <c r="AW360">
        <v>2</v>
      </c>
      <c r="AX360">
        <v>48584985</v>
      </c>
      <c r="AY360">
        <v>1</v>
      </c>
      <c r="AZ360">
        <v>0</v>
      </c>
      <c r="BA360">
        <v>381</v>
      </c>
      <c r="BB360">
        <v>0</v>
      </c>
      <c r="BC360">
        <v>0</v>
      </c>
      <c r="BD360">
        <v>0</v>
      </c>
      <c r="BE360">
        <v>0</v>
      </c>
      <c r="BF360">
        <v>0</v>
      </c>
      <c r="BG360">
        <v>0</v>
      </c>
      <c r="BH360">
        <v>0</v>
      </c>
      <c r="BI360">
        <v>0</v>
      </c>
      <c r="BJ360">
        <v>0</v>
      </c>
      <c r="BK360">
        <v>0</v>
      </c>
      <c r="BL360">
        <v>0</v>
      </c>
      <c r="BM360">
        <v>0</v>
      </c>
      <c r="BN360">
        <v>0</v>
      </c>
      <c r="BO360">
        <v>0</v>
      </c>
      <c r="BP360">
        <v>0</v>
      </c>
      <c r="BQ360">
        <v>0</v>
      </c>
      <c r="BR360">
        <v>0</v>
      </c>
      <c r="BS360">
        <v>0</v>
      </c>
      <c r="BT360">
        <v>0</v>
      </c>
      <c r="BU360">
        <v>0</v>
      </c>
      <c r="BV360">
        <v>0</v>
      </c>
      <c r="BW360">
        <v>0</v>
      </c>
      <c r="CX360">
        <f>Y360*Source!I167</f>
        <v>1.2500000000000001E-2</v>
      </c>
      <c r="CY360">
        <f>AB360</f>
        <v>103.49</v>
      </c>
      <c r="CZ360">
        <f>AF360</f>
        <v>103.49</v>
      </c>
      <c r="DA360">
        <f>AJ360</f>
        <v>1</v>
      </c>
      <c r="DB360">
        <f t="shared" si="25"/>
        <v>5.17</v>
      </c>
      <c r="DC360">
        <f t="shared" si="26"/>
        <v>0.61</v>
      </c>
    </row>
    <row r="361" spans="1:107">
      <c r="A361">
        <f>ROW(Source!A167)</f>
        <v>167</v>
      </c>
      <c r="B361">
        <v>48583957</v>
      </c>
      <c r="C361">
        <v>48584969</v>
      </c>
      <c r="D361">
        <v>40547010</v>
      </c>
      <c r="E361">
        <v>1</v>
      </c>
      <c r="F361">
        <v>1</v>
      </c>
      <c r="G361">
        <v>1</v>
      </c>
      <c r="H361">
        <v>2</v>
      </c>
      <c r="I361" t="s">
        <v>1052</v>
      </c>
      <c r="J361" t="s">
        <v>1053</v>
      </c>
      <c r="K361" t="s">
        <v>1054</v>
      </c>
      <c r="L361">
        <v>1368</v>
      </c>
      <c r="N361">
        <v>1011</v>
      </c>
      <c r="O361" t="s">
        <v>997</v>
      </c>
      <c r="P361" t="s">
        <v>997</v>
      </c>
      <c r="Q361">
        <v>1</v>
      </c>
      <c r="W361">
        <v>0</v>
      </c>
      <c r="X361">
        <v>1447433125</v>
      </c>
      <c r="Y361">
        <v>0.03</v>
      </c>
      <c r="AA361">
        <v>0</v>
      </c>
      <c r="AB361">
        <v>124.14</v>
      </c>
      <c r="AC361">
        <v>12.1</v>
      </c>
      <c r="AD361">
        <v>0</v>
      </c>
      <c r="AE361">
        <v>0</v>
      </c>
      <c r="AF361">
        <v>124.14</v>
      </c>
      <c r="AG361">
        <v>12.1</v>
      </c>
      <c r="AH361">
        <v>0</v>
      </c>
      <c r="AI361">
        <v>1</v>
      </c>
      <c r="AJ361">
        <v>1</v>
      </c>
      <c r="AK361">
        <v>1</v>
      </c>
      <c r="AL361">
        <v>1</v>
      </c>
      <c r="AN361">
        <v>0</v>
      </c>
      <c r="AO361">
        <v>1</v>
      </c>
      <c r="AP361">
        <v>0</v>
      </c>
      <c r="AQ361">
        <v>0</v>
      </c>
      <c r="AR361">
        <v>0</v>
      </c>
      <c r="AS361" t="s">
        <v>3</v>
      </c>
      <c r="AT361">
        <v>0.03</v>
      </c>
      <c r="AU361" t="s">
        <v>3</v>
      </c>
      <c r="AV361">
        <v>0</v>
      </c>
      <c r="AW361">
        <v>2</v>
      </c>
      <c r="AX361">
        <v>48584986</v>
      </c>
      <c r="AY361">
        <v>1</v>
      </c>
      <c r="AZ361">
        <v>0</v>
      </c>
      <c r="BA361">
        <v>382</v>
      </c>
      <c r="BB361">
        <v>0</v>
      </c>
      <c r="BC361">
        <v>0</v>
      </c>
      <c r="BD361">
        <v>0</v>
      </c>
      <c r="BE361">
        <v>0</v>
      </c>
      <c r="BF361">
        <v>0</v>
      </c>
      <c r="BG361">
        <v>0</v>
      </c>
      <c r="BH361">
        <v>0</v>
      </c>
      <c r="BI361">
        <v>0</v>
      </c>
      <c r="BJ361">
        <v>0</v>
      </c>
      <c r="BK361">
        <v>0</v>
      </c>
      <c r="BL361">
        <v>0</v>
      </c>
      <c r="BM361">
        <v>0</v>
      </c>
      <c r="BN361">
        <v>0</v>
      </c>
      <c r="BO361">
        <v>0</v>
      </c>
      <c r="BP361">
        <v>0</v>
      </c>
      <c r="BQ361">
        <v>0</v>
      </c>
      <c r="BR361">
        <v>0</v>
      </c>
      <c r="BS361">
        <v>0</v>
      </c>
      <c r="BT361">
        <v>0</v>
      </c>
      <c r="BU361">
        <v>0</v>
      </c>
      <c r="BV361">
        <v>0</v>
      </c>
      <c r="BW361">
        <v>0</v>
      </c>
      <c r="CX361">
        <f>Y361*Source!I167</f>
        <v>7.4999999999999997E-3</v>
      </c>
      <c r="CY361">
        <f>AB361</f>
        <v>124.14</v>
      </c>
      <c r="CZ361">
        <f>AF361</f>
        <v>124.14</v>
      </c>
      <c r="DA361">
        <f>AJ361</f>
        <v>1</v>
      </c>
      <c r="DB361">
        <f t="shared" si="25"/>
        <v>3.72</v>
      </c>
      <c r="DC361">
        <f t="shared" si="26"/>
        <v>0.36</v>
      </c>
    </row>
    <row r="362" spans="1:107">
      <c r="A362">
        <f>ROW(Source!A167)</f>
        <v>167</v>
      </c>
      <c r="B362">
        <v>48583957</v>
      </c>
      <c r="C362">
        <v>48584969</v>
      </c>
      <c r="D362">
        <v>40547416</v>
      </c>
      <c r="E362">
        <v>1</v>
      </c>
      <c r="F362">
        <v>1</v>
      </c>
      <c r="G362">
        <v>1</v>
      </c>
      <c r="H362">
        <v>2</v>
      </c>
      <c r="I362" t="s">
        <v>1275</v>
      </c>
      <c r="J362" t="s">
        <v>1276</v>
      </c>
      <c r="K362" t="s">
        <v>1277</v>
      </c>
      <c r="L362">
        <v>1368</v>
      </c>
      <c r="N362">
        <v>1011</v>
      </c>
      <c r="O362" t="s">
        <v>997</v>
      </c>
      <c r="P362" t="s">
        <v>997</v>
      </c>
      <c r="Q362">
        <v>1</v>
      </c>
      <c r="W362">
        <v>0</v>
      </c>
      <c r="X362">
        <v>1707446855</v>
      </c>
      <c r="Y362">
        <v>8.1199999999999992</v>
      </c>
      <c r="AA362">
        <v>0</v>
      </c>
      <c r="AB362">
        <v>101.79</v>
      </c>
      <c r="AC362">
        <v>12.1</v>
      </c>
      <c r="AD362">
        <v>0</v>
      </c>
      <c r="AE362">
        <v>0</v>
      </c>
      <c r="AF362">
        <v>101.79</v>
      </c>
      <c r="AG362">
        <v>12.1</v>
      </c>
      <c r="AH362">
        <v>0</v>
      </c>
      <c r="AI362">
        <v>1</v>
      </c>
      <c r="AJ362">
        <v>1</v>
      </c>
      <c r="AK362">
        <v>1</v>
      </c>
      <c r="AL362">
        <v>1</v>
      </c>
      <c r="AN362">
        <v>0</v>
      </c>
      <c r="AO362">
        <v>1</v>
      </c>
      <c r="AP362">
        <v>0</v>
      </c>
      <c r="AQ362">
        <v>0</v>
      </c>
      <c r="AR362">
        <v>0</v>
      </c>
      <c r="AS362" t="s">
        <v>3</v>
      </c>
      <c r="AT362">
        <v>8.1199999999999992</v>
      </c>
      <c r="AU362" t="s">
        <v>3</v>
      </c>
      <c r="AV362">
        <v>0</v>
      </c>
      <c r="AW362">
        <v>2</v>
      </c>
      <c r="AX362">
        <v>48584987</v>
      </c>
      <c r="AY362">
        <v>1</v>
      </c>
      <c r="AZ362">
        <v>0</v>
      </c>
      <c r="BA362">
        <v>383</v>
      </c>
      <c r="BB362">
        <v>0</v>
      </c>
      <c r="BC362">
        <v>0</v>
      </c>
      <c r="BD362">
        <v>0</v>
      </c>
      <c r="BE362">
        <v>0</v>
      </c>
      <c r="BF362">
        <v>0</v>
      </c>
      <c r="BG362">
        <v>0</v>
      </c>
      <c r="BH362">
        <v>0</v>
      </c>
      <c r="BI362">
        <v>0</v>
      </c>
      <c r="BJ362">
        <v>0</v>
      </c>
      <c r="BK362">
        <v>0</v>
      </c>
      <c r="BL362">
        <v>0</v>
      </c>
      <c r="BM362">
        <v>0</v>
      </c>
      <c r="BN362">
        <v>0</v>
      </c>
      <c r="BO362">
        <v>0</v>
      </c>
      <c r="BP362">
        <v>0</v>
      </c>
      <c r="BQ362">
        <v>0</v>
      </c>
      <c r="BR362">
        <v>0</v>
      </c>
      <c r="BS362">
        <v>0</v>
      </c>
      <c r="BT362">
        <v>0</v>
      </c>
      <c r="BU362">
        <v>0</v>
      </c>
      <c r="BV362">
        <v>0</v>
      </c>
      <c r="BW362">
        <v>0</v>
      </c>
      <c r="CX362">
        <f>Y362*Source!I167</f>
        <v>2.0299999999999998</v>
      </c>
      <c r="CY362">
        <f>AB362</f>
        <v>101.79</v>
      </c>
      <c r="CZ362">
        <f>AF362</f>
        <v>101.79</v>
      </c>
      <c r="DA362">
        <f>AJ362</f>
        <v>1</v>
      </c>
      <c r="DB362">
        <f t="shared" si="25"/>
        <v>826.53</v>
      </c>
      <c r="DC362">
        <f t="shared" si="26"/>
        <v>98.25</v>
      </c>
    </row>
    <row r="363" spans="1:107">
      <c r="A363">
        <f>ROW(Source!A167)</f>
        <v>167</v>
      </c>
      <c r="B363">
        <v>48583957</v>
      </c>
      <c r="C363">
        <v>48584969</v>
      </c>
      <c r="D363">
        <v>40548857</v>
      </c>
      <c r="E363">
        <v>1</v>
      </c>
      <c r="F363">
        <v>1</v>
      </c>
      <c r="G363">
        <v>1</v>
      </c>
      <c r="H363">
        <v>2</v>
      </c>
      <c r="I363" t="s">
        <v>1028</v>
      </c>
      <c r="J363" t="s">
        <v>1029</v>
      </c>
      <c r="K363" t="s">
        <v>1030</v>
      </c>
      <c r="L363">
        <v>1368</v>
      </c>
      <c r="N363">
        <v>1011</v>
      </c>
      <c r="O363" t="s">
        <v>997</v>
      </c>
      <c r="P363" t="s">
        <v>997</v>
      </c>
      <c r="Q363">
        <v>1</v>
      </c>
      <c r="W363">
        <v>0</v>
      </c>
      <c r="X363">
        <v>-671646184</v>
      </c>
      <c r="Y363">
        <v>0.22</v>
      </c>
      <c r="AA363">
        <v>0</v>
      </c>
      <c r="AB363">
        <v>91.76</v>
      </c>
      <c r="AC363">
        <v>10.35</v>
      </c>
      <c r="AD363">
        <v>0</v>
      </c>
      <c r="AE363">
        <v>0</v>
      </c>
      <c r="AF363">
        <v>91.76</v>
      </c>
      <c r="AG363">
        <v>10.35</v>
      </c>
      <c r="AH363">
        <v>0</v>
      </c>
      <c r="AI363">
        <v>1</v>
      </c>
      <c r="AJ363">
        <v>1</v>
      </c>
      <c r="AK363">
        <v>1</v>
      </c>
      <c r="AL363">
        <v>1</v>
      </c>
      <c r="AN363">
        <v>0</v>
      </c>
      <c r="AO363">
        <v>1</v>
      </c>
      <c r="AP363">
        <v>0</v>
      </c>
      <c r="AQ363">
        <v>0</v>
      </c>
      <c r="AR363">
        <v>0</v>
      </c>
      <c r="AS363" t="s">
        <v>3</v>
      </c>
      <c r="AT363">
        <v>0.22</v>
      </c>
      <c r="AU363" t="s">
        <v>3</v>
      </c>
      <c r="AV363">
        <v>0</v>
      </c>
      <c r="AW363">
        <v>2</v>
      </c>
      <c r="AX363">
        <v>48584988</v>
      </c>
      <c r="AY363">
        <v>1</v>
      </c>
      <c r="AZ363">
        <v>0</v>
      </c>
      <c r="BA363">
        <v>384</v>
      </c>
      <c r="BB363">
        <v>0</v>
      </c>
      <c r="BC363">
        <v>0</v>
      </c>
      <c r="BD363">
        <v>0</v>
      </c>
      <c r="BE363">
        <v>0</v>
      </c>
      <c r="BF363">
        <v>0</v>
      </c>
      <c r="BG363">
        <v>0</v>
      </c>
      <c r="BH363">
        <v>0</v>
      </c>
      <c r="BI363">
        <v>0</v>
      </c>
      <c r="BJ363">
        <v>0</v>
      </c>
      <c r="BK363">
        <v>0</v>
      </c>
      <c r="BL363">
        <v>0</v>
      </c>
      <c r="BM363">
        <v>0</v>
      </c>
      <c r="BN363">
        <v>0</v>
      </c>
      <c r="BO363">
        <v>0</v>
      </c>
      <c r="BP363">
        <v>0</v>
      </c>
      <c r="BQ363">
        <v>0</v>
      </c>
      <c r="BR363">
        <v>0</v>
      </c>
      <c r="BS363">
        <v>0</v>
      </c>
      <c r="BT363">
        <v>0</v>
      </c>
      <c r="BU363">
        <v>0</v>
      </c>
      <c r="BV363">
        <v>0</v>
      </c>
      <c r="BW363">
        <v>0</v>
      </c>
      <c r="CX363">
        <f>Y363*Source!I167</f>
        <v>5.5E-2</v>
      </c>
      <c r="CY363">
        <f>AB363</f>
        <v>91.76</v>
      </c>
      <c r="CZ363">
        <f>AF363</f>
        <v>91.76</v>
      </c>
      <c r="DA363">
        <f>AJ363</f>
        <v>1</v>
      </c>
      <c r="DB363">
        <f t="shared" si="25"/>
        <v>20.190000000000001</v>
      </c>
      <c r="DC363">
        <f t="shared" si="26"/>
        <v>2.2799999999999998</v>
      </c>
    </row>
    <row r="364" spans="1:107">
      <c r="A364">
        <f>ROW(Source!A167)</f>
        <v>167</v>
      </c>
      <c r="B364">
        <v>48583957</v>
      </c>
      <c r="C364">
        <v>48584969</v>
      </c>
      <c r="D364">
        <v>40489223</v>
      </c>
      <c r="E364">
        <v>1</v>
      </c>
      <c r="F364">
        <v>1</v>
      </c>
      <c r="G364">
        <v>1</v>
      </c>
      <c r="H364">
        <v>3</v>
      </c>
      <c r="I364" t="s">
        <v>1278</v>
      </c>
      <c r="J364" t="s">
        <v>1279</v>
      </c>
      <c r="K364" t="s">
        <v>1280</v>
      </c>
      <c r="L364">
        <v>1348</v>
      </c>
      <c r="N364">
        <v>1009</v>
      </c>
      <c r="O364" t="s">
        <v>40</v>
      </c>
      <c r="P364" t="s">
        <v>40</v>
      </c>
      <c r="Q364">
        <v>1000</v>
      </c>
      <c r="W364">
        <v>0</v>
      </c>
      <c r="X364">
        <v>-821544112</v>
      </c>
      <c r="Y364">
        <v>5.9000000000000003E-4</v>
      </c>
      <c r="AA364">
        <v>22558</v>
      </c>
      <c r="AB364">
        <v>0</v>
      </c>
      <c r="AC364">
        <v>0</v>
      </c>
      <c r="AD364">
        <v>0</v>
      </c>
      <c r="AE364">
        <v>22558</v>
      </c>
      <c r="AF364">
        <v>0</v>
      </c>
      <c r="AG364">
        <v>0</v>
      </c>
      <c r="AH364">
        <v>0</v>
      </c>
      <c r="AI364">
        <v>1</v>
      </c>
      <c r="AJ364">
        <v>1</v>
      </c>
      <c r="AK364">
        <v>1</v>
      </c>
      <c r="AL364">
        <v>1</v>
      </c>
      <c r="AN364">
        <v>0</v>
      </c>
      <c r="AO364">
        <v>1</v>
      </c>
      <c r="AP364">
        <v>0</v>
      </c>
      <c r="AQ364">
        <v>0</v>
      </c>
      <c r="AR364">
        <v>0</v>
      </c>
      <c r="AS364" t="s">
        <v>3</v>
      </c>
      <c r="AT364">
        <v>5.9000000000000003E-4</v>
      </c>
      <c r="AU364" t="s">
        <v>3</v>
      </c>
      <c r="AV364">
        <v>0</v>
      </c>
      <c r="AW364">
        <v>2</v>
      </c>
      <c r="AX364">
        <v>48584989</v>
      </c>
      <c r="AY364">
        <v>1</v>
      </c>
      <c r="AZ364">
        <v>0</v>
      </c>
      <c r="BA364">
        <v>385</v>
      </c>
      <c r="BB364">
        <v>0</v>
      </c>
      <c r="BC364">
        <v>0</v>
      </c>
      <c r="BD364">
        <v>0</v>
      </c>
      <c r="BE364">
        <v>0</v>
      </c>
      <c r="BF364">
        <v>0</v>
      </c>
      <c r="BG364">
        <v>0</v>
      </c>
      <c r="BH364">
        <v>0</v>
      </c>
      <c r="BI364">
        <v>0</v>
      </c>
      <c r="BJ364">
        <v>0</v>
      </c>
      <c r="BK364">
        <v>0</v>
      </c>
      <c r="BL364">
        <v>0</v>
      </c>
      <c r="BM364">
        <v>0</v>
      </c>
      <c r="BN364">
        <v>0</v>
      </c>
      <c r="BO364">
        <v>0</v>
      </c>
      <c r="BP364">
        <v>0</v>
      </c>
      <c r="BQ364">
        <v>0</v>
      </c>
      <c r="BR364">
        <v>0</v>
      </c>
      <c r="BS364">
        <v>0</v>
      </c>
      <c r="BT364">
        <v>0</v>
      </c>
      <c r="BU364">
        <v>0</v>
      </c>
      <c r="BV364">
        <v>0</v>
      </c>
      <c r="BW364">
        <v>0</v>
      </c>
      <c r="CX364">
        <f>Y364*Source!I167</f>
        <v>1.4750000000000001E-4</v>
      </c>
      <c r="CY364">
        <f t="shared" ref="CY364:CY370" si="33">AA364</f>
        <v>22558</v>
      </c>
      <c r="CZ364">
        <f t="shared" ref="CZ364:CZ370" si="34">AE364</f>
        <v>22558</v>
      </c>
      <c r="DA364">
        <f t="shared" ref="DA364:DA370" si="35">AI364</f>
        <v>1</v>
      </c>
      <c r="DB364">
        <f t="shared" si="25"/>
        <v>13.31</v>
      </c>
      <c r="DC364">
        <f t="shared" si="26"/>
        <v>0</v>
      </c>
    </row>
    <row r="365" spans="1:107">
      <c r="A365">
        <f>ROW(Source!A167)</f>
        <v>167</v>
      </c>
      <c r="B365">
        <v>48583957</v>
      </c>
      <c r="C365">
        <v>48584969</v>
      </c>
      <c r="D365">
        <v>40484313</v>
      </c>
      <c r="E365">
        <v>1</v>
      </c>
      <c r="F365">
        <v>1</v>
      </c>
      <c r="G365">
        <v>1</v>
      </c>
      <c r="H365">
        <v>3</v>
      </c>
      <c r="I365" t="s">
        <v>1281</v>
      </c>
      <c r="J365" t="s">
        <v>1282</v>
      </c>
      <c r="K365" t="s">
        <v>1283</v>
      </c>
      <c r="L365">
        <v>1346</v>
      </c>
      <c r="N365">
        <v>1009</v>
      </c>
      <c r="O365" t="s">
        <v>220</v>
      </c>
      <c r="P365" t="s">
        <v>220</v>
      </c>
      <c r="Q365">
        <v>1</v>
      </c>
      <c r="W365">
        <v>0</v>
      </c>
      <c r="X365">
        <v>1449902051</v>
      </c>
      <c r="Y365">
        <v>0.2</v>
      </c>
      <c r="AA365">
        <v>28.93</v>
      </c>
      <c r="AB365">
        <v>0</v>
      </c>
      <c r="AC365">
        <v>0</v>
      </c>
      <c r="AD365">
        <v>0</v>
      </c>
      <c r="AE365">
        <v>28.93</v>
      </c>
      <c r="AF365">
        <v>0</v>
      </c>
      <c r="AG365">
        <v>0</v>
      </c>
      <c r="AH365">
        <v>0</v>
      </c>
      <c r="AI365">
        <v>1</v>
      </c>
      <c r="AJ365">
        <v>1</v>
      </c>
      <c r="AK365">
        <v>1</v>
      </c>
      <c r="AL365">
        <v>1</v>
      </c>
      <c r="AN365">
        <v>0</v>
      </c>
      <c r="AO365">
        <v>1</v>
      </c>
      <c r="AP365">
        <v>0</v>
      </c>
      <c r="AQ365">
        <v>0</v>
      </c>
      <c r="AR365">
        <v>0</v>
      </c>
      <c r="AS365" t="s">
        <v>3</v>
      </c>
      <c r="AT365">
        <v>0.2</v>
      </c>
      <c r="AU365" t="s">
        <v>3</v>
      </c>
      <c r="AV365">
        <v>0</v>
      </c>
      <c r="AW365">
        <v>2</v>
      </c>
      <c r="AX365">
        <v>48584990</v>
      </c>
      <c r="AY365">
        <v>1</v>
      </c>
      <c r="AZ365">
        <v>0</v>
      </c>
      <c r="BA365">
        <v>386</v>
      </c>
      <c r="BB365">
        <v>0</v>
      </c>
      <c r="BC365">
        <v>0</v>
      </c>
      <c r="BD365">
        <v>0</v>
      </c>
      <c r="BE365">
        <v>0</v>
      </c>
      <c r="BF365">
        <v>0</v>
      </c>
      <c r="BG365">
        <v>0</v>
      </c>
      <c r="BH365">
        <v>0</v>
      </c>
      <c r="BI365">
        <v>0</v>
      </c>
      <c r="BJ365">
        <v>0</v>
      </c>
      <c r="BK365">
        <v>0</v>
      </c>
      <c r="BL365">
        <v>0</v>
      </c>
      <c r="BM365">
        <v>0</v>
      </c>
      <c r="BN365">
        <v>0</v>
      </c>
      <c r="BO365">
        <v>0</v>
      </c>
      <c r="BP365">
        <v>0</v>
      </c>
      <c r="BQ365">
        <v>0</v>
      </c>
      <c r="BR365">
        <v>0</v>
      </c>
      <c r="BS365">
        <v>0</v>
      </c>
      <c r="BT365">
        <v>0</v>
      </c>
      <c r="BU365">
        <v>0</v>
      </c>
      <c r="BV365">
        <v>0</v>
      </c>
      <c r="BW365">
        <v>0</v>
      </c>
      <c r="CX365">
        <f>Y365*Source!I167</f>
        <v>0.05</v>
      </c>
      <c r="CY365">
        <f t="shared" si="33"/>
        <v>28.93</v>
      </c>
      <c r="CZ365">
        <f t="shared" si="34"/>
        <v>28.93</v>
      </c>
      <c r="DA365">
        <f t="shared" si="35"/>
        <v>1</v>
      </c>
      <c r="DB365">
        <f t="shared" si="25"/>
        <v>5.79</v>
      </c>
      <c r="DC365">
        <f t="shared" si="26"/>
        <v>0</v>
      </c>
    </row>
    <row r="366" spans="1:107">
      <c r="A366">
        <f>ROW(Source!A167)</f>
        <v>167</v>
      </c>
      <c r="B366">
        <v>48583957</v>
      </c>
      <c r="C366">
        <v>48584969</v>
      </c>
      <c r="D366">
        <v>40482981</v>
      </c>
      <c r="E366">
        <v>1</v>
      </c>
      <c r="F366">
        <v>1</v>
      </c>
      <c r="G366">
        <v>1</v>
      </c>
      <c r="H366">
        <v>3</v>
      </c>
      <c r="I366" t="s">
        <v>1284</v>
      </c>
      <c r="J366" t="s">
        <v>1285</v>
      </c>
      <c r="K366" t="s">
        <v>1286</v>
      </c>
      <c r="L366">
        <v>1356</v>
      </c>
      <c r="N366">
        <v>1010</v>
      </c>
      <c r="O366" t="s">
        <v>898</v>
      </c>
      <c r="P366" t="s">
        <v>898</v>
      </c>
      <c r="Q366">
        <v>1000</v>
      </c>
      <c r="W366">
        <v>0</v>
      </c>
      <c r="X366">
        <v>1733417419</v>
      </c>
      <c r="Y366">
        <v>6.9000000000000006E-2</v>
      </c>
      <c r="AA366">
        <v>253.8</v>
      </c>
      <c r="AB366">
        <v>0</v>
      </c>
      <c r="AC366">
        <v>0</v>
      </c>
      <c r="AD366">
        <v>0</v>
      </c>
      <c r="AE366">
        <v>253.8</v>
      </c>
      <c r="AF366">
        <v>0</v>
      </c>
      <c r="AG366">
        <v>0</v>
      </c>
      <c r="AH366">
        <v>0</v>
      </c>
      <c r="AI366">
        <v>1</v>
      </c>
      <c r="AJ366">
        <v>1</v>
      </c>
      <c r="AK366">
        <v>1</v>
      </c>
      <c r="AL366">
        <v>1</v>
      </c>
      <c r="AN366">
        <v>0</v>
      </c>
      <c r="AO366">
        <v>1</v>
      </c>
      <c r="AP366">
        <v>0</v>
      </c>
      <c r="AQ366">
        <v>0</v>
      </c>
      <c r="AR366">
        <v>0</v>
      </c>
      <c r="AS366" t="s">
        <v>3</v>
      </c>
      <c r="AT366">
        <v>6.9000000000000006E-2</v>
      </c>
      <c r="AU366" t="s">
        <v>3</v>
      </c>
      <c r="AV366">
        <v>0</v>
      </c>
      <c r="AW366">
        <v>2</v>
      </c>
      <c r="AX366">
        <v>48584991</v>
      </c>
      <c r="AY366">
        <v>1</v>
      </c>
      <c r="AZ366">
        <v>0</v>
      </c>
      <c r="BA366">
        <v>387</v>
      </c>
      <c r="BB366">
        <v>0</v>
      </c>
      <c r="BC366">
        <v>0</v>
      </c>
      <c r="BD366">
        <v>0</v>
      </c>
      <c r="BE366">
        <v>0</v>
      </c>
      <c r="BF366">
        <v>0</v>
      </c>
      <c r="BG366">
        <v>0</v>
      </c>
      <c r="BH366">
        <v>0</v>
      </c>
      <c r="BI366">
        <v>0</v>
      </c>
      <c r="BJ366">
        <v>0</v>
      </c>
      <c r="BK366">
        <v>0</v>
      </c>
      <c r="BL366">
        <v>0</v>
      </c>
      <c r="BM366">
        <v>0</v>
      </c>
      <c r="BN366">
        <v>0</v>
      </c>
      <c r="BO366">
        <v>0</v>
      </c>
      <c r="BP366">
        <v>0</v>
      </c>
      <c r="BQ366">
        <v>0</v>
      </c>
      <c r="BR366">
        <v>0</v>
      </c>
      <c r="BS366">
        <v>0</v>
      </c>
      <c r="BT366">
        <v>0</v>
      </c>
      <c r="BU366">
        <v>0</v>
      </c>
      <c r="BV366">
        <v>0</v>
      </c>
      <c r="BW366">
        <v>0</v>
      </c>
      <c r="CX366">
        <f>Y366*Source!I167</f>
        <v>1.7250000000000001E-2</v>
      </c>
      <c r="CY366">
        <f t="shared" si="33"/>
        <v>253.8</v>
      </c>
      <c r="CZ366">
        <f t="shared" si="34"/>
        <v>253.8</v>
      </c>
      <c r="DA366">
        <f t="shared" si="35"/>
        <v>1</v>
      </c>
      <c r="DB366">
        <f t="shared" si="25"/>
        <v>17.510000000000002</v>
      </c>
      <c r="DC366">
        <f t="shared" si="26"/>
        <v>0</v>
      </c>
    </row>
    <row r="367" spans="1:107">
      <c r="A367">
        <f>ROW(Source!A167)</f>
        <v>167</v>
      </c>
      <c r="B367">
        <v>48583957</v>
      </c>
      <c r="C367">
        <v>48584969</v>
      </c>
      <c r="D367">
        <v>40487646</v>
      </c>
      <c r="E367">
        <v>1</v>
      </c>
      <c r="F367">
        <v>1</v>
      </c>
      <c r="G367">
        <v>1</v>
      </c>
      <c r="H367">
        <v>3</v>
      </c>
      <c r="I367" t="s">
        <v>1287</v>
      </c>
      <c r="J367" t="s">
        <v>1288</v>
      </c>
      <c r="K367" t="s">
        <v>1289</v>
      </c>
      <c r="L367">
        <v>1346</v>
      </c>
      <c r="N367">
        <v>1009</v>
      </c>
      <c r="O367" t="s">
        <v>220</v>
      </c>
      <c r="P367" t="s">
        <v>220</v>
      </c>
      <c r="Q367">
        <v>1</v>
      </c>
      <c r="W367">
        <v>0</v>
      </c>
      <c r="X367">
        <v>-84482358</v>
      </c>
      <c r="Y367">
        <v>0.38</v>
      </c>
      <c r="AA367">
        <v>25.38</v>
      </c>
      <c r="AB367">
        <v>0</v>
      </c>
      <c r="AC367">
        <v>0</v>
      </c>
      <c r="AD367">
        <v>0</v>
      </c>
      <c r="AE367">
        <v>25.38</v>
      </c>
      <c r="AF367">
        <v>0</v>
      </c>
      <c r="AG367">
        <v>0</v>
      </c>
      <c r="AH367">
        <v>0</v>
      </c>
      <c r="AI367">
        <v>1</v>
      </c>
      <c r="AJ367">
        <v>1</v>
      </c>
      <c r="AK367">
        <v>1</v>
      </c>
      <c r="AL367">
        <v>1</v>
      </c>
      <c r="AN367">
        <v>0</v>
      </c>
      <c r="AO367">
        <v>1</v>
      </c>
      <c r="AP367">
        <v>0</v>
      </c>
      <c r="AQ367">
        <v>0</v>
      </c>
      <c r="AR367">
        <v>0</v>
      </c>
      <c r="AS367" t="s">
        <v>3</v>
      </c>
      <c r="AT367">
        <v>0.38</v>
      </c>
      <c r="AU367" t="s">
        <v>3</v>
      </c>
      <c r="AV367">
        <v>0</v>
      </c>
      <c r="AW367">
        <v>2</v>
      </c>
      <c r="AX367">
        <v>48584992</v>
      </c>
      <c r="AY367">
        <v>1</v>
      </c>
      <c r="AZ367">
        <v>0</v>
      </c>
      <c r="BA367">
        <v>388</v>
      </c>
      <c r="BB367">
        <v>0</v>
      </c>
      <c r="BC367">
        <v>0</v>
      </c>
      <c r="BD367">
        <v>0</v>
      </c>
      <c r="BE367">
        <v>0</v>
      </c>
      <c r="BF367">
        <v>0</v>
      </c>
      <c r="BG367">
        <v>0</v>
      </c>
      <c r="BH367">
        <v>0</v>
      </c>
      <c r="BI367">
        <v>0</v>
      </c>
      <c r="BJ367">
        <v>0</v>
      </c>
      <c r="BK367">
        <v>0</v>
      </c>
      <c r="BL367">
        <v>0</v>
      </c>
      <c r="BM367">
        <v>0</v>
      </c>
      <c r="BN367">
        <v>0</v>
      </c>
      <c r="BO367">
        <v>0</v>
      </c>
      <c r="BP367">
        <v>0</v>
      </c>
      <c r="BQ367">
        <v>0</v>
      </c>
      <c r="BR367">
        <v>0</v>
      </c>
      <c r="BS367">
        <v>0</v>
      </c>
      <c r="BT367">
        <v>0</v>
      </c>
      <c r="BU367">
        <v>0</v>
      </c>
      <c r="BV367">
        <v>0</v>
      </c>
      <c r="BW367">
        <v>0</v>
      </c>
      <c r="CX367">
        <f>Y367*Source!I167</f>
        <v>9.5000000000000001E-2</v>
      </c>
      <c r="CY367">
        <f t="shared" si="33"/>
        <v>25.38</v>
      </c>
      <c r="CZ367">
        <f t="shared" si="34"/>
        <v>25.38</v>
      </c>
      <c r="DA367">
        <f t="shared" si="35"/>
        <v>1</v>
      </c>
      <c r="DB367">
        <f t="shared" si="25"/>
        <v>9.64</v>
      </c>
      <c r="DC367">
        <f t="shared" si="26"/>
        <v>0</v>
      </c>
    </row>
    <row r="368" spans="1:107">
      <c r="A368">
        <f>ROW(Source!A167)</f>
        <v>167</v>
      </c>
      <c r="B368">
        <v>48583957</v>
      </c>
      <c r="C368">
        <v>48584969</v>
      </c>
      <c r="D368">
        <v>40496702</v>
      </c>
      <c r="E368">
        <v>1</v>
      </c>
      <c r="F368">
        <v>1</v>
      </c>
      <c r="G368">
        <v>1</v>
      </c>
      <c r="H368">
        <v>3</v>
      </c>
      <c r="I368" t="s">
        <v>1290</v>
      </c>
      <c r="J368" t="s">
        <v>1291</v>
      </c>
      <c r="K368" t="s">
        <v>1292</v>
      </c>
      <c r="L368">
        <v>1346</v>
      </c>
      <c r="N368">
        <v>1009</v>
      </c>
      <c r="O368" t="s">
        <v>220</v>
      </c>
      <c r="P368" t="s">
        <v>220</v>
      </c>
      <c r="Q368">
        <v>1</v>
      </c>
      <c r="W368">
        <v>0</v>
      </c>
      <c r="X368">
        <v>-1525317035</v>
      </c>
      <c r="Y368">
        <v>0.25</v>
      </c>
      <c r="AA368">
        <v>12.05</v>
      </c>
      <c r="AB368">
        <v>0</v>
      </c>
      <c r="AC368">
        <v>0</v>
      </c>
      <c r="AD368">
        <v>0</v>
      </c>
      <c r="AE368">
        <v>12.05</v>
      </c>
      <c r="AF368">
        <v>0</v>
      </c>
      <c r="AG368">
        <v>0</v>
      </c>
      <c r="AH368">
        <v>0</v>
      </c>
      <c r="AI368">
        <v>1</v>
      </c>
      <c r="AJ368">
        <v>1</v>
      </c>
      <c r="AK368">
        <v>1</v>
      </c>
      <c r="AL368">
        <v>1</v>
      </c>
      <c r="AN368">
        <v>0</v>
      </c>
      <c r="AO368">
        <v>1</v>
      </c>
      <c r="AP368">
        <v>0</v>
      </c>
      <c r="AQ368">
        <v>0</v>
      </c>
      <c r="AR368">
        <v>0</v>
      </c>
      <c r="AS368" t="s">
        <v>3</v>
      </c>
      <c r="AT368">
        <v>0.25</v>
      </c>
      <c r="AU368" t="s">
        <v>3</v>
      </c>
      <c r="AV368">
        <v>0</v>
      </c>
      <c r="AW368">
        <v>2</v>
      </c>
      <c r="AX368">
        <v>48584994</v>
      </c>
      <c r="AY368">
        <v>1</v>
      </c>
      <c r="AZ368">
        <v>0</v>
      </c>
      <c r="BA368">
        <v>390</v>
      </c>
      <c r="BB368">
        <v>0</v>
      </c>
      <c r="BC368">
        <v>0</v>
      </c>
      <c r="BD368">
        <v>0</v>
      </c>
      <c r="BE368">
        <v>0</v>
      </c>
      <c r="BF368">
        <v>0</v>
      </c>
      <c r="BG368">
        <v>0</v>
      </c>
      <c r="BH368">
        <v>0</v>
      </c>
      <c r="BI368">
        <v>0</v>
      </c>
      <c r="BJ368">
        <v>0</v>
      </c>
      <c r="BK368">
        <v>0</v>
      </c>
      <c r="BL368">
        <v>0</v>
      </c>
      <c r="BM368">
        <v>0</v>
      </c>
      <c r="BN368">
        <v>0</v>
      </c>
      <c r="BO368">
        <v>0</v>
      </c>
      <c r="BP368">
        <v>0</v>
      </c>
      <c r="BQ368">
        <v>0</v>
      </c>
      <c r="BR368">
        <v>0</v>
      </c>
      <c r="BS368">
        <v>0</v>
      </c>
      <c r="BT368">
        <v>0</v>
      </c>
      <c r="BU368">
        <v>0</v>
      </c>
      <c r="BV368">
        <v>0</v>
      </c>
      <c r="BW368">
        <v>0</v>
      </c>
      <c r="CX368">
        <f>Y368*Source!I167</f>
        <v>6.25E-2</v>
      </c>
      <c r="CY368">
        <f t="shared" si="33"/>
        <v>12.05</v>
      </c>
      <c r="CZ368">
        <f t="shared" si="34"/>
        <v>12.05</v>
      </c>
      <c r="DA368">
        <f t="shared" si="35"/>
        <v>1</v>
      </c>
      <c r="DB368">
        <f t="shared" si="25"/>
        <v>3.01</v>
      </c>
      <c r="DC368">
        <f t="shared" si="26"/>
        <v>0</v>
      </c>
    </row>
    <row r="369" spans="1:107">
      <c r="A369">
        <f>ROW(Source!A167)</f>
        <v>167</v>
      </c>
      <c r="B369">
        <v>48583957</v>
      </c>
      <c r="C369">
        <v>48584969</v>
      </c>
      <c r="D369">
        <v>40525245</v>
      </c>
      <c r="E369">
        <v>1</v>
      </c>
      <c r="F369">
        <v>1</v>
      </c>
      <c r="G369">
        <v>1</v>
      </c>
      <c r="H369">
        <v>3</v>
      </c>
      <c r="I369" t="s">
        <v>1293</v>
      </c>
      <c r="J369" t="s">
        <v>1294</v>
      </c>
      <c r="K369" t="s">
        <v>1295</v>
      </c>
      <c r="L369">
        <v>1346</v>
      </c>
      <c r="N369">
        <v>1009</v>
      </c>
      <c r="O369" t="s">
        <v>220</v>
      </c>
      <c r="P369" t="s">
        <v>220</v>
      </c>
      <c r="Q369">
        <v>1</v>
      </c>
      <c r="W369">
        <v>0</v>
      </c>
      <c r="X369">
        <v>-1262037915</v>
      </c>
      <c r="Y369">
        <v>2.5000000000000001E-3</v>
      </c>
      <c r="AA369">
        <v>1.42</v>
      </c>
      <c r="AB369">
        <v>0</v>
      </c>
      <c r="AC369">
        <v>0</v>
      </c>
      <c r="AD369">
        <v>0</v>
      </c>
      <c r="AE369">
        <v>1.42</v>
      </c>
      <c r="AF369">
        <v>0</v>
      </c>
      <c r="AG369">
        <v>0</v>
      </c>
      <c r="AH369">
        <v>0</v>
      </c>
      <c r="AI369">
        <v>1</v>
      </c>
      <c r="AJ369">
        <v>1</v>
      </c>
      <c r="AK369">
        <v>1</v>
      </c>
      <c r="AL369">
        <v>1</v>
      </c>
      <c r="AN369">
        <v>0</v>
      </c>
      <c r="AO369">
        <v>1</v>
      </c>
      <c r="AP369">
        <v>0</v>
      </c>
      <c r="AQ369">
        <v>0</v>
      </c>
      <c r="AR369">
        <v>0</v>
      </c>
      <c r="AS369" t="s">
        <v>3</v>
      </c>
      <c r="AT369">
        <v>2.5000000000000001E-3</v>
      </c>
      <c r="AU369" t="s">
        <v>3</v>
      </c>
      <c r="AV369">
        <v>0</v>
      </c>
      <c r="AW369">
        <v>2</v>
      </c>
      <c r="AX369">
        <v>48584997</v>
      </c>
      <c r="AY369">
        <v>1</v>
      </c>
      <c r="AZ369">
        <v>0</v>
      </c>
      <c r="BA369">
        <v>393</v>
      </c>
      <c r="BB369">
        <v>0</v>
      </c>
      <c r="BC369">
        <v>0</v>
      </c>
      <c r="BD369">
        <v>0</v>
      </c>
      <c r="BE369">
        <v>0</v>
      </c>
      <c r="BF369">
        <v>0</v>
      </c>
      <c r="BG369">
        <v>0</v>
      </c>
      <c r="BH369">
        <v>0</v>
      </c>
      <c r="BI369">
        <v>0</v>
      </c>
      <c r="BJ369">
        <v>0</v>
      </c>
      <c r="BK369">
        <v>0</v>
      </c>
      <c r="BL369">
        <v>0</v>
      </c>
      <c r="BM369">
        <v>0</v>
      </c>
      <c r="BN369">
        <v>0</v>
      </c>
      <c r="BO369">
        <v>0</v>
      </c>
      <c r="BP369">
        <v>0</v>
      </c>
      <c r="BQ369">
        <v>0</v>
      </c>
      <c r="BR369">
        <v>0</v>
      </c>
      <c r="BS369">
        <v>0</v>
      </c>
      <c r="BT369">
        <v>0</v>
      </c>
      <c r="BU369">
        <v>0</v>
      </c>
      <c r="BV369">
        <v>0</v>
      </c>
      <c r="BW369">
        <v>0</v>
      </c>
      <c r="CX369">
        <f>Y369*Source!I167</f>
        <v>6.2500000000000001E-4</v>
      </c>
      <c r="CY369">
        <f t="shared" si="33"/>
        <v>1.42</v>
      </c>
      <c r="CZ369">
        <f t="shared" si="34"/>
        <v>1.42</v>
      </c>
      <c r="DA369">
        <f t="shared" si="35"/>
        <v>1</v>
      </c>
      <c r="DB369">
        <f t="shared" si="25"/>
        <v>0</v>
      </c>
      <c r="DC369">
        <f t="shared" si="26"/>
        <v>0</v>
      </c>
    </row>
    <row r="370" spans="1:107">
      <c r="A370">
        <f>ROW(Source!A167)</f>
        <v>167</v>
      </c>
      <c r="B370">
        <v>48583957</v>
      </c>
      <c r="C370">
        <v>48584969</v>
      </c>
      <c r="D370">
        <v>40525967</v>
      </c>
      <c r="E370">
        <v>1</v>
      </c>
      <c r="F370">
        <v>1</v>
      </c>
      <c r="G370">
        <v>1</v>
      </c>
      <c r="H370">
        <v>3</v>
      </c>
      <c r="I370" t="s">
        <v>1090</v>
      </c>
      <c r="J370" t="s">
        <v>1091</v>
      </c>
      <c r="K370" t="s">
        <v>1092</v>
      </c>
      <c r="L370">
        <v>1339</v>
      </c>
      <c r="N370">
        <v>1007</v>
      </c>
      <c r="O370" t="s">
        <v>1040</v>
      </c>
      <c r="P370" t="s">
        <v>1040</v>
      </c>
      <c r="Q370">
        <v>1</v>
      </c>
      <c r="W370">
        <v>0</v>
      </c>
      <c r="X370">
        <v>-1418712732</v>
      </c>
      <c r="Y370">
        <v>0.74</v>
      </c>
      <c r="AA370">
        <v>2.4700000000000002</v>
      </c>
      <c r="AB370">
        <v>0</v>
      </c>
      <c r="AC370">
        <v>0</v>
      </c>
      <c r="AD370">
        <v>0</v>
      </c>
      <c r="AE370">
        <v>2.4700000000000002</v>
      </c>
      <c r="AF370">
        <v>0</v>
      </c>
      <c r="AG370">
        <v>0</v>
      </c>
      <c r="AH370">
        <v>0</v>
      </c>
      <c r="AI370">
        <v>1</v>
      </c>
      <c r="AJ370">
        <v>1</v>
      </c>
      <c r="AK370">
        <v>1</v>
      </c>
      <c r="AL370">
        <v>1</v>
      </c>
      <c r="AN370">
        <v>0</v>
      </c>
      <c r="AO370">
        <v>1</v>
      </c>
      <c r="AP370">
        <v>0</v>
      </c>
      <c r="AQ370">
        <v>0</v>
      </c>
      <c r="AR370">
        <v>0</v>
      </c>
      <c r="AS370" t="s">
        <v>3</v>
      </c>
      <c r="AT370">
        <v>0.74</v>
      </c>
      <c r="AU370" t="s">
        <v>3</v>
      </c>
      <c r="AV370">
        <v>0</v>
      </c>
      <c r="AW370">
        <v>2</v>
      </c>
      <c r="AX370">
        <v>48584998</v>
      </c>
      <c r="AY370">
        <v>1</v>
      </c>
      <c r="AZ370">
        <v>0</v>
      </c>
      <c r="BA370">
        <v>394</v>
      </c>
      <c r="BB370">
        <v>0</v>
      </c>
      <c r="BC370">
        <v>0</v>
      </c>
      <c r="BD370">
        <v>0</v>
      </c>
      <c r="BE370">
        <v>0</v>
      </c>
      <c r="BF370">
        <v>0</v>
      </c>
      <c r="BG370">
        <v>0</v>
      </c>
      <c r="BH370">
        <v>0</v>
      </c>
      <c r="BI370">
        <v>0</v>
      </c>
      <c r="BJ370">
        <v>0</v>
      </c>
      <c r="BK370">
        <v>0</v>
      </c>
      <c r="BL370">
        <v>0</v>
      </c>
      <c r="BM370">
        <v>0</v>
      </c>
      <c r="BN370">
        <v>0</v>
      </c>
      <c r="BO370">
        <v>0</v>
      </c>
      <c r="BP370">
        <v>0</v>
      </c>
      <c r="BQ370">
        <v>0</v>
      </c>
      <c r="BR370">
        <v>0</v>
      </c>
      <c r="BS370">
        <v>0</v>
      </c>
      <c r="BT370">
        <v>0</v>
      </c>
      <c r="BU370">
        <v>0</v>
      </c>
      <c r="BV370">
        <v>0</v>
      </c>
      <c r="BW370">
        <v>0</v>
      </c>
      <c r="CX370">
        <f>Y370*Source!I167</f>
        <v>0.185</v>
      </c>
      <c r="CY370">
        <f t="shared" si="33"/>
        <v>2.4700000000000002</v>
      </c>
      <c r="CZ370">
        <f t="shared" si="34"/>
        <v>2.4700000000000002</v>
      </c>
      <c r="DA370">
        <f t="shared" si="35"/>
        <v>1</v>
      </c>
      <c r="DB370">
        <f t="shared" si="25"/>
        <v>1.83</v>
      </c>
      <c r="DC370">
        <f t="shared" si="26"/>
        <v>0</v>
      </c>
    </row>
    <row r="371" spans="1:107">
      <c r="A371">
        <f>ROW(Source!A170)</f>
        <v>170</v>
      </c>
      <c r="B371">
        <v>48583957</v>
      </c>
      <c r="C371">
        <v>48585002</v>
      </c>
      <c r="D371">
        <v>23146426</v>
      </c>
      <c r="E371">
        <v>1</v>
      </c>
      <c r="F371">
        <v>1</v>
      </c>
      <c r="G371">
        <v>1</v>
      </c>
      <c r="H371">
        <v>1</v>
      </c>
      <c r="I371" t="s">
        <v>1102</v>
      </c>
      <c r="J371" t="s">
        <v>3</v>
      </c>
      <c r="K371" t="s">
        <v>1103</v>
      </c>
      <c r="L371">
        <v>1369</v>
      </c>
      <c r="N371">
        <v>1013</v>
      </c>
      <c r="O371" t="s">
        <v>991</v>
      </c>
      <c r="P371" t="s">
        <v>991</v>
      </c>
      <c r="Q371">
        <v>1</v>
      </c>
      <c r="W371">
        <v>0</v>
      </c>
      <c r="X371">
        <v>-348873804</v>
      </c>
      <c r="Y371">
        <v>121.8</v>
      </c>
      <c r="AA371">
        <v>0</v>
      </c>
      <c r="AB371">
        <v>0</v>
      </c>
      <c r="AC371">
        <v>0</v>
      </c>
      <c r="AD371">
        <v>9.27</v>
      </c>
      <c r="AE371">
        <v>0</v>
      </c>
      <c r="AF371">
        <v>0</v>
      </c>
      <c r="AG371">
        <v>0</v>
      </c>
      <c r="AH371">
        <v>9.27</v>
      </c>
      <c r="AI371">
        <v>1</v>
      </c>
      <c r="AJ371">
        <v>1</v>
      </c>
      <c r="AK371">
        <v>1</v>
      </c>
      <c r="AL371">
        <v>1</v>
      </c>
      <c r="AN371">
        <v>0</v>
      </c>
      <c r="AO371">
        <v>1</v>
      </c>
      <c r="AP371">
        <v>0</v>
      </c>
      <c r="AQ371">
        <v>0</v>
      </c>
      <c r="AR371">
        <v>0</v>
      </c>
      <c r="AS371" t="s">
        <v>3</v>
      </c>
      <c r="AT371">
        <v>121.8</v>
      </c>
      <c r="AU371" t="s">
        <v>3</v>
      </c>
      <c r="AV371">
        <v>1</v>
      </c>
      <c r="AW371">
        <v>2</v>
      </c>
      <c r="AX371">
        <v>48585016</v>
      </c>
      <c r="AY371">
        <v>1</v>
      </c>
      <c r="AZ371">
        <v>0</v>
      </c>
      <c r="BA371">
        <v>396</v>
      </c>
      <c r="BB371">
        <v>0</v>
      </c>
      <c r="BC371">
        <v>0</v>
      </c>
      <c r="BD371">
        <v>0</v>
      </c>
      <c r="BE371">
        <v>0</v>
      </c>
      <c r="BF371">
        <v>0</v>
      </c>
      <c r="BG371">
        <v>0</v>
      </c>
      <c r="BH371">
        <v>0</v>
      </c>
      <c r="BI371">
        <v>0</v>
      </c>
      <c r="BJ371">
        <v>0</v>
      </c>
      <c r="BK371">
        <v>0</v>
      </c>
      <c r="BL371">
        <v>0</v>
      </c>
      <c r="BM371">
        <v>0</v>
      </c>
      <c r="BN371">
        <v>0</v>
      </c>
      <c r="BO371">
        <v>0</v>
      </c>
      <c r="BP371">
        <v>0</v>
      </c>
      <c r="BQ371">
        <v>0</v>
      </c>
      <c r="BR371">
        <v>0</v>
      </c>
      <c r="BS371">
        <v>0</v>
      </c>
      <c r="BT371">
        <v>0</v>
      </c>
      <c r="BU371">
        <v>0</v>
      </c>
      <c r="BV371">
        <v>0</v>
      </c>
      <c r="BW371">
        <v>0</v>
      </c>
      <c r="CX371">
        <f>Y371*Source!I170</f>
        <v>1.827</v>
      </c>
      <c r="CY371">
        <f>AD371</f>
        <v>9.27</v>
      </c>
      <c r="CZ371">
        <f>AH371</f>
        <v>9.27</v>
      </c>
      <c r="DA371">
        <f>AL371</f>
        <v>1</v>
      </c>
      <c r="DB371">
        <f t="shared" si="25"/>
        <v>1129.0899999999999</v>
      </c>
      <c r="DC371">
        <f t="shared" si="26"/>
        <v>0</v>
      </c>
    </row>
    <row r="372" spans="1:107">
      <c r="A372">
        <f>ROW(Source!A170)</f>
        <v>170</v>
      </c>
      <c r="B372">
        <v>48583957</v>
      </c>
      <c r="C372">
        <v>48585002</v>
      </c>
      <c r="D372">
        <v>121548</v>
      </c>
      <c r="E372">
        <v>1</v>
      </c>
      <c r="F372">
        <v>1</v>
      </c>
      <c r="G372">
        <v>1</v>
      </c>
      <c r="H372">
        <v>1</v>
      </c>
      <c r="I372" t="s">
        <v>24</v>
      </c>
      <c r="J372" t="s">
        <v>3</v>
      </c>
      <c r="K372" t="s">
        <v>992</v>
      </c>
      <c r="L372">
        <v>608254</v>
      </c>
      <c r="N372">
        <v>1013</v>
      </c>
      <c r="O372" t="s">
        <v>993</v>
      </c>
      <c r="P372" t="s">
        <v>993</v>
      </c>
      <c r="Q372">
        <v>1</v>
      </c>
      <c r="W372">
        <v>0</v>
      </c>
      <c r="X372">
        <v>-185737400</v>
      </c>
      <c r="Y372">
        <v>4.72</v>
      </c>
      <c r="AA372">
        <v>0</v>
      </c>
      <c r="AB372">
        <v>0</v>
      </c>
      <c r="AC372">
        <v>0</v>
      </c>
      <c r="AD372">
        <v>0</v>
      </c>
      <c r="AE372">
        <v>0</v>
      </c>
      <c r="AF372">
        <v>0</v>
      </c>
      <c r="AG372">
        <v>0</v>
      </c>
      <c r="AH372">
        <v>0</v>
      </c>
      <c r="AI372">
        <v>1</v>
      </c>
      <c r="AJ372">
        <v>1</v>
      </c>
      <c r="AK372">
        <v>1</v>
      </c>
      <c r="AL372">
        <v>1</v>
      </c>
      <c r="AN372">
        <v>0</v>
      </c>
      <c r="AO372">
        <v>1</v>
      </c>
      <c r="AP372">
        <v>0</v>
      </c>
      <c r="AQ372">
        <v>0</v>
      </c>
      <c r="AR372">
        <v>0</v>
      </c>
      <c r="AS372" t="s">
        <v>3</v>
      </c>
      <c r="AT372">
        <v>4.72</v>
      </c>
      <c r="AU372" t="s">
        <v>3</v>
      </c>
      <c r="AV372">
        <v>2</v>
      </c>
      <c r="AW372">
        <v>2</v>
      </c>
      <c r="AX372">
        <v>48585017</v>
      </c>
      <c r="AY372">
        <v>1</v>
      </c>
      <c r="AZ372">
        <v>0</v>
      </c>
      <c r="BA372">
        <v>397</v>
      </c>
      <c r="BB372">
        <v>0</v>
      </c>
      <c r="BC372">
        <v>0</v>
      </c>
      <c r="BD372">
        <v>0</v>
      </c>
      <c r="BE372">
        <v>0</v>
      </c>
      <c r="BF372">
        <v>0</v>
      </c>
      <c r="BG372">
        <v>0</v>
      </c>
      <c r="BH372">
        <v>0</v>
      </c>
      <c r="BI372">
        <v>0</v>
      </c>
      <c r="BJ372">
        <v>0</v>
      </c>
      <c r="BK372">
        <v>0</v>
      </c>
      <c r="BL372">
        <v>0</v>
      </c>
      <c r="BM372">
        <v>0</v>
      </c>
      <c r="BN372">
        <v>0</v>
      </c>
      <c r="BO372">
        <v>0</v>
      </c>
      <c r="BP372">
        <v>0</v>
      </c>
      <c r="BQ372">
        <v>0</v>
      </c>
      <c r="BR372">
        <v>0</v>
      </c>
      <c r="BS372">
        <v>0</v>
      </c>
      <c r="BT372">
        <v>0</v>
      </c>
      <c r="BU372">
        <v>0</v>
      </c>
      <c r="BV372">
        <v>0</v>
      </c>
      <c r="BW372">
        <v>0</v>
      </c>
      <c r="CX372">
        <f>Y372*Source!I170</f>
        <v>7.0799999999999988E-2</v>
      </c>
      <c r="CY372">
        <f>AD372</f>
        <v>0</v>
      </c>
      <c r="CZ372">
        <f>AH372</f>
        <v>0</v>
      </c>
      <c r="DA372">
        <f>AL372</f>
        <v>1</v>
      </c>
      <c r="DB372">
        <f t="shared" si="25"/>
        <v>0</v>
      </c>
      <c r="DC372">
        <f t="shared" si="26"/>
        <v>0</v>
      </c>
    </row>
    <row r="373" spans="1:107">
      <c r="A373">
        <f>ROW(Source!A170)</f>
        <v>170</v>
      </c>
      <c r="B373">
        <v>48583957</v>
      </c>
      <c r="C373">
        <v>48585002</v>
      </c>
      <c r="D373">
        <v>40546929</v>
      </c>
      <c r="E373">
        <v>1</v>
      </c>
      <c r="F373">
        <v>1</v>
      </c>
      <c r="G373">
        <v>1</v>
      </c>
      <c r="H373">
        <v>2</v>
      </c>
      <c r="I373" t="s">
        <v>1049</v>
      </c>
      <c r="J373" t="s">
        <v>1050</v>
      </c>
      <c r="K373" t="s">
        <v>1051</v>
      </c>
      <c r="L373">
        <v>1368</v>
      </c>
      <c r="N373">
        <v>1011</v>
      </c>
      <c r="O373" t="s">
        <v>997</v>
      </c>
      <c r="P373" t="s">
        <v>997</v>
      </c>
      <c r="Q373">
        <v>1</v>
      </c>
      <c r="W373">
        <v>0</v>
      </c>
      <c r="X373">
        <v>1604115853</v>
      </c>
      <c r="Y373">
        <v>0.05</v>
      </c>
      <c r="AA373">
        <v>0</v>
      </c>
      <c r="AB373">
        <v>103.49</v>
      </c>
      <c r="AC373">
        <v>12.1</v>
      </c>
      <c r="AD373">
        <v>0</v>
      </c>
      <c r="AE373">
        <v>0</v>
      </c>
      <c r="AF373">
        <v>103.49</v>
      </c>
      <c r="AG373">
        <v>12.1</v>
      </c>
      <c r="AH373">
        <v>0</v>
      </c>
      <c r="AI373">
        <v>1</v>
      </c>
      <c r="AJ373">
        <v>1</v>
      </c>
      <c r="AK373">
        <v>1</v>
      </c>
      <c r="AL373">
        <v>1</v>
      </c>
      <c r="AN373">
        <v>0</v>
      </c>
      <c r="AO373">
        <v>1</v>
      </c>
      <c r="AP373">
        <v>0</v>
      </c>
      <c r="AQ373">
        <v>0</v>
      </c>
      <c r="AR373">
        <v>0</v>
      </c>
      <c r="AS373" t="s">
        <v>3</v>
      </c>
      <c r="AT373">
        <v>0.05</v>
      </c>
      <c r="AU373" t="s">
        <v>3</v>
      </c>
      <c r="AV373">
        <v>0</v>
      </c>
      <c r="AW373">
        <v>2</v>
      </c>
      <c r="AX373">
        <v>48585018</v>
      </c>
      <c r="AY373">
        <v>1</v>
      </c>
      <c r="AZ373">
        <v>0</v>
      </c>
      <c r="BA373">
        <v>398</v>
      </c>
      <c r="BB373">
        <v>0</v>
      </c>
      <c r="BC373">
        <v>0</v>
      </c>
      <c r="BD373">
        <v>0</v>
      </c>
      <c r="BE373">
        <v>0</v>
      </c>
      <c r="BF373">
        <v>0</v>
      </c>
      <c r="BG373">
        <v>0</v>
      </c>
      <c r="BH373">
        <v>0</v>
      </c>
      <c r="BI373">
        <v>0</v>
      </c>
      <c r="BJ373">
        <v>0</v>
      </c>
      <c r="BK373">
        <v>0</v>
      </c>
      <c r="BL373">
        <v>0</v>
      </c>
      <c r="BM373">
        <v>0</v>
      </c>
      <c r="BN373">
        <v>0</v>
      </c>
      <c r="BO373">
        <v>0</v>
      </c>
      <c r="BP373">
        <v>0</v>
      </c>
      <c r="BQ373">
        <v>0</v>
      </c>
      <c r="BR373">
        <v>0</v>
      </c>
      <c r="BS373">
        <v>0</v>
      </c>
      <c r="BT373">
        <v>0</v>
      </c>
      <c r="BU373">
        <v>0</v>
      </c>
      <c r="BV373">
        <v>0</v>
      </c>
      <c r="BW373">
        <v>0</v>
      </c>
      <c r="CX373">
        <f>Y373*Source!I170</f>
        <v>7.5000000000000002E-4</v>
      </c>
      <c r="CY373">
        <f>AB373</f>
        <v>103.49</v>
      </c>
      <c r="CZ373">
        <f>AF373</f>
        <v>103.49</v>
      </c>
      <c r="DA373">
        <f>AJ373</f>
        <v>1</v>
      </c>
      <c r="DB373">
        <f t="shared" si="25"/>
        <v>5.17</v>
      </c>
      <c r="DC373">
        <f t="shared" si="26"/>
        <v>0.61</v>
      </c>
    </row>
    <row r="374" spans="1:107">
      <c r="A374">
        <f>ROW(Source!A170)</f>
        <v>170</v>
      </c>
      <c r="B374">
        <v>48583957</v>
      </c>
      <c r="C374">
        <v>48585002</v>
      </c>
      <c r="D374">
        <v>40547010</v>
      </c>
      <c r="E374">
        <v>1</v>
      </c>
      <c r="F374">
        <v>1</v>
      </c>
      <c r="G374">
        <v>1</v>
      </c>
      <c r="H374">
        <v>2</v>
      </c>
      <c r="I374" t="s">
        <v>1052</v>
      </c>
      <c r="J374" t="s">
        <v>1053</v>
      </c>
      <c r="K374" t="s">
        <v>1054</v>
      </c>
      <c r="L374">
        <v>1368</v>
      </c>
      <c r="N374">
        <v>1011</v>
      </c>
      <c r="O374" t="s">
        <v>997</v>
      </c>
      <c r="P374" t="s">
        <v>997</v>
      </c>
      <c r="Q374">
        <v>1</v>
      </c>
      <c r="W374">
        <v>0</v>
      </c>
      <c r="X374">
        <v>1447433125</v>
      </c>
      <c r="Y374">
        <v>0.03</v>
      </c>
      <c r="AA374">
        <v>0</v>
      </c>
      <c r="AB374">
        <v>124.14</v>
      </c>
      <c r="AC374">
        <v>12.1</v>
      </c>
      <c r="AD374">
        <v>0</v>
      </c>
      <c r="AE374">
        <v>0</v>
      </c>
      <c r="AF374">
        <v>124.14</v>
      </c>
      <c r="AG374">
        <v>12.1</v>
      </c>
      <c r="AH374">
        <v>0</v>
      </c>
      <c r="AI374">
        <v>1</v>
      </c>
      <c r="AJ374">
        <v>1</v>
      </c>
      <c r="AK374">
        <v>1</v>
      </c>
      <c r="AL374">
        <v>1</v>
      </c>
      <c r="AN374">
        <v>0</v>
      </c>
      <c r="AO374">
        <v>1</v>
      </c>
      <c r="AP374">
        <v>0</v>
      </c>
      <c r="AQ374">
        <v>0</v>
      </c>
      <c r="AR374">
        <v>0</v>
      </c>
      <c r="AS374" t="s">
        <v>3</v>
      </c>
      <c r="AT374">
        <v>0.03</v>
      </c>
      <c r="AU374" t="s">
        <v>3</v>
      </c>
      <c r="AV374">
        <v>0</v>
      </c>
      <c r="AW374">
        <v>2</v>
      </c>
      <c r="AX374">
        <v>48585019</v>
      </c>
      <c r="AY374">
        <v>1</v>
      </c>
      <c r="AZ374">
        <v>0</v>
      </c>
      <c r="BA374">
        <v>399</v>
      </c>
      <c r="BB374">
        <v>0</v>
      </c>
      <c r="BC374">
        <v>0</v>
      </c>
      <c r="BD374">
        <v>0</v>
      </c>
      <c r="BE374">
        <v>0</v>
      </c>
      <c r="BF374">
        <v>0</v>
      </c>
      <c r="BG374">
        <v>0</v>
      </c>
      <c r="BH374">
        <v>0</v>
      </c>
      <c r="BI374">
        <v>0</v>
      </c>
      <c r="BJ374">
        <v>0</v>
      </c>
      <c r="BK374">
        <v>0</v>
      </c>
      <c r="BL374">
        <v>0</v>
      </c>
      <c r="BM374">
        <v>0</v>
      </c>
      <c r="BN374">
        <v>0</v>
      </c>
      <c r="BO374">
        <v>0</v>
      </c>
      <c r="BP374">
        <v>0</v>
      </c>
      <c r="BQ374">
        <v>0</v>
      </c>
      <c r="BR374">
        <v>0</v>
      </c>
      <c r="BS374">
        <v>0</v>
      </c>
      <c r="BT374">
        <v>0</v>
      </c>
      <c r="BU374">
        <v>0</v>
      </c>
      <c r="BV374">
        <v>0</v>
      </c>
      <c r="BW374">
        <v>0</v>
      </c>
      <c r="CX374">
        <f>Y374*Source!I170</f>
        <v>4.4999999999999999E-4</v>
      </c>
      <c r="CY374">
        <f>AB374</f>
        <v>124.14</v>
      </c>
      <c r="CZ374">
        <f>AF374</f>
        <v>124.14</v>
      </c>
      <c r="DA374">
        <f>AJ374</f>
        <v>1</v>
      </c>
      <c r="DB374">
        <f t="shared" si="25"/>
        <v>3.72</v>
      </c>
      <c r="DC374">
        <f t="shared" si="26"/>
        <v>0.36</v>
      </c>
    </row>
    <row r="375" spans="1:107">
      <c r="A375">
        <f>ROW(Source!A170)</f>
        <v>170</v>
      </c>
      <c r="B375">
        <v>48583957</v>
      </c>
      <c r="C375">
        <v>48585002</v>
      </c>
      <c r="D375">
        <v>40547416</v>
      </c>
      <c r="E375">
        <v>1</v>
      </c>
      <c r="F375">
        <v>1</v>
      </c>
      <c r="G375">
        <v>1</v>
      </c>
      <c r="H375">
        <v>2</v>
      </c>
      <c r="I375" t="s">
        <v>1275</v>
      </c>
      <c r="J375" t="s">
        <v>1276</v>
      </c>
      <c r="K375" t="s">
        <v>1277</v>
      </c>
      <c r="L375">
        <v>1368</v>
      </c>
      <c r="N375">
        <v>1011</v>
      </c>
      <c r="O375" t="s">
        <v>997</v>
      </c>
      <c r="P375" t="s">
        <v>997</v>
      </c>
      <c r="Q375">
        <v>1</v>
      </c>
      <c r="W375">
        <v>0</v>
      </c>
      <c r="X375">
        <v>1707446855</v>
      </c>
      <c r="Y375">
        <v>4.6399999999999997</v>
      </c>
      <c r="AA375">
        <v>0</v>
      </c>
      <c r="AB375">
        <v>101.79</v>
      </c>
      <c r="AC375">
        <v>12.1</v>
      </c>
      <c r="AD375">
        <v>0</v>
      </c>
      <c r="AE375">
        <v>0</v>
      </c>
      <c r="AF375">
        <v>101.79</v>
      </c>
      <c r="AG375">
        <v>12.1</v>
      </c>
      <c r="AH375">
        <v>0</v>
      </c>
      <c r="AI375">
        <v>1</v>
      </c>
      <c r="AJ375">
        <v>1</v>
      </c>
      <c r="AK375">
        <v>1</v>
      </c>
      <c r="AL375">
        <v>1</v>
      </c>
      <c r="AN375">
        <v>0</v>
      </c>
      <c r="AO375">
        <v>1</v>
      </c>
      <c r="AP375">
        <v>0</v>
      </c>
      <c r="AQ375">
        <v>0</v>
      </c>
      <c r="AR375">
        <v>0</v>
      </c>
      <c r="AS375" t="s">
        <v>3</v>
      </c>
      <c r="AT375">
        <v>4.6399999999999997</v>
      </c>
      <c r="AU375" t="s">
        <v>3</v>
      </c>
      <c r="AV375">
        <v>0</v>
      </c>
      <c r="AW375">
        <v>2</v>
      </c>
      <c r="AX375">
        <v>48585020</v>
      </c>
      <c r="AY375">
        <v>1</v>
      </c>
      <c r="AZ375">
        <v>0</v>
      </c>
      <c r="BA375">
        <v>400</v>
      </c>
      <c r="BB375">
        <v>0</v>
      </c>
      <c r="BC375">
        <v>0</v>
      </c>
      <c r="BD375">
        <v>0</v>
      </c>
      <c r="BE375">
        <v>0</v>
      </c>
      <c r="BF375">
        <v>0</v>
      </c>
      <c r="BG375">
        <v>0</v>
      </c>
      <c r="BH375">
        <v>0</v>
      </c>
      <c r="BI375">
        <v>0</v>
      </c>
      <c r="BJ375">
        <v>0</v>
      </c>
      <c r="BK375">
        <v>0</v>
      </c>
      <c r="BL375">
        <v>0</v>
      </c>
      <c r="BM375">
        <v>0</v>
      </c>
      <c r="BN375">
        <v>0</v>
      </c>
      <c r="BO375">
        <v>0</v>
      </c>
      <c r="BP375">
        <v>0</v>
      </c>
      <c r="BQ375">
        <v>0</v>
      </c>
      <c r="BR375">
        <v>0</v>
      </c>
      <c r="BS375">
        <v>0</v>
      </c>
      <c r="BT375">
        <v>0</v>
      </c>
      <c r="BU375">
        <v>0</v>
      </c>
      <c r="BV375">
        <v>0</v>
      </c>
      <c r="BW375">
        <v>0</v>
      </c>
      <c r="CX375">
        <f>Y375*Source!I170</f>
        <v>6.9599999999999995E-2</v>
      </c>
      <c r="CY375">
        <f>AB375</f>
        <v>101.79</v>
      </c>
      <c r="CZ375">
        <f>AF375</f>
        <v>101.79</v>
      </c>
      <c r="DA375">
        <f>AJ375</f>
        <v>1</v>
      </c>
      <c r="DB375">
        <f t="shared" si="25"/>
        <v>472.31</v>
      </c>
      <c r="DC375">
        <f t="shared" si="26"/>
        <v>56.14</v>
      </c>
    </row>
    <row r="376" spans="1:107">
      <c r="A376">
        <f>ROW(Source!A170)</f>
        <v>170</v>
      </c>
      <c r="B376">
        <v>48583957</v>
      </c>
      <c r="C376">
        <v>48585002</v>
      </c>
      <c r="D376">
        <v>40548857</v>
      </c>
      <c r="E376">
        <v>1</v>
      </c>
      <c r="F376">
        <v>1</v>
      </c>
      <c r="G376">
        <v>1</v>
      </c>
      <c r="H376">
        <v>2</v>
      </c>
      <c r="I376" t="s">
        <v>1028</v>
      </c>
      <c r="J376" t="s">
        <v>1029</v>
      </c>
      <c r="K376" t="s">
        <v>1030</v>
      </c>
      <c r="L376">
        <v>1368</v>
      </c>
      <c r="N376">
        <v>1011</v>
      </c>
      <c r="O376" t="s">
        <v>997</v>
      </c>
      <c r="P376" t="s">
        <v>997</v>
      </c>
      <c r="Q376">
        <v>1</v>
      </c>
      <c r="W376">
        <v>0</v>
      </c>
      <c r="X376">
        <v>-671646184</v>
      </c>
      <c r="Y376">
        <v>0.22</v>
      </c>
      <c r="AA376">
        <v>0</v>
      </c>
      <c r="AB376">
        <v>91.76</v>
      </c>
      <c r="AC376">
        <v>10.35</v>
      </c>
      <c r="AD376">
        <v>0</v>
      </c>
      <c r="AE376">
        <v>0</v>
      </c>
      <c r="AF376">
        <v>91.76</v>
      </c>
      <c r="AG376">
        <v>10.35</v>
      </c>
      <c r="AH376">
        <v>0</v>
      </c>
      <c r="AI376">
        <v>1</v>
      </c>
      <c r="AJ376">
        <v>1</v>
      </c>
      <c r="AK376">
        <v>1</v>
      </c>
      <c r="AL376">
        <v>1</v>
      </c>
      <c r="AN376">
        <v>0</v>
      </c>
      <c r="AO376">
        <v>1</v>
      </c>
      <c r="AP376">
        <v>0</v>
      </c>
      <c r="AQ376">
        <v>0</v>
      </c>
      <c r="AR376">
        <v>0</v>
      </c>
      <c r="AS376" t="s">
        <v>3</v>
      </c>
      <c r="AT376">
        <v>0.22</v>
      </c>
      <c r="AU376" t="s">
        <v>3</v>
      </c>
      <c r="AV376">
        <v>0</v>
      </c>
      <c r="AW376">
        <v>2</v>
      </c>
      <c r="AX376">
        <v>48585021</v>
      </c>
      <c r="AY376">
        <v>1</v>
      </c>
      <c r="AZ376">
        <v>0</v>
      </c>
      <c r="BA376">
        <v>401</v>
      </c>
      <c r="BB376">
        <v>0</v>
      </c>
      <c r="BC376">
        <v>0</v>
      </c>
      <c r="BD376">
        <v>0</v>
      </c>
      <c r="BE376">
        <v>0</v>
      </c>
      <c r="BF376">
        <v>0</v>
      </c>
      <c r="BG376">
        <v>0</v>
      </c>
      <c r="BH376">
        <v>0</v>
      </c>
      <c r="BI376">
        <v>0</v>
      </c>
      <c r="BJ376">
        <v>0</v>
      </c>
      <c r="BK376">
        <v>0</v>
      </c>
      <c r="BL376">
        <v>0</v>
      </c>
      <c r="BM376">
        <v>0</v>
      </c>
      <c r="BN376">
        <v>0</v>
      </c>
      <c r="BO376">
        <v>0</v>
      </c>
      <c r="BP376">
        <v>0</v>
      </c>
      <c r="BQ376">
        <v>0</v>
      </c>
      <c r="BR376">
        <v>0</v>
      </c>
      <c r="BS376">
        <v>0</v>
      </c>
      <c r="BT376">
        <v>0</v>
      </c>
      <c r="BU376">
        <v>0</v>
      </c>
      <c r="BV376">
        <v>0</v>
      </c>
      <c r="BW376">
        <v>0</v>
      </c>
      <c r="CX376">
        <f>Y376*Source!I170</f>
        <v>3.3E-3</v>
      </c>
      <c r="CY376">
        <f>AB376</f>
        <v>91.76</v>
      </c>
      <c r="CZ376">
        <f>AF376</f>
        <v>91.76</v>
      </c>
      <c r="DA376">
        <f>AJ376</f>
        <v>1</v>
      </c>
      <c r="DB376">
        <f t="shared" si="25"/>
        <v>20.190000000000001</v>
      </c>
      <c r="DC376">
        <f t="shared" si="26"/>
        <v>2.2799999999999998</v>
      </c>
    </row>
    <row r="377" spans="1:107">
      <c r="A377">
        <f>ROW(Source!A170)</f>
        <v>170</v>
      </c>
      <c r="B377">
        <v>48583957</v>
      </c>
      <c r="C377">
        <v>48585002</v>
      </c>
      <c r="D377">
        <v>40489223</v>
      </c>
      <c r="E377">
        <v>1</v>
      </c>
      <c r="F377">
        <v>1</v>
      </c>
      <c r="G377">
        <v>1</v>
      </c>
      <c r="H377">
        <v>3</v>
      </c>
      <c r="I377" t="s">
        <v>1278</v>
      </c>
      <c r="J377" t="s">
        <v>1279</v>
      </c>
      <c r="K377" t="s">
        <v>1280</v>
      </c>
      <c r="L377">
        <v>1348</v>
      </c>
      <c r="N377">
        <v>1009</v>
      </c>
      <c r="O377" t="s">
        <v>40</v>
      </c>
      <c r="P377" t="s">
        <v>40</v>
      </c>
      <c r="Q377">
        <v>1000</v>
      </c>
      <c r="W377">
        <v>0</v>
      </c>
      <c r="X377">
        <v>-821544112</v>
      </c>
      <c r="Y377">
        <v>5.1000000000000004E-4</v>
      </c>
      <c r="AA377">
        <v>22558</v>
      </c>
      <c r="AB377">
        <v>0</v>
      </c>
      <c r="AC377">
        <v>0</v>
      </c>
      <c r="AD377">
        <v>0</v>
      </c>
      <c r="AE377">
        <v>22558</v>
      </c>
      <c r="AF377">
        <v>0</v>
      </c>
      <c r="AG377">
        <v>0</v>
      </c>
      <c r="AH377">
        <v>0</v>
      </c>
      <c r="AI377">
        <v>1</v>
      </c>
      <c r="AJ377">
        <v>1</v>
      </c>
      <c r="AK377">
        <v>1</v>
      </c>
      <c r="AL377">
        <v>1</v>
      </c>
      <c r="AN377">
        <v>0</v>
      </c>
      <c r="AO377">
        <v>1</v>
      </c>
      <c r="AP377">
        <v>0</v>
      </c>
      <c r="AQ377">
        <v>0</v>
      </c>
      <c r="AR377">
        <v>0</v>
      </c>
      <c r="AS377" t="s">
        <v>3</v>
      </c>
      <c r="AT377">
        <v>5.1000000000000004E-4</v>
      </c>
      <c r="AU377" t="s">
        <v>3</v>
      </c>
      <c r="AV377">
        <v>0</v>
      </c>
      <c r="AW377">
        <v>2</v>
      </c>
      <c r="AX377">
        <v>48585022</v>
      </c>
      <c r="AY377">
        <v>1</v>
      </c>
      <c r="AZ377">
        <v>0</v>
      </c>
      <c r="BA377">
        <v>402</v>
      </c>
      <c r="BB377">
        <v>0</v>
      </c>
      <c r="BC377">
        <v>0</v>
      </c>
      <c r="BD377">
        <v>0</v>
      </c>
      <c r="BE377">
        <v>0</v>
      </c>
      <c r="BF377">
        <v>0</v>
      </c>
      <c r="BG377">
        <v>0</v>
      </c>
      <c r="BH377">
        <v>0</v>
      </c>
      <c r="BI377">
        <v>0</v>
      </c>
      <c r="BJ377">
        <v>0</v>
      </c>
      <c r="BK377">
        <v>0</v>
      </c>
      <c r="BL377">
        <v>0</v>
      </c>
      <c r="BM377">
        <v>0</v>
      </c>
      <c r="BN377">
        <v>0</v>
      </c>
      <c r="BO377">
        <v>0</v>
      </c>
      <c r="BP377">
        <v>0</v>
      </c>
      <c r="BQ377">
        <v>0</v>
      </c>
      <c r="BR377">
        <v>0</v>
      </c>
      <c r="BS377">
        <v>0</v>
      </c>
      <c r="BT377">
        <v>0</v>
      </c>
      <c r="BU377">
        <v>0</v>
      </c>
      <c r="BV377">
        <v>0</v>
      </c>
      <c r="BW377">
        <v>0</v>
      </c>
      <c r="CX377">
        <f>Y377*Source!I170</f>
        <v>7.6499999999999996E-6</v>
      </c>
      <c r="CY377">
        <f t="shared" ref="CY377:CY383" si="36">AA377</f>
        <v>22558</v>
      </c>
      <c r="CZ377">
        <f t="shared" ref="CZ377:CZ383" si="37">AE377</f>
        <v>22558</v>
      </c>
      <c r="DA377">
        <f t="shared" ref="DA377:DA383" si="38">AI377</f>
        <v>1</v>
      </c>
      <c r="DB377">
        <f t="shared" si="25"/>
        <v>11.5</v>
      </c>
      <c r="DC377">
        <f t="shared" si="26"/>
        <v>0</v>
      </c>
    </row>
    <row r="378" spans="1:107">
      <c r="A378">
        <f>ROW(Source!A170)</f>
        <v>170</v>
      </c>
      <c r="B378">
        <v>48583957</v>
      </c>
      <c r="C378">
        <v>48585002</v>
      </c>
      <c r="D378">
        <v>40484313</v>
      </c>
      <c r="E378">
        <v>1</v>
      </c>
      <c r="F378">
        <v>1</v>
      </c>
      <c r="G378">
        <v>1</v>
      </c>
      <c r="H378">
        <v>3</v>
      </c>
      <c r="I378" t="s">
        <v>1281</v>
      </c>
      <c r="J378" t="s">
        <v>1282</v>
      </c>
      <c r="K378" t="s">
        <v>1283</v>
      </c>
      <c r="L378">
        <v>1346</v>
      </c>
      <c r="N378">
        <v>1009</v>
      </c>
      <c r="O378" t="s">
        <v>220</v>
      </c>
      <c r="P378" t="s">
        <v>220</v>
      </c>
      <c r="Q378">
        <v>1</v>
      </c>
      <c r="W378">
        <v>0</v>
      </c>
      <c r="X378">
        <v>1449902051</v>
      </c>
      <c r="Y378">
        <v>0.17</v>
      </c>
      <c r="AA378">
        <v>28.93</v>
      </c>
      <c r="AB378">
        <v>0</v>
      </c>
      <c r="AC378">
        <v>0</v>
      </c>
      <c r="AD378">
        <v>0</v>
      </c>
      <c r="AE378">
        <v>28.93</v>
      </c>
      <c r="AF378">
        <v>0</v>
      </c>
      <c r="AG378">
        <v>0</v>
      </c>
      <c r="AH378">
        <v>0</v>
      </c>
      <c r="AI378">
        <v>1</v>
      </c>
      <c r="AJ378">
        <v>1</v>
      </c>
      <c r="AK378">
        <v>1</v>
      </c>
      <c r="AL378">
        <v>1</v>
      </c>
      <c r="AN378">
        <v>0</v>
      </c>
      <c r="AO378">
        <v>1</v>
      </c>
      <c r="AP378">
        <v>0</v>
      </c>
      <c r="AQ378">
        <v>0</v>
      </c>
      <c r="AR378">
        <v>0</v>
      </c>
      <c r="AS378" t="s">
        <v>3</v>
      </c>
      <c r="AT378">
        <v>0.17</v>
      </c>
      <c r="AU378" t="s">
        <v>3</v>
      </c>
      <c r="AV378">
        <v>0</v>
      </c>
      <c r="AW378">
        <v>2</v>
      </c>
      <c r="AX378">
        <v>48585023</v>
      </c>
      <c r="AY378">
        <v>1</v>
      </c>
      <c r="AZ378">
        <v>0</v>
      </c>
      <c r="BA378">
        <v>403</v>
      </c>
      <c r="BB378">
        <v>0</v>
      </c>
      <c r="BC378">
        <v>0</v>
      </c>
      <c r="BD378">
        <v>0</v>
      </c>
      <c r="BE378">
        <v>0</v>
      </c>
      <c r="BF378">
        <v>0</v>
      </c>
      <c r="BG378">
        <v>0</v>
      </c>
      <c r="BH378">
        <v>0</v>
      </c>
      <c r="BI378">
        <v>0</v>
      </c>
      <c r="BJ378">
        <v>0</v>
      </c>
      <c r="BK378">
        <v>0</v>
      </c>
      <c r="BL378">
        <v>0</v>
      </c>
      <c r="BM378">
        <v>0</v>
      </c>
      <c r="BN378">
        <v>0</v>
      </c>
      <c r="BO378">
        <v>0</v>
      </c>
      <c r="BP378">
        <v>0</v>
      </c>
      <c r="BQ378">
        <v>0</v>
      </c>
      <c r="BR378">
        <v>0</v>
      </c>
      <c r="BS378">
        <v>0</v>
      </c>
      <c r="BT378">
        <v>0</v>
      </c>
      <c r="BU378">
        <v>0</v>
      </c>
      <c r="BV378">
        <v>0</v>
      </c>
      <c r="BW378">
        <v>0</v>
      </c>
      <c r="CX378">
        <f>Y378*Source!I170</f>
        <v>2.5500000000000002E-3</v>
      </c>
      <c r="CY378">
        <f t="shared" si="36"/>
        <v>28.93</v>
      </c>
      <c r="CZ378">
        <f t="shared" si="37"/>
        <v>28.93</v>
      </c>
      <c r="DA378">
        <f t="shared" si="38"/>
        <v>1</v>
      </c>
      <c r="DB378">
        <f t="shared" si="25"/>
        <v>4.92</v>
      </c>
      <c r="DC378">
        <f t="shared" si="26"/>
        <v>0</v>
      </c>
    </row>
    <row r="379" spans="1:107">
      <c r="A379">
        <f>ROW(Source!A170)</f>
        <v>170</v>
      </c>
      <c r="B379">
        <v>48583957</v>
      </c>
      <c r="C379">
        <v>48585002</v>
      </c>
      <c r="D379">
        <v>40482981</v>
      </c>
      <c r="E379">
        <v>1</v>
      </c>
      <c r="F379">
        <v>1</v>
      </c>
      <c r="G379">
        <v>1</v>
      </c>
      <c r="H379">
        <v>3</v>
      </c>
      <c r="I379" t="s">
        <v>1284</v>
      </c>
      <c r="J379" t="s">
        <v>1285</v>
      </c>
      <c r="K379" t="s">
        <v>1286</v>
      </c>
      <c r="L379">
        <v>1356</v>
      </c>
      <c r="N379">
        <v>1010</v>
      </c>
      <c r="O379" t="s">
        <v>898</v>
      </c>
      <c r="P379" t="s">
        <v>898</v>
      </c>
      <c r="Q379">
        <v>1000</v>
      </c>
      <c r="W379">
        <v>0</v>
      </c>
      <c r="X379">
        <v>1733417419</v>
      </c>
      <c r="Y379">
        <v>0.06</v>
      </c>
      <c r="AA379">
        <v>253.8</v>
      </c>
      <c r="AB379">
        <v>0</v>
      </c>
      <c r="AC379">
        <v>0</v>
      </c>
      <c r="AD379">
        <v>0</v>
      </c>
      <c r="AE379">
        <v>253.8</v>
      </c>
      <c r="AF379">
        <v>0</v>
      </c>
      <c r="AG379">
        <v>0</v>
      </c>
      <c r="AH379">
        <v>0</v>
      </c>
      <c r="AI379">
        <v>1</v>
      </c>
      <c r="AJ379">
        <v>1</v>
      </c>
      <c r="AK379">
        <v>1</v>
      </c>
      <c r="AL379">
        <v>1</v>
      </c>
      <c r="AN379">
        <v>0</v>
      </c>
      <c r="AO379">
        <v>1</v>
      </c>
      <c r="AP379">
        <v>0</v>
      </c>
      <c r="AQ379">
        <v>0</v>
      </c>
      <c r="AR379">
        <v>0</v>
      </c>
      <c r="AS379" t="s">
        <v>3</v>
      </c>
      <c r="AT379">
        <v>0.06</v>
      </c>
      <c r="AU379" t="s">
        <v>3</v>
      </c>
      <c r="AV379">
        <v>0</v>
      </c>
      <c r="AW379">
        <v>2</v>
      </c>
      <c r="AX379">
        <v>48585024</v>
      </c>
      <c r="AY379">
        <v>1</v>
      </c>
      <c r="AZ379">
        <v>0</v>
      </c>
      <c r="BA379">
        <v>404</v>
      </c>
      <c r="BB379">
        <v>0</v>
      </c>
      <c r="BC379">
        <v>0</v>
      </c>
      <c r="BD379">
        <v>0</v>
      </c>
      <c r="BE379">
        <v>0</v>
      </c>
      <c r="BF379">
        <v>0</v>
      </c>
      <c r="BG379">
        <v>0</v>
      </c>
      <c r="BH379">
        <v>0</v>
      </c>
      <c r="BI379">
        <v>0</v>
      </c>
      <c r="BJ379">
        <v>0</v>
      </c>
      <c r="BK379">
        <v>0</v>
      </c>
      <c r="BL379">
        <v>0</v>
      </c>
      <c r="BM379">
        <v>0</v>
      </c>
      <c r="BN379">
        <v>0</v>
      </c>
      <c r="BO379">
        <v>0</v>
      </c>
      <c r="BP379">
        <v>0</v>
      </c>
      <c r="BQ379">
        <v>0</v>
      </c>
      <c r="BR379">
        <v>0</v>
      </c>
      <c r="BS379">
        <v>0</v>
      </c>
      <c r="BT379">
        <v>0</v>
      </c>
      <c r="BU379">
        <v>0</v>
      </c>
      <c r="BV379">
        <v>0</v>
      </c>
      <c r="BW379">
        <v>0</v>
      </c>
      <c r="CX379">
        <f>Y379*Source!I170</f>
        <v>8.9999999999999998E-4</v>
      </c>
      <c r="CY379">
        <f t="shared" si="36"/>
        <v>253.8</v>
      </c>
      <c r="CZ379">
        <f t="shared" si="37"/>
        <v>253.8</v>
      </c>
      <c r="DA379">
        <f t="shared" si="38"/>
        <v>1</v>
      </c>
      <c r="DB379">
        <f t="shared" si="25"/>
        <v>15.23</v>
      </c>
      <c r="DC379">
        <f t="shared" si="26"/>
        <v>0</v>
      </c>
    </row>
    <row r="380" spans="1:107">
      <c r="A380">
        <f>ROW(Source!A170)</f>
        <v>170</v>
      </c>
      <c r="B380">
        <v>48583957</v>
      </c>
      <c r="C380">
        <v>48585002</v>
      </c>
      <c r="D380">
        <v>40487646</v>
      </c>
      <c r="E380">
        <v>1</v>
      </c>
      <c r="F380">
        <v>1</v>
      </c>
      <c r="G380">
        <v>1</v>
      </c>
      <c r="H380">
        <v>3</v>
      </c>
      <c r="I380" t="s">
        <v>1287</v>
      </c>
      <c r="J380" t="s">
        <v>1288</v>
      </c>
      <c r="K380" t="s">
        <v>1289</v>
      </c>
      <c r="L380">
        <v>1346</v>
      </c>
      <c r="N380">
        <v>1009</v>
      </c>
      <c r="O380" t="s">
        <v>220</v>
      </c>
      <c r="P380" t="s">
        <v>220</v>
      </c>
      <c r="Q380">
        <v>1</v>
      </c>
      <c r="W380">
        <v>0</v>
      </c>
      <c r="X380">
        <v>-84482358</v>
      </c>
      <c r="Y380">
        <v>0.33</v>
      </c>
      <c r="AA380">
        <v>25.38</v>
      </c>
      <c r="AB380">
        <v>0</v>
      </c>
      <c r="AC380">
        <v>0</v>
      </c>
      <c r="AD380">
        <v>0</v>
      </c>
      <c r="AE380">
        <v>25.38</v>
      </c>
      <c r="AF380">
        <v>0</v>
      </c>
      <c r="AG380">
        <v>0</v>
      </c>
      <c r="AH380">
        <v>0</v>
      </c>
      <c r="AI380">
        <v>1</v>
      </c>
      <c r="AJ380">
        <v>1</v>
      </c>
      <c r="AK380">
        <v>1</v>
      </c>
      <c r="AL380">
        <v>1</v>
      </c>
      <c r="AN380">
        <v>0</v>
      </c>
      <c r="AO380">
        <v>1</v>
      </c>
      <c r="AP380">
        <v>0</v>
      </c>
      <c r="AQ380">
        <v>0</v>
      </c>
      <c r="AR380">
        <v>0</v>
      </c>
      <c r="AS380" t="s">
        <v>3</v>
      </c>
      <c r="AT380">
        <v>0.33</v>
      </c>
      <c r="AU380" t="s">
        <v>3</v>
      </c>
      <c r="AV380">
        <v>0</v>
      </c>
      <c r="AW380">
        <v>2</v>
      </c>
      <c r="AX380">
        <v>48585025</v>
      </c>
      <c r="AY380">
        <v>1</v>
      </c>
      <c r="AZ380">
        <v>0</v>
      </c>
      <c r="BA380">
        <v>405</v>
      </c>
      <c r="BB380">
        <v>0</v>
      </c>
      <c r="BC380">
        <v>0</v>
      </c>
      <c r="BD380">
        <v>0</v>
      </c>
      <c r="BE380">
        <v>0</v>
      </c>
      <c r="BF380">
        <v>0</v>
      </c>
      <c r="BG380">
        <v>0</v>
      </c>
      <c r="BH380">
        <v>0</v>
      </c>
      <c r="BI380">
        <v>0</v>
      </c>
      <c r="BJ380">
        <v>0</v>
      </c>
      <c r="BK380">
        <v>0</v>
      </c>
      <c r="BL380">
        <v>0</v>
      </c>
      <c r="BM380">
        <v>0</v>
      </c>
      <c r="BN380">
        <v>0</v>
      </c>
      <c r="BO380">
        <v>0</v>
      </c>
      <c r="BP380">
        <v>0</v>
      </c>
      <c r="BQ380">
        <v>0</v>
      </c>
      <c r="BR380">
        <v>0</v>
      </c>
      <c r="BS380">
        <v>0</v>
      </c>
      <c r="BT380">
        <v>0</v>
      </c>
      <c r="BU380">
        <v>0</v>
      </c>
      <c r="BV380">
        <v>0</v>
      </c>
      <c r="BW380">
        <v>0</v>
      </c>
      <c r="CX380">
        <f>Y380*Source!I170</f>
        <v>4.9500000000000004E-3</v>
      </c>
      <c r="CY380">
        <f t="shared" si="36"/>
        <v>25.38</v>
      </c>
      <c r="CZ380">
        <f t="shared" si="37"/>
        <v>25.38</v>
      </c>
      <c r="DA380">
        <f t="shared" si="38"/>
        <v>1</v>
      </c>
      <c r="DB380">
        <f t="shared" si="25"/>
        <v>8.3800000000000008</v>
      </c>
      <c r="DC380">
        <f t="shared" si="26"/>
        <v>0</v>
      </c>
    </row>
    <row r="381" spans="1:107">
      <c r="A381">
        <f>ROW(Source!A170)</f>
        <v>170</v>
      </c>
      <c r="B381">
        <v>48583957</v>
      </c>
      <c r="C381">
        <v>48585002</v>
      </c>
      <c r="D381">
        <v>40496702</v>
      </c>
      <c r="E381">
        <v>1</v>
      </c>
      <c r="F381">
        <v>1</v>
      </c>
      <c r="G381">
        <v>1</v>
      </c>
      <c r="H381">
        <v>3</v>
      </c>
      <c r="I381" t="s">
        <v>1290</v>
      </c>
      <c r="J381" t="s">
        <v>1291</v>
      </c>
      <c r="K381" t="s">
        <v>1292</v>
      </c>
      <c r="L381">
        <v>1346</v>
      </c>
      <c r="N381">
        <v>1009</v>
      </c>
      <c r="O381" t="s">
        <v>220</v>
      </c>
      <c r="P381" t="s">
        <v>220</v>
      </c>
      <c r="Q381">
        <v>1</v>
      </c>
      <c r="W381">
        <v>0</v>
      </c>
      <c r="X381">
        <v>-1525317035</v>
      </c>
      <c r="Y381">
        <v>0.2</v>
      </c>
      <c r="AA381">
        <v>12.05</v>
      </c>
      <c r="AB381">
        <v>0</v>
      </c>
      <c r="AC381">
        <v>0</v>
      </c>
      <c r="AD381">
        <v>0</v>
      </c>
      <c r="AE381">
        <v>12.05</v>
      </c>
      <c r="AF381">
        <v>0</v>
      </c>
      <c r="AG381">
        <v>0</v>
      </c>
      <c r="AH381">
        <v>0</v>
      </c>
      <c r="AI381">
        <v>1</v>
      </c>
      <c r="AJ381">
        <v>1</v>
      </c>
      <c r="AK381">
        <v>1</v>
      </c>
      <c r="AL381">
        <v>1</v>
      </c>
      <c r="AN381">
        <v>0</v>
      </c>
      <c r="AO381">
        <v>1</v>
      </c>
      <c r="AP381">
        <v>0</v>
      </c>
      <c r="AQ381">
        <v>0</v>
      </c>
      <c r="AR381">
        <v>0</v>
      </c>
      <c r="AS381" t="s">
        <v>3</v>
      </c>
      <c r="AT381">
        <v>0.2</v>
      </c>
      <c r="AU381" t="s">
        <v>3</v>
      </c>
      <c r="AV381">
        <v>0</v>
      </c>
      <c r="AW381">
        <v>2</v>
      </c>
      <c r="AX381">
        <v>48585027</v>
      </c>
      <c r="AY381">
        <v>1</v>
      </c>
      <c r="AZ381">
        <v>0</v>
      </c>
      <c r="BA381">
        <v>407</v>
      </c>
      <c r="BB381">
        <v>0</v>
      </c>
      <c r="BC381">
        <v>0</v>
      </c>
      <c r="BD381">
        <v>0</v>
      </c>
      <c r="BE381">
        <v>0</v>
      </c>
      <c r="BF381">
        <v>0</v>
      </c>
      <c r="BG381">
        <v>0</v>
      </c>
      <c r="BH381">
        <v>0</v>
      </c>
      <c r="BI381">
        <v>0</v>
      </c>
      <c r="BJ381">
        <v>0</v>
      </c>
      <c r="BK381">
        <v>0</v>
      </c>
      <c r="BL381">
        <v>0</v>
      </c>
      <c r="BM381">
        <v>0</v>
      </c>
      <c r="BN381">
        <v>0</v>
      </c>
      <c r="BO381">
        <v>0</v>
      </c>
      <c r="BP381">
        <v>0</v>
      </c>
      <c r="BQ381">
        <v>0</v>
      </c>
      <c r="BR381">
        <v>0</v>
      </c>
      <c r="BS381">
        <v>0</v>
      </c>
      <c r="BT381">
        <v>0</v>
      </c>
      <c r="BU381">
        <v>0</v>
      </c>
      <c r="BV381">
        <v>0</v>
      </c>
      <c r="BW381">
        <v>0</v>
      </c>
      <c r="CX381">
        <f>Y381*Source!I170</f>
        <v>3.0000000000000001E-3</v>
      </c>
      <c r="CY381">
        <f t="shared" si="36"/>
        <v>12.05</v>
      </c>
      <c r="CZ381">
        <f t="shared" si="37"/>
        <v>12.05</v>
      </c>
      <c r="DA381">
        <f t="shared" si="38"/>
        <v>1</v>
      </c>
      <c r="DB381">
        <f t="shared" si="25"/>
        <v>2.41</v>
      </c>
      <c r="DC381">
        <f t="shared" si="26"/>
        <v>0</v>
      </c>
    </row>
    <row r="382" spans="1:107">
      <c r="A382">
        <f>ROW(Source!A170)</f>
        <v>170</v>
      </c>
      <c r="B382">
        <v>48583957</v>
      </c>
      <c r="C382">
        <v>48585002</v>
      </c>
      <c r="D382">
        <v>40525245</v>
      </c>
      <c r="E382">
        <v>1</v>
      </c>
      <c r="F382">
        <v>1</v>
      </c>
      <c r="G382">
        <v>1</v>
      </c>
      <c r="H382">
        <v>3</v>
      </c>
      <c r="I382" t="s">
        <v>1293</v>
      </c>
      <c r="J382" t="s">
        <v>1294</v>
      </c>
      <c r="K382" t="s">
        <v>1295</v>
      </c>
      <c r="L382">
        <v>1346</v>
      </c>
      <c r="N382">
        <v>1009</v>
      </c>
      <c r="O382" t="s">
        <v>220</v>
      </c>
      <c r="P382" t="s">
        <v>220</v>
      </c>
      <c r="Q382">
        <v>1</v>
      </c>
      <c r="W382">
        <v>0</v>
      </c>
      <c r="X382">
        <v>-1262037915</v>
      </c>
      <c r="Y382">
        <v>4.0000000000000001E-3</v>
      </c>
      <c r="AA382">
        <v>1.42</v>
      </c>
      <c r="AB382">
        <v>0</v>
      </c>
      <c r="AC382">
        <v>0</v>
      </c>
      <c r="AD382">
        <v>0</v>
      </c>
      <c r="AE382">
        <v>1.42</v>
      </c>
      <c r="AF382">
        <v>0</v>
      </c>
      <c r="AG382">
        <v>0</v>
      </c>
      <c r="AH382">
        <v>0</v>
      </c>
      <c r="AI382">
        <v>1</v>
      </c>
      <c r="AJ382">
        <v>1</v>
      </c>
      <c r="AK382">
        <v>1</v>
      </c>
      <c r="AL382">
        <v>1</v>
      </c>
      <c r="AN382">
        <v>0</v>
      </c>
      <c r="AO382">
        <v>1</v>
      </c>
      <c r="AP382">
        <v>0</v>
      </c>
      <c r="AQ382">
        <v>0</v>
      </c>
      <c r="AR382">
        <v>0</v>
      </c>
      <c r="AS382" t="s">
        <v>3</v>
      </c>
      <c r="AT382">
        <v>4.0000000000000001E-3</v>
      </c>
      <c r="AU382" t="s">
        <v>3</v>
      </c>
      <c r="AV382">
        <v>0</v>
      </c>
      <c r="AW382">
        <v>2</v>
      </c>
      <c r="AX382">
        <v>48585030</v>
      </c>
      <c r="AY382">
        <v>1</v>
      </c>
      <c r="AZ382">
        <v>0</v>
      </c>
      <c r="BA382">
        <v>410</v>
      </c>
      <c r="BB382">
        <v>0</v>
      </c>
      <c r="BC382">
        <v>0</v>
      </c>
      <c r="BD382">
        <v>0</v>
      </c>
      <c r="BE382">
        <v>0</v>
      </c>
      <c r="BF382">
        <v>0</v>
      </c>
      <c r="BG382">
        <v>0</v>
      </c>
      <c r="BH382">
        <v>0</v>
      </c>
      <c r="BI382">
        <v>0</v>
      </c>
      <c r="BJ382">
        <v>0</v>
      </c>
      <c r="BK382">
        <v>0</v>
      </c>
      <c r="BL382">
        <v>0</v>
      </c>
      <c r="BM382">
        <v>0</v>
      </c>
      <c r="BN382">
        <v>0</v>
      </c>
      <c r="BO382">
        <v>0</v>
      </c>
      <c r="BP382">
        <v>0</v>
      </c>
      <c r="BQ382">
        <v>0</v>
      </c>
      <c r="BR382">
        <v>0</v>
      </c>
      <c r="BS382">
        <v>0</v>
      </c>
      <c r="BT382">
        <v>0</v>
      </c>
      <c r="BU382">
        <v>0</v>
      </c>
      <c r="BV382">
        <v>0</v>
      </c>
      <c r="BW382">
        <v>0</v>
      </c>
      <c r="CX382">
        <f>Y382*Source!I170</f>
        <v>6.0000000000000002E-5</v>
      </c>
      <c r="CY382">
        <f t="shared" si="36"/>
        <v>1.42</v>
      </c>
      <c r="CZ382">
        <f t="shared" si="37"/>
        <v>1.42</v>
      </c>
      <c r="DA382">
        <f t="shared" si="38"/>
        <v>1</v>
      </c>
      <c r="DB382">
        <f t="shared" si="25"/>
        <v>0.01</v>
      </c>
      <c r="DC382">
        <f t="shared" si="26"/>
        <v>0</v>
      </c>
    </row>
    <row r="383" spans="1:107">
      <c r="A383">
        <f>ROW(Source!A170)</f>
        <v>170</v>
      </c>
      <c r="B383">
        <v>48583957</v>
      </c>
      <c r="C383">
        <v>48585002</v>
      </c>
      <c r="D383">
        <v>40525967</v>
      </c>
      <c r="E383">
        <v>1</v>
      </c>
      <c r="F383">
        <v>1</v>
      </c>
      <c r="G383">
        <v>1</v>
      </c>
      <c r="H383">
        <v>3</v>
      </c>
      <c r="I383" t="s">
        <v>1090</v>
      </c>
      <c r="J383" t="s">
        <v>1091</v>
      </c>
      <c r="K383" t="s">
        <v>1092</v>
      </c>
      <c r="L383">
        <v>1339</v>
      </c>
      <c r="N383">
        <v>1007</v>
      </c>
      <c r="O383" t="s">
        <v>1040</v>
      </c>
      <c r="P383" t="s">
        <v>1040</v>
      </c>
      <c r="Q383">
        <v>1</v>
      </c>
      <c r="W383">
        <v>0</v>
      </c>
      <c r="X383">
        <v>-1418712732</v>
      </c>
      <c r="Y383">
        <v>1.21</v>
      </c>
      <c r="AA383">
        <v>2.4700000000000002</v>
      </c>
      <c r="AB383">
        <v>0</v>
      </c>
      <c r="AC383">
        <v>0</v>
      </c>
      <c r="AD383">
        <v>0</v>
      </c>
      <c r="AE383">
        <v>2.4700000000000002</v>
      </c>
      <c r="AF383">
        <v>0</v>
      </c>
      <c r="AG383">
        <v>0</v>
      </c>
      <c r="AH383">
        <v>0</v>
      </c>
      <c r="AI383">
        <v>1</v>
      </c>
      <c r="AJ383">
        <v>1</v>
      </c>
      <c r="AK383">
        <v>1</v>
      </c>
      <c r="AL383">
        <v>1</v>
      </c>
      <c r="AN383">
        <v>0</v>
      </c>
      <c r="AO383">
        <v>1</v>
      </c>
      <c r="AP383">
        <v>0</v>
      </c>
      <c r="AQ383">
        <v>0</v>
      </c>
      <c r="AR383">
        <v>0</v>
      </c>
      <c r="AS383" t="s">
        <v>3</v>
      </c>
      <c r="AT383">
        <v>1.21</v>
      </c>
      <c r="AU383" t="s">
        <v>3</v>
      </c>
      <c r="AV383">
        <v>0</v>
      </c>
      <c r="AW383">
        <v>2</v>
      </c>
      <c r="AX383">
        <v>48585031</v>
      </c>
      <c r="AY383">
        <v>1</v>
      </c>
      <c r="AZ383">
        <v>0</v>
      </c>
      <c r="BA383">
        <v>411</v>
      </c>
      <c r="BB383">
        <v>0</v>
      </c>
      <c r="BC383">
        <v>0</v>
      </c>
      <c r="BD383">
        <v>0</v>
      </c>
      <c r="BE383">
        <v>0</v>
      </c>
      <c r="BF383">
        <v>0</v>
      </c>
      <c r="BG383">
        <v>0</v>
      </c>
      <c r="BH383">
        <v>0</v>
      </c>
      <c r="BI383">
        <v>0</v>
      </c>
      <c r="BJ383">
        <v>0</v>
      </c>
      <c r="BK383">
        <v>0</v>
      </c>
      <c r="BL383">
        <v>0</v>
      </c>
      <c r="BM383">
        <v>0</v>
      </c>
      <c r="BN383">
        <v>0</v>
      </c>
      <c r="BO383">
        <v>0</v>
      </c>
      <c r="BP383">
        <v>0</v>
      </c>
      <c r="BQ383">
        <v>0</v>
      </c>
      <c r="BR383">
        <v>0</v>
      </c>
      <c r="BS383">
        <v>0</v>
      </c>
      <c r="BT383">
        <v>0</v>
      </c>
      <c r="BU383">
        <v>0</v>
      </c>
      <c r="BV383">
        <v>0</v>
      </c>
      <c r="BW383">
        <v>0</v>
      </c>
      <c r="CX383">
        <f>Y383*Source!I170</f>
        <v>1.8149999999999999E-2</v>
      </c>
      <c r="CY383">
        <f t="shared" si="36"/>
        <v>2.4700000000000002</v>
      </c>
      <c r="CZ383">
        <f t="shared" si="37"/>
        <v>2.4700000000000002</v>
      </c>
      <c r="DA383">
        <f t="shared" si="38"/>
        <v>1</v>
      </c>
      <c r="DB383">
        <f t="shared" si="25"/>
        <v>2.99</v>
      </c>
      <c r="DC383">
        <f t="shared" si="26"/>
        <v>0</v>
      </c>
    </row>
    <row r="384" spans="1:107">
      <c r="A384">
        <f>ROW(Source!A181)</f>
        <v>181</v>
      </c>
      <c r="B384">
        <v>48583957</v>
      </c>
      <c r="C384">
        <v>48585043</v>
      </c>
      <c r="D384">
        <v>23146426</v>
      </c>
      <c r="E384">
        <v>1</v>
      </c>
      <c r="F384">
        <v>1</v>
      </c>
      <c r="G384">
        <v>1</v>
      </c>
      <c r="H384">
        <v>1</v>
      </c>
      <c r="I384" t="s">
        <v>1102</v>
      </c>
      <c r="J384" t="s">
        <v>3</v>
      </c>
      <c r="K384" t="s">
        <v>1103</v>
      </c>
      <c r="L384">
        <v>1369</v>
      </c>
      <c r="N384">
        <v>1013</v>
      </c>
      <c r="O384" t="s">
        <v>991</v>
      </c>
      <c r="P384" t="s">
        <v>991</v>
      </c>
      <c r="Q384">
        <v>1</v>
      </c>
      <c r="W384">
        <v>0</v>
      </c>
      <c r="X384">
        <v>-348873804</v>
      </c>
      <c r="Y384">
        <v>190.24</v>
      </c>
      <c r="AA384">
        <v>0</v>
      </c>
      <c r="AB384">
        <v>0</v>
      </c>
      <c r="AC384">
        <v>0</v>
      </c>
      <c r="AD384">
        <v>9.27</v>
      </c>
      <c r="AE384">
        <v>0</v>
      </c>
      <c r="AF384">
        <v>0</v>
      </c>
      <c r="AG384">
        <v>0</v>
      </c>
      <c r="AH384">
        <v>9.27</v>
      </c>
      <c r="AI384">
        <v>1</v>
      </c>
      <c r="AJ384">
        <v>1</v>
      </c>
      <c r="AK384">
        <v>1</v>
      </c>
      <c r="AL384">
        <v>1</v>
      </c>
      <c r="AN384">
        <v>0</v>
      </c>
      <c r="AO384">
        <v>1</v>
      </c>
      <c r="AP384">
        <v>0</v>
      </c>
      <c r="AQ384">
        <v>0</v>
      </c>
      <c r="AR384">
        <v>0</v>
      </c>
      <c r="AS384" t="s">
        <v>3</v>
      </c>
      <c r="AT384">
        <v>190.24</v>
      </c>
      <c r="AU384" t="s">
        <v>3</v>
      </c>
      <c r="AV384">
        <v>1</v>
      </c>
      <c r="AW384">
        <v>2</v>
      </c>
      <c r="AX384">
        <v>48585057</v>
      </c>
      <c r="AY384">
        <v>1</v>
      </c>
      <c r="AZ384">
        <v>0</v>
      </c>
      <c r="BA384">
        <v>413</v>
      </c>
      <c r="BB384">
        <v>0</v>
      </c>
      <c r="BC384">
        <v>0</v>
      </c>
      <c r="BD384">
        <v>0</v>
      </c>
      <c r="BE384">
        <v>0</v>
      </c>
      <c r="BF384">
        <v>0</v>
      </c>
      <c r="BG384">
        <v>0</v>
      </c>
      <c r="BH384">
        <v>0</v>
      </c>
      <c r="BI384">
        <v>0</v>
      </c>
      <c r="BJ384">
        <v>0</v>
      </c>
      <c r="BK384">
        <v>0</v>
      </c>
      <c r="BL384">
        <v>0</v>
      </c>
      <c r="BM384">
        <v>0</v>
      </c>
      <c r="BN384">
        <v>0</v>
      </c>
      <c r="BO384">
        <v>0</v>
      </c>
      <c r="BP384">
        <v>0</v>
      </c>
      <c r="BQ384">
        <v>0</v>
      </c>
      <c r="BR384">
        <v>0</v>
      </c>
      <c r="BS384">
        <v>0</v>
      </c>
      <c r="BT384">
        <v>0</v>
      </c>
      <c r="BU384">
        <v>0</v>
      </c>
      <c r="BV384">
        <v>0</v>
      </c>
      <c r="BW384">
        <v>0</v>
      </c>
      <c r="CX384">
        <f>Y384*Source!I181</f>
        <v>7.6096000000000004</v>
      </c>
      <c r="CY384">
        <f>AD384</f>
        <v>9.27</v>
      </c>
      <c r="CZ384">
        <f>AH384</f>
        <v>9.27</v>
      </c>
      <c r="DA384">
        <f>AL384</f>
        <v>1</v>
      </c>
      <c r="DB384">
        <f t="shared" si="25"/>
        <v>1763.52</v>
      </c>
      <c r="DC384">
        <f t="shared" si="26"/>
        <v>0</v>
      </c>
    </row>
    <row r="385" spans="1:107">
      <c r="A385">
        <f>ROW(Source!A181)</f>
        <v>181</v>
      </c>
      <c r="B385">
        <v>48583957</v>
      </c>
      <c r="C385">
        <v>48585043</v>
      </c>
      <c r="D385">
        <v>121548</v>
      </c>
      <c r="E385">
        <v>1</v>
      </c>
      <c r="F385">
        <v>1</v>
      </c>
      <c r="G385">
        <v>1</v>
      </c>
      <c r="H385">
        <v>1</v>
      </c>
      <c r="I385" t="s">
        <v>24</v>
      </c>
      <c r="J385" t="s">
        <v>3</v>
      </c>
      <c r="K385" t="s">
        <v>992</v>
      </c>
      <c r="L385">
        <v>608254</v>
      </c>
      <c r="N385">
        <v>1013</v>
      </c>
      <c r="O385" t="s">
        <v>993</v>
      </c>
      <c r="P385" t="s">
        <v>993</v>
      </c>
      <c r="Q385">
        <v>1</v>
      </c>
      <c r="W385">
        <v>0</v>
      </c>
      <c r="X385">
        <v>-185737400</v>
      </c>
      <c r="Y385">
        <v>13.42</v>
      </c>
      <c r="AA385">
        <v>0</v>
      </c>
      <c r="AB385">
        <v>0</v>
      </c>
      <c r="AC385">
        <v>0</v>
      </c>
      <c r="AD385">
        <v>0</v>
      </c>
      <c r="AE385">
        <v>0</v>
      </c>
      <c r="AF385">
        <v>0</v>
      </c>
      <c r="AG385">
        <v>0</v>
      </c>
      <c r="AH385">
        <v>0</v>
      </c>
      <c r="AI385">
        <v>1</v>
      </c>
      <c r="AJ385">
        <v>1</v>
      </c>
      <c r="AK385">
        <v>1</v>
      </c>
      <c r="AL385">
        <v>1</v>
      </c>
      <c r="AN385">
        <v>0</v>
      </c>
      <c r="AO385">
        <v>1</v>
      </c>
      <c r="AP385">
        <v>0</v>
      </c>
      <c r="AQ385">
        <v>0</v>
      </c>
      <c r="AR385">
        <v>0</v>
      </c>
      <c r="AS385" t="s">
        <v>3</v>
      </c>
      <c r="AT385">
        <v>13.42</v>
      </c>
      <c r="AU385" t="s">
        <v>3</v>
      </c>
      <c r="AV385">
        <v>2</v>
      </c>
      <c r="AW385">
        <v>2</v>
      </c>
      <c r="AX385">
        <v>48585058</v>
      </c>
      <c r="AY385">
        <v>1</v>
      </c>
      <c r="AZ385">
        <v>0</v>
      </c>
      <c r="BA385">
        <v>414</v>
      </c>
      <c r="BB385">
        <v>0</v>
      </c>
      <c r="BC385">
        <v>0</v>
      </c>
      <c r="BD385">
        <v>0</v>
      </c>
      <c r="BE385">
        <v>0</v>
      </c>
      <c r="BF385">
        <v>0</v>
      </c>
      <c r="BG385">
        <v>0</v>
      </c>
      <c r="BH385">
        <v>0</v>
      </c>
      <c r="BI385">
        <v>0</v>
      </c>
      <c r="BJ385">
        <v>0</v>
      </c>
      <c r="BK385">
        <v>0</v>
      </c>
      <c r="BL385">
        <v>0</v>
      </c>
      <c r="BM385">
        <v>0</v>
      </c>
      <c r="BN385">
        <v>0</v>
      </c>
      <c r="BO385">
        <v>0</v>
      </c>
      <c r="BP385">
        <v>0</v>
      </c>
      <c r="BQ385">
        <v>0</v>
      </c>
      <c r="BR385">
        <v>0</v>
      </c>
      <c r="BS385">
        <v>0</v>
      </c>
      <c r="BT385">
        <v>0</v>
      </c>
      <c r="BU385">
        <v>0</v>
      </c>
      <c r="BV385">
        <v>0</v>
      </c>
      <c r="BW385">
        <v>0</v>
      </c>
      <c r="CX385">
        <f>Y385*Source!I181</f>
        <v>0.53680000000000005</v>
      </c>
      <c r="CY385">
        <f>AD385</f>
        <v>0</v>
      </c>
      <c r="CZ385">
        <f>AH385</f>
        <v>0</v>
      </c>
      <c r="DA385">
        <f>AL385</f>
        <v>1</v>
      </c>
      <c r="DB385">
        <f t="shared" ref="DB385:DB448" si="39">ROUND(ROUND(AT385*CZ385,2),2)</f>
        <v>0</v>
      </c>
      <c r="DC385">
        <f t="shared" ref="DC385:DC448" si="40">ROUND(ROUND(AT385*AG385,2),2)</f>
        <v>0</v>
      </c>
    </row>
    <row r="386" spans="1:107">
      <c r="A386">
        <f>ROW(Source!A181)</f>
        <v>181</v>
      </c>
      <c r="B386">
        <v>48583957</v>
      </c>
      <c r="C386">
        <v>48585043</v>
      </c>
      <c r="D386">
        <v>40546929</v>
      </c>
      <c r="E386">
        <v>1</v>
      </c>
      <c r="F386">
        <v>1</v>
      </c>
      <c r="G386">
        <v>1</v>
      </c>
      <c r="H386">
        <v>2</v>
      </c>
      <c r="I386" t="s">
        <v>1049</v>
      </c>
      <c r="J386" t="s">
        <v>1050</v>
      </c>
      <c r="K386" t="s">
        <v>1051</v>
      </c>
      <c r="L386">
        <v>1368</v>
      </c>
      <c r="N386">
        <v>1011</v>
      </c>
      <c r="O386" t="s">
        <v>997</v>
      </c>
      <c r="P386" t="s">
        <v>997</v>
      </c>
      <c r="Q386">
        <v>1</v>
      </c>
      <c r="W386">
        <v>0</v>
      </c>
      <c r="X386">
        <v>1604115853</v>
      </c>
      <c r="Y386">
        <v>0.05</v>
      </c>
      <c r="AA386">
        <v>0</v>
      </c>
      <c r="AB386">
        <v>103.49</v>
      </c>
      <c r="AC386">
        <v>12.1</v>
      </c>
      <c r="AD386">
        <v>0</v>
      </c>
      <c r="AE386">
        <v>0</v>
      </c>
      <c r="AF386">
        <v>103.49</v>
      </c>
      <c r="AG386">
        <v>12.1</v>
      </c>
      <c r="AH386">
        <v>0</v>
      </c>
      <c r="AI386">
        <v>1</v>
      </c>
      <c r="AJ386">
        <v>1</v>
      </c>
      <c r="AK386">
        <v>1</v>
      </c>
      <c r="AL386">
        <v>1</v>
      </c>
      <c r="AN386">
        <v>0</v>
      </c>
      <c r="AO386">
        <v>1</v>
      </c>
      <c r="AP386">
        <v>0</v>
      </c>
      <c r="AQ386">
        <v>0</v>
      </c>
      <c r="AR386">
        <v>0</v>
      </c>
      <c r="AS386" t="s">
        <v>3</v>
      </c>
      <c r="AT386">
        <v>0.05</v>
      </c>
      <c r="AU386" t="s">
        <v>3</v>
      </c>
      <c r="AV386">
        <v>0</v>
      </c>
      <c r="AW386">
        <v>2</v>
      </c>
      <c r="AX386">
        <v>48585059</v>
      </c>
      <c r="AY386">
        <v>1</v>
      </c>
      <c r="AZ386">
        <v>0</v>
      </c>
      <c r="BA386">
        <v>415</v>
      </c>
      <c r="BB386">
        <v>0</v>
      </c>
      <c r="BC386">
        <v>0</v>
      </c>
      <c r="BD386">
        <v>0</v>
      </c>
      <c r="BE386">
        <v>0</v>
      </c>
      <c r="BF386">
        <v>0</v>
      </c>
      <c r="BG386">
        <v>0</v>
      </c>
      <c r="BH386">
        <v>0</v>
      </c>
      <c r="BI386">
        <v>0</v>
      </c>
      <c r="BJ386">
        <v>0</v>
      </c>
      <c r="BK386">
        <v>0</v>
      </c>
      <c r="BL386">
        <v>0</v>
      </c>
      <c r="BM386">
        <v>0</v>
      </c>
      <c r="BN386">
        <v>0</v>
      </c>
      <c r="BO386">
        <v>0</v>
      </c>
      <c r="BP386">
        <v>0</v>
      </c>
      <c r="BQ386">
        <v>0</v>
      </c>
      <c r="BR386">
        <v>0</v>
      </c>
      <c r="BS386">
        <v>0</v>
      </c>
      <c r="BT386">
        <v>0</v>
      </c>
      <c r="BU386">
        <v>0</v>
      </c>
      <c r="BV386">
        <v>0</v>
      </c>
      <c r="BW386">
        <v>0</v>
      </c>
      <c r="CX386">
        <f>Y386*Source!I181</f>
        <v>2E-3</v>
      </c>
      <c r="CY386">
        <f>AB386</f>
        <v>103.49</v>
      </c>
      <c r="CZ386">
        <f>AF386</f>
        <v>103.49</v>
      </c>
      <c r="DA386">
        <f>AJ386</f>
        <v>1</v>
      </c>
      <c r="DB386">
        <f t="shared" si="39"/>
        <v>5.17</v>
      </c>
      <c r="DC386">
        <f t="shared" si="40"/>
        <v>0.61</v>
      </c>
    </row>
    <row r="387" spans="1:107">
      <c r="A387">
        <f>ROW(Source!A181)</f>
        <v>181</v>
      </c>
      <c r="B387">
        <v>48583957</v>
      </c>
      <c r="C387">
        <v>48585043</v>
      </c>
      <c r="D387">
        <v>40547010</v>
      </c>
      <c r="E387">
        <v>1</v>
      </c>
      <c r="F387">
        <v>1</v>
      </c>
      <c r="G387">
        <v>1</v>
      </c>
      <c r="H387">
        <v>2</v>
      </c>
      <c r="I387" t="s">
        <v>1052</v>
      </c>
      <c r="J387" t="s">
        <v>1053</v>
      </c>
      <c r="K387" t="s">
        <v>1054</v>
      </c>
      <c r="L387">
        <v>1368</v>
      </c>
      <c r="N387">
        <v>1011</v>
      </c>
      <c r="O387" t="s">
        <v>997</v>
      </c>
      <c r="P387" t="s">
        <v>997</v>
      </c>
      <c r="Q387">
        <v>1</v>
      </c>
      <c r="W387">
        <v>0</v>
      </c>
      <c r="X387">
        <v>1447433125</v>
      </c>
      <c r="Y387">
        <v>0.03</v>
      </c>
      <c r="AA387">
        <v>0</v>
      </c>
      <c r="AB387">
        <v>124.14</v>
      </c>
      <c r="AC387">
        <v>12.1</v>
      </c>
      <c r="AD387">
        <v>0</v>
      </c>
      <c r="AE387">
        <v>0</v>
      </c>
      <c r="AF387">
        <v>124.14</v>
      </c>
      <c r="AG387">
        <v>12.1</v>
      </c>
      <c r="AH387">
        <v>0</v>
      </c>
      <c r="AI387">
        <v>1</v>
      </c>
      <c r="AJ387">
        <v>1</v>
      </c>
      <c r="AK387">
        <v>1</v>
      </c>
      <c r="AL387">
        <v>1</v>
      </c>
      <c r="AN387">
        <v>0</v>
      </c>
      <c r="AO387">
        <v>1</v>
      </c>
      <c r="AP387">
        <v>0</v>
      </c>
      <c r="AQ387">
        <v>0</v>
      </c>
      <c r="AR387">
        <v>0</v>
      </c>
      <c r="AS387" t="s">
        <v>3</v>
      </c>
      <c r="AT387">
        <v>0.03</v>
      </c>
      <c r="AU387" t="s">
        <v>3</v>
      </c>
      <c r="AV387">
        <v>0</v>
      </c>
      <c r="AW387">
        <v>2</v>
      </c>
      <c r="AX387">
        <v>48585060</v>
      </c>
      <c r="AY387">
        <v>1</v>
      </c>
      <c r="AZ387">
        <v>0</v>
      </c>
      <c r="BA387">
        <v>416</v>
      </c>
      <c r="BB387">
        <v>0</v>
      </c>
      <c r="BC387">
        <v>0</v>
      </c>
      <c r="BD387">
        <v>0</v>
      </c>
      <c r="BE387">
        <v>0</v>
      </c>
      <c r="BF387">
        <v>0</v>
      </c>
      <c r="BG387">
        <v>0</v>
      </c>
      <c r="BH387">
        <v>0</v>
      </c>
      <c r="BI387">
        <v>0</v>
      </c>
      <c r="BJ387">
        <v>0</v>
      </c>
      <c r="BK387">
        <v>0</v>
      </c>
      <c r="BL387">
        <v>0</v>
      </c>
      <c r="BM387">
        <v>0</v>
      </c>
      <c r="BN387">
        <v>0</v>
      </c>
      <c r="BO387">
        <v>0</v>
      </c>
      <c r="BP387">
        <v>0</v>
      </c>
      <c r="BQ387">
        <v>0</v>
      </c>
      <c r="BR387">
        <v>0</v>
      </c>
      <c r="BS387">
        <v>0</v>
      </c>
      <c r="BT387">
        <v>0</v>
      </c>
      <c r="BU387">
        <v>0</v>
      </c>
      <c r="BV387">
        <v>0</v>
      </c>
      <c r="BW387">
        <v>0</v>
      </c>
      <c r="CX387">
        <f>Y387*Source!I181</f>
        <v>1.1999999999999999E-3</v>
      </c>
      <c r="CY387">
        <f>AB387</f>
        <v>124.14</v>
      </c>
      <c r="CZ387">
        <f>AF387</f>
        <v>124.14</v>
      </c>
      <c r="DA387">
        <f>AJ387</f>
        <v>1</v>
      </c>
      <c r="DB387">
        <f t="shared" si="39"/>
        <v>3.72</v>
      </c>
      <c r="DC387">
        <f t="shared" si="40"/>
        <v>0.36</v>
      </c>
    </row>
    <row r="388" spans="1:107">
      <c r="A388">
        <f>ROW(Source!A181)</f>
        <v>181</v>
      </c>
      <c r="B388">
        <v>48583957</v>
      </c>
      <c r="C388">
        <v>48585043</v>
      </c>
      <c r="D388">
        <v>40547416</v>
      </c>
      <c r="E388">
        <v>1</v>
      </c>
      <c r="F388">
        <v>1</v>
      </c>
      <c r="G388">
        <v>1</v>
      </c>
      <c r="H388">
        <v>2</v>
      </c>
      <c r="I388" t="s">
        <v>1275</v>
      </c>
      <c r="J388" t="s">
        <v>1276</v>
      </c>
      <c r="K388" t="s">
        <v>1277</v>
      </c>
      <c r="L388">
        <v>1368</v>
      </c>
      <c r="N388">
        <v>1011</v>
      </c>
      <c r="O388" t="s">
        <v>997</v>
      </c>
      <c r="P388" t="s">
        <v>997</v>
      </c>
      <c r="Q388">
        <v>1</v>
      </c>
      <c r="W388">
        <v>0</v>
      </c>
      <c r="X388">
        <v>1707446855</v>
      </c>
      <c r="Y388">
        <v>13.34</v>
      </c>
      <c r="AA388">
        <v>0</v>
      </c>
      <c r="AB388">
        <v>101.79</v>
      </c>
      <c r="AC388">
        <v>12.1</v>
      </c>
      <c r="AD388">
        <v>0</v>
      </c>
      <c r="AE388">
        <v>0</v>
      </c>
      <c r="AF388">
        <v>101.79</v>
      </c>
      <c r="AG388">
        <v>12.1</v>
      </c>
      <c r="AH388">
        <v>0</v>
      </c>
      <c r="AI388">
        <v>1</v>
      </c>
      <c r="AJ388">
        <v>1</v>
      </c>
      <c r="AK388">
        <v>1</v>
      </c>
      <c r="AL388">
        <v>1</v>
      </c>
      <c r="AN388">
        <v>0</v>
      </c>
      <c r="AO388">
        <v>1</v>
      </c>
      <c r="AP388">
        <v>0</v>
      </c>
      <c r="AQ388">
        <v>0</v>
      </c>
      <c r="AR388">
        <v>0</v>
      </c>
      <c r="AS388" t="s">
        <v>3</v>
      </c>
      <c r="AT388">
        <v>13.34</v>
      </c>
      <c r="AU388" t="s">
        <v>3</v>
      </c>
      <c r="AV388">
        <v>0</v>
      </c>
      <c r="AW388">
        <v>2</v>
      </c>
      <c r="AX388">
        <v>48585061</v>
      </c>
      <c r="AY388">
        <v>1</v>
      </c>
      <c r="AZ388">
        <v>0</v>
      </c>
      <c r="BA388">
        <v>417</v>
      </c>
      <c r="BB388">
        <v>0</v>
      </c>
      <c r="BC388">
        <v>0</v>
      </c>
      <c r="BD388">
        <v>0</v>
      </c>
      <c r="BE388">
        <v>0</v>
      </c>
      <c r="BF388">
        <v>0</v>
      </c>
      <c r="BG388">
        <v>0</v>
      </c>
      <c r="BH388">
        <v>0</v>
      </c>
      <c r="BI388">
        <v>0</v>
      </c>
      <c r="BJ388">
        <v>0</v>
      </c>
      <c r="BK388">
        <v>0</v>
      </c>
      <c r="BL388">
        <v>0</v>
      </c>
      <c r="BM388">
        <v>0</v>
      </c>
      <c r="BN388">
        <v>0</v>
      </c>
      <c r="BO388">
        <v>0</v>
      </c>
      <c r="BP388">
        <v>0</v>
      </c>
      <c r="BQ388">
        <v>0</v>
      </c>
      <c r="BR388">
        <v>0</v>
      </c>
      <c r="BS388">
        <v>0</v>
      </c>
      <c r="BT388">
        <v>0</v>
      </c>
      <c r="BU388">
        <v>0</v>
      </c>
      <c r="BV388">
        <v>0</v>
      </c>
      <c r="BW388">
        <v>0</v>
      </c>
      <c r="CX388">
        <f>Y388*Source!I181</f>
        <v>0.53359999999999996</v>
      </c>
      <c r="CY388">
        <f>AB388</f>
        <v>101.79</v>
      </c>
      <c r="CZ388">
        <f>AF388</f>
        <v>101.79</v>
      </c>
      <c r="DA388">
        <f>AJ388</f>
        <v>1</v>
      </c>
      <c r="DB388">
        <f t="shared" si="39"/>
        <v>1357.88</v>
      </c>
      <c r="DC388">
        <f t="shared" si="40"/>
        <v>161.41</v>
      </c>
    </row>
    <row r="389" spans="1:107">
      <c r="A389">
        <f>ROW(Source!A181)</f>
        <v>181</v>
      </c>
      <c r="B389">
        <v>48583957</v>
      </c>
      <c r="C389">
        <v>48585043</v>
      </c>
      <c r="D389">
        <v>40548857</v>
      </c>
      <c r="E389">
        <v>1</v>
      </c>
      <c r="F389">
        <v>1</v>
      </c>
      <c r="G389">
        <v>1</v>
      </c>
      <c r="H389">
        <v>2</v>
      </c>
      <c r="I389" t="s">
        <v>1028</v>
      </c>
      <c r="J389" t="s">
        <v>1029</v>
      </c>
      <c r="K389" t="s">
        <v>1030</v>
      </c>
      <c r="L389">
        <v>1368</v>
      </c>
      <c r="N389">
        <v>1011</v>
      </c>
      <c r="O389" t="s">
        <v>997</v>
      </c>
      <c r="P389" t="s">
        <v>997</v>
      </c>
      <c r="Q389">
        <v>1</v>
      </c>
      <c r="W389">
        <v>0</v>
      </c>
      <c r="X389">
        <v>-671646184</v>
      </c>
      <c r="Y389">
        <v>0.22</v>
      </c>
      <c r="AA389">
        <v>0</v>
      </c>
      <c r="AB389">
        <v>91.76</v>
      </c>
      <c r="AC389">
        <v>10.35</v>
      </c>
      <c r="AD389">
        <v>0</v>
      </c>
      <c r="AE389">
        <v>0</v>
      </c>
      <c r="AF389">
        <v>91.76</v>
      </c>
      <c r="AG389">
        <v>10.35</v>
      </c>
      <c r="AH389">
        <v>0</v>
      </c>
      <c r="AI389">
        <v>1</v>
      </c>
      <c r="AJ389">
        <v>1</v>
      </c>
      <c r="AK389">
        <v>1</v>
      </c>
      <c r="AL389">
        <v>1</v>
      </c>
      <c r="AN389">
        <v>0</v>
      </c>
      <c r="AO389">
        <v>1</v>
      </c>
      <c r="AP389">
        <v>0</v>
      </c>
      <c r="AQ389">
        <v>0</v>
      </c>
      <c r="AR389">
        <v>0</v>
      </c>
      <c r="AS389" t="s">
        <v>3</v>
      </c>
      <c r="AT389">
        <v>0.22</v>
      </c>
      <c r="AU389" t="s">
        <v>3</v>
      </c>
      <c r="AV389">
        <v>0</v>
      </c>
      <c r="AW389">
        <v>2</v>
      </c>
      <c r="AX389">
        <v>48585062</v>
      </c>
      <c r="AY389">
        <v>1</v>
      </c>
      <c r="AZ389">
        <v>0</v>
      </c>
      <c r="BA389">
        <v>418</v>
      </c>
      <c r="BB389">
        <v>0</v>
      </c>
      <c r="BC389">
        <v>0</v>
      </c>
      <c r="BD389">
        <v>0</v>
      </c>
      <c r="BE389">
        <v>0</v>
      </c>
      <c r="BF389">
        <v>0</v>
      </c>
      <c r="BG389">
        <v>0</v>
      </c>
      <c r="BH389">
        <v>0</v>
      </c>
      <c r="BI389">
        <v>0</v>
      </c>
      <c r="BJ389">
        <v>0</v>
      </c>
      <c r="BK389">
        <v>0</v>
      </c>
      <c r="BL389">
        <v>0</v>
      </c>
      <c r="BM389">
        <v>0</v>
      </c>
      <c r="BN389">
        <v>0</v>
      </c>
      <c r="BO389">
        <v>0</v>
      </c>
      <c r="BP389">
        <v>0</v>
      </c>
      <c r="BQ389">
        <v>0</v>
      </c>
      <c r="BR389">
        <v>0</v>
      </c>
      <c r="BS389">
        <v>0</v>
      </c>
      <c r="BT389">
        <v>0</v>
      </c>
      <c r="BU389">
        <v>0</v>
      </c>
      <c r="BV389">
        <v>0</v>
      </c>
      <c r="BW389">
        <v>0</v>
      </c>
      <c r="CX389">
        <f>Y389*Source!I181</f>
        <v>8.8000000000000005E-3</v>
      </c>
      <c r="CY389">
        <f>AB389</f>
        <v>91.76</v>
      </c>
      <c r="CZ389">
        <f>AF389</f>
        <v>91.76</v>
      </c>
      <c r="DA389">
        <f>AJ389</f>
        <v>1</v>
      </c>
      <c r="DB389">
        <f t="shared" si="39"/>
        <v>20.190000000000001</v>
      </c>
      <c r="DC389">
        <f t="shared" si="40"/>
        <v>2.2799999999999998</v>
      </c>
    </row>
    <row r="390" spans="1:107">
      <c r="A390">
        <f>ROW(Source!A181)</f>
        <v>181</v>
      </c>
      <c r="B390">
        <v>48583957</v>
      </c>
      <c r="C390">
        <v>48585043</v>
      </c>
      <c r="D390">
        <v>40489223</v>
      </c>
      <c r="E390">
        <v>1</v>
      </c>
      <c r="F390">
        <v>1</v>
      </c>
      <c r="G390">
        <v>1</v>
      </c>
      <c r="H390">
        <v>3</v>
      </c>
      <c r="I390" t="s">
        <v>1278</v>
      </c>
      <c r="J390" t="s">
        <v>1279</v>
      </c>
      <c r="K390" t="s">
        <v>1280</v>
      </c>
      <c r="L390">
        <v>1348</v>
      </c>
      <c r="N390">
        <v>1009</v>
      </c>
      <c r="O390" t="s">
        <v>40</v>
      </c>
      <c r="P390" t="s">
        <v>40</v>
      </c>
      <c r="Q390">
        <v>1000</v>
      </c>
      <c r="W390">
        <v>0</v>
      </c>
      <c r="X390">
        <v>-821544112</v>
      </c>
      <c r="Y390">
        <v>8.4999999999999995E-4</v>
      </c>
      <c r="AA390">
        <v>22558</v>
      </c>
      <c r="AB390">
        <v>0</v>
      </c>
      <c r="AC390">
        <v>0</v>
      </c>
      <c r="AD390">
        <v>0</v>
      </c>
      <c r="AE390">
        <v>22558</v>
      </c>
      <c r="AF390">
        <v>0</v>
      </c>
      <c r="AG390">
        <v>0</v>
      </c>
      <c r="AH390">
        <v>0</v>
      </c>
      <c r="AI390">
        <v>1</v>
      </c>
      <c r="AJ390">
        <v>1</v>
      </c>
      <c r="AK390">
        <v>1</v>
      </c>
      <c r="AL390">
        <v>1</v>
      </c>
      <c r="AN390">
        <v>0</v>
      </c>
      <c r="AO390">
        <v>1</v>
      </c>
      <c r="AP390">
        <v>0</v>
      </c>
      <c r="AQ390">
        <v>0</v>
      </c>
      <c r="AR390">
        <v>0</v>
      </c>
      <c r="AS390" t="s">
        <v>3</v>
      </c>
      <c r="AT390">
        <v>8.4999999999999995E-4</v>
      </c>
      <c r="AU390" t="s">
        <v>3</v>
      </c>
      <c r="AV390">
        <v>0</v>
      </c>
      <c r="AW390">
        <v>2</v>
      </c>
      <c r="AX390">
        <v>48585063</v>
      </c>
      <c r="AY390">
        <v>1</v>
      </c>
      <c r="AZ390">
        <v>0</v>
      </c>
      <c r="BA390">
        <v>419</v>
      </c>
      <c r="BB390">
        <v>0</v>
      </c>
      <c r="BC390">
        <v>0</v>
      </c>
      <c r="BD390">
        <v>0</v>
      </c>
      <c r="BE390">
        <v>0</v>
      </c>
      <c r="BF390">
        <v>0</v>
      </c>
      <c r="BG390">
        <v>0</v>
      </c>
      <c r="BH390">
        <v>0</v>
      </c>
      <c r="BI390">
        <v>0</v>
      </c>
      <c r="BJ390">
        <v>0</v>
      </c>
      <c r="BK390">
        <v>0</v>
      </c>
      <c r="BL390">
        <v>0</v>
      </c>
      <c r="BM390">
        <v>0</v>
      </c>
      <c r="BN390">
        <v>0</v>
      </c>
      <c r="BO390">
        <v>0</v>
      </c>
      <c r="BP390">
        <v>0</v>
      </c>
      <c r="BQ390">
        <v>0</v>
      </c>
      <c r="BR390">
        <v>0</v>
      </c>
      <c r="BS390">
        <v>0</v>
      </c>
      <c r="BT390">
        <v>0</v>
      </c>
      <c r="BU390">
        <v>0</v>
      </c>
      <c r="BV390">
        <v>0</v>
      </c>
      <c r="BW390">
        <v>0</v>
      </c>
      <c r="CX390">
        <f>Y390*Source!I181</f>
        <v>3.4E-5</v>
      </c>
      <c r="CY390">
        <f t="shared" ref="CY390:CY396" si="41">AA390</f>
        <v>22558</v>
      </c>
      <c r="CZ390">
        <f t="shared" ref="CZ390:CZ396" si="42">AE390</f>
        <v>22558</v>
      </c>
      <c r="DA390">
        <f t="shared" ref="DA390:DA396" si="43">AI390</f>
        <v>1</v>
      </c>
      <c r="DB390">
        <f t="shared" si="39"/>
        <v>19.170000000000002</v>
      </c>
      <c r="DC390">
        <f t="shared" si="40"/>
        <v>0</v>
      </c>
    </row>
    <row r="391" spans="1:107">
      <c r="A391">
        <f>ROW(Source!A181)</f>
        <v>181</v>
      </c>
      <c r="B391">
        <v>48583957</v>
      </c>
      <c r="C391">
        <v>48585043</v>
      </c>
      <c r="D391">
        <v>40484313</v>
      </c>
      <c r="E391">
        <v>1</v>
      </c>
      <c r="F391">
        <v>1</v>
      </c>
      <c r="G391">
        <v>1</v>
      </c>
      <c r="H391">
        <v>3</v>
      </c>
      <c r="I391" t="s">
        <v>1281</v>
      </c>
      <c r="J391" t="s">
        <v>1282</v>
      </c>
      <c r="K391" t="s">
        <v>1283</v>
      </c>
      <c r="L391">
        <v>1346</v>
      </c>
      <c r="N391">
        <v>1009</v>
      </c>
      <c r="O391" t="s">
        <v>220</v>
      </c>
      <c r="P391" t="s">
        <v>220</v>
      </c>
      <c r="Q391">
        <v>1</v>
      </c>
      <c r="W391">
        <v>0</v>
      </c>
      <c r="X391">
        <v>1449902051</v>
      </c>
      <c r="Y391">
        <v>0.25</v>
      </c>
      <c r="AA391">
        <v>28.93</v>
      </c>
      <c r="AB391">
        <v>0</v>
      </c>
      <c r="AC391">
        <v>0</v>
      </c>
      <c r="AD391">
        <v>0</v>
      </c>
      <c r="AE391">
        <v>28.93</v>
      </c>
      <c r="AF391">
        <v>0</v>
      </c>
      <c r="AG391">
        <v>0</v>
      </c>
      <c r="AH391">
        <v>0</v>
      </c>
      <c r="AI391">
        <v>1</v>
      </c>
      <c r="AJ391">
        <v>1</v>
      </c>
      <c r="AK391">
        <v>1</v>
      </c>
      <c r="AL391">
        <v>1</v>
      </c>
      <c r="AN391">
        <v>0</v>
      </c>
      <c r="AO391">
        <v>1</v>
      </c>
      <c r="AP391">
        <v>0</v>
      </c>
      <c r="AQ391">
        <v>0</v>
      </c>
      <c r="AR391">
        <v>0</v>
      </c>
      <c r="AS391" t="s">
        <v>3</v>
      </c>
      <c r="AT391">
        <v>0.25</v>
      </c>
      <c r="AU391" t="s">
        <v>3</v>
      </c>
      <c r="AV391">
        <v>0</v>
      </c>
      <c r="AW391">
        <v>2</v>
      </c>
      <c r="AX391">
        <v>48585064</v>
      </c>
      <c r="AY391">
        <v>1</v>
      </c>
      <c r="AZ391">
        <v>0</v>
      </c>
      <c r="BA391">
        <v>420</v>
      </c>
      <c r="BB391">
        <v>0</v>
      </c>
      <c r="BC391">
        <v>0</v>
      </c>
      <c r="BD391">
        <v>0</v>
      </c>
      <c r="BE391">
        <v>0</v>
      </c>
      <c r="BF391">
        <v>0</v>
      </c>
      <c r="BG391">
        <v>0</v>
      </c>
      <c r="BH391">
        <v>0</v>
      </c>
      <c r="BI391">
        <v>0</v>
      </c>
      <c r="BJ391">
        <v>0</v>
      </c>
      <c r="BK391">
        <v>0</v>
      </c>
      <c r="BL391">
        <v>0</v>
      </c>
      <c r="BM391">
        <v>0</v>
      </c>
      <c r="BN391">
        <v>0</v>
      </c>
      <c r="BO391">
        <v>0</v>
      </c>
      <c r="BP391">
        <v>0</v>
      </c>
      <c r="BQ391">
        <v>0</v>
      </c>
      <c r="BR391">
        <v>0</v>
      </c>
      <c r="BS391">
        <v>0</v>
      </c>
      <c r="BT391">
        <v>0</v>
      </c>
      <c r="BU391">
        <v>0</v>
      </c>
      <c r="BV391">
        <v>0</v>
      </c>
      <c r="BW391">
        <v>0</v>
      </c>
      <c r="CX391">
        <f>Y391*Source!I181</f>
        <v>0.01</v>
      </c>
      <c r="CY391">
        <f t="shared" si="41"/>
        <v>28.93</v>
      </c>
      <c r="CZ391">
        <f t="shared" si="42"/>
        <v>28.93</v>
      </c>
      <c r="DA391">
        <f t="shared" si="43"/>
        <v>1</v>
      </c>
      <c r="DB391">
        <f t="shared" si="39"/>
        <v>7.23</v>
      </c>
      <c r="DC391">
        <f t="shared" si="40"/>
        <v>0</v>
      </c>
    </row>
    <row r="392" spans="1:107">
      <c r="A392">
        <f>ROW(Source!A181)</f>
        <v>181</v>
      </c>
      <c r="B392">
        <v>48583957</v>
      </c>
      <c r="C392">
        <v>48585043</v>
      </c>
      <c r="D392">
        <v>40482981</v>
      </c>
      <c r="E392">
        <v>1</v>
      </c>
      <c r="F392">
        <v>1</v>
      </c>
      <c r="G392">
        <v>1</v>
      </c>
      <c r="H392">
        <v>3</v>
      </c>
      <c r="I392" t="s">
        <v>1284</v>
      </c>
      <c r="J392" t="s">
        <v>1285</v>
      </c>
      <c r="K392" t="s">
        <v>1286</v>
      </c>
      <c r="L392">
        <v>1356</v>
      </c>
      <c r="N392">
        <v>1010</v>
      </c>
      <c r="O392" t="s">
        <v>898</v>
      </c>
      <c r="P392" t="s">
        <v>898</v>
      </c>
      <c r="Q392">
        <v>1000</v>
      </c>
      <c r="W392">
        <v>0</v>
      </c>
      <c r="X392">
        <v>1733417419</v>
      </c>
      <c r="Y392">
        <v>0.1</v>
      </c>
      <c r="AA392">
        <v>253.8</v>
      </c>
      <c r="AB392">
        <v>0</v>
      </c>
      <c r="AC392">
        <v>0</v>
      </c>
      <c r="AD392">
        <v>0</v>
      </c>
      <c r="AE392">
        <v>253.8</v>
      </c>
      <c r="AF392">
        <v>0</v>
      </c>
      <c r="AG392">
        <v>0</v>
      </c>
      <c r="AH392">
        <v>0</v>
      </c>
      <c r="AI392">
        <v>1</v>
      </c>
      <c r="AJ392">
        <v>1</v>
      </c>
      <c r="AK392">
        <v>1</v>
      </c>
      <c r="AL392">
        <v>1</v>
      </c>
      <c r="AN392">
        <v>0</v>
      </c>
      <c r="AO392">
        <v>1</v>
      </c>
      <c r="AP392">
        <v>0</v>
      </c>
      <c r="AQ392">
        <v>0</v>
      </c>
      <c r="AR392">
        <v>0</v>
      </c>
      <c r="AS392" t="s">
        <v>3</v>
      </c>
      <c r="AT392">
        <v>0.1</v>
      </c>
      <c r="AU392" t="s">
        <v>3</v>
      </c>
      <c r="AV392">
        <v>0</v>
      </c>
      <c r="AW392">
        <v>2</v>
      </c>
      <c r="AX392">
        <v>48585065</v>
      </c>
      <c r="AY392">
        <v>1</v>
      </c>
      <c r="AZ392">
        <v>0</v>
      </c>
      <c r="BA392">
        <v>421</v>
      </c>
      <c r="BB392">
        <v>0</v>
      </c>
      <c r="BC392">
        <v>0</v>
      </c>
      <c r="BD392">
        <v>0</v>
      </c>
      <c r="BE392">
        <v>0</v>
      </c>
      <c r="BF392">
        <v>0</v>
      </c>
      <c r="BG392">
        <v>0</v>
      </c>
      <c r="BH392">
        <v>0</v>
      </c>
      <c r="BI392">
        <v>0</v>
      </c>
      <c r="BJ392">
        <v>0</v>
      </c>
      <c r="BK392">
        <v>0</v>
      </c>
      <c r="BL392">
        <v>0</v>
      </c>
      <c r="BM392">
        <v>0</v>
      </c>
      <c r="BN392">
        <v>0</v>
      </c>
      <c r="BO392">
        <v>0</v>
      </c>
      <c r="BP392">
        <v>0</v>
      </c>
      <c r="BQ392">
        <v>0</v>
      </c>
      <c r="BR392">
        <v>0</v>
      </c>
      <c r="BS392">
        <v>0</v>
      </c>
      <c r="BT392">
        <v>0</v>
      </c>
      <c r="BU392">
        <v>0</v>
      </c>
      <c r="BV392">
        <v>0</v>
      </c>
      <c r="BW392">
        <v>0</v>
      </c>
      <c r="CX392">
        <f>Y392*Source!I181</f>
        <v>4.0000000000000001E-3</v>
      </c>
      <c r="CY392">
        <f t="shared" si="41"/>
        <v>253.8</v>
      </c>
      <c r="CZ392">
        <f t="shared" si="42"/>
        <v>253.8</v>
      </c>
      <c r="DA392">
        <f t="shared" si="43"/>
        <v>1</v>
      </c>
      <c r="DB392">
        <f t="shared" si="39"/>
        <v>25.38</v>
      </c>
      <c r="DC392">
        <f t="shared" si="40"/>
        <v>0</v>
      </c>
    </row>
    <row r="393" spans="1:107">
      <c r="A393">
        <f>ROW(Source!A181)</f>
        <v>181</v>
      </c>
      <c r="B393">
        <v>48583957</v>
      </c>
      <c r="C393">
        <v>48585043</v>
      </c>
      <c r="D393">
        <v>40487646</v>
      </c>
      <c r="E393">
        <v>1</v>
      </c>
      <c r="F393">
        <v>1</v>
      </c>
      <c r="G393">
        <v>1</v>
      </c>
      <c r="H393">
        <v>3</v>
      </c>
      <c r="I393" t="s">
        <v>1287</v>
      </c>
      <c r="J393" t="s">
        <v>1288</v>
      </c>
      <c r="K393" t="s">
        <v>1289</v>
      </c>
      <c r="L393">
        <v>1346</v>
      </c>
      <c r="N393">
        <v>1009</v>
      </c>
      <c r="O393" t="s">
        <v>220</v>
      </c>
      <c r="P393" t="s">
        <v>220</v>
      </c>
      <c r="Q393">
        <v>1</v>
      </c>
      <c r="W393">
        <v>0</v>
      </c>
      <c r="X393">
        <v>-84482358</v>
      </c>
      <c r="Y393">
        <v>0.55000000000000004</v>
      </c>
      <c r="AA393">
        <v>25.38</v>
      </c>
      <c r="AB393">
        <v>0</v>
      </c>
      <c r="AC393">
        <v>0</v>
      </c>
      <c r="AD393">
        <v>0</v>
      </c>
      <c r="AE393">
        <v>25.38</v>
      </c>
      <c r="AF393">
        <v>0</v>
      </c>
      <c r="AG393">
        <v>0</v>
      </c>
      <c r="AH393">
        <v>0</v>
      </c>
      <c r="AI393">
        <v>1</v>
      </c>
      <c r="AJ393">
        <v>1</v>
      </c>
      <c r="AK393">
        <v>1</v>
      </c>
      <c r="AL393">
        <v>1</v>
      </c>
      <c r="AN393">
        <v>0</v>
      </c>
      <c r="AO393">
        <v>1</v>
      </c>
      <c r="AP393">
        <v>0</v>
      </c>
      <c r="AQ393">
        <v>0</v>
      </c>
      <c r="AR393">
        <v>0</v>
      </c>
      <c r="AS393" t="s">
        <v>3</v>
      </c>
      <c r="AT393">
        <v>0.55000000000000004</v>
      </c>
      <c r="AU393" t="s">
        <v>3</v>
      </c>
      <c r="AV393">
        <v>0</v>
      </c>
      <c r="AW393">
        <v>2</v>
      </c>
      <c r="AX393">
        <v>48585066</v>
      </c>
      <c r="AY393">
        <v>1</v>
      </c>
      <c r="AZ393">
        <v>0</v>
      </c>
      <c r="BA393">
        <v>422</v>
      </c>
      <c r="BB393">
        <v>0</v>
      </c>
      <c r="BC393">
        <v>0</v>
      </c>
      <c r="BD393">
        <v>0</v>
      </c>
      <c r="BE393">
        <v>0</v>
      </c>
      <c r="BF393">
        <v>0</v>
      </c>
      <c r="BG393">
        <v>0</v>
      </c>
      <c r="BH393">
        <v>0</v>
      </c>
      <c r="BI393">
        <v>0</v>
      </c>
      <c r="BJ393">
        <v>0</v>
      </c>
      <c r="BK393">
        <v>0</v>
      </c>
      <c r="BL393">
        <v>0</v>
      </c>
      <c r="BM393">
        <v>0</v>
      </c>
      <c r="BN393">
        <v>0</v>
      </c>
      <c r="BO393">
        <v>0</v>
      </c>
      <c r="BP393">
        <v>0</v>
      </c>
      <c r="BQ393">
        <v>0</v>
      </c>
      <c r="BR393">
        <v>0</v>
      </c>
      <c r="BS393">
        <v>0</v>
      </c>
      <c r="BT393">
        <v>0</v>
      </c>
      <c r="BU393">
        <v>0</v>
      </c>
      <c r="BV393">
        <v>0</v>
      </c>
      <c r="BW393">
        <v>0</v>
      </c>
      <c r="CX393">
        <f>Y393*Source!I181</f>
        <v>2.2000000000000002E-2</v>
      </c>
      <c r="CY393">
        <f t="shared" si="41"/>
        <v>25.38</v>
      </c>
      <c r="CZ393">
        <f t="shared" si="42"/>
        <v>25.38</v>
      </c>
      <c r="DA393">
        <f t="shared" si="43"/>
        <v>1</v>
      </c>
      <c r="DB393">
        <f t="shared" si="39"/>
        <v>13.96</v>
      </c>
      <c r="DC393">
        <f t="shared" si="40"/>
        <v>0</v>
      </c>
    </row>
    <row r="394" spans="1:107">
      <c r="A394">
        <f>ROW(Source!A181)</f>
        <v>181</v>
      </c>
      <c r="B394">
        <v>48583957</v>
      </c>
      <c r="C394">
        <v>48585043</v>
      </c>
      <c r="D394">
        <v>40496702</v>
      </c>
      <c r="E394">
        <v>1</v>
      </c>
      <c r="F394">
        <v>1</v>
      </c>
      <c r="G394">
        <v>1</v>
      </c>
      <c r="H394">
        <v>3</v>
      </c>
      <c r="I394" t="s">
        <v>1290</v>
      </c>
      <c r="J394" t="s">
        <v>1291</v>
      </c>
      <c r="K394" t="s">
        <v>1292</v>
      </c>
      <c r="L394">
        <v>1346</v>
      </c>
      <c r="N394">
        <v>1009</v>
      </c>
      <c r="O394" t="s">
        <v>220</v>
      </c>
      <c r="P394" t="s">
        <v>220</v>
      </c>
      <c r="Q394">
        <v>1</v>
      </c>
      <c r="W394">
        <v>0</v>
      </c>
      <c r="X394">
        <v>-1525317035</v>
      </c>
      <c r="Y394">
        <v>0.25</v>
      </c>
      <c r="AA394">
        <v>12.05</v>
      </c>
      <c r="AB394">
        <v>0</v>
      </c>
      <c r="AC394">
        <v>0</v>
      </c>
      <c r="AD394">
        <v>0</v>
      </c>
      <c r="AE394">
        <v>12.05</v>
      </c>
      <c r="AF394">
        <v>0</v>
      </c>
      <c r="AG394">
        <v>0</v>
      </c>
      <c r="AH394">
        <v>0</v>
      </c>
      <c r="AI394">
        <v>1</v>
      </c>
      <c r="AJ394">
        <v>1</v>
      </c>
      <c r="AK394">
        <v>1</v>
      </c>
      <c r="AL394">
        <v>1</v>
      </c>
      <c r="AN394">
        <v>0</v>
      </c>
      <c r="AO394">
        <v>1</v>
      </c>
      <c r="AP394">
        <v>0</v>
      </c>
      <c r="AQ394">
        <v>0</v>
      </c>
      <c r="AR394">
        <v>0</v>
      </c>
      <c r="AS394" t="s">
        <v>3</v>
      </c>
      <c r="AT394">
        <v>0.25</v>
      </c>
      <c r="AU394" t="s">
        <v>3</v>
      </c>
      <c r="AV394">
        <v>0</v>
      </c>
      <c r="AW394">
        <v>2</v>
      </c>
      <c r="AX394">
        <v>48585068</v>
      </c>
      <c r="AY394">
        <v>1</v>
      </c>
      <c r="AZ394">
        <v>0</v>
      </c>
      <c r="BA394">
        <v>424</v>
      </c>
      <c r="BB394">
        <v>0</v>
      </c>
      <c r="BC394">
        <v>0</v>
      </c>
      <c r="BD394">
        <v>0</v>
      </c>
      <c r="BE394">
        <v>0</v>
      </c>
      <c r="BF394">
        <v>0</v>
      </c>
      <c r="BG394">
        <v>0</v>
      </c>
      <c r="BH394">
        <v>0</v>
      </c>
      <c r="BI394">
        <v>0</v>
      </c>
      <c r="BJ394">
        <v>0</v>
      </c>
      <c r="BK394">
        <v>0</v>
      </c>
      <c r="BL394">
        <v>0</v>
      </c>
      <c r="BM394">
        <v>0</v>
      </c>
      <c r="BN394">
        <v>0</v>
      </c>
      <c r="BO394">
        <v>0</v>
      </c>
      <c r="BP394">
        <v>0</v>
      </c>
      <c r="BQ394">
        <v>0</v>
      </c>
      <c r="BR394">
        <v>0</v>
      </c>
      <c r="BS394">
        <v>0</v>
      </c>
      <c r="BT394">
        <v>0</v>
      </c>
      <c r="BU394">
        <v>0</v>
      </c>
      <c r="BV394">
        <v>0</v>
      </c>
      <c r="BW394">
        <v>0</v>
      </c>
      <c r="CX394">
        <f>Y394*Source!I181</f>
        <v>0.01</v>
      </c>
      <c r="CY394">
        <f t="shared" si="41"/>
        <v>12.05</v>
      </c>
      <c r="CZ394">
        <f t="shared" si="42"/>
        <v>12.05</v>
      </c>
      <c r="DA394">
        <f t="shared" si="43"/>
        <v>1</v>
      </c>
      <c r="DB394">
        <f t="shared" si="39"/>
        <v>3.01</v>
      </c>
      <c r="DC394">
        <f t="shared" si="40"/>
        <v>0</v>
      </c>
    </row>
    <row r="395" spans="1:107">
      <c r="A395">
        <f>ROW(Source!A181)</f>
        <v>181</v>
      </c>
      <c r="B395">
        <v>48583957</v>
      </c>
      <c r="C395">
        <v>48585043</v>
      </c>
      <c r="D395">
        <v>40525245</v>
      </c>
      <c r="E395">
        <v>1</v>
      </c>
      <c r="F395">
        <v>1</v>
      </c>
      <c r="G395">
        <v>1</v>
      </c>
      <c r="H395">
        <v>3</v>
      </c>
      <c r="I395" t="s">
        <v>1293</v>
      </c>
      <c r="J395" t="s">
        <v>1294</v>
      </c>
      <c r="K395" t="s">
        <v>1295</v>
      </c>
      <c r="L395">
        <v>1346</v>
      </c>
      <c r="N395">
        <v>1009</v>
      </c>
      <c r="O395" t="s">
        <v>220</v>
      </c>
      <c r="P395" t="s">
        <v>220</v>
      </c>
      <c r="Q395">
        <v>1</v>
      </c>
      <c r="W395">
        <v>0</v>
      </c>
      <c r="X395">
        <v>-1262037915</v>
      </c>
      <c r="Y395">
        <v>1.6000000000000001E-3</v>
      </c>
      <c r="AA395">
        <v>1.42</v>
      </c>
      <c r="AB395">
        <v>0</v>
      </c>
      <c r="AC395">
        <v>0</v>
      </c>
      <c r="AD395">
        <v>0</v>
      </c>
      <c r="AE395">
        <v>1.42</v>
      </c>
      <c r="AF395">
        <v>0</v>
      </c>
      <c r="AG395">
        <v>0</v>
      </c>
      <c r="AH395">
        <v>0</v>
      </c>
      <c r="AI395">
        <v>1</v>
      </c>
      <c r="AJ395">
        <v>1</v>
      </c>
      <c r="AK395">
        <v>1</v>
      </c>
      <c r="AL395">
        <v>1</v>
      </c>
      <c r="AN395">
        <v>0</v>
      </c>
      <c r="AO395">
        <v>1</v>
      </c>
      <c r="AP395">
        <v>0</v>
      </c>
      <c r="AQ395">
        <v>0</v>
      </c>
      <c r="AR395">
        <v>0</v>
      </c>
      <c r="AS395" t="s">
        <v>3</v>
      </c>
      <c r="AT395">
        <v>1.6000000000000001E-3</v>
      </c>
      <c r="AU395" t="s">
        <v>3</v>
      </c>
      <c r="AV395">
        <v>0</v>
      </c>
      <c r="AW395">
        <v>2</v>
      </c>
      <c r="AX395">
        <v>48585071</v>
      </c>
      <c r="AY395">
        <v>1</v>
      </c>
      <c r="AZ395">
        <v>0</v>
      </c>
      <c r="BA395">
        <v>427</v>
      </c>
      <c r="BB395">
        <v>0</v>
      </c>
      <c r="BC395">
        <v>0</v>
      </c>
      <c r="BD395">
        <v>0</v>
      </c>
      <c r="BE395">
        <v>0</v>
      </c>
      <c r="BF395">
        <v>0</v>
      </c>
      <c r="BG395">
        <v>0</v>
      </c>
      <c r="BH395">
        <v>0</v>
      </c>
      <c r="BI395">
        <v>0</v>
      </c>
      <c r="BJ395">
        <v>0</v>
      </c>
      <c r="BK395">
        <v>0</v>
      </c>
      <c r="BL395">
        <v>0</v>
      </c>
      <c r="BM395">
        <v>0</v>
      </c>
      <c r="BN395">
        <v>0</v>
      </c>
      <c r="BO395">
        <v>0</v>
      </c>
      <c r="BP395">
        <v>0</v>
      </c>
      <c r="BQ395">
        <v>0</v>
      </c>
      <c r="BR395">
        <v>0</v>
      </c>
      <c r="BS395">
        <v>0</v>
      </c>
      <c r="BT395">
        <v>0</v>
      </c>
      <c r="BU395">
        <v>0</v>
      </c>
      <c r="BV395">
        <v>0</v>
      </c>
      <c r="BW395">
        <v>0</v>
      </c>
      <c r="CX395">
        <f>Y395*Source!I181</f>
        <v>6.4000000000000011E-5</v>
      </c>
      <c r="CY395">
        <f t="shared" si="41"/>
        <v>1.42</v>
      </c>
      <c r="CZ395">
        <f t="shared" si="42"/>
        <v>1.42</v>
      </c>
      <c r="DA395">
        <f t="shared" si="43"/>
        <v>1</v>
      </c>
      <c r="DB395">
        <f t="shared" si="39"/>
        <v>0</v>
      </c>
      <c r="DC395">
        <f t="shared" si="40"/>
        <v>0</v>
      </c>
    </row>
    <row r="396" spans="1:107">
      <c r="A396">
        <f>ROW(Source!A181)</f>
        <v>181</v>
      </c>
      <c r="B396">
        <v>48583957</v>
      </c>
      <c r="C396">
        <v>48585043</v>
      </c>
      <c r="D396">
        <v>40525967</v>
      </c>
      <c r="E396">
        <v>1</v>
      </c>
      <c r="F396">
        <v>1</v>
      </c>
      <c r="G396">
        <v>1</v>
      </c>
      <c r="H396">
        <v>3</v>
      </c>
      <c r="I396" t="s">
        <v>1090</v>
      </c>
      <c r="J396" t="s">
        <v>1091</v>
      </c>
      <c r="K396" t="s">
        <v>1092</v>
      </c>
      <c r="L396">
        <v>1339</v>
      </c>
      <c r="N396">
        <v>1007</v>
      </c>
      <c r="O396" t="s">
        <v>1040</v>
      </c>
      <c r="P396" t="s">
        <v>1040</v>
      </c>
      <c r="Q396">
        <v>1</v>
      </c>
      <c r="W396">
        <v>0</v>
      </c>
      <c r="X396">
        <v>-1418712732</v>
      </c>
      <c r="Y396">
        <v>0.47</v>
      </c>
      <c r="AA396">
        <v>2.4700000000000002</v>
      </c>
      <c r="AB396">
        <v>0</v>
      </c>
      <c r="AC396">
        <v>0</v>
      </c>
      <c r="AD396">
        <v>0</v>
      </c>
      <c r="AE396">
        <v>2.4700000000000002</v>
      </c>
      <c r="AF396">
        <v>0</v>
      </c>
      <c r="AG396">
        <v>0</v>
      </c>
      <c r="AH396">
        <v>0</v>
      </c>
      <c r="AI396">
        <v>1</v>
      </c>
      <c r="AJ396">
        <v>1</v>
      </c>
      <c r="AK396">
        <v>1</v>
      </c>
      <c r="AL396">
        <v>1</v>
      </c>
      <c r="AN396">
        <v>0</v>
      </c>
      <c r="AO396">
        <v>1</v>
      </c>
      <c r="AP396">
        <v>0</v>
      </c>
      <c r="AQ396">
        <v>0</v>
      </c>
      <c r="AR396">
        <v>0</v>
      </c>
      <c r="AS396" t="s">
        <v>3</v>
      </c>
      <c r="AT396">
        <v>0.47</v>
      </c>
      <c r="AU396" t="s">
        <v>3</v>
      </c>
      <c r="AV396">
        <v>0</v>
      </c>
      <c r="AW396">
        <v>2</v>
      </c>
      <c r="AX396">
        <v>48585072</v>
      </c>
      <c r="AY396">
        <v>1</v>
      </c>
      <c r="AZ396">
        <v>0</v>
      </c>
      <c r="BA396">
        <v>428</v>
      </c>
      <c r="BB396">
        <v>0</v>
      </c>
      <c r="BC396">
        <v>0</v>
      </c>
      <c r="BD396">
        <v>0</v>
      </c>
      <c r="BE396">
        <v>0</v>
      </c>
      <c r="BF396">
        <v>0</v>
      </c>
      <c r="BG396">
        <v>0</v>
      </c>
      <c r="BH396">
        <v>0</v>
      </c>
      <c r="BI396">
        <v>0</v>
      </c>
      <c r="BJ396">
        <v>0</v>
      </c>
      <c r="BK396">
        <v>0</v>
      </c>
      <c r="BL396">
        <v>0</v>
      </c>
      <c r="BM396">
        <v>0</v>
      </c>
      <c r="BN396">
        <v>0</v>
      </c>
      <c r="BO396">
        <v>0</v>
      </c>
      <c r="BP396">
        <v>0</v>
      </c>
      <c r="BQ396">
        <v>0</v>
      </c>
      <c r="BR396">
        <v>0</v>
      </c>
      <c r="BS396">
        <v>0</v>
      </c>
      <c r="BT396">
        <v>0</v>
      </c>
      <c r="BU396">
        <v>0</v>
      </c>
      <c r="BV396">
        <v>0</v>
      </c>
      <c r="BW396">
        <v>0</v>
      </c>
      <c r="CX396">
        <f>Y396*Source!I181</f>
        <v>1.8800000000000001E-2</v>
      </c>
      <c r="CY396">
        <f t="shared" si="41"/>
        <v>2.4700000000000002</v>
      </c>
      <c r="CZ396">
        <f t="shared" si="42"/>
        <v>2.4700000000000002</v>
      </c>
      <c r="DA396">
        <f t="shared" si="43"/>
        <v>1</v>
      </c>
      <c r="DB396">
        <f t="shared" si="39"/>
        <v>1.1599999999999999</v>
      </c>
      <c r="DC396">
        <f t="shared" si="40"/>
        <v>0</v>
      </c>
    </row>
    <row r="397" spans="1:107">
      <c r="A397">
        <f>ROW(Source!A184)</f>
        <v>184</v>
      </c>
      <c r="B397">
        <v>48583957</v>
      </c>
      <c r="C397">
        <v>48585076</v>
      </c>
      <c r="D397">
        <v>23146426</v>
      </c>
      <c r="E397">
        <v>1</v>
      </c>
      <c r="F397">
        <v>1</v>
      </c>
      <c r="G397">
        <v>1</v>
      </c>
      <c r="H397">
        <v>1</v>
      </c>
      <c r="I397" t="s">
        <v>1102</v>
      </c>
      <c r="J397" t="s">
        <v>3</v>
      </c>
      <c r="K397" t="s">
        <v>1103</v>
      </c>
      <c r="L397">
        <v>1369</v>
      </c>
      <c r="N397">
        <v>1013</v>
      </c>
      <c r="O397" t="s">
        <v>991</v>
      </c>
      <c r="P397" t="s">
        <v>991</v>
      </c>
      <c r="Q397">
        <v>1</v>
      </c>
      <c r="W397">
        <v>0</v>
      </c>
      <c r="X397">
        <v>-348873804</v>
      </c>
      <c r="Y397">
        <v>149.63999999999999</v>
      </c>
      <c r="AA397">
        <v>0</v>
      </c>
      <c r="AB397">
        <v>0</v>
      </c>
      <c r="AC397">
        <v>0</v>
      </c>
      <c r="AD397">
        <v>9.27</v>
      </c>
      <c r="AE397">
        <v>0</v>
      </c>
      <c r="AF397">
        <v>0</v>
      </c>
      <c r="AG397">
        <v>0</v>
      </c>
      <c r="AH397">
        <v>9.27</v>
      </c>
      <c r="AI397">
        <v>1</v>
      </c>
      <c r="AJ397">
        <v>1</v>
      </c>
      <c r="AK397">
        <v>1</v>
      </c>
      <c r="AL397">
        <v>1</v>
      </c>
      <c r="AN397">
        <v>0</v>
      </c>
      <c r="AO397">
        <v>1</v>
      </c>
      <c r="AP397">
        <v>0</v>
      </c>
      <c r="AQ397">
        <v>0</v>
      </c>
      <c r="AR397">
        <v>0</v>
      </c>
      <c r="AS397" t="s">
        <v>3</v>
      </c>
      <c r="AT397">
        <v>149.63999999999999</v>
      </c>
      <c r="AU397" t="s">
        <v>3</v>
      </c>
      <c r="AV397">
        <v>1</v>
      </c>
      <c r="AW397">
        <v>2</v>
      </c>
      <c r="AX397">
        <v>48585090</v>
      </c>
      <c r="AY397">
        <v>1</v>
      </c>
      <c r="AZ397">
        <v>0</v>
      </c>
      <c r="BA397">
        <v>430</v>
      </c>
      <c r="BB397">
        <v>0</v>
      </c>
      <c r="BC397">
        <v>0</v>
      </c>
      <c r="BD397">
        <v>0</v>
      </c>
      <c r="BE397">
        <v>0</v>
      </c>
      <c r="BF397">
        <v>0</v>
      </c>
      <c r="BG397">
        <v>0</v>
      </c>
      <c r="BH397">
        <v>0</v>
      </c>
      <c r="BI397">
        <v>0</v>
      </c>
      <c r="BJ397">
        <v>0</v>
      </c>
      <c r="BK397">
        <v>0</v>
      </c>
      <c r="BL397">
        <v>0</v>
      </c>
      <c r="BM397">
        <v>0</v>
      </c>
      <c r="BN397">
        <v>0</v>
      </c>
      <c r="BO397">
        <v>0</v>
      </c>
      <c r="BP397">
        <v>0</v>
      </c>
      <c r="BQ397">
        <v>0</v>
      </c>
      <c r="BR397">
        <v>0</v>
      </c>
      <c r="BS397">
        <v>0</v>
      </c>
      <c r="BT397">
        <v>0</v>
      </c>
      <c r="BU397">
        <v>0</v>
      </c>
      <c r="BV397">
        <v>0</v>
      </c>
      <c r="BW397">
        <v>0</v>
      </c>
      <c r="CX397">
        <f>Y397*Source!I184</f>
        <v>2.9927999999999999</v>
      </c>
      <c r="CY397">
        <f>AD397</f>
        <v>9.27</v>
      </c>
      <c r="CZ397">
        <f>AH397</f>
        <v>9.27</v>
      </c>
      <c r="DA397">
        <f>AL397</f>
        <v>1</v>
      </c>
      <c r="DB397">
        <f t="shared" si="39"/>
        <v>1387.16</v>
      </c>
      <c r="DC397">
        <f t="shared" si="40"/>
        <v>0</v>
      </c>
    </row>
    <row r="398" spans="1:107">
      <c r="A398">
        <f>ROW(Source!A184)</f>
        <v>184</v>
      </c>
      <c r="B398">
        <v>48583957</v>
      </c>
      <c r="C398">
        <v>48585076</v>
      </c>
      <c r="D398">
        <v>121548</v>
      </c>
      <c r="E398">
        <v>1</v>
      </c>
      <c r="F398">
        <v>1</v>
      </c>
      <c r="G398">
        <v>1</v>
      </c>
      <c r="H398">
        <v>1</v>
      </c>
      <c r="I398" t="s">
        <v>24</v>
      </c>
      <c r="J398" t="s">
        <v>3</v>
      </c>
      <c r="K398" t="s">
        <v>992</v>
      </c>
      <c r="L398">
        <v>608254</v>
      </c>
      <c r="N398">
        <v>1013</v>
      </c>
      <c r="O398" t="s">
        <v>993</v>
      </c>
      <c r="P398" t="s">
        <v>993</v>
      </c>
      <c r="Q398">
        <v>1</v>
      </c>
      <c r="W398">
        <v>0</v>
      </c>
      <c r="X398">
        <v>-185737400</v>
      </c>
      <c r="Y398">
        <v>8.1999999999999993</v>
      </c>
      <c r="AA398">
        <v>0</v>
      </c>
      <c r="AB398">
        <v>0</v>
      </c>
      <c r="AC398">
        <v>0</v>
      </c>
      <c r="AD398">
        <v>0</v>
      </c>
      <c r="AE398">
        <v>0</v>
      </c>
      <c r="AF398">
        <v>0</v>
      </c>
      <c r="AG398">
        <v>0</v>
      </c>
      <c r="AH398">
        <v>0</v>
      </c>
      <c r="AI398">
        <v>1</v>
      </c>
      <c r="AJ398">
        <v>1</v>
      </c>
      <c r="AK398">
        <v>1</v>
      </c>
      <c r="AL398">
        <v>1</v>
      </c>
      <c r="AN398">
        <v>0</v>
      </c>
      <c r="AO398">
        <v>1</v>
      </c>
      <c r="AP398">
        <v>0</v>
      </c>
      <c r="AQ398">
        <v>0</v>
      </c>
      <c r="AR398">
        <v>0</v>
      </c>
      <c r="AS398" t="s">
        <v>3</v>
      </c>
      <c r="AT398">
        <v>8.1999999999999993</v>
      </c>
      <c r="AU398" t="s">
        <v>3</v>
      </c>
      <c r="AV398">
        <v>2</v>
      </c>
      <c r="AW398">
        <v>2</v>
      </c>
      <c r="AX398">
        <v>48585091</v>
      </c>
      <c r="AY398">
        <v>1</v>
      </c>
      <c r="AZ398">
        <v>0</v>
      </c>
      <c r="BA398">
        <v>431</v>
      </c>
      <c r="BB398">
        <v>0</v>
      </c>
      <c r="BC398">
        <v>0</v>
      </c>
      <c r="BD398">
        <v>0</v>
      </c>
      <c r="BE398">
        <v>0</v>
      </c>
      <c r="BF398">
        <v>0</v>
      </c>
      <c r="BG398">
        <v>0</v>
      </c>
      <c r="BH398">
        <v>0</v>
      </c>
      <c r="BI398">
        <v>0</v>
      </c>
      <c r="BJ398">
        <v>0</v>
      </c>
      <c r="BK398">
        <v>0</v>
      </c>
      <c r="BL398">
        <v>0</v>
      </c>
      <c r="BM398">
        <v>0</v>
      </c>
      <c r="BN398">
        <v>0</v>
      </c>
      <c r="BO398">
        <v>0</v>
      </c>
      <c r="BP398">
        <v>0</v>
      </c>
      <c r="BQ398">
        <v>0</v>
      </c>
      <c r="BR398">
        <v>0</v>
      </c>
      <c r="BS398">
        <v>0</v>
      </c>
      <c r="BT398">
        <v>0</v>
      </c>
      <c r="BU398">
        <v>0</v>
      </c>
      <c r="BV398">
        <v>0</v>
      </c>
      <c r="BW398">
        <v>0</v>
      </c>
      <c r="CX398">
        <f>Y398*Source!I184</f>
        <v>0.16399999999999998</v>
      </c>
      <c r="CY398">
        <f>AD398</f>
        <v>0</v>
      </c>
      <c r="CZ398">
        <f>AH398</f>
        <v>0</v>
      </c>
      <c r="DA398">
        <f>AL398</f>
        <v>1</v>
      </c>
      <c r="DB398">
        <f t="shared" si="39"/>
        <v>0</v>
      </c>
      <c r="DC398">
        <f t="shared" si="40"/>
        <v>0</v>
      </c>
    </row>
    <row r="399" spans="1:107">
      <c r="A399">
        <f>ROW(Source!A184)</f>
        <v>184</v>
      </c>
      <c r="B399">
        <v>48583957</v>
      </c>
      <c r="C399">
        <v>48585076</v>
      </c>
      <c r="D399">
        <v>40546929</v>
      </c>
      <c r="E399">
        <v>1</v>
      </c>
      <c r="F399">
        <v>1</v>
      </c>
      <c r="G399">
        <v>1</v>
      </c>
      <c r="H399">
        <v>2</v>
      </c>
      <c r="I399" t="s">
        <v>1049</v>
      </c>
      <c r="J399" t="s">
        <v>1050</v>
      </c>
      <c r="K399" t="s">
        <v>1051</v>
      </c>
      <c r="L399">
        <v>1368</v>
      </c>
      <c r="N399">
        <v>1011</v>
      </c>
      <c r="O399" t="s">
        <v>997</v>
      </c>
      <c r="P399" t="s">
        <v>997</v>
      </c>
      <c r="Q399">
        <v>1</v>
      </c>
      <c r="W399">
        <v>0</v>
      </c>
      <c r="X399">
        <v>1604115853</v>
      </c>
      <c r="Y399">
        <v>0.05</v>
      </c>
      <c r="AA399">
        <v>0</v>
      </c>
      <c r="AB399">
        <v>103.49</v>
      </c>
      <c r="AC399">
        <v>12.1</v>
      </c>
      <c r="AD399">
        <v>0</v>
      </c>
      <c r="AE399">
        <v>0</v>
      </c>
      <c r="AF399">
        <v>103.49</v>
      </c>
      <c r="AG399">
        <v>12.1</v>
      </c>
      <c r="AH399">
        <v>0</v>
      </c>
      <c r="AI399">
        <v>1</v>
      </c>
      <c r="AJ399">
        <v>1</v>
      </c>
      <c r="AK399">
        <v>1</v>
      </c>
      <c r="AL399">
        <v>1</v>
      </c>
      <c r="AN399">
        <v>0</v>
      </c>
      <c r="AO399">
        <v>1</v>
      </c>
      <c r="AP399">
        <v>0</v>
      </c>
      <c r="AQ399">
        <v>0</v>
      </c>
      <c r="AR399">
        <v>0</v>
      </c>
      <c r="AS399" t="s">
        <v>3</v>
      </c>
      <c r="AT399">
        <v>0.05</v>
      </c>
      <c r="AU399" t="s">
        <v>3</v>
      </c>
      <c r="AV399">
        <v>0</v>
      </c>
      <c r="AW399">
        <v>2</v>
      </c>
      <c r="AX399">
        <v>48585092</v>
      </c>
      <c r="AY399">
        <v>1</v>
      </c>
      <c r="AZ399">
        <v>0</v>
      </c>
      <c r="BA399">
        <v>432</v>
      </c>
      <c r="BB399">
        <v>0</v>
      </c>
      <c r="BC399">
        <v>0</v>
      </c>
      <c r="BD399">
        <v>0</v>
      </c>
      <c r="BE399">
        <v>0</v>
      </c>
      <c r="BF399">
        <v>0</v>
      </c>
      <c r="BG399">
        <v>0</v>
      </c>
      <c r="BH399">
        <v>0</v>
      </c>
      <c r="BI399">
        <v>0</v>
      </c>
      <c r="BJ399">
        <v>0</v>
      </c>
      <c r="BK399">
        <v>0</v>
      </c>
      <c r="BL399">
        <v>0</v>
      </c>
      <c r="BM399">
        <v>0</v>
      </c>
      <c r="BN399">
        <v>0</v>
      </c>
      <c r="BO399">
        <v>0</v>
      </c>
      <c r="BP399">
        <v>0</v>
      </c>
      <c r="BQ399">
        <v>0</v>
      </c>
      <c r="BR399">
        <v>0</v>
      </c>
      <c r="BS399">
        <v>0</v>
      </c>
      <c r="BT399">
        <v>0</v>
      </c>
      <c r="BU399">
        <v>0</v>
      </c>
      <c r="BV399">
        <v>0</v>
      </c>
      <c r="BW399">
        <v>0</v>
      </c>
      <c r="CX399">
        <f>Y399*Source!I184</f>
        <v>1E-3</v>
      </c>
      <c r="CY399">
        <f>AB399</f>
        <v>103.49</v>
      </c>
      <c r="CZ399">
        <f>AF399</f>
        <v>103.49</v>
      </c>
      <c r="DA399">
        <f>AJ399</f>
        <v>1</v>
      </c>
      <c r="DB399">
        <f t="shared" si="39"/>
        <v>5.17</v>
      </c>
      <c r="DC399">
        <f t="shared" si="40"/>
        <v>0.61</v>
      </c>
    </row>
    <row r="400" spans="1:107">
      <c r="A400">
        <f>ROW(Source!A184)</f>
        <v>184</v>
      </c>
      <c r="B400">
        <v>48583957</v>
      </c>
      <c r="C400">
        <v>48585076</v>
      </c>
      <c r="D400">
        <v>40547010</v>
      </c>
      <c r="E400">
        <v>1</v>
      </c>
      <c r="F400">
        <v>1</v>
      </c>
      <c r="G400">
        <v>1</v>
      </c>
      <c r="H400">
        <v>2</v>
      </c>
      <c r="I400" t="s">
        <v>1052</v>
      </c>
      <c r="J400" t="s">
        <v>1053</v>
      </c>
      <c r="K400" t="s">
        <v>1054</v>
      </c>
      <c r="L400">
        <v>1368</v>
      </c>
      <c r="N400">
        <v>1011</v>
      </c>
      <c r="O400" t="s">
        <v>997</v>
      </c>
      <c r="P400" t="s">
        <v>997</v>
      </c>
      <c r="Q400">
        <v>1</v>
      </c>
      <c r="W400">
        <v>0</v>
      </c>
      <c r="X400">
        <v>1447433125</v>
      </c>
      <c r="Y400">
        <v>0.03</v>
      </c>
      <c r="AA400">
        <v>0</v>
      </c>
      <c r="AB400">
        <v>124.14</v>
      </c>
      <c r="AC400">
        <v>12.1</v>
      </c>
      <c r="AD400">
        <v>0</v>
      </c>
      <c r="AE400">
        <v>0</v>
      </c>
      <c r="AF400">
        <v>124.14</v>
      </c>
      <c r="AG400">
        <v>12.1</v>
      </c>
      <c r="AH400">
        <v>0</v>
      </c>
      <c r="AI400">
        <v>1</v>
      </c>
      <c r="AJ400">
        <v>1</v>
      </c>
      <c r="AK400">
        <v>1</v>
      </c>
      <c r="AL400">
        <v>1</v>
      </c>
      <c r="AN400">
        <v>0</v>
      </c>
      <c r="AO400">
        <v>1</v>
      </c>
      <c r="AP400">
        <v>0</v>
      </c>
      <c r="AQ400">
        <v>0</v>
      </c>
      <c r="AR400">
        <v>0</v>
      </c>
      <c r="AS400" t="s">
        <v>3</v>
      </c>
      <c r="AT400">
        <v>0.03</v>
      </c>
      <c r="AU400" t="s">
        <v>3</v>
      </c>
      <c r="AV400">
        <v>0</v>
      </c>
      <c r="AW400">
        <v>2</v>
      </c>
      <c r="AX400">
        <v>48585093</v>
      </c>
      <c r="AY400">
        <v>1</v>
      </c>
      <c r="AZ400">
        <v>0</v>
      </c>
      <c r="BA400">
        <v>433</v>
      </c>
      <c r="BB400">
        <v>0</v>
      </c>
      <c r="BC400">
        <v>0</v>
      </c>
      <c r="BD400">
        <v>0</v>
      </c>
      <c r="BE400">
        <v>0</v>
      </c>
      <c r="BF400">
        <v>0</v>
      </c>
      <c r="BG400">
        <v>0</v>
      </c>
      <c r="BH400">
        <v>0</v>
      </c>
      <c r="BI400">
        <v>0</v>
      </c>
      <c r="BJ400">
        <v>0</v>
      </c>
      <c r="BK400">
        <v>0</v>
      </c>
      <c r="BL400">
        <v>0</v>
      </c>
      <c r="BM400">
        <v>0</v>
      </c>
      <c r="BN400">
        <v>0</v>
      </c>
      <c r="BO400">
        <v>0</v>
      </c>
      <c r="BP400">
        <v>0</v>
      </c>
      <c r="BQ400">
        <v>0</v>
      </c>
      <c r="BR400">
        <v>0</v>
      </c>
      <c r="BS400">
        <v>0</v>
      </c>
      <c r="BT400">
        <v>0</v>
      </c>
      <c r="BU400">
        <v>0</v>
      </c>
      <c r="BV400">
        <v>0</v>
      </c>
      <c r="BW400">
        <v>0</v>
      </c>
      <c r="CX400">
        <f>Y400*Source!I184</f>
        <v>5.9999999999999995E-4</v>
      </c>
      <c r="CY400">
        <f>AB400</f>
        <v>124.14</v>
      </c>
      <c r="CZ400">
        <f>AF400</f>
        <v>124.14</v>
      </c>
      <c r="DA400">
        <f>AJ400</f>
        <v>1</v>
      </c>
      <c r="DB400">
        <f t="shared" si="39"/>
        <v>3.72</v>
      </c>
      <c r="DC400">
        <f t="shared" si="40"/>
        <v>0.36</v>
      </c>
    </row>
    <row r="401" spans="1:107">
      <c r="A401">
        <f>ROW(Source!A184)</f>
        <v>184</v>
      </c>
      <c r="B401">
        <v>48583957</v>
      </c>
      <c r="C401">
        <v>48585076</v>
      </c>
      <c r="D401">
        <v>40547416</v>
      </c>
      <c r="E401">
        <v>1</v>
      </c>
      <c r="F401">
        <v>1</v>
      </c>
      <c r="G401">
        <v>1</v>
      </c>
      <c r="H401">
        <v>2</v>
      </c>
      <c r="I401" t="s">
        <v>1275</v>
      </c>
      <c r="J401" t="s">
        <v>1276</v>
      </c>
      <c r="K401" t="s">
        <v>1277</v>
      </c>
      <c r="L401">
        <v>1368</v>
      </c>
      <c r="N401">
        <v>1011</v>
      </c>
      <c r="O401" t="s">
        <v>997</v>
      </c>
      <c r="P401" t="s">
        <v>997</v>
      </c>
      <c r="Q401">
        <v>1</v>
      </c>
      <c r="W401">
        <v>0</v>
      </c>
      <c r="X401">
        <v>1707446855</v>
      </c>
      <c r="Y401">
        <v>8.1199999999999992</v>
      </c>
      <c r="AA401">
        <v>0</v>
      </c>
      <c r="AB401">
        <v>101.79</v>
      </c>
      <c r="AC401">
        <v>12.1</v>
      </c>
      <c r="AD401">
        <v>0</v>
      </c>
      <c r="AE401">
        <v>0</v>
      </c>
      <c r="AF401">
        <v>101.79</v>
      </c>
      <c r="AG401">
        <v>12.1</v>
      </c>
      <c r="AH401">
        <v>0</v>
      </c>
      <c r="AI401">
        <v>1</v>
      </c>
      <c r="AJ401">
        <v>1</v>
      </c>
      <c r="AK401">
        <v>1</v>
      </c>
      <c r="AL401">
        <v>1</v>
      </c>
      <c r="AN401">
        <v>0</v>
      </c>
      <c r="AO401">
        <v>1</v>
      </c>
      <c r="AP401">
        <v>0</v>
      </c>
      <c r="AQ401">
        <v>0</v>
      </c>
      <c r="AR401">
        <v>0</v>
      </c>
      <c r="AS401" t="s">
        <v>3</v>
      </c>
      <c r="AT401">
        <v>8.1199999999999992</v>
      </c>
      <c r="AU401" t="s">
        <v>3</v>
      </c>
      <c r="AV401">
        <v>0</v>
      </c>
      <c r="AW401">
        <v>2</v>
      </c>
      <c r="AX401">
        <v>48585094</v>
      </c>
      <c r="AY401">
        <v>1</v>
      </c>
      <c r="AZ401">
        <v>0</v>
      </c>
      <c r="BA401">
        <v>434</v>
      </c>
      <c r="BB401">
        <v>0</v>
      </c>
      <c r="BC401">
        <v>0</v>
      </c>
      <c r="BD401">
        <v>0</v>
      </c>
      <c r="BE401">
        <v>0</v>
      </c>
      <c r="BF401">
        <v>0</v>
      </c>
      <c r="BG401">
        <v>0</v>
      </c>
      <c r="BH401">
        <v>0</v>
      </c>
      <c r="BI401">
        <v>0</v>
      </c>
      <c r="BJ401">
        <v>0</v>
      </c>
      <c r="BK401">
        <v>0</v>
      </c>
      <c r="BL401">
        <v>0</v>
      </c>
      <c r="BM401">
        <v>0</v>
      </c>
      <c r="BN401">
        <v>0</v>
      </c>
      <c r="BO401">
        <v>0</v>
      </c>
      <c r="BP401">
        <v>0</v>
      </c>
      <c r="BQ401">
        <v>0</v>
      </c>
      <c r="BR401">
        <v>0</v>
      </c>
      <c r="BS401">
        <v>0</v>
      </c>
      <c r="BT401">
        <v>0</v>
      </c>
      <c r="BU401">
        <v>0</v>
      </c>
      <c r="BV401">
        <v>0</v>
      </c>
      <c r="BW401">
        <v>0</v>
      </c>
      <c r="CX401">
        <f>Y401*Source!I184</f>
        <v>0.16239999999999999</v>
      </c>
      <c r="CY401">
        <f>AB401</f>
        <v>101.79</v>
      </c>
      <c r="CZ401">
        <f>AF401</f>
        <v>101.79</v>
      </c>
      <c r="DA401">
        <f>AJ401</f>
        <v>1</v>
      </c>
      <c r="DB401">
        <f t="shared" si="39"/>
        <v>826.53</v>
      </c>
      <c r="DC401">
        <f t="shared" si="40"/>
        <v>98.25</v>
      </c>
    </row>
    <row r="402" spans="1:107">
      <c r="A402">
        <f>ROW(Source!A184)</f>
        <v>184</v>
      </c>
      <c r="B402">
        <v>48583957</v>
      </c>
      <c r="C402">
        <v>48585076</v>
      </c>
      <c r="D402">
        <v>40548857</v>
      </c>
      <c r="E402">
        <v>1</v>
      </c>
      <c r="F402">
        <v>1</v>
      </c>
      <c r="G402">
        <v>1</v>
      </c>
      <c r="H402">
        <v>2</v>
      </c>
      <c r="I402" t="s">
        <v>1028</v>
      </c>
      <c r="J402" t="s">
        <v>1029</v>
      </c>
      <c r="K402" t="s">
        <v>1030</v>
      </c>
      <c r="L402">
        <v>1368</v>
      </c>
      <c r="N402">
        <v>1011</v>
      </c>
      <c r="O402" t="s">
        <v>997</v>
      </c>
      <c r="P402" t="s">
        <v>997</v>
      </c>
      <c r="Q402">
        <v>1</v>
      </c>
      <c r="W402">
        <v>0</v>
      </c>
      <c r="X402">
        <v>-671646184</v>
      </c>
      <c r="Y402">
        <v>0.22</v>
      </c>
      <c r="AA402">
        <v>0</v>
      </c>
      <c r="AB402">
        <v>91.76</v>
      </c>
      <c r="AC402">
        <v>10.35</v>
      </c>
      <c r="AD402">
        <v>0</v>
      </c>
      <c r="AE402">
        <v>0</v>
      </c>
      <c r="AF402">
        <v>91.76</v>
      </c>
      <c r="AG402">
        <v>10.35</v>
      </c>
      <c r="AH402">
        <v>0</v>
      </c>
      <c r="AI402">
        <v>1</v>
      </c>
      <c r="AJ402">
        <v>1</v>
      </c>
      <c r="AK402">
        <v>1</v>
      </c>
      <c r="AL402">
        <v>1</v>
      </c>
      <c r="AN402">
        <v>0</v>
      </c>
      <c r="AO402">
        <v>1</v>
      </c>
      <c r="AP402">
        <v>0</v>
      </c>
      <c r="AQ402">
        <v>0</v>
      </c>
      <c r="AR402">
        <v>0</v>
      </c>
      <c r="AS402" t="s">
        <v>3</v>
      </c>
      <c r="AT402">
        <v>0.22</v>
      </c>
      <c r="AU402" t="s">
        <v>3</v>
      </c>
      <c r="AV402">
        <v>0</v>
      </c>
      <c r="AW402">
        <v>2</v>
      </c>
      <c r="AX402">
        <v>48585095</v>
      </c>
      <c r="AY402">
        <v>1</v>
      </c>
      <c r="AZ402">
        <v>0</v>
      </c>
      <c r="BA402">
        <v>435</v>
      </c>
      <c r="BB402">
        <v>0</v>
      </c>
      <c r="BC402">
        <v>0</v>
      </c>
      <c r="BD402">
        <v>0</v>
      </c>
      <c r="BE402">
        <v>0</v>
      </c>
      <c r="BF402">
        <v>0</v>
      </c>
      <c r="BG402">
        <v>0</v>
      </c>
      <c r="BH402">
        <v>0</v>
      </c>
      <c r="BI402">
        <v>0</v>
      </c>
      <c r="BJ402">
        <v>0</v>
      </c>
      <c r="BK402">
        <v>0</v>
      </c>
      <c r="BL402">
        <v>0</v>
      </c>
      <c r="BM402">
        <v>0</v>
      </c>
      <c r="BN402">
        <v>0</v>
      </c>
      <c r="BO402">
        <v>0</v>
      </c>
      <c r="BP402">
        <v>0</v>
      </c>
      <c r="BQ402">
        <v>0</v>
      </c>
      <c r="BR402">
        <v>0</v>
      </c>
      <c r="BS402">
        <v>0</v>
      </c>
      <c r="BT402">
        <v>0</v>
      </c>
      <c r="BU402">
        <v>0</v>
      </c>
      <c r="BV402">
        <v>0</v>
      </c>
      <c r="BW402">
        <v>0</v>
      </c>
      <c r="CX402">
        <f>Y402*Source!I184</f>
        <v>4.4000000000000003E-3</v>
      </c>
      <c r="CY402">
        <f>AB402</f>
        <v>91.76</v>
      </c>
      <c r="CZ402">
        <f>AF402</f>
        <v>91.76</v>
      </c>
      <c r="DA402">
        <f>AJ402</f>
        <v>1</v>
      </c>
      <c r="DB402">
        <f t="shared" si="39"/>
        <v>20.190000000000001</v>
      </c>
      <c r="DC402">
        <f t="shared" si="40"/>
        <v>2.2799999999999998</v>
      </c>
    </row>
    <row r="403" spans="1:107">
      <c r="A403">
        <f>ROW(Source!A184)</f>
        <v>184</v>
      </c>
      <c r="B403">
        <v>48583957</v>
      </c>
      <c r="C403">
        <v>48585076</v>
      </c>
      <c r="D403">
        <v>40489223</v>
      </c>
      <c r="E403">
        <v>1</v>
      </c>
      <c r="F403">
        <v>1</v>
      </c>
      <c r="G403">
        <v>1</v>
      </c>
      <c r="H403">
        <v>3</v>
      </c>
      <c r="I403" t="s">
        <v>1278</v>
      </c>
      <c r="J403" t="s">
        <v>1279</v>
      </c>
      <c r="K403" t="s">
        <v>1280</v>
      </c>
      <c r="L403">
        <v>1348</v>
      </c>
      <c r="N403">
        <v>1009</v>
      </c>
      <c r="O403" t="s">
        <v>40</v>
      </c>
      <c r="P403" t="s">
        <v>40</v>
      </c>
      <c r="Q403">
        <v>1000</v>
      </c>
      <c r="W403">
        <v>0</v>
      </c>
      <c r="X403">
        <v>-821544112</v>
      </c>
      <c r="Y403">
        <v>5.9000000000000003E-4</v>
      </c>
      <c r="AA403">
        <v>22558</v>
      </c>
      <c r="AB403">
        <v>0</v>
      </c>
      <c r="AC403">
        <v>0</v>
      </c>
      <c r="AD403">
        <v>0</v>
      </c>
      <c r="AE403">
        <v>22558</v>
      </c>
      <c r="AF403">
        <v>0</v>
      </c>
      <c r="AG403">
        <v>0</v>
      </c>
      <c r="AH403">
        <v>0</v>
      </c>
      <c r="AI403">
        <v>1</v>
      </c>
      <c r="AJ403">
        <v>1</v>
      </c>
      <c r="AK403">
        <v>1</v>
      </c>
      <c r="AL403">
        <v>1</v>
      </c>
      <c r="AN403">
        <v>0</v>
      </c>
      <c r="AO403">
        <v>1</v>
      </c>
      <c r="AP403">
        <v>0</v>
      </c>
      <c r="AQ403">
        <v>0</v>
      </c>
      <c r="AR403">
        <v>0</v>
      </c>
      <c r="AS403" t="s">
        <v>3</v>
      </c>
      <c r="AT403">
        <v>5.9000000000000003E-4</v>
      </c>
      <c r="AU403" t="s">
        <v>3</v>
      </c>
      <c r="AV403">
        <v>0</v>
      </c>
      <c r="AW403">
        <v>2</v>
      </c>
      <c r="AX403">
        <v>48585096</v>
      </c>
      <c r="AY403">
        <v>1</v>
      </c>
      <c r="AZ403">
        <v>0</v>
      </c>
      <c r="BA403">
        <v>436</v>
      </c>
      <c r="BB403">
        <v>0</v>
      </c>
      <c r="BC403">
        <v>0</v>
      </c>
      <c r="BD403">
        <v>0</v>
      </c>
      <c r="BE403">
        <v>0</v>
      </c>
      <c r="BF403">
        <v>0</v>
      </c>
      <c r="BG403">
        <v>0</v>
      </c>
      <c r="BH403">
        <v>0</v>
      </c>
      <c r="BI403">
        <v>0</v>
      </c>
      <c r="BJ403">
        <v>0</v>
      </c>
      <c r="BK403">
        <v>0</v>
      </c>
      <c r="BL403">
        <v>0</v>
      </c>
      <c r="BM403">
        <v>0</v>
      </c>
      <c r="BN403">
        <v>0</v>
      </c>
      <c r="BO403">
        <v>0</v>
      </c>
      <c r="BP403">
        <v>0</v>
      </c>
      <c r="BQ403">
        <v>0</v>
      </c>
      <c r="BR403">
        <v>0</v>
      </c>
      <c r="BS403">
        <v>0</v>
      </c>
      <c r="BT403">
        <v>0</v>
      </c>
      <c r="BU403">
        <v>0</v>
      </c>
      <c r="BV403">
        <v>0</v>
      </c>
      <c r="BW403">
        <v>0</v>
      </c>
      <c r="CX403">
        <f>Y403*Source!I184</f>
        <v>1.1800000000000001E-5</v>
      </c>
      <c r="CY403">
        <f t="shared" ref="CY403:CY409" si="44">AA403</f>
        <v>22558</v>
      </c>
      <c r="CZ403">
        <f t="shared" ref="CZ403:CZ409" si="45">AE403</f>
        <v>22558</v>
      </c>
      <c r="DA403">
        <f t="shared" ref="DA403:DA409" si="46">AI403</f>
        <v>1</v>
      </c>
      <c r="DB403">
        <f t="shared" si="39"/>
        <v>13.31</v>
      </c>
      <c r="DC403">
        <f t="shared" si="40"/>
        <v>0</v>
      </c>
    </row>
    <row r="404" spans="1:107">
      <c r="A404">
        <f>ROW(Source!A184)</f>
        <v>184</v>
      </c>
      <c r="B404">
        <v>48583957</v>
      </c>
      <c r="C404">
        <v>48585076</v>
      </c>
      <c r="D404">
        <v>40484313</v>
      </c>
      <c r="E404">
        <v>1</v>
      </c>
      <c r="F404">
        <v>1</v>
      </c>
      <c r="G404">
        <v>1</v>
      </c>
      <c r="H404">
        <v>3</v>
      </c>
      <c r="I404" t="s">
        <v>1281</v>
      </c>
      <c r="J404" t="s">
        <v>1282</v>
      </c>
      <c r="K404" t="s">
        <v>1283</v>
      </c>
      <c r="L404">
        <v>1346</v>
      </c>
      <c r="N404">
        <v>1009</v>
      </c>
      <c r="O404" t="s">
        <v>220</v>
      </c>
      <c r="P404" t="s">
        <v>220</v>
      </c>
      <c r="Q404">
        <v>1</v>
      </c>
      <c r="W404">
        <v>0</v>
      </c>
      <c r="X404">
        <v>1449902051</v>
      </c>
      <c r="Y404">
        <v>0.2</v>
      </c>
      <c r="AA404">
        <v>28.93</v>
      </c>
      <c r="AB404">
        <v>0</v>
      </c>
      <c r="AC404">
        <v>0</v>
      </c>
      <c r="AD404">
        <v>0</v>
      </c>
      <c r="AE404">
        <v>28.93</v>
      </c>
      <c r="AF404">
        <v>0</v>
      </c>
      <c r="AG404">
        <v>0</v>
      </c>
      <c r="AH404">
        <v>0</v>
      </c>
      <c r="AI404">
        <v>1</v>
      </c>
      <c r="AJ404">
        <v>1</v>
      </c>
      <c r="AK404">
        <v>1</v>
      </c>
      <c r="AL404">
        <v>1</v>
      </c>
      <c r="AN404">
        <v>0</v>
      </c>
      <c r="AO404">
        <v>1</v>
      </c>
      <c r="AP404">
        <v>0</v>
      </c>
      <c r="AQ404">
        <v>0</v>
      </c>
      <c r="AR404">
        <v>0</v>
      </c>
      <c r="AS404" t="s">
        <v>3</v>
      </c>
      <c r="AT404">
        <v>0.2</v>
      </c>
      <c r="AU404" t="s">
        <v>3</v>
      </c>
      <c r="AV404">
        <v>0</v>
      </c>
      <c r="AW404">
        <v>2</v>
      </c>
      <c r="AX404">
        <v>48585097</v>
      </c>
      <c r="AY404">
        <v>1</v>
      </c>
      <c r="AZ404">
        <v>0</v>
      </c>
      <c r="BA404">
        <v>437</v>
      </c>
      <c r="BB404">
        <v>0</v>
      </c>
      <c r="BC404">
        <v>0</v>
      </c>
      <c r="BD404">
        <v>0</v>
      </c>
      <c r="BE404">
        <v>0</v>
      </c>
      <c r="BF404">
        <v>0</v>
      </c>
      <c r="BG404">
        <v>0</v>
      </c>
      <c r="BH404">
        <v>0</v>
      </c>
      <c r="BI404">
        <v>0</v>
      </c>
      <c r="BJ404">
        <v>0</v>
      </c>
      <c r="BK404">
        <v>0</v>
      </c>
      <c r="BL404">
        <v>0</v>
      </c>
      <c r="BM404">
        <v>0</v>
      </c>
      <c r="BN404">
        <v>0</v>
      </c>
      <c r="BO404">
        <v>0</v>
      </c>
      <c r="BP404">
        <v>0</v>
      </c>
      <c r="BQ404">
        <v>0</v>
      </c>
      <c r="BR404">
        <v>0</v>
      </c>
      <c r="BS404">
        <v>0</v>
      </c>
      <c r="BT404">
        <v>0</v>
      </c>
      <c r="BU404">
        <v>0</v>
      </c>
      <c r="BV404">
        <v>0</v>
      </c>
      <c r="BW404">
        <v>0</v>
      </c>
      <c r="CX404">
        <f>Y404*Source!I184</f>
        <v>4.0000000000000001E-3</v>
      </c>
      <c r="CY404">
        <f t="shared" si="44"/>
        <v>28.93</v>
      </c>
      <c r="CZ404">
        <f t="shared" si="45"/>
        <v>28.93</v>
      </c>
      <c r="DA404">
        <f t="shared" si="46"/>
        <v>1</v>
      </c>
      <c r="DB404">
        <f t="shared" si="39"/>
        <v>5.79</v>
      </c>
      <c r="DC404">
        <f t="shared" si="40"/>
        <v>0</v>
      </c>
    </row>
    <row r="405" spans="1:107">
      <c r="A405">
        <f>ROW(Source!A184)</f>
        <v>184</v>
      </c>
      <c r="B405">
        <v>48583957</v>
      </c>
      <c r="C405">
        <v>48585076</v>
      </c>
      <c r="D405">
        <v>40482981</v>
      </c>
      <c r="E405">
        <v>1</v>
      </c>
      <c r="F405">
        <v>1</v>
      </c>
      <c r="G405">
        <v>1</v>
      </c>
      <c r="H405">
        <v>3</v>
      </c>
      <c r="I405" t="s">
        <v>1284</v>
      </c>
      <c r="J405" t="s">
        <v>1285</v>
      </c>
      <c r="K405" t="s">
        <v>1286</v>
      </c>
      <c r="L405">
        <v>1356</v>
      </c>
      <c r="N405">
        <v>1010</v>
      </c>
      <c r="O405" t="s">
        <v>898</v>
      </c>
      <c r="P405" t="s">
        <v>898</v>
      </c>
      <c r="Q405">
        <v>1000</v>
      </c>
      <c r="W405">
        <v>0</v>
      </c>
      <c r="X405">
        <v>1733417419</v>
      </c>
      <c r="Y405">
        <v>6.9000000000000006E-2</v>
      </c>
      <c r="AA405">
        <v>253.8</v>
      </c>
      <c r="AB405">
        <v>0</v>
      </c>
      <c r="AC405">
        <v>0</v>
      </c>
      <c r="AD405">
        <v>0</v>
      </c>
      <c r="AE405">
        <v>253.8</v>
      </c>
      <c r="AF405">
        <v>0</v>
      </c>
      <c r="AG405">
        <v>0</v>
      </c>
      <c r="AH405">
        <v>0</v>
      </c>
      <c r="AI405">
        <v>1</v>
      </c>
      <c r="AJ405">
        <v>1</v>
      </c>
      <c r="AK405">
        <v>1</v>
      </c>
      <c r="AL405">
        <v>1</v>
      </c>
      <c r="AN405">
        <v>0</v>
      </c>
      <c r="AO405">
        <v>1</v>
      </c>
      <c r="AP405">
        <v>0</v>
      </c>
      <c r="AQ405">
        <v>0</v>
      </c>
      <c r="AR405">
        <v>0</v>
      </c>
      <c r="AS405" t="s">
        <v>3</v>
      </c>
      <c r="AT405">
        <v>6.9000000000000006E-2</v>
      </c>
      <c r="AU405" t="s">
        <v>3</v>
      </c>
      <c r="AV405">
        <v>0</v>
      </c>
      <c r="AW405">
        <v>2</v>
      </c>
      <c r="AX405">
        <v>48585098</v>
      </c>
      <c r="AY405">
        <v>1</v>
      </c>
      <c r="AZ405">
        <v>0</v>
      </c>
      <c r="BA405">
        <v>438</v>
      </c>
      <c r="BB405">
        <v>0</v>
      </c>
      <c r="BC405">
        <v>0</v>
      </c>
      <c r="BD405">
        <v>0</v>
      </c>
      <c r="BE405">
        <v>0</v>
      </c>
      <c r="BF405">
        <v>0</v>
      </c>
      <c r="BG405">
        <v>0</v>
      </c>
      <c r="BH405">
        <v>0</v>
      </c>
      <c r="BI405">
        <v>0</v>
      </c>
      <c r="BJ405">
        <v>0</v>
      </c>
      <c r="BK405">
        <v>0</v>
      </c>
      <c r="BL405">
        <v>0</v>
      </c>
      <c r="BM405">
        <v>0</v>
      </c>
      <c r="BN405">
        <v>0</v>
      </c>
      <c r="BO405">
        <v>0</v>
      </c>
      <c r="BP405">
        <v>0</v>
      </c>
      <c r="BQ405">
        <v>0</v>
      </c>
      <c r="BR405">
        <v>0</v>
      </c>
      <c r="BS405">
        <v>0</v>
      </c>
      <c r="BT405">
        <v>0</v>
      </c>
      <c r="BU405">
        <v>0</v>
      </c>
      <c r="BV405">
        <v>0</v>
      </c>
      <c r="BW405">
        <v>0</v>
      </c>
      <c r="CX405">
        <f>Y405*Source!I184</f>
        <v>1.3800000000000002E-3</v>
      </c>
      <c r="CY405">
        <f t="shared" si="44"/>
        <v>253.8</v>
      </c>
      <c r="CZ405">
        <f t="shared" si="45"/>
        <v>253.8</v>
      </c>
      <c r="DA405">
        <f t="shared" si="46"/>
        <v>1</v>
      </c>
      <c r="DB405">
        <f t="shared" si="39"/>
        <v>17.510000000000002</v>
      </c>
      <c r="DC405">
        <f t="shared" si="40"/>
        <v>0</v>
      </c>
    </row>
    <row r="406" spans="1:107">
      <c r="A406">
        <f>ROW(Source!A184)</f>
        <v>184</v>
      </c>
      <c r="B406">
        <v>48583957</v>
      </c>
      <c r="C406">
        <v>48585076</v>
      </c>
      <c r="D406">
        <v>40487646</v>
      </c>
      <c r="E406">
        <v>1</v>
      </c>
      <c r="F406">
        <v>1</v>
      </c>
      <c r="G406">
        <v>1</v>
      </c>
      <c r="H406">
        <v>3</v>
      </c>
      <c r="I406" t="s">
        <v>1287</v>
      </c>
      <c r="J406" t="s">
        <v>1288</v>
      </c>
      <c r="K406" t="s">
        <v>1289</v>
      </c>
      <c r="L406">
        <v>1346</v>
      </c>
      <c r="N406">
        <v>1009</v>
      </c>
      <c r="O406" t="s">
        <v>220</v>
      </c>
      <c r="P406" t="s">
        <v>220</v>
      </c>
      <c r="Q406">
        <v>1</v>
      </c>
      <c r="W406">
        <v>0</v>
      </c>
      <c r="X406">
        <v>-84482358</v>
      </c>
      <c r="Y406">
        <v>0.38</v>
      </c>
      <c r="AA406">
        <v>25.38</v>
      </c>
      <c r="AB406">
        <v>0</v>
      </c>
      <c r="AC406">
        <v>0</v>
      </c>
      <c r="AD406">
        <v>0</v>
      </c>
      <c r="AE406">
        <v>25.38</v>
      </c>
      <c r="AF406">
        <v>0</v>
      </c>
      <c r="AG406">
        <v>0</v>
      </c>
      <c r="AH406">
        <v>0</v>
      </c>
      <c r="AI406">
        <v>1</v>
      </c>
      <c r="AJ406">
        <v>1</v>
      </c>
      <c r="AK406">
        <v>1</v>
      </c>
      <c r="AL406">
        <v>1</v>
      </c>
      <c r="AN406">
        <v>0</v>
      </c>
      <c r="AO406">
        <v>1</v>
      </c>
      <c r="AP406">
        <v>0</v>
      </c>
      <c r="AQ406">
        <v>0</v>
      </c>
      <c r="AR406">
        <v>0</v>
      </c>
      <c r="AS406" t="s">
        <v>3</v>
      </c>
      <c r="AT406">
        <v>0.38</v>
      </c>
      <c r="AU406" t="s">
        <v>3</v>
      </c>
      <c r="AV406">
        <v>0</v>
      </c>
      <c r="AW406">
        <v>2</v>
      </c>
      <c r="AX406">
        <v>48585099</v>
      </c>
      <c r="AY406">
        <v>1</v>
      </c>
      <c r="AZ406">
        <v>0</v>
      </c>
      <c r="BA406">
        <v>439</v>
      </c>
      <c r="BB406">
        <v>0</v>
      </c>
      <c r="BC406">
        <v>0</v>
      </c>
      <c r="BD406">
        <v>0</v>
      </c>
      <c r="BE406">
        <v>0</v>
      </c>
      <c r="BF406">
        <v>0</v>
      </c>
      <c r="BG406">
        <v>0</v>
      </c>
      <c r="BH406">
        <v>0</v>
      </c>
      <c r="BI406">
        <v>0</v>
      </c>
      <c r="BJ406">
        <v>0</v>
      </c>
      <c r="BK406">
        <v>0</v>
      </c>
      <c r="BL406">
        <v>0</v>
      </c>
      <c r="BM406">
        <v>0</v>
      </c>
      <c r="BN406">
        <v>0</v>
      </c>
      <c r="BO406">
        <v>0</v>
      </c>
      <c r="BP406">
        <v>0</v>
      </c>
      <c r="BQ406">
        <v>0</v>
      </c>
      <c r="BR406">
        <v>0</v>
      </c>
      <c r="BS406">
        <v>0</v>
      </c>
      <c r="BT406">
        <v>0</v>
      </c>
      <c r="BU406">
        <v>0</v>
      </c>
      <c r="BV406">
        <v>0</v>
      </c>
      <c r="BW406">
        <v>0</v>
      </c>
      <c r="CX406">
        <f>Y406*Source!I184</f>
        <v>7.6E-3</v>
      </c>
      <c r="CY406">
        <f t="shared" si="44"/>
        <v>25.38</v>
      </c>
      <c r="CZ406">
        <f t="shared" si="45"/>
        <v>25.38</v>
      </c>
      <c r="DA406">
        <f t="shared" si="46"/>
        <v>1</v>
      </c>
      <c r="DB406">
        <f t="shared" si="39"/>
        <v>9.64</v>
      </c>
      <c r="DC406">
        <f t="shared" si="40"/>
        <v>0</v>
      </c>
    </row>
    <row r="407" spans="1:107">
      <c r="A407">
        <f>ROW(Source!A184)</f>
        <v>184</v>
      </c>
      <c r="B407">
        <v>48583957</v>
      </c>
      <c r="C407">
        <v>48585076</v>
      </c>
      <c r="D407">
        <v>40496702</v>
      </c>
      <c r="E407">
        <v>1</v>
      </c>
      <c r="F407">
        <v>1</v>
      </c>
      <c r="G407">
        <v>1</v>
      </c>
      <c r="H407">
        <v>3</v>
      </c>
      <c r="I407" t="s">
        <v>1290</v>
      </c>
      <c r="J407" t="s">
        <v>1291</v>
      </c>
      <c r="K407" t="s">
        <v>1292</v>
      </c>
      <c r="L407">
        <v>1346</v>
      </c>
      <c r="N407">
        <v>1009</v>
      </c>
      <c r="O407" t="s">
        <v>220</v>
      </c>
      <c r="P407" t="s">
        <v>220</v>
      </c>
      <c r="Q407">
        <v>1</v>
      </c>
      <c r="W407">
        <v>0</v>
      </c>
      <c r="X407">
        <v>-1525317035</v>
      </c>
      <c r="Y407">
        <v>0.25</v>
      </c>
      <c r="AA407">
        <v>12.05</v>
      </c>
      <c r="AB407">
        <v>0</v>
      </c>
      <c r="AC407">
        <v>0</v>
      </c>
      <c r="AD407">
        <v>0</v>
      </c>
      <c r="AE407">
        <v>12.05</v>
      </c>
      <c r="AF407">
        <v>0</v>
      </c>
      <c r="AG407">
        <v>0</v>
      </c>
      <c r="AH407">
        <v>0</v>
      </c>
      <c r="AI407">
        <v>1</v>
      </c>
      <c r="AJ407">
        <v>1</v>
      </c>
      <c r="AK407">
        <v>1</v>
      </c>
      <c r="AL407">
        <v>1</v>
      </c>
      <c r="AN407">
        <v>0</v>
      </c>
      <c r="AO407">
        <v>1</v>
      </c>
      <c r="AP407">
        <v>0</v>
      </c>
      <c r="AQ407">
        <v>0</v>
      </c>
      <c r="AR407">
        <v>0</v>
      </c>
      <c r="AS407" t="s">
        <v>3</v>
      </c>
      <c r="AT407">
        <v>0.25</v>
      </c>
      <c r="AU407" t="s">
        <v>3</v>
      </c>
      <c r="AV407">
        <v>0</v>
      </c>
      <c r="AW407">
        <v>2</v>
      </c>
      <c r="AX407">
        <v>48585101</v>
      </c>
      <c r="AY407">
        <v>1</v>
      </c>
      <c r="AZ407">
        <v>0</v>
      </c>
      <c r="BA407">
        <v>441</v>
      </c>
      <c r="BB407">
        <v>0</v>
      </c>
      <c r="BC407">
        <v>0</v>
      </c>
      <c r="BD407">
        <v>0</v>
      </c>
      <c r="BE407">
        <v>0</v>
      </c>
      <c r="BF407">
        <v>0</v>
      </c>
      <c r="BG407">
        <v>0</v>
      </c>
      <c r="BH407">
        <v>0</v>
      </c>
      <c r="BI407">
        <v>0</v>
      </c>
      <c r="BJ407">
        <v>0</v>
      </c>
      <c r="BK407">
        <v>0</v>
      </c>
      <c r="BL407">
        <v>0</v>
      </c>
      <c r="BM407">
        <v>0</v>
      </c>
      <c r="BN407">
        <v>0</v>
      </c>
      <c r="BO407">
        <v>0</v>
      </c>
      <c r="BP407">
        <v>0</v>
      </c>
      <c r="BQ407">
        <v>0</v>
      </c>
      <c r="BR407">
        <v>0</v>
      </c>
      <c r="BS407">
        <v>0</v>
      </c>
      <c r="BT407">
        <v>0</v>
      </c>
      <c r="BU407">
        <v>0</v>
      </c>
      <c r="BV407">
        <v>0</v>
      </c>
      <c r="BW407">
        <v>0</v>
      </c>
      <c r="CX407">
        <f>Y407*Source!I184</f>
        <v>5.0000000000000001E-3</v>
      </c>
      <c r="CY407">
        <f t="shared" si="44"/>
        <v>12.05</v>
      </c>
      <c r="CZ407">
        <f t="shared" si="45"/>
        <v>12.05</v>
      </c>
      <c r="DA407">
        <f t="shared" si="46"/>
        <v>1</v>
      </c>
      <c r="DB407">
        <f t="shared" si="39"/>
        <v>3.01</v>
      </c>
      <c r="DC407">
        <f t="shared" si="40"/>
        <v>0</v>
      </c>
    </row>
    <row r="408" spans="1:107">
      <c r="A408">
        <f>ROW(Source!A184)</f>
        <v>184</v>
      </c>
      <c r="B408">
        <v>48583957</v>
      </c>
      <c r="C408">
        <v>48585076</v>
      </c>
      <c r="D408">
        <v>40525245</v>
      </c>
      <c r="E408">
        <v>1</v>
      </c>
      <c r="F408">
        <v>1</v>
      </c>
      <c r="G408">
        <v>1</v>
      </c>
      <c r="H408">
        <v>3</v>
      </c>
      <c r="I408" t="s">
        <v>1293</v>
      </c>
      <c r="J408" t="s">
        <v>1294</v>
      </c>
      <c r="K408" t="s">
        <v>1295</v>
      </c>
      <c r="L408">
        <v>1346</v>
      </c>
      <c r="N408">
        <v>1009</v>
      </c>
      <c r="O408" t="s">
        <v>220</v>
      </c>
      <c r="P408" t="s">
        <v>220</v>
      </c>
      <c r="Q408">
        <v>1</v>
      </c>
      <c r="W408">
        <v>0</v>
      </c>
      <c r="X408">
        <v>-1262037915</v>
      </c>
      <c r="Y408">
        <v>2.5000000000000001E-3</v>
      </c>
      <c r="AA408">
        <v>1.42</v>
      </c>
      <c r="AB408">
        <v>0</v>
      </c>
      <c r="AC408">
        <v>0</v>
      </c>
      <c r="AD408">
        <v>0</v>
      </c>
      <c r="AE408">
        <v>1.42</v>
      </c>
      <c r="AF408">
        <v>0</v>
      </c>
      <c r="AG408">
        <v>0</v>
      </c>
      <c r="AH408">
        <v>0</v>
      </c>
      <c r="AI408">
        <v>1</v>
      </c>
      <c r="AJ408">
        <v>1</v>
      </c>
      <c r="AK408">
        <v>1</v>
      </c>
      <c r="AL408">
        <v>1</v>
      </c>
      <c r="AN408">
        <v>0</v>
      </c>
      <c r="AO408">
        <v>1</v>
      </c>
      <c r="AP408">
        <v>0</v>
      </c>
      <c r="AQ408">
        <v>0</v>
      </c>
      <c r="AR408">
        <v>0</v>
      </c>
      <c r="AS408" t="s">
        <v>3</v>
      </c>
      <c r="AT408">
        <v>2.5000000000000001E-3</v>
      </c>
      <c r="AU408" t="s">
        <v>3</v>
      </c>
      <c r="AV408">
        <v>0</v>
      </c>
      <c r="AW408">
        <v>2</v>
      </c>
      <c r="AX408">
        <v>48585104</v>
      </c>
      <c r="AY408">
        <v>1</v>
      </c>
      <c r="AZ408">
        <v>0</v>
      </c>
      <c r="BA408">
        <v>444</v>
      </c>
      <c r="BB408">
        <v>0</v>
      </c>
      <c r="BC408">
        <v>0</v>
      </c>
      <c r="BD408">
        <v>0</v>
      </c>
      <c r="BE408">
        <v>0</v>
      </c>
      <c r="BF408">
        <v>0</v>
      </c>
      <c r="BG408">
        <v>0</v>
      </c>
      <c r="BH408">
        <v>0</v>
      </c>
      <c r="BI408">
        <v>0</v>
      </c>
      <c r="BJ408">
        <v>0</v>
      </c>
      <c r="BK408">
        <v>0</v>
      </c>
      <c r="BL408">
        <v>0</v>
      </c>
      <c r="BM408">
        <v>0</v>
      </c>
      <c r="BN408">
        <v>0</v>
      </c>
      <c r="BO408">
        <v>0</v>
      </c>
      <c r="BP408">
        <v>0</v>
      </c>
      <c r="BQ408">
        <v>0</v>
      </c>
      <c r="BR408">
        <v>0</v>
      </c>
      <c r="BS408">
        <v>0</v>
      </c>
      <c r="BT408">
        <v>0</v>
      </c>
      <c r="BU408">
        <v>0</v>
      </c>
      <c r="BV408">
        <v>0</v>
      </c>
      <c r="BW408">
        <v>0</v>
      </c>
      <c r="CX408">
        <f>Y408*Source!I184</f>
        <v>5.0000000000000002E-5</v>
      </c>
      <c r="CY408">
        <f t="shared" si="44"/>
        <v>1.42</v>
      </c>
      <c r="CZ408">
        <f t="shared" si="45"/>
        <v>1.42</v>
      </c>
      <c r="DA408">
        <f t="shared" si="46"/>
        <v>1</v>
      </c>
      <c r="DB408">
        <f t="shared" si="39"/>
        <v>0</v>
      </c>
      <c r="DC408">
        <f t="shared" si="40"/>
        <v>0</v>
      </c>
    </row>
    <row r="409" spans="1:107">
      <c r="A409">
        <f>ROW(Source!A184)</f>
        <v>184</v>
      </c>
      <c r="B409">
        <v>48583957</v>
      </c>
      <c r="C409">
        <v>48585076</v>
      </c>
      <c r="D409">
        <v>40525967</v>
      </c>
      <c r="E409">
        <v>1</v>
      </c>
      <c r="F409">
        <v>1</v>
      </c>
      <c r="G409">
        <v>1</v>
      </c>
      <c r="H409">
        <v>3</v>
      </c>
      <c r="I409" t="s">
        <v>1090</v>
      </c>
      <c r="J409" t="s">
        <v>1091</v>
      </c>
      <c r="K409" t="s">
        <v>1092</v>
      </c>
      <c r="L409">
        <v>1339</v>
      </c>
      <c r="N409">
        <v>1007</v>
      </c>
      <c r="O409" t="s">
        <v>1040</v>
      </c>
      <c r="P409" t="s">
        <v>1040</v>
      </c>
      <c r="Q409">
        <v>1</v>
      </c>
      <c r="W409">
        <v>0</v>
      </c>
      <c r="X409">
        <v>-1418712732</v>
      </c>
      <c r="Y409">
        <v>0.74</v>
      </c>
      <c r="AA409">
        <v>2.4700000000000002</v>
      </c>
      <c r="AB409">
        <v>0</v>
      </c>
      <c r="AC409">
        <v>0</v>
      </c>
      <c r="AD409">
        <v>0</v>
      </c>
      <c r="AE409">
        <v>2.4700000000000002</v>
      </c>
      <c r="AF409">
        <v>0</v>
      </c>
      <c r="AG409">
        <v>0</v>
      </c>
      <c r="AH409">
        <v>0</v>
      </c>
      <c r="AI409">
        <v>1</v>
      </c>
      <c r="AJ409">
        <v>1</v>
      </c>
      <c r="AK409">
        <v>1</v>
      </c>
      <c r="AL409">
        <v>1</v>
      </c>
      <c r="AN409">
        <v>0</v>
      </c>
      <c r="AO409">
        <v>1</v>
      </c>
      <c r="AP409">
        <v>0</v>
      </c>
      <c r="AQ409">
        <v>0</v>
      </c>
      <c r="AR409">
        <v>0</v>
      </c>
      <c r="AS409" t="s">
        <v>3</v>
      </c>
      <c r="AT409">
        <v>0.74</v>
      </c>
      <c r="AU409" t="s">
        <v>3</v>
      </c>
      <c r="AV409">
        <v>0</v>
      </c>
      <c r="AW409">
        <v>2</v>
      </c>
      <c r="AX409">
        <v>48585105</v>
      </c>
      <c r="AY409">
        <v>1</v>
      </c>
      <c r="AZ409">
        <v>0</v>
      </c>
      <c r="BA409">
        <v>445</v>
      </c>
      <c r="BB409">
        <v>0</v>
      </c>
      <c r="BC409">
        <v>0</v>
      </c>
      <c r="BD409">
        <v>0</v>
      </c>
      <c r="BE409">
        <v>0</v>
      </c>
      <c r="BF409">
        <v>0</v>
      </c>
      <c r="BG409">
        <v>0</v>
      </c>
      <c r="BH409">
        <v>0</v>
      </c>
      <c r="BI409">
        <v>0</v>
      </c>
      <c r="BJ409">
        <v>0</v>
      </c>
      <c r="BK409">
        <v>0</v>
      </c>
      <c r="BL409">
        <v>0</v>
      </c>
      <c r="BM409">
        <v>0</v>
      </c>
      <c r="BN409">
        <v>0</v>
      </c>
      <c r="BO409">
        <v>0</v>
      </c>
      <c r="BP409">
        <v>0</v>
      </c>
      <c r="BQ409">
        <v>0</v>
      </c>
      <c r="BR409">
        <v>0</v>
      </c>
      <c r="BS409">
        <v>0</v>
      </c>
      <c r="BT409">
        <v>0</v>
      </c>
      <c r="BU409">
        <v>0</v>
      </c>
      <c r="BV409">
        <v>0</v>
      </c>
      <c r="BW409">
        <v>0</v>
      </c>
      <c r="CX409">
        <f>Y409*Source!I184</f>
        <v>1.4800000000000001E-2</v>
      </c>
      <c r="CY409">
        <f t="shared" si="44"/>
        <v>2.4700000000000002</v>
      </c>
      <c r="CZ409">
        <f t="shared" si="45"/>
        <v>2.4700000000000002</v>
      </c>
      <c r="DA409">
        <f t="shared" si="46"/>
        <v>1</v>
      </c>
      <c r="DB409">
        <f t="shared" si="39"/>
        <v>1.83</v>
      </c>
      <c r="DC409">
        <f t="shared" si="40"/>
        <v>0</v>
      </c>
    </row>
    <row r="410" spans="1:107">
      <c r="A410">
        <f>ROW(Source!A190)</f>
        <v>190</v>
      </c>
      <c r="B410">
        <v>48583957</v>
      </c>
      <c r="C410">
        <v>48585112</v>
      </c>
      <c r="D410">
        <v>23135499</v>
      </c>
      <c r="E410">
        <v>1</v>
      </c>
      <c r="F410">
        <v>1</v>
      </c>
      <c r="G410">
        <v>1</v>
      </c>
      <c r="H410">
        <v>1</v>
      </c>
      <c r="I410" t="s">
        <v>1296</v>
      </c>
      <c r="J410" t="s">
        <v>3</v>
      </c>
      <c r="K410" t="s">
        <v>1297</v>
      </c>
      <c r="L410">
        <v>1369</v>
      </c>
      <c r="N410">
        <v>1013</v>
      </c>
      <c r="O410" t="s">
        <v>991</v>
      </c>
      <c r="P410" t="s">
        <v>991</v>
      </c>
      <c r="Q410">
        <v>1</v>
      </c>
      <c r="W410">
        <v>0</v>
      </c>
      <c r="X410">
        <v>-499460097</v>
      </c>
      <c r="Y410">
        <v>0.3</v>
      </c>
      <c r="AA410">
        <v>0</v>
      </c>
      <c r="AB410">
        <v>0</v>
      </c>
      <c r="AC410">
        <v>0</v>
      </c>
      <c r="AD410">
        <v>8.99</v>
      </c>
      <c r="AE410">
        <v>0</v>
      </c>
      <c r="AF410">
        <v>0</v>
      </c>
      <c r="AG410">
        <v>0</v>
      </c>
      <c r="AH410">
        <v>8.99</v>
      </c>
      <c r="AI410">
        <v>1</v>
      </c>
      <c r="AJ410">
        <v>1</v>
      </c>
      <c r="AK410">
        <v>1</v>
      </c>
      <c r="AL410">
        <v>1</v>
      </c>
      <c r="AN410">
        <v>0</v>
      </c>
      <c r="AO410">
        <v>1</v>
      </c>
      <c r="AP410">
        <v>0</v>
      </c>
      <c r="AQ410">
        <v>0</v>
      </c>
      <c r="AR410">
        <v>0</v>
      </c>
      <c r="AS410" t="s">
        <v>3</v>
      </c>
      <c r="AT410">
        <v>0.3</v>
      </c>
      <c r="AU410" t="s">
        <v>3</v>
      </c>
      <c r="AV410">
        <v>1</v>
      </c>
      <c r="AW410">
        <v>2</v>
      </c>
      <c r="AX410">
        <v>48585120</v>
      </c>
      <c r="AY410">
        <v>1</v>
      </c>
      <c r="AZ410">
        <v>0</v>
      </c>
      <c r="BA410">
        <v>447</v>
      </c>
      <c r="BB410">
        <v>0</v>
      </c>
      <c r="BC410">
        <v>0</v>
      </c>
      <c r="BD410">
        <v>0</v>
      </c>
      <c r="BE410">
        <v>0</v>
      </c>
      <c r="BF410">
        <v>0</v>
      </c>
      <c r="BG410">
        <v>0</v>
      </c>
      <c r="BH410">
        <v>0</v>
      </c>
      <c r="BI410">
        <v>0</v>
      </c>
      <c r="BJ410">
        <v>0</v>
      </c>
      <c r="BK410">
        <v>0</v>
      </c>
      <c r="BL410">
        <v>0</v>
      </c>
      <c r="BM410">
        <v>0</v>
      </c>
      <c r="BN410">
        <v>0</v>
      </c>
      <c r="BO410">
        <v>0</v>
      </c>
      <c r="BP410">
        <v>0</v>
      </c>
      <c r="BQ410">
        <v>0</v>
      </c>
      <c r="BR410">
        <v>0</v>
      </c>
      <c r="BS410">
        <v>0</v>
      </c>
      <c r="BT410">
        <v>0</v>
      </c>
      <c r="BU410">
        <v>0</v>
      </c>
      <c r="BV410">
        <v>0</v>
      </c>
      <c r="BW410">
        <v>0</v>
      </c>
      <c r="CX410">
        <f>Y410*Source!I190</f>
        <v>0.3</v>
      </c>
      <c r="CY410">
        <f>AD410</f>
        <v>8.99</v>
      </c>
      <c r="CZ410">
        <f>AH410</f>
        <v>8.99</v>
      </c>
      <c r="DA410">
        <f>AL410</f>
        <v>1</v>
      </c>
      <c r="DB410">
        <f t="shared" si="39"/>
        <v>2.7</v>
      </c>
      <c r="DC410">
        <f t="shared" si="40"/>
        <v>0</v>
      </c>
    </row>
    <row r="411" spans="1:107">
      <c r="A411">
        <f>ROW(Source!A190)</f>
        <v>190</v>
      </c>
      <c r="B411">
        <v>48583957</v>
      </c>
      <c r="C411">
        <v>48585112</v>
      </c>
      <c r="D411">
        <v>40485210</v>
      </c>
      <c r="E411">
        <v>1</v>
      </c>
      <c r="F411">
        <v>1</v>
      </c>
      <c r="G411">
        <v>1</v>
      </c>
      <c r="H411">
        <v>3</v>
      </c>
      <c r="I411" t="s">
        <v>1298</v>
      </c>
      <c r="J411" t="s">
        <v>1299</v>
      </c>
      <c r="K411" t="s">
        <v>1300</v>
      </c>
      <c r="L411">
        <v>1348</v>
      </c>
      <c r="N411">
        <v>1009</v>
      </c>
      <c r="O411" t="s">
        <v>40</v>
      </c>
      <c r="P411" t="s">
        <v>40</v>
      </c>
      <c r="Q411">
        <v>1000</v>
      </c>
      <c r="W411">
        <v>0</v>
      </c>
      <c r="X411">
        <v>593844519</v>
      </c>
      <c r="Y411">
        <v>2.0000000000000002E-5</v>
      </c>
      <c r="AA411">
        <v>20713</v>
      </c>
      <c r="AB411">
        <v>0</v>
      </c>
      <c r="AC411">
        <v>0</v>
      </c>
      <c r="AD411">
        <v>0</v>
      </c>
      <c r="AE411">
        <v>20713</v>
      </c>
      <c r="AF411">
        <v>0</v>
      </c>
      <c r="AG411">
        <v>0</v>
      </c>
      <c r="AH411">
        <v>0</v>
      </c>
      <c r="AI411">
        <v>1</v>
      </c>
      <c r="AJ411">
        <v>1</v>
      </c>
      <c r="AK411">
        <v>1</v>
      </c>
      <c r="AL411">
        <v>1</v>
      </c>
      <c r="AN411">
        <v>0</v>
      </c>
      <c r="AO411">
        <v>1</v>
      </c>
      <c r="AP411">
        <v>0</v>
      </c>
      <c r="AQ411">
        <v>0</v>
      </c>
      <c r="AR411">
        <v>0</v>
      </c>
      <c r="AS411" t="s">
        <v>3</v>
      </c>
      <c r="AT411">
        <v>2.0000000000000002E-5</v>
      </c>
      <c r="AU411" t="s">
        <v>3</v>
      </c>
      <c r="AV411">
        <v>0</v>
      </c>
      <c r="AW411">
        <v>2</v>
      </c>
      <c r="AX411">
        <v>48585121</v>
      </c>
      <c r="AY411">
        <v>1</v>
      </c>
      <c r="AZ411">
        <v>0</v>
      </c>
      <c r="BA411">
        <v>448</v>
      </c>
      <c r="BB411">
        <v>0</v>
      </c>
      <c r="BC411">
        <v>0</v>
      </c>
      <c r="BD411">
        <v>0</v>
      </c>
      <c r="BE411">
        <v>0</v>
      </c>
      <c r="BF411">
        <v>0</v>
      </c>
      <c r="BG411">
        <v>0</v>
      </c>
      <c r="BH411">
        <v>0</v>
      </c>
      <c r="BI411">
        <v>0</v>
      </c>
      <c r="BJ411">
        <v>0</v>
      </c>
      <c r="BK411">
        <v>0</v>
      </c>
      <c r="BL411">
        <v>0</v>
      </c>
      <c r="BM411">
        <v>0</v>
      </c>
      <c r="BN411">
        <v>0</v>
      </c>
      <c r="BO411">
        <v>0</v>
      </c>
      <c r="BP411">
        <v>0</v>
      </c>
      <c r="BQ411">
        <v>0</v>
      </c>
      <c r="BR411">
        <v>0</v>
      </c>
      <c r="BS411">
        <v>0</v>
      </c>
      <c r="BT411">
        <v>0</v>
      </c>
      <c r="BU411">
        <v>0</v>
      </c>
      <c r="BV411">
        <v>0</v>
      </c>
      <c r="BW411">
        <v>0</v>
      </c>
      <c r="CX411">
        <f>Y411*Source!I190</f>
        <v>2.0000000000000002E-5</v>
      </c>
      <c r="CY411">
        <f t="shared" ref="CY411:CY416" si="47">AA411</f>
        <v>20713</v>
      </c>
      <c r="CZ411">
        <f t="shared" ref="CZ411:CZ416" si="48">AE411</f>
        <v>20713</v>
      </c>
      <c r="DA411">
        <f t="shared" ref="DA411:DA416" si="49">AI411</f>
        <v>1</v>
      </c>
      <c r="DB411">
        <f t="shared" si="39"/>
        <v>0.41</v>
      </c>
      <c r="DC411">
        <f t="shared" si="40"/>
        <v>0</v>
      </c>
    </row>
    <row r="412" spans="1:107">
      <c r="A412">
        <f>ROW(Source!A190)</f>
        <v>190</v>
      </c>
      <c r="B412">
        <v>48583957</v>
      </c>
      <c r="C412">
        <v>48585112</v>
      </c>
      <c r="D412">
        <v>40485440</v>
      </c>
      <c r="E412">
        <v>1</v>
      </c>
      <c r="F412">
        <v>1</v>
      </c>
      <c r="G412">
        <v>1</v>
      </c>
      <c r="H412">
        <v>3</v>
      </c>
      <c r="I412" t="s">
        <v>1301</v>
      </c>
      <c r="J412" t="s">
        <v>1302</v>
      </c>
      <c r="K412" t="s">
        <v>1303</v>
      </c>
      <c r="L412">
        <v>1348</v>
      </c>
      <c r="N412">
        <v>1009</v>
      </c>
      <c r="O412" t="s">
        <v>40</v>
      </c>
      <c r="P412" t="s">
        <v>40</v>
      </c>
      <c r="Q412">
        <v>1000</v>
      </c>
      <c r="W412">
        <v>0</v>
      </c>
      <c r="X412">
        <v>-1171140754</v>
      </c>
      <c r="Y412">
        <v>1.0000000000000001E-5</v>
      </c>
      <c r="AA412">
        <v>17917</v>
      </c>
      <c r="AB412">
        <v>0</v>
      </c>
      <c r="AC412">
        <v>0</v>
      </c>
      <c r="AD412">
        <v>0</v>
      </c>
      <c r="AE412">
        <v>17917</v>
      </c>
      <c r="AF412">
        <v>0</v>
      </c>
      <c r="AG412">
        <v>0</v>
      </c>
      <c r="AH412">
        <v>0</v>
      </c>
      <c r="AI412">
        <v>1</v>
      </c>
      <c r="AJ412">
        <v>1</v>
      </c>
      <c r="AK412">
        <v>1</v>
      </c>
      <c r="AL412">
        <v>1</v>
      </c>
      <c r="AN412">
        <v>0</v>
      </c>
      <c r="AO412">
        <v>1</v>
      </c>
      <c r="AP412">
        <v>0</v>
      </c>
      <c r="AQ412">
        <v>0</v>
      </c>
      <c r="AR412">
        <v>0</v>
      </c>
      <c r="AS412" t="s">
        <v>3</v>
      </c>
      <c r="AT412">
        <v>1.0000000000000001E-5</v>
      </c>
      <c r="AU412" t="s">
        <v>3</v>
      </c>
      <c r="AV412">
        <v>0</v>
      </c>
      <c r="AW412">
        <v>2</v>
      </c>
      <c r="AX412">
        <v>48585122</v>
      </c>
      <c r="AY412">
        <v>1</v>
      </c>
      <c r="AZ412">
        <v>0</v>
      </c>
      <c r="BA412">
        <v>449</v>
      </c>
      <c r="BB412">
        <v>0</v>
      </c>
      <c r="BC412">
        <v>0</v>
      </c>
      <c r="BD412">
        <v>0</v>
      </c>
      <c r="BE412">
        <v>0</v>
      </c>
      <c r="BF412">
        <v>0</v>
      </c>
      <c r="BG412">
        <v>0</v>
      </c>
      <c r="BH412">
        <v>0</v>
      </c>
      <c r="BI412">
        <v>0</v>
      </c>
      <c r="BJ412">
        <v>0</v>
      </c>
      <c r="BK412">
        <v>0</v>
      </c>
      <c r="BL412">
        <v>0</v>
      </c>
      <c r="BM412">
        <v>0</v>
      </c>
      <c r="BN412">
        <v>0</v>
      </c>
      <c r="BO412">
        <v>0</v>
      </c>
      <c r="BP412">
        <v>0</v>
      </c>
      <c r="BQ412">
        <v>0</v>
      </c>
      <c r="BR412">
        <v>0</v>
      </c>
      <c r="BS412">
        <v>0</v>
      </c>
      <c r="BT412">
        <v>0</v>
      </c>
      <c r="BU412">
        <v>0</v>
      </c>
      <c r="BV412">
        <v>0</v>
      </c>
      <c r="BW412">
        <v>0</v>
      </c>
      <c r="CX412">
        <f>Y412*Source!I190</f>
        <v>1.0000000000000001E-5</v>
      </c>
      <c r="CY412">
        <f t="shared" si="47"/>
        <v>17917</v>
      </c>
      <c r="CZ412">
        <f t="shared" si="48"/>
        <v>17917</v>
      </c>
      <c r="DA412">
        <f t="shared" si="49"/>
        <v>1</v>
      </c>
      <c r="DB412">
        <f t="shared" si="39"/>
        <v>0.18</v>
      </c>
      <c r="DC412">
        <f t="shared" si="40"/>
        <v>0</v>
      </c>
    </row>
    <row r="413" spans="1:107">
      <c r="A413">
        <f>ROW(Source!A190)</f>
        <v>190</v>
      </c>
      <c r="B413">
        <v>48583957</v>
      </c>
      <c r="C413">
        <v>48585112</v>
      </c>
      <c r="D413">
        <v>40482976</v>
      </c>
      <c r="E413">
        <v>1</v>
      </c>
      <c r="F413">
        <v>1</v>
      </c>
      <c r="G413">
        <v>1</v>
      </c>
      <c r="H413">
        <v>3</v>
      </c>
      <c r="I413" t="s">
        <v>1304</v>
      </c>
      <c r="J413" t="s">
        <v>1305</v>
      </c>
      <c r="K413" t="s">
        <v>1306</v>
      </c>
      <c r="L413">
        <v>1346</v>
      </c>
      <c r="N413">
        <v>1009</v>
      </c>
      <c r="O413" t="s">
        <v>220</v>
      </c>
      <c r="P413" t="s">
        <v>220</v>
      </c>
      <c r="Q413">
        <v>1</v>
      </c>
      <c r="W413">
        <v>0</v>
      </c>
      <c r="X413">
        <v>-1079761038</v>
      </c>
      <c r="Y413">
        <v>0.01</v>
      </c>
      <c r="AA413">
        <v>37.29</v>
      </c>
      <c r="AB413">
        <v>0</v>
      </c>
      <c r="AC413">
        <v>0</v>
      </c>
      <c r="AD413">
        <v>0</v>
      </c>
      <c r="AE413">
        <v>37.29</v>
      </c>
      <c r="AF413">
        <v>0</v>
      </c>
      <c r="AG413">
        <v>0</v>
      </c>
      <c r="AH413">
        <v>0</v>
      </c>
      <c r="AI413">
        <v>1</v>
      </c>
      <c r="AJ413">
        <v>1</v>
      </c>
      <c r="AK413">
        <v>1</v>
      </c>
      <c r="AL413">
        <v>1</v>
      </c>
      <c r="AN413">
        <v>0</v>
      </c>
      <c r="AO413">
        <v>1</v>
      </c>
      <c r="AP413">
        <v>0</v>
      </c>
      <c r="AQ413">
        <v>0</v>
      </c>
      <c r="AR413">
        <v>0</v>
      </c>
      <c r="AS413" t="s">
        <v>3</v>
      </c>
      <c r="AT413">
        <v>0.01</v>
      </c>
      <c r="AU413" t="s">
        <v>3</v>
      </c>
      <c r="AV413">
        <v>0</v>
      </c>
      <c r="AW413">
        <v>2</v>
      </c>
      <c r="AX413">
        <v>48585123</v>
      </c>
      <c r="AY413">
        <v>1</v>
      </c>
      <c r="AZ413">
        <v>0</v>
      </c>
      <c r="BA413">
        <v>450</v>
      </c>
      <c r="BB413">
        <v>0</v>
      </c>
      <c r="BC413">
        <v>0</v>
      </c>
      <c r="BD413">
        <v>0</v>
      </c>
      <c r="BE413">
        <v>0</v>
      </c>
      <c r="BF413">
        <v>0</v>
      </c>
      <c r="BG413">
        <v>0</v>
      </c>
      <c r="BH413">
        <v>0</v>
      </c>
      <c r="BI413">
        <v>0</v>
      </c>
      <c r="BJ413">
        <v>0</v>
      </c>
      <c r="BK413">
        <v>0</v>
      </c>
      <c r="BL413">
        <v>0</v>
      </c>
      <c r="BM413">
        <v>0</v>
      </c>
      <c r="BN413">
        <v>0</v>
      </c>
      <c r="BO413">
        <v>0</v>
      </c>
      <c r="BP413">
        <v>0</v>
      </c>
      <c r="BQ413">
        <v>0</v>
      </c>
      <c r="BR413">
        <v>0</v>
      </c>
      <c r="BS413">
        <v>0</v>
      </c>
      <c r="BT413">
        <v>0</v>
      </c>
      <c r="BU413">
        <v>0</v>
      </c>
      <c r="BV413">
        <v>0</v>
      </c>
      <c r="BW413">
        <v>0</v>
      </c>
      <c r="CX413">
        <f>Y413*Source!I190</f>
        <v>0.01</v>
      </c>
      <c r="CY413">
        <f t="shared" si="47"/>
        <v>37.29</v>
      </c>
      <c r="CZ413">
        <f t="shared" si="48"/>
        <v>37.29</v>
      </c>
      <c r="DA413">
        <f t="shared" si="49"/>
        <v>1</v>
      </c>
      <c r="DB413">
        <f t="shared" si="39"/>
        <v>0.37</v>
      </c>
      <c r="DC413">
        <f t="shared" si="40"/>
        <v>0</v>
      </c>
    </row>
    <row r="414" spans="1:107">
      <c r="A414">
        <f>ROW(Source!A190)</f>
        <v>190</v>
      </c>
      <c r="B414">
        <v>48583957</v>
      </c>
      <c r="C414">
        <v>48585112</v>
      </c>
      <c r="D414">
        <v>40513913</v>
      </c>
      <c r="E414">
        <v>1</v>
      </c>
      <c r="F414">
        <v>1</v>
      </c>
      <c r="G414">
        <v>1</v>
      </c>
      <c r="H414">
        <v>3</v>
      </c>
      <c r="I414" t="s">
        <v>439</v>
      </c>
      <c r="J414" t="s">
        <v>441</v>
      </c>
      <c r="K414" t="s">
        <v>440</v>
      </c>
      <c r="L414">
        <v>1301</v>
      </c>
      <c r="N414">
        <v>1003</v>
      </c>
      <c r="O414" t="s">
        <v>116</v>
      </c>
      <c r="P414" t="s">
        <v>116</v>
      </c>
      <c r="Q414">
        <v>1</v>
      </c>
      <c r="W414">
        <v>0</v>
      </c>
      <c r="X414">
        <v>-155120229</v>
      </c>
      <c r="Y414">
        <v>20</v>
      </c>
      <c r="AA414">
        <v>38.57</v>
      </c>
      <c r="AB414">
        <v>0</v>
      </c>
      <c r="AC414">
        <v>0</v>
      </c>
      <c r="AD414">
        <v>0</v>
      </c>
      <c r="AE414">
        <v>38.57</v>
      </c>
      <c r="AF414">
        <v>0</v>
      </c>
      <c r="AG414">
        <v>0</v>
      </c>
      <c r="AH414">
        <v>0</v>
      </c>
      <c r="AI414">
        <v>1</v>
      </c>
      <c r="AJ414">
        <v>1</v>
      </c>
      <c r="AK414">
        <v>1</v>
      </c>
      <c r="AL414">
        <v>1</v>
      </c>
      <c r="AN414">
        <v>0</v>
      </c>
      <c r="AO414">
        <v>1</v>
      </c>
      <c r="AP414">
        <v>0</v>
      </c>
      <c r="AQ414">
        <v>0</v>
      </c>
      <c r="AR414">
        <v>0</v>
      </c>
      <c r="AS414" t="s">
        <v>3</v>
      </c>
      <c r="AT414">
        <v>20</v>
      </c>
      <c r="AU414" t="s">
        <v>3</v>
      </c>
      <c r="AV414">
        <v>0</v>
      </c>
      <c r="AW414">
        <v>2</v>
      </c>
      <c r="AX414">
        <v>48585124</v>
      </c>
      <c r="AY414">
        <v>1</v>
      </c>
      <c r="AZ414">
        <v>0</v>
      </c>
      <c r="BA414">
        <v>451</v>
      </c>
      <c r="BB414">
        <v>0</v>
      </c>
      <c r="BC414">
        <v>0</v>
      </c>
      <c r="BD414">
        <v>0</v>
      </c>
      <c r="BE414">
        <v>0</v>
      </c>
      <c r="BF414">
        <v>0</v>
      </c>
      <c r="BG414">
        <v>0</v>
      </c>
      <c r="BH414">
        <v>0</v>
      </c>
      <c r="BI414">
        <v>0</v>
      </c>
      <c r="BJ414">
        <v>0</v>
      </c>
      <c r="BK414">
        <v>0</v>
      </c>
      <c r="BL414">
        <v>0</v>
      </c>
      <c r="BM414">
        <v>0</v>
      </c>
      <c r="BN414">
        <v>0</v>
      </c>
      <c r="BO414">
        <v>0</v>
      </c>
      <c r="BP414">
        <v>0</v>
      </c>
      <c r="BQ414">
        <v>0</v>
      </c>
      <c r="BR414">
        <v>0</v>
      </c>
      <c r="BS414">
        <v>0</v>
      </c>
      <c r="BT414">
        <v>0</v>
      </c>
      <c r="BU414">
        <v>0</v>
      </c>
      <c r="BV414">
        <v>0</v>
      </c>
      <c r="BW414">
        <v>0</v>
      </c>
      <c r="CX414">
        <f>Y414*Source!I190</f>
        <v>20</v>
      </c>
      <c r="CY414">
        <f t="shared" si="47"/>
        <v>38.57</v>
      </c>
      <c r="CZ414">
        <f t="shared" si="48"/>
        <v>38.57</v>
      </c>
      <c r="DA414">
        <f t="shared" si="49"/>
        <v>1</v>
      </c>
      <c r="DB414">
        <f t="shared" si="39"/>
        <v>771.4</v>
      </c>
      <c r="DC414">
        <f t="shared" si="40"/>
        <v>0</v>
      </c>
    </row>
    <row r="415" spans="1:107">
      <c r="A415">
        <f>ROW(Source!A190)</f>
        <v>190</v>
      </c>
      <c r="B415">
        <v>48583957</v>
      </c>
      <c r="C415">
        <v>48585112</v>
      </c>
      <c r="D415">
        <v>40513862</v>
      </c>
      <c r="E415">
        <v>1</v>
      </c>
      <c r="F415">
        <v>1</v>
      </c>
      <c r="G415">
        <v>1</v>
      </c>
      <c r="H415">
        <v>3</v>
      </c>
      <c r="I415" t="s">
        <v>1307</v>
      </c>
      <c r="J415" t="s">
        <v>1308</v>
      </c>
      <c r="K415" t="s">
        <v>1309</v>
      </c>
      <c r="L415">
        <v>1354</v>
      </c>
      <c r="N415">
        <v>1010</v>
      </c>
      <c r="O415" t="s">
        <v>170</v>
      </c>
      <c r="P415" t="s">
        <v>170</v>
      </c>
      <c r="Q415">
        <v>1</v>
      </c>
      <c r="W415">
        <v>0</v>
      </c>
      <c r="X415">
        <v>931633966</v>
      </c>
      <c r="Y415">
        <v>2</v>
      </c>
      <c r="AA415">
        <v>3.9</v>
      </c>
      <c r="AB415">
        <v>0</v>
      </c>
      <c r="AC415">
        <v>0</v>
      </c>
      <c r="AD415">
        <v>0</v>
      </c>
      <c r="AE415">
        <v>3.9</v>
      </c>
      <c r="AF415">
        <v>0</v>
      </c>
      <c r="AG415">
        <v>0</v>
      </c>
      <c r="AH415">
        <v>0</v>
      </c>
      <c r="AI415">
        <v>1</v>
      </c>
      <c r="AJ415">
        <v>1</v>
      </c>
      <c r="AK415">
        <v>1</v>
      </c>
      <c r="AL415">
        <v>1</v>
      </c>
      <c r="AN415">
        <v>0</v>
      </c>
      <c r="AO415">
        <v>1</v>
      </c>
      <c r="AP415">
        <v>0</v>
      </c>
      <c r="AQ415">
        <v>0</v>
      </c>
      <c r="AR415">
        <v>0</v>
      </c>
      <c r="AS415" t="s">
        <v>3</v>
      </c>
      <c r="AT415">
        <v>2</v>
      </c>
      <c r="AU415" t="s">
        <v>3</v>
      </c>
      <c r="AV415">
        <v>0</v>
      </c>
      <c r="AW415">
        <v>2</v>
      </c>
      <c r="AX415">
        <v>48585125</v>
      </c>
      <c r="AY415">
        <v>1</v>
      </c>
      <c r="AZ415">
        <v>0</v>
      </c>
      <c r="BA415">
        <v>452</v>
      </c>
      <c r="BB415">
        <v>0</v>
      </c>
      <c r="BC415">
        <v>0</v>
      </c>
      <c r="BD415">
        <v>0</v>
      </c>
      <c r="BE415">
        <v>0</v>
      </c>
      <c r="BF415">
        <v>0</v>
      </c>
      <c r="BG415">
        <v>0</v>
      </c>
      <c r="BH415">
        <v>0</v>
      </c>
      <c r="BI415">
        <v>0</v>
      </c>
      <c r="BJ415">
        <v>0</v>
      </c>
      <c r="BK415">
        <v>0</v>
      </c>
      <c r="BL415">
        <v>0</v>
      </c>
      <c r="BM415">
        <v>0</v>
      </c>
      <c r="BN415">
        <v>0</v>
      </c>
      <c r="BO415">
        <v>0</v>
      </c>
      <c r="BP415">
        <v>0</v>
      </c>
      <c r="BQ415">
        <v>0</v>
      </c>
      <c r="BR415">
        <v>0</v>
      </c>
      <c r="BS415">
        <v>0</v>
      </c>
      <c r="BT415">
        <v>0</v>
      </c>
      <c r="BU415">
        <v>0</v>
      </c>
      <c r="BV415">
        <v>0</v>
      </c>
      <c r="BW415">
        <v>0</v>
      </c>
      <c r="CX415">
        <f>Y415*Source!I190</f>
        <v>2</v>
      </c>
      <c r="CY415">
        <f t="shared" si="47"/>
        <v>3.9</v>
      </c>
      <c r="CZ415">
        <f t="shared" si="48"/>
        <v>3.9</v>
      </c>
      <c r="DA415">
        <f t="shared" si="49"/>
        <v>1</v>
      </c>
      <c r="DB415">
        <f t="shared" si="39"/>
        <v>7.8</v>
      </c>
      <c r="DC415">
        <f t="shared" si="40"/>
        <v>0</v>
      </c>
    </row>
    <row r="416" spans="1:107">
      <c r="A416">
        <f>ROW(Source!A190)</f>
        <v>190</v>
      </c>
      <c r="B416">
        <v>48583957</v>
      </c>
      <c r="C416">
        <v>48585112</v>
      </c>
      <c r="D416">
        <v>40514880</v>
      </c>
      <c r="E416">
        <v>1</v>
      </c>
      <c r="F416">
        <v>1</v>
      </c>
      <c r="G416">
        <v>1</v>
      </c>
      <c r="H416">
        <v>3</v>
      </c>
      <c r="I416" t="s">
        <v>1310</v>
      </c>
      <c r="J416" t="s">
        <v>1311</v>
      </c>
      <c r="K416" t="s">
        <v>1312</v>
      </c>
      <c r="L416">
        <v>1354</v>
      </c>
      <c r="N416">
        <v>1010</v>
      </c>
      <c r="O416" t="s">
        <v>170</v>
      </c>
      <c r="P416" t="s">
        <v>170</v>
      </c>
      <c r="Q416">
        <v>1</v>
      </c>
      <c r="W416">
        <v>0</v>
      </c>
      <c r="X416">
        <v>-803389421</v>
      </c>
      <c r="Y416">
        <v>1</v>
      </c>
      <c r="AA416">
        <v>23.45</v>
      </c>
      <c r="AB416">
        <v>0</v>
      </c>
      <c r="AC416">
        <v>0</v>
      </c>
      <c r="AD416">
        <v>0</v>
      </c>
      <c r="AE416">
        <v>23.45</v>
      </c>
      <c r="AF416">
        <v>0</v>
      </c>
      <c r="AG416">
        <v>0</v>
      </c>
      <c r="AH416">
        <v>0</v>
      </c>
      <c r="AI416">
        <v>1</v>
      </c>
      <c r="AJ416">
        <v>1</v>
      </c>
      <c r="AK416">
        <v>1</v>
      </c>
      <c r="AL416">
        <v>1</v>
      </c>
      <c r="AN416">
        <v>0</v>
      </c>
      <c r="AO416">
        <v>1</v>
      </c>
      <c r="AP416">
        <v>0</v>
      </c>
      <c r="AQ416">
        <v>0</v>
      </c>
      <c r="AR416">
        <v>0</v>
      </c>
      <c r="AS416" t="s">
        <v>3</v>
      </c>
      <c r="AT416">
        <v>1</v>
      </c>
      <c r="AU416" t="s">
        <v>3</v>
      </c>
      <c r="AV416">
        <v>0</v>
      </c>
      <c r="AW416">
        <v>2</v>
      </c>
      <c r="AX416">
        <v>48585126</v>
      </c>
      <c r="AY416">
        <v>1</v>
      </c>
      <c r="AZ416">
        <v>0</v>
      </c>
      <c r="BA416">
        <v>453</v>
      </c>
      <c r="BB416">
        <v>0</v>
      </c>
      <c r="BC416">
        <v>0</v>
      </c>
      <c r="BD416">
        <v>0</v>
      </c>
      <c r="BE416">
        <v>0</v>
      </c>
      <c r="BF416">
        <v>0</v>
      </c>
      <c r="BG416">
        <v>0</v>
      </c>
      <c r="BH416">
        <v>0</v>
      </c>
      <c r="BI416">
        <v>0</v>
      </c>
      <c r="BJ416">
        <v>0</v>
      </c>
      <c r="BK416">
        <v>0</v>
      </c>
      <c r="BL416">
        <v>0</v>
      </c>
      <c r="BM416">
        <v>0</v>
      </c>
      <c r="BN416">
        <v>0</v>
      </c>
      <c r="BO416">
        <v>0</v>
      </c>
      <c r="BP416">
        <v>0</v>
      </c>
      <c r="BQ416">
        <v>0</v>
      </c>
      <c r="BR416">
        <v>0</v>
      </c>
      <c r="BS416">
        <v>0</v>
      </c>
      <c r="BT416">
        <v>0</v>
      </c>
      <c r="BU416">
        <v>0</v>
      </c>
      <c r="BV416">
        <v>0</v>
      </c>
      <c r="BW416">
        <v>0</v>
      </c>
      <c r="CX416">
        <f>Y416*Source!I190</f>
        <v>1</v>
      </c>
      <c r="CY416">
        <f t="shared" si="47"/>
        <v>23.45</v>
      </c>
      <c r="CZ416">
        <f t="shared" si="48"/>
        <v>23.45</v>
      </c>
      <c r="DA416">
        <f t="shared" si="49"/>
        <v>1</v>
      </c>
      <c r="DB416">
        <f t="shared" si="39"/>
        <v>23.45</v>
      </c>
      <c r="DC416">
        <f t="shared" si="40"/>
        <v>0</v>
      </c>
    </row>
    <row r="417" spans="1:107">
      <c r="A417">
        <f>ROW(Source!A194)</f>
        <v>194</v>
      </c>
      <c r="B417">
        <v>48583957</v>
      </c>
      <c r="C417">
        <v>48585130</v>
      </c>
      <c r="D417">
        <v>23129438</v>
      </c>
      <c r="E417">
        <v>1</v>
      </c>
      <c r="F417">
        <v>1</v>
      </c>
      <c r="G417">
        <v>1</v>
      </c>
      <c r="H417">
        <v>1</v>
      </c>
      <c r="I417" t="s">
        <v>1199</v>
      </c>
      <c r="J417" t="s">
        <v>3</v>
      </c>
      <c r="K417" t="s">
        <v>1200</v>
      </c>
      <c r="L417">
        <v>1369</v>
      </c>
      <c r="N417">
        <v>1013</v>
      </c>
      <c r="O417" t="s">
        <v>991</v>
      </c>
      <c r="P417" t="s">
        <v>991</v>
      </c>
      <c r="Q417">
        <v>1</v>
      </c>
      <c r="W417">
        <v>0</v>
      </c>
      <c r="X417">
        <v>-2139336833</v>
      </c>
      <c r="Y417">
        <v>55.83</v>
      </c>
      <c r="AA417">
        <v>0</v>
      </c>
      <c r="AB417">
        <v>0</v>
      </c>
      <c r="AC417">
        <v>0</v>
      </c>
      <c r="AD417">
        <v>8.7899999999999991</v>
      </c>
      <c r="AE417">
        <v>0</v>
      </c>
      <c r="AF417">
        <v>0</v>
      </c>
      <c r="AG417">
        <v>0</v>
      </c>
      <c r="AH417">
        <v>8.7899999999999991</v>
      </c>
      <c r="AI417">
        <v>1</v>
      </c>
      <c r="AJ417">
        <v>1</v>
      </c>
      <c r="AK417">
        <v>1</v>
      </c>
      <c r="AL417">
        <v>1</v>
      </c>
      <c r="AN417">
        <v>0</v>
      </c>
      <c r="AO417">
        <v>1</v>
      </c>
      <c r="AP417">
        <v>0</v>
      </c>
      <c r="AQ417">
        <v>0</v>
      </c>
      <c r="AR417">
        <v>0</v>
      </c>
      <c r="AS417" t="s">
        <v>3</v>
      </c>
      <c r="AT417">
        <v>55.83</v>
      </c>
      <c r="AU417" t="s">
        <v>3</v>
      </c>
      <c r="AV417">
        <v>1</v>
      </c>
      <c r="AW417">
        <v>2</v>
      </c>
      <c r="AX417">
        <v>48585141</v>
      </c>
      <c r="AY417">
        <v>1</v>
      </c>
      <c r="AZ417">
        <v>0</v>
      </c>
      <c r="BA417">
        <v>454</v>
      </c>
      <c r="BB417">
        <v>0</v>
      </c>
      <c r="BC417">
        <v>0</v>
      </c>
      <c r="BD417">
        <v>0</v>
      </c>
      <c r="BE417">
        <v>0</v>
      </c>
      <c r="BF417">
        <v>0</v>
      </c>
      <c r="BG417">
        <v>0</v>
      </c>
      <c r="BH417">
        <v>0</v>
      </c>
      <c r="BI417">
        <v>0</v>
      </c>
      <c r="BJ417">
        <v>0</v>
      </c>
      <c r="BK417">
        <v>0</v>
      </c>
      <c r="BL417">
        <v>0</v>
      </c>
      <c r="BM417">
        <v>0</v>
      </c>
      <c r="BN417">
        <v>0</v>
      </c>
      <c r="BO417">
        <v>0</v>
      </c>
      <c r="BP417">
        <v>0</v>
      </c>
      <c r="BQ417">
        <v>0</v>
      </c>
      <c r="BR417">
        <v>0</v>
      </c>
      <c r="BS417">
        <v>0</v>
      </c>
      <c r="BT417">
        <v>0</v>
      </c>
      <c r="BU417">
        <v>0</v>
      </c>
      <c r="BV417">
        <v>0</v>
      </c>
      <c r="BW417">
        <v>0</v>
      </c>
      <c r="CX417">
        <f>Y417*Source!I194</f>
        <v>14.5158</v>
      </c>
      <c r="CY417">
        <f>AD417</f>
        <v>8.7899999999999991</v>
      </c>
      <c r="CZ417">
        <f>AH417</f>
        <v>8.7899999999999991</v>
      </c>
      <c r="DA417">
        <f>AL417</f>
        <v>1</v>
      </c>
      <c r="DB417">
        <f t="shared" si="39"/>
        <v>490.75</v>
      </c>
      <c r="DC417">
        <f t="shared" si="40"/>
        <v>0</v>
      </c>
    </row>
    <row r="418" spans="1:107">
      <c r="A418">
        <f>ROW(Source!A194)</f>
        <v>194</v>
      </c>
      <c r="B418">
        <v>48583957</v>
      </c>
      <c r="C418">
        <v>48585130</v>
      </c>
      <c r="D418">
        <v>121548</v>
      </c>
      <c r="E418">
        <v>1</v>
      </c>
      <c r="F418">
        <v>1</v>
      </c>
      <c r="G418">
        <v>1</v>
      </c>
      <c r="H418">
        <v>1</v>
      </c>
      <c r="I418" t="s">
        <v>24</v>
      </c>
      <c r="J418" t="s">
        <v>3</v>
      </c>
      <c r="K418" t="s">
        <v>992</v>
      </c>
      <c r="L418">
        <v>608254</v>
      </c>
      <c r="N418">
        <v>1013</v>
      </c>
      <c r="O418" t="s">
        <v>993</v>
      </c>
      <c r="P418" t="s">
        <v>993</v>
      </c>
      <c r="Q418">
        <v>1</v>
      </c>
      <c r="W418">
        <v>0</v>
      </c>
      <c r="X418">
        <v>-185737400</v>
      </c>
      <c r="Y418">
        <v>0.28000000000000003</v>
      </c>
      <c r="AA418">
        <v>0</v>
      </c>
      <c r="AB418">
        <v>0</v>
      </c>
      <c r="AC418">
        <v>0</v>
      </c>
      <c r="AD418">
        <v>0</v>
      </c>
      <c r="AE418">
        <v>0</v>
      </c>
      <c r="AF418">
        <v>0</v>
      </c>
      <c r="AG418">
        <v>0</v>
      </c>
      <c r="AH418">
        <v>0</v>
      </c>
      <c r="AI418">
        <v>1</v>
      </c>
      <c r="AJ418">
        <v>1</v>
      </c>
      <c r="AK418">
        <v>1</v>
      </c>
      <c r="AL418">
        <v>1</v>
      </c>
      <c r="AN418">
        <v>0</v>
      </c>
      <c r="AO418">
        <v>1</v>
      </c>
      <c r="AP418">
        <v>0</v>
      </c>
      <c r="AQ418">
        <v>0</v>
      </c>
      <c r="AR418">
        <v>0</v>
      </c>
      <c r="AS418" t="s">
        <v>3</v>
      </c>
      <c r="AT418">
        <v>0.28000000000000003</v>
      </c>
      <c r="AU418" t="s">
        <v>3</v>
      </c>
      <c r="AV418">
        <v>2</v>
      </c>
      <c r="AW418">
        <v>2</v>
      </c>
      <c r="AX418">
        <v>48585142</v>
      </c>
      <c r="AY418">
        <v>1</v>
      </c>
      <c r="AZ418">
        <v>0</v>
      </c>
      <c r="BA418">
        <v>455</v>
      </c>
      <c r="BB418">
        <v>0</v>
      </c>
      <c r="BC418">
        <v>0</v>
      </c>
      <c r="BD418">
        <v>0</v>
      </c>
      <c r="BE418">
        <v>0</v>
      </c>
      <c r="BF418">
        <v>0</v>
      </c>
      <c r="BG418">
        <v>0</v>
      </c>
      <c r="BH418">
        <v>0</v>
      </c>
      <c r="BI418">
        <v>0</v>
      </c>
      <c r="BJ418">
        <v>0</v>
      </c>
      <c r="BK418">
        <v>0</v>
      </c>
      <c r="BL418">
        <v>0</v>
      </c>
      <c r="BM418">
        <v>0</v>
      </c>
      <c r="BN418">
        <v>0</v>
      </c>
      <c r="BO418">
        <v>0</v>
      </c>
      <c r="BP418">
        <v>0</v>
      </c>
      <c r="BQ418">
        <v>0</v>
      </c>
      <c r="BR418">
        <v>0</v>
      </c>
      <c r="BS418">
        <v>0</v>
      </c>
      <c r="BT418">
        <v>0</v>
      </c>
      <c r="BU418">
        <v>0</v>
      </c>
      <c r="BV418">
        <v>0</v>
      </c>
      <c r="BW418">
        <v>0</v>
      </c>
      <c r="CX418">
        <f>Y418*Source!I194</f>
        <v>7.2800000000000004E-2</v>
      </c>
      <c r="CY418">
        <f>AD418</f>
        <v>0</v>
      </c>
      <c r="CZ418">
        <f>AH418</f>
        <v>0</v>
      </c>
      <c r="DA418">
        <f>AL418</f>
        <v>1</v>
      </c>
      <c r="DB418">
        <f t="shared" si="39"/>
        <v>0</v>
      </c>
      <c r="DC418">
        <f t="shared" si="40"/>
        <v>0</v>
      </c>
    </row>
    <row r="419" spans="1:107">
      <c r="A419">
        <f>ROW(Source!A194)</f>
        <v>194</v>
      </c>
      <c r="B419">
        <v>48583957</v>
      </c>
      <c r="C419">
        <v>48585130</v>
      </c>
      <c r="D419">
        <v>40546929</v>
      </c>
      <c r="E419">
        <v>1</v>
      </c>
      <c r="F419">
        <v>1</v>
      </c>
      <c r="G419">
        <v>1</v>
      </c>
      <c r="H419">
        <v>2</v>
      </c>
      <c r="I419" t="s">
        <v>1049</v>
      </c>
      <c r="J419" t="s">
        <v>1050</v>
      </c>
      <c r="K419" t="s">
        <v>1051</v>
      </c>
      <c r="L419">
        <v>1368</v>
      </c>
      <c r="N419">
        <v>1011</v>
      </c>
      <c r="O419" t="s">
        <v>997</v>
      </c>
      <c r="P419" t="s">
        <v>997</v>
      </c>
      <c r="Q419">
        <v>1</v>
      </c>
      <c r="W419">
        <v>0</v>
      </c>
      <c r="X419">
        <v>1604115853</v>
      </c>
      <c r="Y419">
        <v>0.1</v>
      </c>
      <c r="AA419">
        <v>0</v>
      </c>
      <c r="AB419">
        <v>103.49</v>
      </c>
      <c r="AC419">
        <v>12.1</v>
      </c>
      <c r="AD419">
        <v>0</v>
      </c>
      <c r="AE419">
        <v>0</v>
      </c>
      <c r="AF419">
        <v>103.49</v>
      </c>
      <c r="AG419">
        <v>12.1</v>
      </c>
      <c r="AH419">
        <v>0</v>
      </c>
      <c r="AI419">
        <v>1</v>
      </c>
      <c r="AJ419">
        <v>1</v>
      </c>
      <c r="AK419">
        <v>1</v>
      </c>
      <c r="AL419">
        <v>1</v>
      </c>
      <c r="AN419">
        <v>0</v>
      </c>
      <c r="AO419">
        <v>1</v>
      </c>
      <c r="AP419">
        <v>0</v>
      </c>
      <c r="AQ419">
        <v>0</v>
      </c>
      <c r="AR419">
        <v>0</v>
      </c>
      <c r="AS419" t="s">
        <v>3</v>
      </c>
      <c r="AT419">
        <v>0.1</v>
      </c>
      <c r="AU419" t="s">
        <v>3</v>
      </c>
      <c r="AV419">
        <v>0</v>
      </c>
      <c r="AW419">
        <v>2</v>
      </c>
      <c r="AX419">
        <v>48585143</v>
      </c>
      <c r="AY419">
        <v>1</v>
      </c>
      <c r="AZ419">
        <v>0</v>
      </c>
      <c r="BA419">
        <v>456</v>
      </c>
      <c r="BB419">
        <v>0</v>
      </c>
      <c r="BC419">
        <v>0</v>
      </c>
      <c r="BD419">
        <v>0</v>
      </c>
      <c r="BE419">
        <v>0</v>
      </c>
      <c r="BF419">
        <v>0</v>
      </c>
      <c r="BG419">
        <v>0</v>
      </c>
      <c r="BH419">
        <v>0</v>
      </c>
      <c r="BI419">
        <v>0</v>
      </c>
      <c r="BJ419">
        <v>0</v>
      </c>
      <c r="BK419">
        <v>0</v>
      </c>
      <c r="BL419">
        <v>0</v>
      </c>
      <c r="BM419">
        <v>0</v>
      </c>
      <c r="BN419">
        <v>0</v>
      </c>
      <c r="BO419">
        <v>0</v>
      </c>
      <c r="BP419">
        <v>0</v>
      </c>
      <c r="BQ419">
        <v>0</v>
      </c>
      <c r="BR419">
        <v>0</v>
      </c>
      <c r="BS419">
        <v>0</v>
      </c>
      <c r="BT419">
        <v>0</v>
      </c>
      <c r="BU419">
        <v>0</v>
      </c>
      <c r="BV419">
        <v>0</v>
      </c>
      <c r="BW419">
        <v>0</v>
      </c>
      <c r="CX419">
        <f>Y419*Source!I194</f>
        <v>2.6000000000000002E-2</v>
      </c>
      <c r="CY419">
        <f>AB419</f>
        <v>103.49</v>
      </c>
      <c r="CZ419">
        <f>AF419</f>
        <v>103.49</v>
      </c>
      <c r="DA419">
        <f>AJ419</f>
        <v>1</v>
      </c>
      <c r="DB419">
        <f t="shared" si="39"/>
        <v>10.35</v>
      </c>
      <c r="DC419">
        <f t="shared" si="40"/>
        <v>1.21</v>
      </c>
    </row>
    <row r="420" spans="1:107">
      <c r="A420">
        <f>ROW(Source!A194)</f>
        <v>194</v>
      </c>
      <c r="B420">
        <v>48583957</v>
      </c>
      <c r="C420">
        <v>48585130</v>
      </c>
      <c r="D420">
        <v>40547009</v>
      </c>
      <c r="E420">
        <v>1</v>
      </c>
      <c r="F420">
        <v>1</v>
      </c>
      <c r="G420">
        <v>1</v>
      </c>
      <c r="H420">
        <v>2</v>
      </c>
      <c r="I420" t="s">
        <v>1157</v>
      </c>
      <c r="J420" t="s">
        <v>1158</v>
      </c>
      <c r="K420" t="s">
        <v>1159</v>
      </c>
      <c r="L420">
        <v>1368</v>
      </c>
      <c r="N420">
        <v>1011</v>
      </c>
      <c r="O420" t="s">
        <v>997</v>
      </c>
      <c r="P420" t="s">
        <v>997</v>
      </c>
      <c r="Q420">
        <v>1</v>
      </c>
      <c r="W420">
        <v>0</v>
      </c>
      <c r="X420">
        <v>70398099</v>
      </c>
      <c r="Y420">
        <v>0.18</v>
      </c>
      <c r="AA420">
        <v>0</v>
      </c>
      <c r="AB420">
        <v>104.01</v>
      </c>
      <c r="AC420">
        <v>10.35</v>
      </c>
      <c r="AD420">
        <v>0</v>
      </c>
      <c r="AE420">
        <v>0</v>
      </c>
      <c r="AF420">
        <v>104.01</v>
      </c>
      <c r="AG420">
        <v>10.35</v>
      </c>
      <c r="AH420">
        <v>0</v>
      </c>
      <c r="AI420">
        <v>1</v>
      </c>
      <c r="AJ420">
        <v>1</v>
      </c>
      <c r="AK420">
        <v>1</v>
      </c>
      <c r="AL420">
        <v>1</v>
      </c>
      <c r="AN420">
        <v>0</v>
      </c>
      <c r="AO420">
        <v>1</v>
      </c>
      <c r="AP420">
        <v>0</v>
      </c>
      <c r="AQ420">
        <v>0</v>
      </c>
      <c r="AR420">
        <v>0</v>
      </c>
      <c r="AS420" t="s">
        <v>3</v>
      </c>
      <c r="AT420">
        <v>0.18</v>
      </c>
      <c r="AU420" t="s">
        <v>3</v>
      </c>
      <c r="AV420">
        <v>0</v>
      </c>
      <c r="AW420">
        <v>2</v>
      </c>
      <c r="AX420">
        <v>48585144</v>
      </c>
      <c r="AY420">
        <v>1</v>
      </c>
      <c r="AZ420">
        <v>0</v>
      </c>
      <c r="BA420">
        <v>457</v>
      </c>
      <c r="BB420">
        <v>0</v>
      </c>
      <c r="BC420">
        <v>0</v>
      </c>
      <c r="BD420">
        <v>0</v>
      </c>
      <c r="BE420">
        <v>0</v>
      </c>
      <c r="BF420">
        <v>0</v>
      </c>
      <c r="BG420">
        <v>0</v>
      </c>
      <c r="BH420">
        <v>0</v>
      </c>
      <c r="BI420">
        <v>0</v>
      </c>
      <c r="BJ420">
        <v>0</v>
      </c>
      <c r="BK420">
        <v>0</v>
      </c>
      <c r="BL420">
        <v>0</v>
      </c>
      <c r="BM420">
        <v>0</v>
      </c>
      <c r="BN420">
        <v>0</v>
      </c>
      <c r="BO420">
        <v>0</v>
      </c>
      <c r="BP420">
        <v>0</v>
      </c>
      <c r="BQ420">
        <v>0</v>
      </c>
      <c r="BR420">
        <v>0</v>
      </c>
      <c r="BS420">
        <v>0</v>
      </c>
      <c r="BT420">
        <v>0</v>
      </c>
      <c r="BU420">
        <v>0</v>
      </c>
      <c r="BV420">
        <v>0</v>
      </c>
      <c r="BW420">
        <v>0</v>
      </c>
      <c r="CX420">
        <f>Y420*Source!I194</f>
        <v>4.6800000000000001E-2</v>
      </c>
      <c r="CY420">
        <f>AB420</f>
        <v>104.01</v>
      </c>
      <c r="CZ420">
        <f>AF420</f>
        <v>104.01</v>
      </c>
      <c r="DA420">
        <f>AJ420</f>
        <v>1</v>
      </c>
      <c r="DB420">
        <f t="shared" si="39"/>
        <v>18.72</v>
      </c>
      <c r="DC420">
        <f t="shared" si="40"/>
        <v>1.86</v>
      </c>
    </row>
    <row r="421" spans="1:107">
      <c r="A421">
        <f>ROW(Source!A194)</f>
        <v>194</v>
      </c>
      <c r="B421">
        <v>48583957</v>
      </c>
      <c r="C421">
        <v>48585130</v>
      </c>
      <c r="D421">
        <v>40548608</v>
      </c>
      <c r="E421">
        <v>1</v>
      </c>
      <c r="F421">
        <v>1</v>
      </c>
      <c r="G421">
        <v>1</v>
      </c>
      <c r="H421">
        <v>2</v>
      </c>
      <c r="I421" t="s">
        <v>1124</v>
      </c>
      <c r="J421" t="s">
        <v>1125</v>
      </c>
      <c r="K421" t="s">
        <v>1126</v>
      </c>
      <c r="L421">
        <v>1368</v>
      </c>
      <c r="N421">
        <v>1011</v>
      </c>
      <c r="O421" t="s">
        <v>997</v>
      </c>
      <c r="P421" t="s">
        <v>997</v>
      </c>
      <c r="Q421">
        <v>1</v>
      </c>
      <c r="W421">
        <v>0</v>
      </c>
      <c r="X421">
        <v>1067600123</v>
      </c>
      <c r="Y421">
        <v>0.21</v>
      </c>
      <c r="AA421">
        <v>0</v>
      </c>
      <c r="AB421">
        <v>2.27</v>
      </c>
      <c r="AC421">
        <v>0</v>
      </c>
      <c r="AD421">
        <v>0</v>
      </c>
      <c r="AE421">
        <v>0</v>
      </c>
      <c r="AF421">
        <v>2.27</v>
      </c>
      <c r="AG421">
        <v>0</v>
      </c>
      <c r="AH421">
        <v>0</v>
      </c>
      <c r="AI421">
        <v>1</v>
      </c>
      <c r="AJ421">
        <v>1</v>
      </c>
      <c r="AK421">
        <v>1</v>
      </c>
      <c r="AL421">
        <v>1</v>
      </c>
      <c r="AN421">
        <v>0</v>
      </c>
      <c r="AO421">
        <v>1</v>
      </c>
      <c r="AP421">
        <v>0</v>
      </c>
      <c r="AQ421">
        <v>0</v>
      </c>
      <c r="AR421">
        <v>0</v>
      </c>
      <c r="AS421" t="s">
        <v>3</v>
      </c>
      <c r="AT421">
        <v>0.21</v>
      </c>
      <c r="AU421" t="s">
        <v>3</v>
      </c>
      <c r="AV421">
        <v>0</v>
      </c>
      <c r="AW421">
        <v>2</v>
      </c>
      <c r="AX421">
        <v>48585145</v>
      </c>
      <c r="AY421">
        <v>1</v>
      </c>
      <c r="AZ421">
        <v>0</v>
      </c>
      <c r="BA421">
        <v>458</v>
      </c>
      <c r="BB421">
        <v>0</v>
      </c>
      <c r="BC421">
        <v>0</v>
      </c>
      <c r="BD421">
        <v>0</v>
      </c>
      <c r="BE421">
        <v>0</v>
      </c>
      <c r="BF421">
        <v>0</v>
      </c>
      <c r="BG421">
        <v>0</v>
      </c>
      <c r="BH421">
        <v>0</v>
      </c>
      <c r="BI421">
        <v>0</v>
      </c>
      <c r="BJ421">
        <v>0</v>
      </c>
      <c r="BK421">
        <v>0</v>
      </c>
      <c r="BL421">
        <v>0</v>
      </c>
      <c r="BM421">
        <v>0</v>
      </c>
      <c r="BN421">
        <v>0</v>
      </c>
      <c r="BO421">
        <v>0</v>
      </c>
      <c r="BP421">
        <v>0</v>
      </c>
      <c r="BQ421">
        <v>0</v>
      </c>
      <c r="BR421">
        <v>0</v>
      </c>
      <c r="BS421">
        <v>0</v>
      </c>
      <c r="BT421">
        <v>0</v>
      </c>
      <c r="BU421">
        <v>0</v>
      </c>
      <c r="BV421">
        <v>0</v>
      </c>
      <c r="BW421">
        <v>0</v>
      </c>
      <c r="CX421">
        <f>Y421*Source!I194</f>
        <v>5.4600000000000003E-2</v>
      </c>
      <c r="CY421">
        <f>AB421</f>
        <v>2.27</v>
      </c>
      <c r="CZ421">
        <f>AF421</f>
        <v>2.27</v>
      </c>
      <c r="DA421">
        <f>AJ421</f>
        <v>1</v>
      </c>
      <c r="DB421">
        <f t="shared" si="39"/>
        <v>0.48</v>
      </c>
      <c r="DC421">
        <f t="shared" si="40"/>
        <v>0</v>
      </c>
    </row>
    <row r="422" spans="1:107">
      <c r="A422">
        <f>ROW(Source!A194)</f>
        <v>194</v>
      </c>
      <c r="B422">
        <v>48583957</v>
      </c>
      <c r="C422">
        <v>48585130</v>
      </c>
      <c r="D422">
        <v>40548857</v>
      </c>
      <c r="E422">
        <v>1</v>
      </c>
      <c r="F422">
        <v>1</v>
      </c>
      <c r="G422">
        <v>1</v>
      </c>
      <c r="H422">
        <v>2</v>
      </c>
      <c r="I422" t="s">
        <v>1028</v>
      </c>
      <c r="J422" t="s">
        <v>1029</v>
      </c>
      <c r="K422" t="s">
        <v>1030</v>
      </c>
      <c r="L422">
        <v>1368</v>
      </c>
      <c r="N422">
        <v>1011</v>
      </c>
      <c r="O422" t="s">
        <v>997</v>
      </c>
      <c r="P422" t="s">
        <v>997</v>
      </c>
      <c r="Q422">
        <v>1</v>
      </c>
      <c r="W422">
        <v>0</v>
      </c>
      <c r="X422">
        <v>-671646184</v>
      </c>
      <c r="Y422">
        <v>0.18</v>
      </c>
      <c r="AA422">
        <v>0</v>
      </c>
      <c r="AB422">
        <v>91.76</v>
      </c>
      <c r="AC422">
        <v>10.35</v>
      </c>
      <c r="AD422">
        <v>0</v>
      </c>
      <c r="AE422">
        <v>0</v>
      </c>
      <c r="AF422">
        <v>91.76</v>
      </c>
      <c r="AG422">
        <v>10.35</v>
      </c>
      <c r="AH422">
        <v>0</v>
      </c>
      <c r="AI422">
        <v>1</v>
      </c>
      <c r="AJ422">
        <v>1</v>
      </c>
      <c r="AK422">
        <v>1</v>
      </c>
      <c r="AL422">
        <v>1</v>
      </c>
      <c r="AN422">
        <v>0</v>
      </c>
      <c r="AO422">
        <v>1</v>
      </c>
      <c r="AP422">
        <v>0</v>
      </c>
      <c r="AQ422">
        <v>0</v>
      </c>
      <c r="AR422">
        <v>0</v>
      </c>
      <c r="AS422" t="s">
        <v>3</v>
      </c>
      <c r="AT422">
        <v>0.18</v>
      </c>
      <c r="AU422" t="s">
        <v>3</v>
      </c>
      <c r="AV422">
        <v>0</v>
      </c>
      <c r="AW422">
        <v>2</v>
      </c>
      <c r="AX422">
        <v>48585146</v>
      </c>
      <c r="AY422">
        <v>1</v>
      </c>
      <c r="AZ422">
        <v>0</v>
      </c>
      <c r="BA422">
        <v>459</v>
      </c>
      <c r="BB422">
        <v>0</v>
      </c>
      <c r="BC422">
        <v>0</v>
      </c>
      <c r="BD422">
        <v>0</v>
      </c>
      <c r="BE422">
        <v>0</v>
      </c>
      <c r="BF422">
        <v>0</v>
      </c>
      <c r="BG422">
        <v>0</v>
      </c>
      <c r="BH422">
        <v>0</v>
      </c>
      <c r="BI422">
        <v>0</v>
      </c>
      <c r="BJ422">
        <v>0</v>
      </c>
      <c r="BK422">
        <v>0</v>
      </c>
      <c r="BL422">
        <v>0</v>
      </c>
      <c r="BM422">
        <v>0</v>
      </c>
      <c r="BN422">
        <v>0</v>
      </c>
      <c r="BO422">
        <v>0</v>
      </c>
      <c r="BP422">
        <v>0</v>
      </c>
      <c r="BQ422">
        <v>0</v>
      </c>
      <c r="BR422">
        <v>0</v>
      </c>
      <c r="BS422">
        <v>0</v>
      </c>
      <c r="BT422">
        <v>0</v>
      </c>
      <c r="BU422">
        <v>0</v>
      </c>
      <c r="BV422">
        <v>0</v>
      </c>
      <c r="BW422">
        <v>0</v>
      </c>
      <c r="CX422">
        <f>Y422*Source!I194</f>
        <v>4.6800000000000001E-2</v>
      </c>
      <c r="CY422">
        <f>AB422</f>
        <v>91.76</v>
      </c>
      <c r="CZ422">
        <f>AF422</f>
        <v>91.76</v>
      </c>
      <c r="DA422">
        <f>AJ422</f>
        <v>1</v>
      </c>
      <c r="DB422">
        <f t="shared" si="39"/>
        <v>16.52</v>
      </c>
      <c r="DC422">
        <f t="shared" si="40"/>
        <v>1.86</v>
      </c>
    </row>
    <row r="423" spans="1:107">
      <c r="A423">
        <f>ROW(Source!A194)</f>
        <v>194</v>
      </c>
      <c r="B423">
        <v>48583957</v>
      </c>
      <c r="C423">
        <v>48585130</v>
      </c>
      <c r="D423">
        <v>40489064</v>
      </c>
      <c r="E423">
        <v>1</v>
      </c>
      <c r="F423">
        <v>1</v>
      </c>
      <c r="G423">
        <v>1</v>
      </c>
      <c r="H423">
        <v>3</v>
      </c>
      <c r="I423" t="s">
        <v>1313</v>
      </c>
      <c r="J423" t="s">
        <v>1314</v>
      </c>
      <c r="K423" t="s">
        <v>1315</v>
      </c>
      <c r="L423">
        <v>1348</v>
      </c>
      <c r="N423">
        <v>1009</v>
      </c>
      <c r="O423" t="s">
        <v>40</v>
      </c>
      <c r="P423" t="s">
        <v>40</v>
      </c>
      <c r="Q423">
        <v>1000</v>
      </c>
      <c r="W423">
        <v>0</v>
      </c>
      <c r="X423">
        <v>259030359</v>
      </c>
      <c r="Y423">
        <v>2.66E-3</v>
      </c>
      <c r="AA423">
        <v>14830</v>
      </c>
      <c r="AB423">
        <v>0</v>
      </c>
      <c r="AC423">
        <v>0</v>
      </c>
      <c r="AD423">
        <v>0</v>
      </c>
      <c r="AE423">
        <v>14830</v>
      </c>
      <c r="AF423">
        <v>0</v>
      </c>
      <c r="AG423">
        <v>0</v>
      </c>
      <c r="AH423">
        <v>0</v>
      </c>
      <c r="AI423">
        <v>1</v>
      </c>
      <c r="AJ423">
        <v>1</v>
      </c>
      <c r="AK423">
        <v>1</v>
      </c>
      <c r="AL423">
        <v>1</v>
      </c>
      <c r="AN423">
        <v>0</v>
      </c>
      <c r="AO423">
        <v>1</v>
      </c>
      <c r="AP423">
        <v>0</v>
      </c>
      <c r="AQ423">
        <v>0</v>
      </c>
      <c r="AR423">
        <v>0</v>
      </c>
      <c r="AS423" t="s">
        <v>3</v>
      </c>
      <c r="AT423">
        <v>2.66E-3</v>
      </c>
      <c r="AU423" t="s">
        <v>3</v>
      </c>
      <c r="AV423">
        <v>0</v>
      </c>
      <c r="AW423">
        <v>2</v>
      </c>
      <c r="AX423">
        <v>48585147</v>
      </c>
      <c r="AY423">
        <v>1</v>
      </c>
      <c r="AZ423">
        <v>0</v>
      </c>
      <c r="BA423">
        <v>460</v>
      </c>
      <c r="BB423">
        <v>0</v>
      </c>
      <c r="BC423">
        <v>0</v>
      </c>
      <c r="BD423">
        <v>0</v>
      </c>
      <c r="BE423">
        <v>0</v>
      </c>
      <c r="BF423">
        <v>0</v>
      </c>
      <c r="BG423">
        <v>0</v>
      </c>
      <c r="BH423">
        <v>0</v>
      </c>
      <c r="BI423">
        <v>0</v>
      </c>
      <c r="BJ423">
        <v>0</v>
      </c>
      <c r="BK423">
        <v>0</v>
      </c>
      <c r="BL423">
        <v>0</v>
      </c>
      <c r="BM423">
        <v>0</v>
      </c>
      <c r="BN423">
        <v>0</v>
      </c>
      <c r="BO423">
        <v>0</v>
      </c>
      <c r="BP423">
        <v>0</v>
      </c>
      <c r="BQ423">
        <v>0</v>
      </c>
      <c r="BR423">
        <v>0</v>
      </c>
      <c r="BS423">
        <v>0</v>
      </c>
      <c r="BT423">
        <v>0</v>
      </c>
      <c r="BU423">
        <v>0</v>
      </c>
      <c r="BV423">
        <v>0</v>
      </c>
      <c r="BW423">
        <v>0</v>
      </c>
      <c r="CX423">
        <f>Y423*Source!I194</f>
        <v>6.9160000000000001E-4</v>
      </c>
      <c r="CY423">
        <f>AA423</f>
        <v>14830</v>
      </c>
      <c r="CZ423">
        <f>AE423</f>
        <v>14830</v>
      </c>
      <c r="DA423">
        <f>AI423</f>
        <v>1</v>
      </c>
      <c r="DB423">
        <f t="shared" si="39"/>
        <v>39.450000000000003</v>
      </c>
      <c r="DC423">
        <f t="shared" si="40"/>
        <v>0</v>
      </c>
    </row>
    <row r="424" spans="1:107">
      <c r="A424">
        <f>ROW(Source!A194)</f>
        <v>194</v>
      </c>
      <c r="B424">
        <v>48583957</v>
      </c>
      <c r="C424">
        <v>48585130</v>
      </c>
      <c r="D424">
        <v>40484863</v>
      </c>
      <c r="E424">
        <v>1</v>
      </c>
      <c r="F424">
        <v>1</v>
      </c>
      <c r="G424">
        <v>1</v>
      </c>
      <c r="H424">
        <v>3</v>
      </c>
      <c r="I424" t="s">
        <v>1316</v>
      </c>
      <c r="J424" t="s">
        <v>1317</v>
      </c>
      <c r="K424" t="s">
        <v>1318</v>
      </c>
      <c r="L424">
        <v>1354</v>
      </c>
      <c r="N424">
        <v>1010</v>
      </c>
      <c r="O424" t="s">
        <v>170</v>
      </c>
      <c r="P424" t="s">
        <v>170</v>
      </c>
      <c r="Q424">
        <v>1</v>
      </c>
      <c r="W424">
        <v>0</v>
      </c>
      <c r="X424">
        <v>115099224</v>
      </c>
      <c r="Y424">
        <v>12</v>
      </c>
      <c r="AA424">
        <v>1.43</v>
      </c>
      <c r="AB424">
        <v>0</v>
      </c>
      <c r="AC424">
        <v>0</v>
      </c>
      <c r="AD424">
        <v>0</v>
      </c>
      <c r="AE424">
        <v>1.43</v>
      </c>
      <c r="AF424">
        <v>0</v>
      </c>
      <c r="AG424">
        <v>0</v>
      </c>
      <c r="AH424">
        <v>0</v>
      </c>
      <c r="AI424">
        <v>1</v>
      </c>
      <c r="AJ424">
        <v>1</v>
      </c>
      <c r="AK424">
        <v>1</v>
      </c>
      <c r="AL424">
        <v>1</v>
      </c>
      <c r="AN424">
        <v>0</v>
      </c>
      <c r="AO424">
        <v>1</v>
      </c>
      <c r="AP424">
        <v>0</v>
      </c>
      <c r="AQ424">
        <v>0</v>
      </c>
      <c r="AR424">
        <v>0</v>
      </c>
      <c r="AS424" t="s">
        <v>3</v>
      </c>
      <c r="AT424">
        <v>12</v>
      </c>
      <c r="AU424" t="s">
        <v>3</v>
      </c>
      <c r="AV424">
        <v>0</v>
      </c>
      <c r="AW424">
        <v>2</v>
      </c>
      <c r="AX424">
        <v>48585148</v>
      </c>
      <c r="AY424">
        <v>1</v>
      </c>
      <c r="AZ424">
        <v>0</v>
      </c>
      <c r="BA424">
        <v>461</v>
      </c>
      <c r="BB424">
        <v>0</v>
      </c>
      <c r="BC424">
        <v>0</v>
      </c>
      <c r="BD424">
        <v>0</v>
      </c>
      <c r="BE424">
        <v>0</v>
      </c>
      <c r="BF424">
        <v>0</v>
      </c>
      <c r="BG424">
        <v>0</v>
      </c>
      <c r="BH424">
        <v>0</v>
      </c>
      <c r="BI424">
        <v>0</v>
      </c>
      <c r="BJ424">
        <v>0</v>
      </c>
      <c r="BK424">
        <v>0</v>
      </c>
      <c r="BL424">
        <v>0</v>
      </c>
      <c r="BM424">
        <v>0</v>
      </c>
      <c r="BN424">
        <v>0</v>
      </c>
      <c r="BO424">
        <v>0</v>
      </c>
      <c r="BP424">
        <v>0</v>
      </c>
      <c r="BQ424">
        <v>0</v>
      </c>
      <c r="BR424">
        <v>0</v>
      </c>
      <c r="BS424">
        <v>0</v>
      </c>
      <c r="BT424">
        <v>0</v>
      </c>
      <c r="BU424">
        <v>0</v>
      </c>
      <c r="BV424">
        <v>0</v>
      </c>
      <c r="BW424">
        <v>0</v>
      </c>
      <c r="CX424">
        <f>Y424*Source!I194</f>
        <v>3.12</v>
      </c>
      <c r="CY424">
        <f>AA424</f>
        <v>1.43</v>
      </c>
      <c r="CZ424">
        <f>AE424</f>
        <v>1.43</v>
      </c>
      <c r="DA424">
        <f>AI424</f>
        <v>1</v>
      </c>
      <c r="DB424">
        <f t="shared" si="39"/>
        <v>17.16</v>
      </c>
      <c r="DC424">
        <f t="shared" si="40"/>
        <v>0</v>
      </c>
    </row>
    <row r="425" spans="1:107">
      <c r="A425">
        <f>ROW(Source!A194)</f>
        <v>194</v>
      </c>
      <c r="B425">
        <v>48583957</v>
      </c>
      <c r="C425">
        <v>48585130</v>
      </c>
      <c r="D425">
        <v>40525967</v>
      </c>
      <c r="E425">
        <v>1</v>
      </c>
      <c r="F425">
        <v>1</v>
      </c>
      <c r="G425">
        <v>1</v>
      </c>
      <c r="H425">
        <v>3</v>
      </c>
      <c r="I425" t="s">
        <v>1090</v>
      </c>
      <c r="J425" t="s">
        <v>1091</v>
      </c>
      <c r="K425" t="s">
        <v>1092</v>
      </c>
      <c r="L425">
        <v>1339</v>
      </c>
      <c r="N425">
        <v>1007</v>
      </c>
      <c r="O425" t="s">
        <v>1040</v>
      </c>
      <c r="P425" t="s">
        <v>1040</v>
      </c>
      <c r="Q425">
        <v>1</v>
      </c>
      <c r="W425">
        <v>0</v>
      </c>
      <c r="X425">
        <v>-1418712732</v>
      </c>
      <c r="Y425">
        <v>0.78600000000000003</v>
      </c>
      <c r="AA425">
        <v>2.4700000000000002</v>
      </c>
      <c r="AB425">
        <v>0</v>
      </c>
      <c r="AC425">
        <v>0</v>
      </c>
      <c r="AD425">
        <v>0</v>
      </c>
      <c r="AE425">
        <v>2.4700000000000002</v>
      </c>
      <c r="AF425">
        <v>0</v>
      </c>
      <c r="AG425">
        <v>0</v>
      </c>
      <c r="AH425">
        <v>0</v>
      </c>
      <c r="AI425">
        <v>1</v>
      </c>
      <c r="AJ425">
        <v>1</v>
      </c>
      <c r="AK425">
        <v>1</v>
      </c>
      <c r="AL425">
        <v>1</v>
      </c>
      <c r="AN425">
        <v>0</v>
      </c>
      <c r="AO425">
        <v>1</v>
      </c>
      <c r="AP425">
        <v>0</v>
      </c>
      <c r="AQ425">
        <v>0</v>
      </c>
      <c r="AR425">
        <v>0</v>
      </c>
      <c r="AS425" t="s">
        <v>3</v>
      </c>
      <c r="AT425">
        <v>0.78600000000000003</v>
      </c>
      <c r="AU425" t="s">
        <v>3</v>
      </c>
      <c r="AV425">
        <v>0</v>
      </c>
      <c r="AW425">
        <v>2</v>
      </c>
      <c r="AX425">
        <v>48585151</v>
      </c>
      <c r="AY425">
        <v>1</v>
      </c>
      <c r="AZ425">
        <v>0</v>
      </c>
      <c r="BA425">
        <v>464</v>
      </c>
      <c r="BB425">
        <v>0</v>
      </c>
      <c r="BC425">
        <v>0</v>
      </c>
      <c r="BD425">
        <v>0</v>
      </c>
      <c r="BE425">
        <v>0</v>
      </c>
      <c r="BF425">
        <v>0</v>
      </c>
      <c r="BG425">
        <v>0</v>
      </c>
      <c r="BH425">
        <v>0</v>
      </c>
      <c r="BI425">
        <v>0</v>
      </c>
      <c r="BJ425">
        <v>0</v>
      </c>
      <c r="BK425">
        <v>0</v>
      </c>
      <c r="BL425">
        <v>0</v>
      </c>
      <c r="BM425">
        <v>0</v>
      </c>
      <c r="BN425">
        <v>0</v>
      </c>
      <c r="BO425">
        <v>0</v>
      </c>
      <c r="BP425">
        <v>0</v>
      </c>
      <c r="BQ425">
        <v>0</v>
      </c>
      <c r="BR425">
        <v>0</v>
      </c>
      <c r="BS425">
        <v>0</v>
      </c>
      <c r="BT425">
        <v>0</v>
      </c>
      <c r="BU425">
        <v>0</v>
      </c>
      <c r="BV425">
        <v>0</v>
      </c>
      <c r="BW425">
        <v>0</v>
      </c>
      <c r="CX425">
        <f>Y425*Source!I194</f>
        <v>0.20436000000000001</v>
      </c>
      <c r="CY425">
        <f>AA425</f>
        <v>2.4700000000000002</v>
      </c>
      <c r="CZ425">
        <f>AE425</f>
        <v>2.4700000000000002</v>
      </c>
      <c r="DA425">
        <f>AI425</f>
        <v>1</v>
      </c>
      <c r="DB425">
        <f t="shared" si="39"/>
        <v>1.94</v>
      </c>
      <c r="DC425">
        <f t="shared" si="40"/>
        <v>0</v>
      </c>
    </row>
    <row r="426" spans="1:107">
      <c r="A426">
        <f>ROW(Source!A194)</f>
        <v>194</v>
      </c>
      <c r="B426">
        <v>48583957</v>
      </c>
      <c r="C426">
        <v>48585130</v>
      </c>
      <c r="D426">
        <v>40534236</v>
      </c>
      <c r="E426">
        <v>1</v>
      </c>
      <c r="F426">
        <v>1</v>
      </c>
      <c r="G426">
        <v>1</v>
      </c>
      <c r="H426">
        <v>3</v>
      </c>
      <c r="I426" t="s">
        <v>1319</v>
      </c>
      <c r="J426" t="s">
        <v>1320</v>
      </c>
      <c r="K426" t="s">
        <v>1321</v>
      </c>
      <c r="L426">
        <v>1301</v>
      </c>
      <c r="N426">
        <v>1003</v>
      </c>
      <c r="O426" t="s">
        <v>116</v>
      </c>
      <c r="P426" t="s">
        <v>116</v>
      </c>
      <c r="Q426">
        <v>1</v>
      </c>
      <c r="W426">
        <v>0</v>
      </c>
      <c r="X426">
        <v>-316520839</v>
      </c>
      <c r="Y426">
        <v>99.8</v>
      </c>
      <c r="AA426">
        <v>44.18</v>
      </c>
      <c r="AB426">
        <v>0</v>
      </c>
      <c r="AC426">
        <v>0</v>
      </c>
      <c r="AD426">
        <v>0</v>
      </c>
      <c r="AE426">
        <v>44.18</v>
      </c>
      <c r="AF426">
        <v>0</v>
      </c>
      <c r="AG426">
        <v>0</v>
      </c>
      <c r="AH426">
        <v>0</v>
      </c>
      <c r="AI426">
        <v>1</v>
      </c>
      <c r="AJ426">
        <v>1</v>
      </c>
      <c r="AK426">
        <v>1</v>
      </c>
      <c r="AL426">
        <v>1</v>
      </c>
      <c r="AN426">
        <v>0</v>
      </c>
      <c r="AO426">
        <v>1</v>
      </c>
      <c r="AP426">
        <v>0</v>
      </c>
      <c r="AQ426">
        <v>0</v>
      </c>
      <c r="AR426">
        <v>0</v>
      </c>
      <c r="AS426" t="s">
        <v>3</v>
      </c>
      <c r="AT426">
        <v>99.8</v>
      </c>
      <c r="AU426" t="s">
        <v>3</v>
      </c>
      <c r="AV426">
        <v>0</v>
      </c>
      <c r="AW426">
        <v>2</v>
      </c>
      <c r="AX426">
        <v>48585152</v>
      </c>
      <c r="AY426">
        <v>1</v>
      </c>
      <c r="AZ426">
        <v>0</v>
      </c>
      <c r="BA426">
        <v>465</v>
      </c>
      <c r="BB426">
        <v>0</v>
      </c>
      <c r="BC426">
        <v>0</v>
      </c>
      <c r="BD426">
        <v>0</v>
      </c>
      <c r="BE426">
        <v>0</v>
      </c>
      <c r="BF426">
        <v>0</v>
      </c>
      <c r="BG426">
        <v>0</v>
      </c>
      <c r="BH426">
        <v>0</v>
      </c>
      <c r="BI426">
        <v>0</v>
      </c>
      <c r="BJ426">
        <v>0</v>
      </c>
      <c r="BK426">
        <v>0</v>
      </c>
      <c r="BL426">
        <v>0</v>
      </c>
      <c r="BM426">
        <v>0</v>
      </c>
      <c r="BN426">
        <v>0</v>
      </c>
      <c r="BO426">
        <v>0</v>
      </c>
      <c r="BP426">
        <v>0</v>
      </c>
      <c r="BQ426">
        <v>0</v>
      </c>
      <c r="BR426">
        <v>0</v>
      </c>
      <c r="BS426">
        <v>0</v>
      </c>
      <c r="BT426">
        <v>0</v>
      </c>
      <c r="BU426">
        <v>0</v>
      </c>
      <c r="BV426">
        <v>0</v>
      </c>
      <c r="BW426">
        <v>0</v>
      </c>
      <c r="CX426">
        <f>Y426*Source!I194</f>
        <v>25.948</v>
      </c>
      <c r="CY426">
        <f>AA426</f>
        <v>44.18</v>
      </c>
      <c r="CZ426">
        <f>AE426</f>
        <v>44.18</v>
      </c>
      <c r="DA426">
        <f>AI426</f>
        <v>1</v>
      </c>
      <c r="DB426">
        <f t="shared" si="39"/>
        <v>4409.16</v>
      </c>
      <c r="DC426">
        <f t="shared" si="40"/>
        <v>0</v>
      </c>
    </row>
    <row r="427" spans="1:107">
      <c r="A427">
        <f>ROW(Source!A195)</f>
        <v>195</v>
      </c>
      <c r="B427">
        <v>48583957</v>
      </c>
      <c r="C427">
        <v>48585153</v>
      </c>
      <c r="D427">
        <v>23129438</v>
      </c>
      <c r="E427">
        <v>1</v>
      </c>
      <c r="F427">
        <v>1</v>
      </c>
      <c r="G427">
        <v>1</v>
      </c>
      <c r="H427">
        <v>1</v>
      </c>
      <c r="I427" t="s">
        <v>1199</v>
      </c>
      <c r="J427" t="s">
        <v>3</v>
      </c>
      <c r="K427" t="s">
        <v>1200</v>
      </c>
      <c r="L427">
        <v>1369</v>
      </c>
      <c r="N427">
        <v>1013</v>
      </c>
      <c r="O427" t="s">
        <v>991</v>
      </c>
      <c r="P427" t="s">
        <v>991</v>
      </c>
      <c r="Q427">
        <v>1</v>
      </c>
      <c r="W427">
        <v>0</v>
      </c>
      <c r="X427">
        <v>-2139336833</v>
      </c>
      <c r="Y427">
        <v>59.92</v>
      </c>
      <c r="AA427">
        <v>0</v>
      </c>
      <c r="AB427">
        <v>0</v>
      </c>
      <c r="AC427">
        <v>0</v>
      </c>
      <c r="AD427">
        <v>8.7899999999999991</v>
      </c>
      <c r="AE427">
        <v>0</v>
      </c>
      <c r="AF427">
        <v>0</v>
      </c>
      <c r="AG427">
        <v>0</v>
      </c>
      <c r="AH427">
        <v>8.7899999999999991</v>
      </c>
      <c r="AI427">
        <v>1</v>
      </c>
      <c r="AJ427">
        <v>1</v>
      </c>
      <c r="AK427">
        <v>1</v>
      </c>
      <c r="AL427">
        <v>1</v>
      </c>
      <c r="AN427">
        <v>0</v>
      </c>
      <c r="AO427">
        <v>1</v>
      </c>
      <c r="AP427">
        <v>0</v>
      </c>
      <c r="AQ427">
        <v>0</v>
      </c>
      <c r="AR427">
        <v>0</v>
      </c>
      <c r="AS427" t="s">
        <v>3</v>
      </c>
      <c r="AT427">
        <v>59.92</v>
      </c>
      <c r="AU427" t="s">
        <v>3</v>
      </c>
      <c r="AV427">
        <v>1</v>
      </c>
      <c r="AW427">
        <v>2</v>
      </c>
      <c r="AX427">
        <v>48585164</v>
      </c>
      <c r="AY427">
        <v>1</v>
      </c>
      <c r="AZ427">
        <v>0</v>
      </c>
      <c r="BA427">
        <v>466</v>
      </c>
      <c r="BB427">
        <v>0</v>
      </c>
      <c r="BC427">
        <v>0</v>
      </c>
      <c r="BD427">
        <v>0</v>
      </c>
      <c r="BE427">
        <v>0</v>
      </c>
      <c r="BF427">
        <v>0</v>
      </c>
      <c r="BG427">
        <v>0</v>
      </c>
      <c r="BH427">
        <v>0</v>
      </c>
      <c r="BI427">
        <v>0</v>
      </c>
      <c r="BJ427">
        <v>0</v>
      </c>
      <c r="BK427">
        <v>0</v>
      </c>
      <c r="BL427">
        <v>0</v>
      </c>
      <c r="BM427">
        <v>0</v>
      </c>
      <c r="BN427">
        <v>0</v>
      </c>
      <c r="BO427">
        <v>0</v>
      </c>
      <c r="BP427">
        <v>0</v>
      </c>
      <c r="BQ427">
        <v>0</v>
      </c>
      <c r="BR427">
        <v>0</v>
      </c>
      <c r="BS427">
        <v>0</v>
      </c>
      <c r="BT427">
        <v>0</v>
      </c>
      <c r="BU427">
        <v>0</v>
      </c>
      <c r="BV427">
        <v>0</v>
      </c>
      <c r="BW427">
        <v>0</v>
      </c>
      <c r="CX427">
        <f>Y427*Source!I195</f>
        <v>4.7936000000000005</v>
      </c>
      <c r="CY427">
        <f>AD427</f>
        <v>8.7899999999999991</v>
      </c>
      <c r="CZ427">
        <f>AH427</f>
        <v>8.7899999999999991</v>
      </c>
      <c r="DA427">
        <f>AL427</f>
        <v>1</v>
      </c>
      <c r="DB427">
        <f t="shared" si="39"/>
        <v>526.70000000000005</v>
      </c>
      <c r="DC427">
        <f t="shared" si="40"/>
        <v>0</v>
      </c>
    </row>
    <row r="428" spans="1:107">
      <c r="A428">
        <f>ROW(Source!A195)</f>
        <v>195</v>
      </c>
      <c r="B428">
        <v>48583957</v>
      </c>
      <c r="C428">
        <v>48585153</v>
      </c>
      <c r="D428">
        <v>121548</v>
      </c>
      <c r="E428">
        <v>1</v>
      </c>
      <c r="F428">
        <v>1</v>
      </c>
      <c r="G428">
        <v>1</v>
      </c>
      <c r="H428">
        <v>1</v>
      </c>
      <c r="I428" t="s">
        <v>24</v>
      </c>
      <c r="J428" t="s">
        <v>3</v>
      </c>
      <c r="K428" t="s">
        <v>992</v>
      </c>
      <c r="L428">
        <v>608254</v>
      </c>
      <c r="N428">
        <v>1013</v>
      </c>
      <c r="O428" t="s">
        <v>993</v>
      </c>
      <c r="P428" t="s">
        <v>993</v>
      </c>
      <c r="Q428">
        <v>1</v>
      </c>
      <c r="W428">
        <v>0</v>
      </c>
      <c r="X428">
        <v>-185737400</v>
      </c>
      <c r="Y428">
        <v>0.06</v>
      </c>
      <c r="AA428">
        <v>0</v>
      </c>
      <c r="AB428">
        <v>0</v>
      </c>
      <c r="AC428">
        <v>0</v>
      </c>
      <c r="AD428">
        <v>0</v>
      </c>
      <c r="AE428">
        <v>0</v>
      </c>
      <c r="AF428">
        <v>0</v>
      </c>
      <c r="AG428">
        <v>0</v>
      </c>
      <c r="AH428">
        <v>0</v>
      </c>
      <c r="AI428">
        <v>1</v>
      </c>
      <c r="AJ428">
        <v>1</v>
      </c>
      <c r="AK428">
        <v>1</v>
      </c>
      <c r="AL428">
        <v>1</v>
      </c>
      <c r="AN428">
        <v>0</v>
      </c>
      <c r="AO428">
        <v>1</v>
      </c>
      <c r="AP428">
        <v>0</v>
      </c>
      <c r="AQ428">
        <v>0</v>
      </c>
      <c r="AR428">
        <v>0</v>
      </c>
      <c r="AS428" t="s">
        <v>3</v>
      </c>
      <c r="AT428">
        <v>0.06</v>
      </c>
      <c r="AU428" t="s">
        <v>3</v>
      </c>
      <c r="AV428">
        <v>2</v>
      </c>
      <c r="AW428">
        <v>2</v>
      </c>
      <c r="AX428">
        <v>48585165</v>
      </c>
      <c r="AY428">
        <v>1</v>
      </c>
      <c r="AZ428">
        <v>0</v>
      </c>
      <c r="BA428">
        <v>467</v>
      </c>
      <c r="BB428">
        <v>0</v>
      </c>
      <c r="BC428">
        <v>0</v>
      </c>
      <c r="BD428">
        <v>0</v>
      </c>
      <c r="BE428">
        <v>0</v>
      </c>
      <c r="BF428">
        <v>0</v>
      </c>
      <c r="BG428">
        <v>0</v>
      </c>
      <c r="BH428">
        <v>0</v>
      </c>
      <c r="BI428">
        <v>0</v>
      </c>
      <c r="BJ428">
        <v>0</v>
      </c>
      <c r="BK428">
        <v>0</v>
      </c>
      <c r="BL428">
        <v>0</v>
      </c>
      <c r="BM428">
        <v>0</v>
      </c>
      <c r="BN428">
        <v>0</v>
      </c>
      <c r="BO428">
        <v>0</v>
      </c>
      <c r="BP428">
        <v>0</v>
      </c>
      <c r="BQ428">
        <v>0</v>
      </c>
      <c r="BR428">
        <v>0</v>
      </c>
      <c r="BS428">
        <v>0</v>
      </c>
      <c r="BT428">
        <v>0</v>
      </c>
      <c r="BU428">
        <v>0</v>
      </c>
      <c r="BV428">
        <v>0</v>
      </c>
      <c r="BW428">
        <v>0</v>
      </c>
      <c r="CX428">
        <f>Y428*Source!I195</f>
        <v>4.7999999999999996E-3</v>
      </c>
      <c r="CY428">
        <f>AD428</f>
        <v>0</v>
      </c>
      <c r="CZ428">
        <f>AH428</f>
        <v>0</v>
      </c>
      <c r="DA428">
        <f>AL428</f>
        <v>1</v>
      </c>
      <c r="DB428">
        <f t="shared" si="39"/>
        <v>0</v>
      </c>
      <c r="DC428">
        <f t="shared" si="40"/>
        <v>0</v>
      </c>
    </row>
    <row r="429" spans="1:107">
      <c r="A429">
        <f>ROW(Source!A195)</f>
        <v>195</v>
      </c>
      <c r="B429">
        <v>48583957</v>
      </c>
      <c r="C429">
        <v>48585153</v>
      </c>
      <c r="D429">
        <v>40546929</v>
      </c>
      <c r="E429">
        <v>1</v>
      </c>
      <c r="F429">
        <v>1</v>
      </c>
      <c r="G429">
        <v>1</v>
      </c>
      <c r="H429">
        <v>2</v>
      </c>
      <c r="I429" t="s">
        <v>1049</v>
      </c>
      <c r="J429" t="s">
        <v>1050</v>
      </c>
      <c r="K429" t="s">
        <v>1051</v>
      </c>
      <c r="L429">
        <v>1368</v>
      </c>
      <c r="N429">
        <v>1011</v>
      </c>
      <c r="O429" t="s">
        <v>997</v>
      </c>
      <c r="P429" t="s">
        <v>997</v>
      </c>
      <c r="Q429">
        <v>1</v>
      </c>
      <c r="W429">
        <v>0</v>
      </c>
      <c r="X429">
        <v>1604115853</v>
      </c>
      <c r="Y429">
        <v>0.02</v>
      </c>
      <c r="AA429">
        <v>0</v>
      </c>
      <c r="AB429">
        <v>103.49</v>
      </c>
      <c r="AC429">
        <v>12.1</v>
      </c>
      <c r="AD429">
        <v>0</v>
      </c>
      <c r="AE429">
        <v>0</v>
      </c>
      <c r="AF429">
        <v>103.49</v>
      </c>
      <c r="AG429">
        <v>12.1</v>
      </c>
      <c r="AH429">
        <v>0</v>
      </c>
      <c r="AI429">
        <v>1</v>
      </c>
      <c r="AJ429">
        <v>1</v>
      </c>
      <c r="AK429">
        <v>1</v>
      </c>
      <c r="AL429">
        <v>1</v>
      </c>
      <c r="AN429">
        <v>0</v>
      </c>
      <c r="AO429">
        <v>1</v>
      </c>
      <c r="AP429">
        <v>0</v>
      </c>
      <c r="AQ429">
        <v>0</v>
      </c>
      <c r="AR429">
        <v>0</v>
      </c>
      <c r="AS429" t="s">
        <v>3</v>
      </c>
      <c r="AT429">
        <v>0.02</v>
      </c>
      <c r="AU429" t="s">
        <v>3</v>
      </c>
      <c r="AV429">
        <v>0</v>
      </c>
      <c r="AW429">
        <v>2</v>
      </c>
      <c r="AX429">
        <v>48585166</v>
      </c>
      <c r="AY429">
        <v>1</v>
      </c>
      <c r="AZ429">
        <v>0</v>
      </c>
      <c r="BA429">
        <v>468</v>
      </c>
      <c r="BB429">
        <v>0</v>
      </c>
      <c r="BC429">
        <v>0</v>
      </c>
      <c r="BD429">
        <v>0</v>
      </c>
      <c r="BE429">
        <v>0</v>
      </c>
      <c r="BF429">
        <v>0</v>
      </c>
      <c r="BG429">
        <v>0</v>
      </c>
      <c r="BH429">
        <v>0</v>
      </c>
      <c r="BI429">
        <v>0</v>
      </c>
      <c r="BJ429">
        <v>0</v>
      </c>
      <c r="BK429">
        <v>0</v>
      </c>
      <c r="BL429">
        <v>0</v>
      </c>
      <c r="BM429">
        <v>0</v>
      </c>
      <c r="BN429">
        <v>0</v>
      </c>
      <c r="BO429">
        <v>0</v>
      </c>
      <c r="BP429">
        <v>0</v>
      </c>
      <c r="BQ429">
        <v>0</v>
      </c>
      <c r="BR429">
        <v>0</v>
      </c>
      <c r="BS429">
        <v>0</v>
      </c>
      <c r="BT429">
        <v>0</v>
      </c>
      <c r="BU429">
        <v>0</v>
      </c>
      <c r="BV429">
        <v>0</v>
      </c>
      <c r="BW429">
        <v>0</v>
      </c>
      <c r="CX429">
        <f>Y429*Source!I195</f>
        <v>1.6000000000000001E-3</v>
      </c>
      <c r="CY429">
        <f>AB429</f>
        <v>103.49</v>
      </c>
      <c r="CZ429">
        <f>AF429</f>
        <v>103.49</v>
      </c>
      <c r="DA429">
        <f>AJ429</f>
        <v>1</v>
      </c>
      <c r="DB429">
        <f t="shared" si="39"/>
        <v>2.0699999999999998</v>
      </c>
      <c r="DC429">
        <f t="shared" si="40"/>
        <v>0.24</v>
      </c>
    </row>
    <row r="430" spans="1:107">
      <c r="A430">
        <f>ROW(Source!A195)</f>
        <v>195</v>
      </c>
      <c r="B430">
        <v>48583957</v>
      </c>
      <c r="C430">
        <v>48585153</v>
      </c>
      <c r="D430">
        <v>40547009</v>
      </c>
      <c r="E430">
        <v>1</v>
      </c>
      <c r="F430">
        <v>1</v>
      </c>
      <c r="G430">
        <v>1</v>
      </c>
      <c r="H430">
        <v>2</v>
      </c>
      <c r="I430" t="s">
        <v>1157</v>
      </c>
      <c r="J430" t="s">
        <v>1158</v>
      </c>
      <c r="K430" t="s">
        <v>1159</v>
      </c>
      <c r="L430">
        <v>1368</v>
      </c>
      <c r="N430">
        <v>1011</v>
      </c>
      <c r="O430" t="s">
        <v>997</v>
      </c>
      <c r="P430" t="s">
        <v>997</v>
      </c>
      <c r="Q430">
        <v>1</v>
      </c>
      <c r="W430">
        <v>0</v>
      </c>
      <c r="X430">
        <v>70398099</v>
      </c>
      <c r="Y430">
        <v>0.04</v>
      </c>
      <c r="AA430">
        <v>0</v>
      </c>
      <c r="AB430">
        <v>104.01</v>
      </c>
      <c r="AC430">
        <v>10.35</v>
      </c>
      <c r="AD430">
        <v>0</v>
      </c>
      <c r="AE430">
        <v>0</v>
      </c>
      <c r="AF430">
        <v>104.01</v>
      </c>
      <c r="AG430">
        <v>10.35</v>
      </c>
      <c r="AH430">
        <v>0</v>
      </c>
      <c r="AI430">
        <v>1</v>
      </c>
      <c r="AJ430">
        <v>1</v>
      </c>
      <c r="AK430">
        <v>1</v>
      </c>
      <c r="AL430">
        <v>1</v>
      </c>
      <c r="AN430">
        <v>0</v>
      </c>
      <c r="AO430">
        <v>1</v>
      </c>
      <c r="AP430">
        <v>0</v>
      </c>
      <c r="AQ430">
        <v>0</v>
      </c>
      <c r="AR430">
        <v>0</v>
      </c>
      <c r="AS430" t="s">
        <v>3</v>
      </c>
      <c r="AT430">
        <v>0.04</v>
      </c>
      <c r="AU430" t="s">
        <v>3</v>
      </c>
      <c r="AV430">
        <v>0</v>
      </c>
      <c r="AW430">
        <v>2</v>
      </c>
      <c r="AX430">
        <v>48585167</v>
      </c>
      <c r="AY430">
        <v>1</v>
      </c>
      <c r="AZ430">
        <v>0</v>
      </c>
      <c r="BA430">
        <v>469</v>
      </c>
      <c r="BB430">
        <v>0</v>
      </c>
      <c r="BC430">
        <v>0</v>
      </c>
      <c r="BD430">
        <v>0</v>
      </c>
      <c r="BE430">
        <v>0</v>
      </c>
      <c r="BF430">
        <v>0</v>
      </c>
      <c r="BG430">
        <v>0</v>
      </c>
      <c r="BH430">
        <v>0</v>
      </c>
      <c r="BI430">
        <v>0</v>
      </c>
      <c r="BJ430">
        <v>0</v>
      </c>
      <c r="BK430">
        <v>0</v>
      </c>
      <c r="BL430">
        <v>0</v>
      </c>
      <c r="BM430">
        <v>0</v>
      </c>
      <c r="BN430">
        <v>0</v>
      </c>
      <c r="BO430">
        <v>0</v>
      </c>
      <c r="BP430">
        <v>0</v>
      </c>
      <c r="BQ430">
        <v>0</v>
      </c>
      <c r="BR430">
        <v>0</v>
      </c>
      <c r="BS430">
        <v>0</v>
      </c>
      <c r="BT430">
        <v>0</v>
      </c>
      <c r="BU430">
        <v>0</v>
      </c>
      <c r="BV430">
        <v>0</v>
      </c>
      <c r="BW430">
        <v>0</v>
      </c>
      <c r="CX430">
        <f>Y430*Source!I195</f>
        <v>3.2000000000000002E-3</v>
      </c>
      <c r="CY430">
        <f>AB430</f>
        <v>104.01</v>
      </c>
      <c r="CZ430">
        <f>AF430</f>
        <v>104.01</v>
      </c>
      <c r="DA430">
        <f>AJ430</f>
        <v>1</v>
      </c>
      <c r="DB430">
        <f t="shared" si="39"/>
        <v>4.16</v>
      </c>
      <c r="DC430">
        <f t="shared" si="40"/>
        <v>0.41</v>
      </c>
    </row>
    <row r="431" spans="1:107">
      <c r="A431">
        <f>ROW(Source!A195)</f>
        <v>195</v>
      </c>
      <c r="B431">
        <v>48583957</v>
      </c>
      <c r="C431">
        <v>48585153</v>
      </c>
      <c r="D431">
        <v>40548608</v>
      </c>
      <c r="E431">
        <v>1</v>
      </c>
      <c r="F431">
        <v>1</v>
      </c>
      <c r="G431">
        <v>1</v>
      </c>
      <c r="H431">
        <v>2</v>
      </c>
      <c r="I431" t="s">
        <v>1124</v>
      </c>
      <c r="J431" t="s">
        <v>1125</v>
      </c>
      <c r="K431" t="s">
        <v>1126</v>
      </c>
      <c r="L431">
        <v>1368</v>
      </c>
      <c r="N431">
        <v>1011</v>
      </c>
      <c r="O431" t="s">
        <v>997</v>
      </c>
      <c r="P431" t="s">
        <v>997</v>
      </c>
      <c r="Q431">
        <v>1</v>
      </c>
      <c r="W431">
        <v>0</v>
      </c>
      <c r="X431">
        <v>1067600123</v>
      </c>
      <c r="Y431">
        <v>0.38</v>
      </c>
      <c r="AA431">
        <v>0</v>
      </c>
      <c r="AB431">
        <v>2.27</v>
      </c>
      <c r="AC431">
        <v>0</v>
      </c>
      <c r="AD431">
        <v>0</v>
      </c>
      <c r="AE431">
        <v>0</v>
      </c>
      <c r="AF431">
        <v>2.27</v>
      </c>
      <c r="AG431">
        <v>0</v>
      </c>
      <c r="AH431">
        <v>0</v>
      </c>
      <c r="AI431">
        <v>1</v>
      </c>
      <c r="AJ431">
        <v>1</v>
      </c>
      <c r="AK431">
        <v>1</v>
      </c>
      <c r="AL431">
        <v>1</v>
      </c>
      <c r="AN431">
        <v>0</v>
      </c>
      <c r="AO431">
        <v>1</v>
      </c>
      <c r="AP431">
        <v>0</v>
      </c>
      <c r="AQ431">
        <v>0</v>
      </c>
      <c r="AR431">
        <v>0</v>
      </c>
      <c r="AS431" t="s">
        <v>3</v>
      </c>
      <c r="AT431">
        <v>0.38</v>
      </c>
      <c r="AU431" t="s">
        <v>3</v>
      </c>
      <c r="AV431">
        <v>0</v>
      </c>
      <c r="AW431">
        <v>2</v>
      </c>
      <c r="AX431">
        <v>48585168</v>
      </c>
      <c r="AY431">
        <v>1</v>
      </c>
      <c r="AZ431">
        <v>0</v>
      </c>
      <c r="BA431">
        <v>470</v>
      </c>
      <c r="BB431">
        <v>0</v>
      </c>
      <c r="BC431">
        <v>0</v>
      </c>
      <c r="BD431">
        <v>0</v>
      </c>
      <c r="BE431">
        <v>0</v>
      </c>
      <c r="BF431">
        <v>0</v>
      </c>
      <c r="BG431">
        <v>0</v>
      </c>
      <c r="BH431">
        <v>0</v>
      </c>
      <c r="BI431">
        <v>0</v>
      </c>
      <c r="BJ431">
        <v>0</v>
      </c>
      <c r="BK431">
        <v>0</v>
      </c>
      <c r="BL431">
        <v>0</v>
      </c>
      <c r="BM431">
        <v>0</v>
      </c>
      <c r="BN431">
        <v>0</v>
      </c>
      <c r="BO431">
        <v>0</v>
      </c>
      <c r="BP431">
        <v>0</v>
      </c>
      <c r="BQ431">
        <v>0</v>
      </c>
      <c r="BR431">
        <v>0</v>
      </c>
      <c r="BS431">
        <v>0</v>
      </c>
      <c r="BT431">
        <v>0</v>
      </c>
      <c r="BU431">
        <v>0</v>
      </c>
      <c r="BV431">
        <v>0</v>
      </c>
      <c r="BW431">
        <v>0</v>
      </c>
      <c r="CX431">
        <f>Y431*Source!I195</f>
        <v>3.04E-2</v>
      </c>
      <c r="CY431">
        <f>AB431</f>
        <v>2.27</v>
      </c>
      <c r="CZ431">
        <f>AF431</f>
        <v>2.27</v>
      </c>
      <c r="DA431">
        <f>AJ431</f>
        <v>1</v>
      </c>
      <c r="DB431">
        <f t="shared" si="39"/>
        <v>0.86</v>
      </c>
      <c r="DC431">
        <f t="shared" si="40"/>
        <v>0</v>
      </c>
    </row>
    <row r="432" spans="1:107">
      <c r="A432">
        <f>ROW(Source!A195)</f>
        <v>195</v>
      </c>
      <c r="B432">
        <v>48583957</v>
      </c>
      <c r="C432">
        <v>48585153</v>
      </c>
      <c r="D432">
        <v>40548857</v>
      </c>
      <c r="E432">
        <v>1</v>
      </c>
      <c r="F432">
        <v>1</v>
      </c>
      <c r="G432">
        <v>1</v>
      </c>
      <c r="H432">
        <v>2</v>
      </c>
      <c r="I432" t="s">
        <v>1028</v>
      </c>
      <c r="J432" t="s">
        <v>1029</v>
      </c>
      <c r="K432" t="s">
        <v>1030</v>
      </c>
      <c r="L432">
        <v>1368</v>
      </c>
      <c r="N432">
        <v>1011</v>
      </c>
      <c r="O432" t="s">
        <v>997</v>
      </c>
      <c r="P432" t="s">
        <v>997</v>
      </c>
      <c r="Q432">
        <v>1</v>
      </c>
      <c r="W432">
        <v>0</v>
      </c>
      <c r="X432">
        <v>-671646184</v>
      </c>
      <c r="Y432">
        <v>0.04</v>
      </c>
      <c r="AA432">
        <v>0</v>
      </c>
      <c r="AB432">
        <v>91.76</v>
      </c>
      <c r="AC432">
        <v>10.35</v>
      </c>
      <c r="AD432">
        <v>0</v>
      </c>
      <c r="AE432">
        <v>0</v>
      </c>
      <c r="AF432">
        <v>91.76</v>
      </c>
      <c r="AG432">
        <v>10.35</v>
      </c>
      <c r="AH432">
        <v>0</v>
      </c>
      <c r="AI432">
        <v>1</v>
      </c>
      <c r="AJ432">
        <v>1</v>
      </c>
      <c r="AK432">
        <v>1</v>
      </c>
      <c r="AL432">
        <v>1</v>
      </c>
      <c r="AN432">
        <v>0</v>
      </c>
      <c r="AO432">
        <v>1</v>
      </c>
      <c r="AP432">
        <v>0</v>
      </c>
      <c r="AQ432">
        <v>0</v>
      </c>
      <c r="AR432">
        <v>0</v>
      </c>
      <c r="AS432" t="s">
        <v>3</v>
      </c>
      <c r="AT432">
        <v>0.04</v>
      </c>
      <c r="AU432" t="s">
        <v>3</v>
      </c>
      <c r="AV432">
        <v>0</v>
      </c>
      <c r="AW432">
        <v>2</v>
      </c>
      <c r="AX432">
        <v>48585169</v>
      </c>
      <c r="AY432">
        <v>1</v>
      </c>
      <c r="AZ432">
        <v>0</v>
      </c>
      <c r="BA432">
        <v>471</v>
      </c>
      <c r="BB432">
        <v>0</v>
      </c>
      <c r="BC432">
        <v>0</v>
      </c>
      <c r="BD432">
        <v>0</v>
      </c>
      <c r="BE432">
        <v>0</v>
      </c>
      <c r="BF432">
        <v>0</v>
      </c>
      <c r="BG432">
        <v>0</v>
      </c>
      <c r="BH432">
        <v>0</v>
      </c>
      <c r="BI432">
        <v>0</v>
      </c>
      <c r="BJ432">
        <v>0</v>
      </c>
      <c r="BK432">
        <v>0</v>
      </c>
      <c r="BL432">
        <v>0</v>
      </c>
      <c r="BM432">
        <v>0</v>
      </c>
      <c r="BN432">
        <v>0</v>
      </c>
      <c r="BO432">
        <v>0</v>
      </c>
      <c r="BP432">
        <v>0</v>
      </c>
      <c r="BQ432">
        <v>0</v>
      </c>
      <c r="BR432">
        <v>0</v>
      </c>
      <c r="BS432">
        <v>0</v>
      </c>
      <c r="BT432">
        <v>0</v>
      </c>
      <c r="BU432">
        <v>0</v>
      </c>
      <c r="BV432">
        <v>0</v>
      </c>
      <c r="BW432">
        <v>0</v>
      </c>
      <c r="CX432">
        <f>Y432*Source!I195</f>
        <v>3.2000000000000002E-3</v>
      </c>
      <c r="CY432">
        <f>AB432</f>
        <v>91.76</v>
      </c>
      <c r="CZ432">
        <f>AF432</f>
        <v>91.76</v>
      </c>
      <c r="DA432">
        <f>AJ432</f>
        <v>1</v>
      </c>
      <c r="DB432">
        <f t="shared" si="39"/>
        <v>3.67</v>
      </c>
      <c r="DC432">
        <f t="shared" si="40"/>
        <v>0.41</v>
      </c>
    </row>
    <row r="433" spans="1:107">
      <c r="A433">
        <f>ROW(Source!A195)</f>
        <v>195</v>
      </c>
      <c r="B433">
        <v>48583957</v>
      </c>
      <c r="C433">
        <v>48585153</v>
      </c>
      <c r="D433">
        <v>40489064</v>
      </c>
      <c r="E433">
        <v>1</v>
      </c>
      <c r="F433">
        <v>1</v>
      </c>
      <c r="G433">
        <v>1</v>
      </c>
      <c r="H433">
        <v>3</v>
      </c>
      <c r="I433" t="s">
        <v>1313</v>
      </c>
      <c r="J433" t="s">
        <v>1314</v>
      </c>
      <c r="K433" t="s">
        <v>1315</v>
      </c>
      <c r="L433">
        <v>1348</v>
      </c>
      <c r="N433">
        <v>1009</v>
      </c>
      <c r="O433" t="s">
        <v>40</v>
      </c>
      <c r="P433" t="s">
        <v>40</v>
      </c>
      <c r="Q433">
        <v>1000</v>
      </c>
      <c r="W433">
        <v>0</v>
      </c>
      <c r="X433">
        <v>259030359</v>
      </c>
      <c r="Y433">
        <v>1.1999999999999999E-3</v>
      </c>
      <c r="AA433">
        <v>14830</v>
      </c>
      <c r="AB433">
        <v>0</v>
      </c>
      <c r="AC433">
        <v>0</v>
      </c>
      <c r="AD433">
        <v>0</v>
      </c>
      <c r="AE433">
        <v>14830</v>
      </c>
      <c r="AF433">
        <v>0</v>
      </c>
      <c r="AG433">
        <v>0</v>
      </c>
      <c r="AH433">
        <v>0</v>
      </c>
      <c r="AI433">
        <v>1</v>
      </c>
      <c r="AJ433">
        <v>1</v>
      </c>
      <c r="AK433">
        <v>1</v>
      </c>
      <c r="AL433">
        <v>1</v>
      </c>
      <c r="AN433">
        <v>0</v>
      </c>
      <c r="AO433">
        <v>1</v>
      </c>
      <c r="AP433">
        <v>0</v>
      </c>
      <c r="AQ433">
        <v>0</v>
      </c>
      <c r="AR433">
        <v>0</v>
      </c>
      <c r="AS433" t="s">
        <v>3</v>
      </c>
      <c r="AT433">
        <v>1.1999999999999999E-3</v>
      </c>
      <c r="AU433" t="s">
        <v>3</v>
      </c>
      <c r="AV433">
        <v>0</v>
      </c>
      <c r="AW433">
        <v>2</v>
      </c>
      <c r="AX433">
        <v>48585170</v>
      </c>
      <c r="AY433">
        <v>1</v>
      </c>
      <c r="AZ433">
        <v>0</v>
      </c>
      <c r="BA433">
        <v>472</v>
      </c>
      <c r="BB433">
        <v>0</v>
      </c>
      <c r="BC433">
        <v>0</v>
      </c>
      <c r="BD433">
        <v>0</v>
      </c>
      <c r="BE433">
        <v>0</v>
      </c>
      <c r="BF433">
        <v>0</v>
      </c>
      <c r="BG433">
        <v>0</v>
      </c>
      <c r="BH433">
        <v>0</v>
      </c>
      <c r="BI433">
        <v>0</v>
      </c>
      <c r="BJ433">
        <v>0</v>
      </c>
      <c r="BK433">
        <v>0</v>
      </c>
      <c r="BL433">
        <v>0</v>
      </c>
      <c r="BM433">
        <v>0</v>
      </c>
      <c r="BN433">
        <v>0</v>
      </c>
      <c r="BO433">
        <v>0</v>
      </c>
      <c r="BP433">
        <v>0</v>
      </c>
      <c r="BQ433">
        <v>0</v>
      </c>
      <c r="BR433">
        <v>0</v>
      </c>
      <c r="BS433">
        <v>0</v>
      </c>
      <c r="BT433">
        <v>0</v>
      </c>
      <c r="BU433">
        <v>0</v>
      </c>
      <c r="BV433">
        <v>0</v>
      </c>
      <c r="BW433">
        <v>0</v>
      </c>
      <c r="CX433">
        <f>Y433*Source!I195</f>
        <v>9.5999999999999989E-5</v>
      </c>
      <c r="CY433">
        <f>AA433</f>
        <v>14830</v>
      </c>
      <c r="CZ433">
        <f>AE433</f>
        <v>14830</v>
      </c>
      <c r="DA433">
        <f>AI433</f>
        <v>1</v>
      </c>
      <c r="DB433">
        <f t="shared" si="39"/>
        <v>17.8</v>
      </c>
      <c r="DC433">
        <f t="shared" si="40"/>
        <v>0</v>
      </c>
    </row>
    <row r="434" spans="1:107">
      <c r="A434">
        <f>ROW(Source!A195)</f>
        <v>195</v>
      </c>
      <c r="B434">
        <v>48583957</v>
      </c>
      <c r="C434">
        <v>48585153</v>
      </c>
      <c r="D434">
        <v>40484862</v>
      </c>
      <c r="E434">
        <v>1</v>
      </c>
      <c r="F434">
        <v>1</v>
      </c>
      <c r="G434">
        <v>1</v>
      </c>
      <c r="H434">
        <v>3</v>
      </c>
      <c r="I434" t="s">
        <v>1322</v>
      </c>
      <c r="J434" t="s">
        <v>1323</v>
      </c>
      <c r="K434" t="s">
        <v>1324</v>
      </c>
      <c r="L434">
        <v>1354</v>
      </c>
      <c r="N434">
        <v>1010</v>
      </c>
      <c r="O434" t="s">
        <v>170</v>
      </c>
      <c r="P434" t="s">
        <v>170</v>
      </c>
      <c r="Q434">
        <v>1</v>
      </c>
      <c r="W434">
        <v>0</v>
      </c>
      <c r="X434">
        <v>1494308646</v>
      </c>
      <c r="Y434">
        <v>12</v>
      </c>
      <c r="AA434">
        <v>0.75</v>
      </c>
      <c r="AB434">
        <v>0</v>
      </c>
      <c r="AC434">
        <v>0</v>
      </c>
      <c r="AD434">
        <v>0</v>
      </c>
      <c r="AE434">
        <v>0.75</v>
      </c>
      <c r="AF434">
        <v>0</v>
      </c>
      <c r="AG434">
        <v>0</v>
      </c>
      <c r="AH434">
        <v>0</v>
      </c>
      <c r="AI434">
        <v>1</v>
      </c>
      <c r="AJ434">
        <v>1</v>
      </c>
      <c r="AK434">
        <v>1</v>
      </c>
      <c r="AL434">
        <v>1</v>
      </c>
      <c r="AN434">
        <v>0</v>
      </c>
      <c r="AO434">
        <v>1</v>
      </c>
      <c r="AP434">
        <v>0</v>
      </c>
      <c r="AQ434">
        <v>0</v>
      </c>
      <c r="AR434">
        <v>0</v>
      </c>
      <c r="AS434" t="s">
        <v>3</v>
      </c>
      <c r="AT434">
        <v>12</v>
      </c>
      <c r="AU434" t="s">
        <v>3</v>
      </c>
      <c r="AV434">
        <v>0</v>
      </c>
      <c r="AW434">
        <v>2</v>
      </c>
      <c r="AX434">
        <v>48585171</v>
      </c>
      <c r="AY434">
        <v>1</v>
      </c>
      <c r="AZ434">
        <v>0</v>
      </c>
      <c r="BA434">
        <v>473</v>
      </c>
      <c r="BB434">
        <v>0</v>
      </c>
      <c r="BC434">
        <v>0</v>
      </c>
      <c r="BD434">
        <v>0</v>
      </c>
      <c r="BE434">
        <v>0</v>
      </c>
      <c r="BF434">
        <v>0</v>
      </c>
      <c r="BG434">
        <v>0</v>
      </c>
      <c r="BH434">
        <v>0</v>
      </c>
      <c r="BI434">
        <v>0</v>
      </c>
      <c r="BJ434">
        <v>0</v>
      </c>
      <c r="BK434">
        <v>0</v>
      </c>
      <c r="BL434">
        <v>0</v>
      </c>
      <c r="BM434">
        <v>0</v>
      </c>
      <c r="BN434">
        <v>0</v>
      </c>
      <c r="BO434">
        <v>0</v>
      </c>
      <c r="BP434">
        <v>0</v>
      </c>
      <c r="BQ434">
        <v>0</v>
      </c>
      <c r="BR434">
        <v>0</v>
      </c>
      <c r="BS434">
        <v>0</v>
      </c>
      <c r="BT434">
        <v>0</v>
      </c>
      <c r="BU434">
        <v>0</v>
      </c>
      <c r="BV434">
        <v>0</v>
      </c>
      <c r="BW434">
        <v>0</v>
      </c>
      <c r="CX434">
        <f>Y434*Source!I195</f>
        <v>0.96</v>
      </c>
      <c r="CY434">
        <f>AA434</f>
        <v>0.75</v>
      </c>
      <c r="CZ434">
        <f>AE434</f>
        <v>0.75</v>
      </c>
      <c r="DA434">
        <f>AI434</f>
        <v>1</v>
      </c>
      <c r="DB434">
        <f t="shared" si="39"/>
        <v>9</v>
      </c>
      <c r="DC434">
        <f t="shared" si="40"/>
        <v>0</v>
      </c>
    </row>
    <row r="435" spans="1:107">
      <c r="A435">
        <f>ROW(Source!A195)</f>
        <v>195</v>
      </c>
      <c r="B435">
        <v>48583957</v>
      </c>
      <c r="C435">
        <v>48585153</v>
      </c>
      <c r="D435">
        <v>40525967</v>
      </c>
      <c r="E435">
        <v>1</v>
      </c>
      <c r="F435">
        <v>1</v>
      </c>
      <c r="G435">
        <v>1</v>
      </c>
      <c r="H435">
        <v>3</v>
      </c>
      <c r="I435" t="s">
        <v>1090</v>
      </c>
      <c r="J435" t="s">
        <v>1091</v>
      </c>
      <c r="K435" t="s">
        <v>1092</v>
      </c>
      <c r="L435">
        <v>1339</v>
      </c>
      <c r="N435">
        <v>1007</v>
      </c>
      <c r="O435" t="s">
        <v>1040</v>
      </c>
      <c r="P435" t="s">
        <v>1040</v>
      </c>
      <c r="Q435">
        <v>1</v>
      </c>
      <c r="W435">
        <v>0</v>
      </c>
      <c r="X435">
        <v>-1418712732</v>
      </c>
      <c r="Y435">
        <v>0.19700000000000001</v>
      </c>
      <c r="AA435">
        <v>2.4700000000000002</v>
      </c>
      <c r="AB435">
        <v>0</v>
      </c>
      <c r="AC435">
        <v>0</v>
      </c>
      <c r="AD435">
        <v>0</v>
      </c>
      <c r="AE435">
        <v>2.4700000000000002</v>
      </c>
      <c r="AF435">
        <v>0</v>
      </c>
      <c r="AG435">
        <v>0</v>
      </c>
      <c r="AH435">
        <v>0</v>
      </c>
      <c r="AI435">
        <v>1</v>
      </c>
      <c r="AJ435">
        <v>1</v>
      </c>
      <c r="AK435">
        <v>1</v>
      </c>
      <c r="AL435">
        <v>1</v>
      </c>
      <c r="AN435">
        <v>0</v>
      </c>
      <c r="AO435">
        <v>1</v>
      </c>
      <c r="AP435">
        <v>0</v>
      </c>
      <c r="AQ435">
        <v>0</v>
      </c>
      <c r="AR435">
        <v>0</v>
      </c>
      <c r="AS435" t="s">
        <v>3</v>
      </c>
      <c r="AT435">
        <v>0.19700000000000001</v>
      </c>
      <c r="AU435" t="s">
        <v>3</v>
      </c>
      <c r="AV435">
        <v>0</v>
      </c>
      <c r="AW435">
        <v>2</v>
      </c>
      <c r="AX435">
        <v>48585174</v>
      </c>
      <c r="AY435">
        <v>1</v>
      </c>
      <c r="AZ435">
        <v>0</v>
      </c>
      <c r="BA435">
        <v>476</v>
      </c>
      <c r="BB435">
        <v>0</v>
      </c>
      <c r="BC435">
        <v>0</v>
      </c>
      <c r="BD435">
        <v>0</v>
      </c>
      <c r="BE435">
        <v>0</v>
      </c>
      <c r="BF435">
        <v>0</v>
      </c>
      <c r="BG435">
        <v>0</v>
      </c>
      <c r="BH435">
        <v>0</v>
      </c>
      <c r="BI435">
        <v>0</v>
      </c>
      <c r="BJ435">
        <v>0</v>
      </c>
      <c r="BK435">
        <v>0</v>
      </c>
      <c r="BL435">
        <v>0</v>
      </c>
      <c r="BM435">
        <v>0</v>
      </c>
      <c r="BN435">
        <v>0</v>
      </c>
      <c r="BO435">
        <v>0</v>
      </c>
      <c r="BP435">
        <v>0</v>
      </c>
      <c r="BQ435">
        <v>0</v>
      </c>
      <c r="BR435">
        <v>0</v>
      </c>
      <c r="BS435">
        <v>0</v>
      </c>
      <c r="BT435">
        <v>0</v>
      </c>
      <c r="BU435">
        <v>0</v>
      </c>
      <c r="BV435">
        <v>0</v>
      </c>
      <c r="BW435">
        <v>0</v>
      </c>
      <c r="CX435">
        <f>Y435*Source!I195</f>
        <v>1.576E-2</v>
      </c>
      <c r="CY435">
        <f>AA435</f>
        <v>2.4700000000000002</v>
      </c>
      <c r="CZ435">
        <f>AE435</f>
        <v>2.4700000000000002</v>
      </c>
      <c r="DA435">
        <f>AI435</f>
        <v>1</v>
      </c>
      <c r="DB435">
        <f t="shared" si="39"/>
        <v>0.49</v>
      </c>
      <c r="DC435">
        <f t="shared" si="40"/>
        <v>0</v>
      </c>
    </row>
    <row r="436" spans="1:107">
      <c r="A436">
        <f>ROW(Source!A195)</f>
        <v>195</v>
      </c>
      <c r="B436">
        <v>48583957</v>
      </c>
      <c r="C436">
        <v>48585153</v>
      </c>
      <c r="D436">
        <v>40534235</v>
      </c>
      <c r="E436">
        <v>1</v>
      </c>
      <c r="F436">
        <v>1</v>
      </c>
      <c r="G436">
        <v>1</v>
      </c>
      <c r="H436">
        <v>3</v>
      </c>
      <c r="I436" t="s">
        <v>1325</v>
      </c>
      <c r="J436" t="s">
        <v>1326</v>
      </c>
      <c r="K436" t="s">
        <v>1327</v>
      </c>
      <c r="L436">
        <v>1301</v>
      </c>
      <c r="N436">
        <v>1003</v>
      </c>
      <c r="O436" t="s">
        <v>116</v>
      </c>
      <c r="P436" t="s">
        <v>116</v>
      </c>
      <c r="Q436">
        <v>1</v>
      </c>
      <c r="W436">
        <v>0</v>
      </c>
      <c r="X436">
        <v>2144540005</v>
      </c>
      <c r="Y436">
        <v>99.8</v>
      </c>
      <c r="AA436">
        <v>10.54</v>
      </c>
      <c r="AB436">
        <v>0</v>
      </c>
      <c r="AC436">
        <v>0</v>
      </c>
      <c r="AD436">
        <v>0</v>
      </c>
      <c r="AE436">
        <v>10.54</v>
      </c>
      <c r="AF436">
        <v>0</v>
      </c>
      <c r="AG436">
        <v>0</v>
      </c>
      <c r="AH436">
        <v>0</v>
      </c>
      <c r="AI436">
        <v>1</v>
      </c>
      <c r="AJ436">
        <v>1</v>
      </c>
      <c r="AK436">
        <v>1</v>
      </c>
      <c r="AL436">
        <v>1</v>
      </c>
      <c r="AN436">
        <v>0</v>
      </c>
      <c r="AO436">
        <v>1</v>
      </c>
      <c r="AP436">
        <v>0</v>
      </c>
      <c r="AQ436">
        <v>0</v>
      </c>
      <c r="AR436">
        <v>0</v>
      </c>
      <c r="AS436" t="s">
        <v>3</v>
      </c>
      <c r="AT436">
        <v>99.8</v>
      </c>
      <c r="AU436" t="s">
        <v>3</v>
      </c>
      <c r="AV436">
        <v>0</v>
      </c>
      <c r="AW436">
        <v>2</v>
      </c>
      <c r="AX436">
        <v>48585175</v>
      </c>
      <c r="AY436">
        <v>1</v>
      </c>
      <c r="AZ436">
        <v>0</v>
      </c>
      <c r="BA436">
        <v>477</v>
      </c>
      <c r="BB436">
        <v>0</v>
      </c>
      <c r="BC436">
        <v>0</v>
      </c>
      <c r="BD436">
        <v>0</v>
      </c>
      <c r="BE436">
        <v>0</v>
      </c>
      <c r="BF436">
        <v>0</v>
      </c>
      <c r="BG436">
        <v>0</v>
      </c>
      <c r="BH436">
        <v>0</v>
      </c>
      <c r="BI436">
        <v>0</v>
      </c>
      <c r="BJ436">
        <v>0</v>
      </c>
      <c r="BK436">
        <v>0</v>
      </c>
      <c r="BL436">
        <v>0</v>
      </c>
      <c r="BM436">
        <v>0</v>
      </c>
      <c r="BN436">
        <v>0</v>
      </c>
      <c r="BO436">
        <v>0</v>
      </c>
      <c r="BP436">
        <v>0</v>
      </c>
      <c r="BQ436">
        <v>0</v>
      </c>
      <c r="BR436">
        <v>0</v>
      </c>
      <c r="BS436">
        <v>0</v>
      </c>
      <c r="BT436">
        <v>0</v>
      </c>
      <c r="BU436">
        <v>0</v>
      </c>
      <c r="BV436">
        <v>0</v>
      </c>
      <c r="BW436">
        <v>0</v>
      </c>
      <c r="CX436">
        <f>Y436*Source!I195</f>
        <v>7.984</v>
      </c>
      <c r="CY436">
        <f>AA436</f>
        <v>10.54</v>
      </c>
      <c r="CZ436">
        <f>AE436</f>
        <v>10.54</v>
      </c>
      <c r="DA436">
        <f>AI436</f>
        <v>1</v>
      </c>
      <c r="DB436">
        <f t="shared" si="39"/>
        <v>1051.8900000000001</v>
      </c>
      <c r="DC436">
        <f t="shared" si="40"/>
        <v>0</v>
      </c>
    </row>
    <row r="437" spans="1:107">
      <c r="A437">
        <f>ROW(Source!A201)</f>
        <v>201</v>
      </c>
      <c r="B437">
        <v>48583957</v>
      </c>
      <c r="C437">
        <v>48585181</v>
      </c>
      <c r="D437">
        <v>23135499</v>
      </c>
      <c r="E437">
        <v>1</v>
      </c>
      <c r="F437">
        <v>1</v>
      </c>
      <c r="G437">
        <v>1</v>
      </c>
      <c r="H437">
        <v>1</v>
      </c>
      <c r="I437" t="s">
        <v>1296</v>
      </c>
      <c r="J437" t="s">
        <v>3</v>
      </c>
      <c r="K437" t="s">
        <v>1297</v>
      </c>
      <c r="L437">
        <v>1369</v>
      </c>
      <c r="N437">
        <v>1013</v>
      </c>
      <c r="O437" t="s">
        <v>991</v>
      </c>
      <c r="P437" t="s">
        <v>991</v>
      </c>
      <c r="Q437">
        <v>1</v>
      </c>
      <c r="W437">
        <v>0</v>
      </c>
      <c r="X437">
        <v>-499460097</v>
      </c>
      <c r="Y437">
        <v>5.0599999999999996</v>
      </c>
      <c r="AA437">
        <v>0</v>
      </c>
      <c r="AB437">
        <v>0</v>
      </c>
      <c r="AC437">
        <v>0</v>
      </c>
      <c r="AD437">
        <v>8.99</v>
      </c>
      <c r="AE437">
        <v>0</v>
      </c>
      <c r="AF437">
        <v>0</v>
      </c>
      <c r="AG437">
        <v>0</v>
      </c>
      <c r="AH437">
        <v>8.99</v>
      </c>
      <c r="AI437">
        <v>1</v>
      </c>
      <c r="AJ437">
        <v>1</v>
      </c>
      <c r="AK437">
        <v>1</v>
      </c>
      <c r="AL437">
        <v>1</v>
      </c>
      <c r="AN437">
        <v>0</v>
      </c>
      <c r="AO437">
        <v>1</v>
      </c>
      <c r="AP437">
        <v>0</v>
      </c>
      <c r="AQ437">
        <v>0</v>
      </c>
      <c r="AR437">
        <v>0</v>
      </c>
      <c r="AS437" t="s">
        <v>3</v>
      </c>
      <c r="AT437">
        <v>5.0599999999999996</v>
      </c>
      <c r="AU437" t="s">
        <v>3</v>
      </c>
      <c r="AV437">
        <v>1</v>
      </c>
      <c r="AW437">
        <v>2</v>
      </c>
      <c r="AX437">
        <v>48585189</v>
      </c>
      <c r="AY437">
        <v>1</v>
      </c>
      <c r="AZ437">
        <v>0</v>
      </c>
      <c r="BA437">
        <v>478</v>
      </c>
      <c r="BB437">
        <v>0</v>
      </c>
      <c r="BC437">
        <v>0</v>
      </c>
      <c r="BD437">
        <v>0</v>
      </c>
      <c r="BE437">
        <v>0</v>
      </c>
      <c r="BF437">
        <v>0</v>
      </c>
      <c r="BG437">
        <v>0</v>
      </c>
      <c r="BH437">
        <v>0</v>
      </c>
      <c r="BI437">
        <v>0</v>
      </c>
      <c r="BJ437">
        <v>0</v>
      </c>
      <c r="BK437">
        <v>0</v>
      </c>
      <c r="BL437">
        <v>0</v>
      </c>
      <c r="BM437">
        <v>0</v>
      </c>
      <c r="BN437">
        <v>0</v>
      </c>
      <c r="BO437">
        <v>0</v>
      </c>
      <c r="BP437">
        <v>0</v>
      </c>
      <c r="BQ437">
        <v>0</v>
      </c>
      <c r="BR437">
        <v>0</v>
      </c>
      <c r="BS437">
        <v>0</v>
      </c>
      <c r="BT437">
        <v>0</v>
      </c>
      <c r="BU437">
        <v>0</v>
      </c>
      <c r="BV437">
        <v>0</v>
      </c>
      <c r="BW437">
        <v>0</v>
      </c>
      <c r="CX437">
        <f>Y437*Source!I201</f>
        <v>1.012</v>
      </c>
      <c r="CY437">
        <f>AD437</f>
        <v>8.99</v>
      </c>
      <c r="CZ437">
        <f>AH437</f>
        <v>8.99</v>
      </c>
      <c r="DA437">
        <f>AL437</f>
        <v>1</v>
      </c>
      <c r="DB437">
        <f t="shared" si="39"/>
        <v>45.49</v>
      </c>
      <c r="DC437">
        <f t="shared" si="40"/>
        <v>0</v>
      </c>
    </row>
    <row r="438" spans="1:107">
      <c r="A438">
        <f>ROW(Source!A201)</f>
        <v>201</v>
      </c>
      <c r="B438">
        <v>48583957</v>
      </c>
      <c r="C438">
        <v>48585181</v>
      </c>
      <c r="D438">
        <v>121548</v>
      </c>
      <c r="E438">
        <v>1</v>
      </c>
      <c r="F438">
        <v>1</v>
      </c>
      <c r="G438">
        <v>1</v>
      </c>
      <c r="H438">
        <v>1</v>
      </c>
      <c r="I438" t="s">
        <v>24</v>
      </c>
      <c r="J438" t="s">
        <v>3</v>
      </c>
      <c r="K438" t="s">
        <v>992</v>
      </c>
      <c r="L438">
        <v>608254</v>
      </c>
      <c r="N438">
        <v>1013</v>
      </c>
      <c r="O438" t="s">
        <v>993</v>
      </c>
      <c r="P438" t="s">
        <v>993</v>
      </c>
      <c r="Q438">
        <v>1</v>
      </c>
      <c r="W438">
        <v>0</v>
      </c>
      <c r="X438">
        <v>-185737400</v>
      </c>
      <c r="Y438">
        <v>0.03</v>
      </c>
      <c r="AA438">
        <v>0</v>
      </c>
      <c r="AB438">
        <v>0</v>
      </c>
      <c r="AC438">
        <v>0</v>
      </c>
      <c r="AD438">
        <v>0</v>
      </c>
      <c r="AE438">
        <v>0</v>
      </c>
      <c r="AF438">
        <v>0</v>
      </c>
      <c r="AG438">
        <v>0</v>
      </c>
      <c r="AH438">
        <v>0</v>
      </c>
      <c r="AI438">
        <v>1</v>
      </c>
      <c r="AJ438">
        <v>1</v>
      </c>
      <c r="AK438">
        <v>1</v>
      </c>
      <c r="AL438">
        <v>1</v>
      </c>
      <c r="AN438">
        <v>0</v>
      </c>
      <c r="AO438">
        <v>1</v>
      </c>
      <c r="AP438">
        <v>0</v>
      </c>
      <c r="AQ438">
        <v>0</v>
      </c>
      <c r="AR438">
        <v>0</v>
      </c>
      <c r="AS438" t="s">
        <v>3</v>
      </c>
      <c r="AT438">
        <v>0.03</v>
      </c>
      <c r="AU438" t="s">
        <v>3</v>
      </c>
      <c r="AV438">
        <v>2</v>
      </c>
      <c r="AW438">
        <v>2</v>
      </c>
      <c r="AX438">
        <v>48585190</v>
      </c>
      <c r="AY438">
        <v>1</v>
      </c>
      <c r="AZ438">
        <v>0</v>
      </c>
      <c r="BA438">
        <v>479</v>
      </c>
      <c r="BB438">
        <v>0</v>
      </c>
      <c r="BC438">
        <v>0</v>
      </c>
      <c r="BD438">
        <v>0</v>
      </c>
      <c r="BE438">
        <v>0</v>
      </c>
      <c r="BF438">
        <v>0</v>
      </c>
      <c r="BG438">
        <v>0</v>
      </c>
      <c r="BH438">
        <v>0</v>
      </c>
      <c r="BI438">
        <v>0</v>
      </c>
      <c r="BJ438">
        <v>0</v>
      </c>
      <c r="BK438">
        <v>0</v>
      </c>
      <c r="BL438">
        <v>0</v>
      </c>
      <c r="BM438">
        <v>0</v>
      </c>
      <c r="BN438">
        <v>0</v>
      </c>
      <c r="BO438">
        <v>0</v>
      </c>
      <c r="BP438">
        <v>0</v>
      </c>
      <c r="BQ438">
        <v>0</v>
      </c>
      <c r="BR438">
        <v>0</v>
      </c>
      <c r="BS438">
        <v>0</v>
      </c>
      <c r="BT438">
        <v>0</v>
      </c>
      <c r="BU438">
        <v>0</v>
      </c>
      <c r="BV438">
        <v>0</v>
      </c>
      <c r="BW438">
        <v>0</v>
      </c>
      <c r="CX438">
        <f>Y438*Source!I201</f>
        <v>6.0000000000000001E-3</v>
      </c>
      <c r="CY438">
        <f>AD438</f>
        <v>0</v>
      </c>
      <c r="CZ438">
        <f>AH438</f>
        <v>0</v>
      </c>
      <c r="DA438">
        <f>AL438</f>
        <v>1</v>
      </c>
      <c r="DB438">
        <f t="shared" si="39"/>
        <v>0</v>
      </c>
      <c r="DC438">
        <f t="shared" si="40"/>
        <v>0</v>
      </c>
    </row>
    <row r="439" spans="1:107">
      <c r="A439">
        <f>ROW(Source!A201)</f>
        <v>201</v>
      </c>
      <c r="B439">
        <v>48583957</v>
      </c>
      <c r="C439">
        <v>48585181</v>
      </c>
      <c r="D439">
        <v>40547141</v>
      </c>
      <c r="E439">
        <v>1</v>
      </c>
      <c r="F439">
        <v>1</v>
      </c>
      <c r="G439">
        <v>1</v>
      </c>
      <c r="H439">
        <v>2</v>
      </c>
      <c r="I439" t="s">
        <v>1009</v>
      </c>
      <c r="J439" t="s">
        <v>1017</v>
      </c>
      <c r="K439" t="s">
        <v>1011</v>
      </c>
      <c r="L439">
        <v>1368</v>
      </c>
      <c r="N439">
        <v>1011</v>
      </c>
      <c r="O439" t="s">
        <v>997</v>
      </c>
      <c r="P439" t="s">
        <v>997</v>
      </c>
      <c r="Q439">
        <v>1</v>
      </c>
      <c r="W439">
        <v>0</v>
      </c>
      <c r="X439">
        <v>1753337916</v>
      </c>
      <c r="Y439">
        <v>0.03</v>
      </c>
      <c r="AA439">
        <v>0</v>
      </c>
      <c r="AB439">
        <v>32.090000000000003</v>
      </c>
      <c r="AC439">
        <v>12.1</v>
      </c>
      <c r="AD439">
        <v>0</v>
      </c>
      <c r="AE439">
        <v>0</v>
      </c>
      <c r="AF439">
        <v>32.090000000000003</v>
      </c>
      <c r="AG439">
        <v>12.1</v>
      </c>
      <c r="AH439">
        <v>0</v>
      </c>
      <c r="AI439">
        <v>1</v>
      </c>
      <c r="AJ439">
        <v>1</v>
      </c>
      <c r="AK439">
        <v>1</v>
      </c>
      <c r="AL439">
        <v>1</v>
      </c>
      <c r="AN439">
        <v>0</v>
      </c>
      <c r="AO439">
        <v>1</v>
      </c>
      <c r="AP439">
        <v>0</v>
      </c>
      <c r="AQ439">
        <v>0</v>
      </c>
      <c r="AR439">
        <v>0</v>
      </c>
      <c r="AS439" t="s">
        <v>3</v>
      </c>
      <c r="AT439">
        <v>0.03</v>
      </c>
      <c r="AU439" t="s">
        <v>3</v>
      </c>
      <c r="AV439">
        <v>0</v>
      </c>
      <c r="AW439">
        <v>2</v>
      </c>
      <c r="AX439">
        <v>48585191</v>
      </c>
      <c r="AY439">
        <v>1</v>
      </c>
      <c r="AZ439">
        <v>0</v>
      </c>
      <c r="BA439">
        <v>480</v>
      </c>
      <c r="BB439">
        <v>0</v>
      </c>
      <c r="BC439">
        <v>0</v>
      </c>
      <c r="BD439">
        <v>0</v>
      </c>
      <c r="BE439">
        <v>0</v>
      </c>
      <c r="BF439">
        <v>0</v>
      </c>
      <c r="BG439">
        <v>0</v>
      </c>
      <c r="BH439">
        <v>0</v>
      </c>
      <c r="BI439">
        <v>0</v>
      </c>
      <c r="BJ439">
        <v>0</v>
      </c>
      <c r="BK439">
        <v>0</v>
      </c>
      <c r="BL439">
        <v>0</v>
      </c>
      <c r="BM439">
        <v>0</v>
      </c>
      <c r="BN439">
        <v>0</v>
      </c>
      <c r="BO439">
        <v>0</v>
      </c>
      <c r="BP439">
        <v>0</v>
      </c>
      <c r="BQ439">
        <v>0</v>
      </c>
      <c r="BR439">
        <v>0</v>
      </c>
      <c r="BS439">
        <v>0</v>
      </c>
      <c r="BT439">
        <v>0</v>
      </c>
      <c r="BU439">
        <v>0</v>
      </c>
      <c r="BV439">
        <v>0</v>
      </c>
      <c r="BW439">
        <v>0</v>
      </c>
      <c r="CX439">
        <f>Y439*Source!I201</f>
        <v>6.0000000000000001E-3</v>
      </c>
      <c r="CY439">
        <f>AB439</f>
        <v>32.090000000000003</v>
      </c>
      <c r="CZ439">
        <f>AF439</f>
        <v>32.090000000000003</v>
      </c>
      <c r="DA439">
        <f>AJ439</f>
        <v>1</v>
      </c>
      <c r="DB439">
        <f t="shared" si="39"/>
        <v>0.96</v>
      </c>
      <c r="DC439">
        <f t="shared" si="40"/>
        <v>0.36</v>
      </c>
    </row>
    <row r="440" spans="1:107">
      <c r="A440">
        <f>ROW(Source!A201)</f>
        <v>201</v>
      </c>
      <c r="B440">
        <v>48583957</v>
      </c>
      <c r="C440">
        <v>48585181</v>
      </c>
      <c r="D440">
        <v>40548857</v>
      </c>
      <c r="E440">
        <v>1</v>
      </c>
      <c r="F440">
        <v>1</v>
      </c>
      <c r="G440">
        <v>1</v>
      </c>
      <c r="H440">
        <v>2</v>
      </c>
      <c r="I440" t="s">
        <v>1028</v>
      </c>
      <c r="J440" t="s">
        <v>1029</v>
      </c>
      <c r="K440" t="s">
        <v>1030</v>
      </c>
      <c r="L440">
        <v>1368</v>
      </c>
      <c r="N440">
        <v>1011</v>
      </c>
      <c r="O440" t="s">
        <v>997</v>
      </c>
      <c r="P440" t="s">
        <v>997</v>
      </c>
      <c r="Q440">
        <v>1</v>
      </c>
      <c r="W440">
        <v>0</v>
      </c>
      <c r="X440">
        <v>-671646184</v>
      </c>
      <c r="Y440">
        <v>0.1</v>
      </c>
      <c r="AA440">
        <v>0</v>
      </c>
      <c r="AB440">
        <v>91.76</v>
      </c>
      <c r="AC440">
        <v>10.35</v>
      </c>
      <c r="AD440">
        <v>0</v>
      </c>
      <c r="AE440">
        <v>0</v>
      </c>
      <c r="AF440">
        <v>91.76</v>
      </c>
      <c r="AG440">
        <v>10.35</v>
      </c>
      <c r="AH440">
        <v>0</v>
      </c>
      <c r="AI440">
        <v>1</v>
      </c>
      <c r="AJ440">
        <v>1</v>
      </c>
      <c r="AK440">
        <v>1</v>
      </c>
      <c r="AL440">
        <v>1</v>
      </c>
      <c r="AN440">
        <v>0</v>
      </c>
      <c r="AO440">
        <v>1</v>
      </c>
      <c r="AP440">
        <v>0</v>
      </c>
      <c r="AQ440">
        <v>0</v>
      </c>
      <c r="AR440">
        <v>0</v>
      </c>
      <c r="AS440" t="s">
        <v>3</v>
      </c>
      <c r="AT440">
        <v>0.1</v>
      </c>
      <c r="AU440" t="s">
        <v>3</v>
      </c>
      <c r="AV440">
        <v>0</v>
      </c>
      <c r="AW440">
        <v>2</v>
      </c>
      <c r="AX440">
        <v>48585192</v>
      </c>
      <c r="AY440">
        <v>1</v>
      </c>
      <c r="AZ440">
        <v>0</v>
      </c>
      <c r="BA440">
        <v>481</v>
      </c>
      <c r="BB440">
        <v>0</v>
      </c>
      <c r="BC440">
        <v>0</v>
      </c>
      <c r="BD440">
        <v>0</v>
      </c>
      <c r="BE440">
        <v>0</v>
      </c>
      <c r="BF440">
        <v>0</v>
      </c>
      <c r="BG440">
        <v>0</v>
      </c>
      <c r="BH440">
        <v>0</v>
      </c>
      <c r="BI440">
        <v>0</v>
      </c>
      <c r="BJ440">
        <v>0</v>
      </c>
      <c r="BK440">
        <v>0</v>
      </c>
      <c r="BL440">
        <v>0</v>
      </c>
      <c r="BM440">
        <v>0</v>
      </c>
      <c r="BN440">
        <v>0</v>
      </c>
      <c r="BO440">
        <v>0</v>
      </c>
      <c r="BP440">
        <v>0</v>
      </c>
      <c r="BQ440">
        <v>0</v>
      </c>
      <c r="BR440">
        <v>0</v>
      </c>
      <c r="BS440">
        <v>0</v>
      </c>
      <c r="BT440">
        <v>0</v>
      </c>
      <c r="BU440">
        <v>0</v>
      </c>
      <c r="BV440">
        <v>0</v>
      </c>
      <c r="BW440">
        <v>0</v>
      </c>
      <c r="CX440">
        <f>Y440*Source!I201</f>
        <v>2.0000000000000004E-2</v>
      </c>
      <c r="CY440">
        <f>AB440</f>
        <v>91.76</v>
      </c>
      <c r="CZ440">
        <f>AF440</f>
        <v>91.76</v>
      </c>
      <c r="DA440">
        <f>AJ440</f>
        <v>1</v>
      </c>
      <c r="DB440">
        <f t="shared" si="39"/>
        <v>9.18</v>
      </c>
      <c r="DC440">
        <f t="shared" si="40"/>
        <v>1.04</v>
      </c>
    </row>
    <row r="441" spans="1:107">
      <c r="A441">
        <f>ROW(Source!A201)</f>
        <v>201</v>
      </c>
      <c r="B441">
        <v>48583957</v>
      </c>
      <c r="C441">
        <v>48585181</v>
      </c>
      <c r="D441">
        <v>40482927</v>
      </c>
      <c r="E441">
        <v>1</v>
      </c>
      <c r="F441">
        <v>1</v>
      </c>
      <c r="G441">
        <v>1</v>
      </c>
      <c r="H441">
        <v>3</v>
      </c>
      <c r="I441" t="s">
        <v>1328</v>
      </c>
      <c r="J441" t="s">
        <v>1329</v>
      </c>
      <c r="K441" t="s">
        <v>1330</v>
      </c>
      <c r="L441">
        <v>1348</v>
      </c>
      <c r="N441">
        <v>1009</v>
      </c>
      <c r="O441" t="s">
        <v>40</v>
      </c>
      <c r="P441" t="s">
        <v>40</v>
      </c>
      <c r="Q441">
        <v>1000</v>
      </c>
      <c r="W441">
        <v>0</v>
      </c>
      <c r="X441">
        <v>-1390828491</v>
      </c>
      <c r="Y441">
        <v>6.9999999999999999E-4</v>
      </c>
      <c r="AA441">
        <v>30030</v>
      </c>
      <c r="AB441">
        <v>0</v>
      </c>
      <c r="AC441">
        <v>0</v>
      </c>
      <c r="AD441">
        <v>0</v>
      </c>
      <c r="AE441">
        <v>30030</v>
      </c>
      <c r="AF441">
        <v>0</v>
      </c>
      <c r="AG441">
        <v>0</v>
      </c>
      <c r="AH441">
        <v>0</v>
      </c>
      <c r="AI441">
        <v>1</v>
      </c>
      <c r="AJ441">
        <v>1</v>
      </c>
      <c r="AK441">
        <v>1</v>
      </c>
      <c r="AL441">
        <v>1</v>
      </c>
      <c r="AN441">
        <v>0</v>
      </c>
      <c r="AO441">
        <v>1</v>
      </c>
      <c r="AP441">
        <v>0</v>
      </c>
      <c r="AQ441">
        <v>0</v>
      </c>
      <c r="AR441">
        <v>0</v>
      </c>
      <c r="AS441" t="s">
        <v>3</v>
      </c>
      <c r="AT441">
        <v>6.9999999999999999E-4</v>
      </c>
      <c r="AU441" t="s">
        <v>3</v>
      </c>
      <c r="AV441">
        <v>0</v>
      </c>
      <c r="AW441">
        <v>2</v>
      </c>
      <c r="AX441">
        <v>48585193</v>
      </c>
      <c r="AY441">
        <v>1</v>
      </c>
      <c r="AZ441">
        <v>0</v>
      </c>
      <c r="BA441">
        <v>482</v>
      </c>
      <c r="BB441">
        <v>0</v>
      </c>
      <c r="BC441">
        <v>0</v>
      </c>
      <c r="BD441">
        <v>0</v>
      </c>
      <c r="BE441">
        <v>0</v>
      </c>
      <c r="BF441">
        <v>0</v>
      </c>
      <c r="BG441">
        <v>0</v>
      </c>
      <c r="BH441">
        <v>0</v>
      </c>
      <c r="BI441">
        <v>0</v>
      </c>
      <c r="BJ441">
        <v>0</v>
      </c>
      <c r="BK441">
        <v>0</v>
      </c>
      <c r="BL441">
        <v>0</v>
      </c>
      <c r="BM441">
        <v>0</v>
      </c>
      <c r="BN441">
        <v>0</v>
      </c>
      <c r="BO441">
        <v>0</v>
      </c>
      <c r="BP441">
        <v>0</v>
      </c>
      <c r="BQ441">
        <v>0</v>
      </c>
      <c r="BR441">
        <v>0</v>
      </c>
      <c r="BS441">
        <v>0</v>
      </c>
      <c r="BT441">
        <v>0</v>
      </c>
      <c r="BU441">
        <v>0</v>
      </c>
      <c r="BV441">
        <v>0</v>
      </c>
      <c r="BW441">
        <v>0</v>
      </c>
      <c r="CX441">
        <f>Y441*Source!I201</f>
        <v>1.4000000000000001E-4</v>
      </c>
      <c r="CY441">
        <f>AA441</f>
        <v>30030</v>
      </c>
      <c r="CZ441">
        <f>AE441</f>
        <v>30030</v>
      </c>
      <c r="DA441">
        <f>AI441</f>
        <v>1</v>
      </c>
      <c r="DB441">
        <f t="shared" si="39"/>
        <v>21.02</v>
      </c>
      <c r="DC441">
        <f t="shared" si="40"/>
        <v>0</v>
      </c>
    </row>
    <row r="442" spans="1:107">
      <c r="A442">
        <f>ROW(Source!A201)</f>
        <v>201</v>
      </c>
      <c r="B442">
        <v>48583957</v>
      </c>
      <c r="C442">
        <v>48585181</v>
      </c>
      <c r="D442">
        <v>40484190</v>
      </c>
      <c r="E442">
        <v>1</v>
      </c>
      <c r="F442">
        <v>1</v>
      </c>
      <c r="G442">
        <v>1</v>
      </c>
      <c r="H442">
        <v>3</v>
      </c>
      <c r="I442" t="s">
        <v>1331</v>
      </c>
      <c r="J442" t="s">
        <v>1332</v>
      </c>
      <c r="K442" t="s">
        <v>1333</v>
      </c>
      <c r="L442">
        <v>1348</v>
      </c>
      <c r="N442">
        <v>1009</v>
      </c>
      <c r="O442" t="s">
        <v>40</v>
      </c>
      <c r="P442" t="s">
        <v>40</v>
      </c>
      <c r="Q442">
        <v>1000</v>
      </c>
      <c r="W442">
        <v>0</v>
      </c>
      <c r="X442">
        <v>-585522036</v>
      </c>
      <c r="Y442">
        <v>2E-3</v>
      </c>
      <c r="AA442">
        <v>1904.5</v>
      </c>
      <c r="AB442">
        <v>0</v>
      </c>
      <c r="AC442">
        <v>0</v>
      </c>
      <c r="AD442">
        <v>0</v>
      </c>
      <c r="AE442">
        <v>1904.5</v>
      </c>
      <c r="AF442">
        <v>0</v>
      </c>
      <c r="AG442">
        <v>0</v>
      </c>
      <c r="AH442">
        <v>0</v>
      </c>
      <c r="AI442">
        <v>1</v>
      </c>
      <c r="AJ442">
        <v>1</v>
      </c>
      <c r="AK442">
        <v>1</v>
      </c>
      <c r="AL442">
        <v>1</v>
      </c>
      <c r="AN442">
        <v>0</v>
      </c>
      <c r="AO442">
        <v>1</v>
      </c>
      <c r="AP442">
        <v>0</v>
      </c>
      <c r="AQ442">
        <v>0</v>
      </c>
      <c r="AR442">
        <v>0</v>
      </c>
      <c r="AS442" t="s">
        <v>3</v>
      </c>
      <c r="AT442">
        <v>2E-3</v>
      </c>
      <c r="AU442" t="s">
        <v>3</v>
      </c>
      <c r="AV442">
        <v>0</v>
      </c>
      <c r="AW442">
        <v>2</v>
      </c>
      <c r="AX442">
        <v>48585194</v>
      </c>
      <c r="AY442">
        <v>1</v>
      </c>
      <c r="AZ442">
        <v>0</v>
      </c>
      <c r="BA442">
        <v>483</v>
      </c>
      <c r="BB442">
        <v>0</v>
      </c>
      <c r="BC442">
        <v>0</v>
      </c>
      <c r="BD442">
        <v>0</v>
      </c>
      <c r="BE442">
        <v>0</v>
      </c>
      <c r="BF442">
        <v>0</v>
      </c>
      <c r="BG442">
        <v>0</v>
      </c>
      <c r="BH442">
        <v>0</v>
      </c>
      <c r="BI442">
        <v>0</v>
      </c>
      <c r="BJ442">
        <v>0</v>
      </c>
      <c r="BK442">
        <v>0</v>
      </c>
      <c r="BL442">
        <v>0</v>
      </c>
      <c r="BM442">
        <v>0</v>
      </c>
      <c r="BN442">
        <v>0</v>
      </c>
      <c r="BO442">
        <v>0</v>
      </c>
      <c r="BP442">
        <v>0</v>
      </c>
      <c r="BQ442">
        <v>0</v>
      </c>
      <c r="BR442">
        <v>0</v>
      </c>
      <c r="BS442">
        <v>0</v>
      </c>
      <c r="BT442">
        <v>0</v>
      </c>
      <c r="BU442">
        <v>0</v>
      </c>
      <c r="BV442">
        <v>0</v>
      </c>
      <c r="BW442">
        <v>0</v>
      </c>
      <c r="CX442">
        <f>Y442*Source!I201</f>
        <v>4.0000000000000002E-4</v>
      </c>
      <c r="CY442">
        <f>AA442</f>
        <v>1904.5</v>
      </c>
      <c r="CZ442">
        <f>AE442</f>
        <v>1904.5</v>
      </c>
      <c r="DA442">
        <f>AI442</f>
        <v>1</v>
      </c>
      <c r="DB442">
        <f t="shared" si="39"/>
        <v>3.81</v>
      </c>
      <c r="DC442">
        <f t="shared" si="40"/>
        <v>0</v>
      </c>
    </row>
    <row r="443" spans="1:107">
      <c r="A443">
        <f>ROW(Source!A201)</f>
        <v>201</v>
      </c>
      <c r="B443">
        <v>48583957</v>
      </c>
      <c r="C443">
        <v>48585181</v>
      </c>
      <c r="D443">
        <v>40513917</v>
      </c>
      <c r="E443">
        <v>1</v>
      </c>
      <c r="F443">
        <v>1</v>
      </c>
      <c r="G443">
        <v>1</v>
      </c>
      <c r="H443">
        <v>3</v>
      </c>
      <c r="I443" t="s">
        <v>1334</v>
      </c>
      <c r="J443" t="s">
        <v>1335</v>
      </c>
      <c r="K443" t="s">
        <v>1336</v>
      </c>
      <c r="L443">
        <v>1035</v>
      </c>
      <c r="N443">
        <v>1013</v>
      </c>
      <c r="O443" t="s">
        <v>129</v>
      </c>
      <c r="P443" t="s">
        <v>129</v>
      </c>
      <c r="Q443">
        <v>1</v>
      </c>
      <c r="W443">
        <v>0</v>
      </c>
      <c r="X443">
        <v>-549931937</v>
      </c>
      <c r="Y443">
        <v>10</v>
      </c>
      <c r="AA443">
        <v>132.47</v>
      </c>
      <c r="AB443">
        <v>0</v>
      </c>
      <c r="AC443">
        <v>0</v>
      </c>
      <c r="AD443">
        <v>0</v>
      </c>
      <c r="AE443">
        <v>132.47</v>
      </c>
      <c r="AF443">
        <v>0</v>
      </c>
      <c r="AG443">
        <v>0</v>
      </c>
      <c r="AH443">
        <v>0</v>
      </c>
      <c r="AI443">
        <v>1</v>
      </c>
      <c r="AJ443">
        <v>1</v>
      </c>
      <c r="AK443">
        <v>1</v>
      </c>
      <c r="AL443">
        <v>1</v>
      </c>
      <c r="AN443">
        <v>0</v>
      </c>
      <c r="AO443">
        <v>1</v>
      </c>
      <c r="AP443">
        <v>0</v>
      </c>
      <c r="AQ443">
        <v>0</v>
      </c>
      <c r="AR443">
        <v>0</v>
      </c>
      <c r="AS443" t="s">
        <v>3</v>
      </c>
      <c r="AT443">
        <v>10</v>
      </c>
      <c r="AU443" t="s">
        <v>3</v>
      </c>
      <c r="AV443">
        <v>0</v>
      </c>
      <c r="AW443">
        <v>2</v>
      </c>
      <c r="AX443">
        <v>48585195</v>
      </c>
      <c r="AY443">
        <v>1</v>
      </c>
      <c r="AZ443">
        <v>0</v>
      </c>
      <c r="BA443">
        <v>484</v>
      </c>
      <c r="BB443">
        <v>0</v>
      </c>
      <c r="BC443">
        <v>0</v>
      </c>
      <c r="BD443">
        <v>0</v>
      </c>
      <c r="BE443">
        <v>0</v>
      </c>
      <c r="BF443">
        <v>0</v>
      </c>
      <c r="BG443">
        <v>0</v>
      </c>
      <c r="BH443">
        <v>0</v>
      </c>
      <c r="BI443">
        <v>0</v>
      </c>
      <c r="BJ443">
        <v>0</v>
      </c>
      <c r="BK443">
        <v>0</v>
      </c>
      <c r="BL443">
        <v>0</v>
      </c>
      <c r="BM443">
        <v>0</v>
      </c>
      <c r="BN443">
        <v>0</v>
      </c>
      <c r="BO443">
        <v>0</v>
      </c>
      <c r="BP443">
        <v>0</v>
      </c>
      <c r="BQ443">
        <v>0</v>
      </c>
      <c r="BR443">
        <v>0</v>
      </c>
      <c r="BS443">
        <v>0</v>
      </c>
      <c r="BT443">
        <v>0</v>
      </c>
      <c r="BU443">
        <v>0</v>
      </c>
      <c r="BV443">
        <v>0</v>
      </c>
      <c r="BW443">
        <v>0</v>
      </c>
      <c r="CX443">
        <f>Y443*Source!I201</f>
        <v>2</v>
      </c>
      <c r="CY443">
        <f>AA443</f>
        <v>132.47</v>
      </c>
      <c r="CZ443">
        <f>AE443</f>
        <v>132.47</v>
      </c>
      <c r="DA443">
        <f>AI443</f>
        <v>1</v>
      </c>
      <c r="DB443">
        <f t="shared" si="39"/>
        <v>1324.7</v>
      </c>
      <c r="DC443">
        <f t="shared" si="40"/>
        <v>0</v>
      </c>
    </row>
    <row r="444" spans="1:107">
      <c r="A444">
        <f>ROW(Source!A203)</f>
        <v>203</v>
      </c>
      <c r="B444">
        <v>48583957</v>
      </c>
      <c r="C444">
        <v>48585197</v>
      </c>
      <c r="D444">
        <v>23134664</v>
      </c>
      <c r="E444">
        <v>1</v>
      </c>
      <c r="F444">
        <v>1</v>
      </c>
      <c r="G444">
        <v>1</v>
      </c>
      <c r="H444">
        <v>1</v>
      </c>
      <c r="I444" t="s">
        <v>1169</v>
      </c>
      <c r="J444" t="s">
        <v>3</v>
      </c>
      <c r="K444" t="s">
        <v>1170</v>
      </c>
      <c r="L444">
        <v>1369</v>
      </c>
      <c r="N444">
        <v>1013</v>
      </c>
      <c r="O444" t="s">
        <v>991</v>
      </c>
      <c r="P444" t="s">
        <v>991</v>
      </c>
      <c r="Q444">
        <v>1</v>
      </c>
      <c r="W444">
        <v>0</v>
      </c>
      <c r="X444">
        <v>-1578608621</v>
      </c>
      <c r="Y444">
        <v>24.64</v>
      </c>
      <c r="AA444">
        <v>0</v>
      </c>
      <c r="AB444">
        <v>0</v>
      </c>
      <c r="AC444">
        <v>0</v>
      </c>
      <c r="AD444">
        <v>8.89</v>
      </c>
      <c r="AE444">
        <v>0</v>
      </c>
      <c r="AF444">
        <v>0</v>
      </c>
      <c r="AG444">
        <v>0</v>
      </c>
      <c r="AH444">
        <v>8.89</v>
      </c>
      <c r="AI444">
        <v>1</v>
      </c>
      <c r="AJ444">
        <v>1</v>
      </c>
      <c r="AK444">
        <v>1</v>
      </c>
      <c r="AL444">
        <v>1</v>
      </c>
      <c r="AN444">
        <v>0</v>
      </c>
      <c r="AO444">
        <v>1</v>
      </c>
      <c r="AP444">
        <v>0</v>
      </c>
      <c r="AQ444">
        <v>0</v>
      </c>
      <c r="AR444">
        <v>0</v>
      </c>
      <c r="AS444" t="s">
        <v>3</v>
      </c>
      <c r="AT444">
        <v>24.64</v>
      </c>
      <c r="AU444" t="s">
        <v>3</v>
      </c>
      <c r="AV444">
        <v>1</v>
      </c>
      <c r="AW444">
        <v>2</v>
      </c>
      <c r="AX444">
        <v>48585214</v>
      </c>
      <c r="AY444">
        <v>1</v>
      </c>
      <c r="AZ444">
        <v>0</v>
      </c>
      <c r="BA444">
        <v>485</v>
      </c>
      <c r="BB444">
        <v>0</v>
      </c>
      <c r="BC444">
        <v>0</v>
      </c>
      <c r="BD444">
        <v>0</v>
      </c>
      <c r="BE444">
        <v>0</v>
      </c>
      <c r="BF444">
        <v>0</v>
      </c>
      <c r="BG444">
        <v>0</v>
      </c>
      <c r="BH444">
        <v>0</v>
      </c>
      <c r="BI444">
        <v>0</v>
      </c>
      <c r="BJ444">
        <v>0</v>
      </c>
      <c r="BK444">
        <v>0</v>
      </c>
      <c r="BL444">
        <v>0</v>
      </c>
      <c r="BM444">
        <v>0</v>
      </c>
      <c r="BN444">
        <v>0</v>
      </c>
      <c r="BO444">
        <v>0</v>
      </c>
      <c r="BP444">
        <v>0</v>
      </c>
      <c r="BQ444">
        <v>0</v>
      </c>
      <c r="BR444">
        <v>0</v>
      </c>
      <c r="BS444">
        <v>0</v>
      </c>
      <c r="BT444">
        <v>0</v>
      </c>
      <c r="BU444">
        <v>0</v>
      </c>
      <c r="BV444">
        <v>0</v>
      </c>
      <c r="BW444">
        <v>0</v>
      </c>
      <c r="CX444">
        <f>Y444*Source!I203</f>
        <v>12.32</v>
      </c>
      <c r="CY444">
        <f>AD444</f>
        <v>8.89</v>
      </c>
      <c r="CZ444">
        <f>AH444</f>
        <v>8.89</v>
      </c>
      <c r="DA444">
        <f>AL444</f>
        <v>1</v>
      </c>
      <c r="DB444">
        <f t="shared" si="39"/>
        <v>219.05</v>
      </c>
      <c r="DC444">
        <f t="shared" si="40"/>
        <v>0</v>
      </c>
    </row>
    <row r="445" spans="1:107">
      <c r="A445">
        <f>ROW(Source!A203)</f>
        <v>203</v>
      </c>
      <c r="B445">
        <v>48583957</v>
      </c>
      <c r="C445">
        <v>48585197</v>
      </c>
      <c r="D445">
        <v>121548</v>
      </c>
      <c r="E445">
        <v>1</v>
      </c>
      <c r="F445">
        <v>1</v>
      </c>
      <c r="G445">
        <v>1</v>
      </c>
      <c r="H445">
        <v>1</v>
      </c>
      <c r="I445" t="s">
        <v>24</v>
      </c>
      <c r="J445" t="s">
        <v>3</v>
      </c>
      <c r="K445" t="s">
        <v>992</v>
      </c>
      <c r="L445">
        <v>608254</v>
      </c>
      <c r="N445">
        <v>1013</v>
      </c>
      <c r="O445" t="s">
        <v>993</v>
      </c>
      <c r="P445" t="s">
        <v>993</v>
      </c>
      <c r="Q445">
        <v>1</v>
      </c>
      <c r="W445">
        <v>0</v>
      </c>
      <c r="X445">
        <v>-185737400</v>
      </c>
      <c r="Y445">
        <v>0.32</v>
      </c>
      <c r="AA445">
        <v>0</v>
      </c>
      <c r="AB445">
        <v>0</v>
      </c>
      <c r="AC445">
        <v>0</v>
      </c>
      <c r="AD445">
        <v>0</v>
      </c>
      <c r="AE445">
        <v>0</v>
      </c>
      <c r="AF445">
        <v>0</v>
      </c>
      <c r="AG445">
        <v>0</v>
      </c>
      <c r="AH445">
        <v>0</v>
      </c>
      <c r="AI445">
        <v>1</v>
      </c>
      <c r="AJ445">
        <v>1</v>
      </c>
      <c r="AK445">
        <v>1</v>
      </c>
      <c r="AL445">
        <v>1</v>
      </c>
      <c r="AN445">
        <v>0</v>
      </c>
      <c r="AO445">
        <v>1</v>
      </c>
      <c r="AP445">
        <v>0</v>
      </c>
      <c r="AQ445">
        <v>0</v>
      </c>
      <c r="AR445">
        <v>0</v>
      </c>
      <c r="AS445" t="s">
        <v>3</v>
      </c>
      <c r="AT445">
        <v>0.32</v>
      </c>
      <c r="AU445" t="s">
        <v>3</v>
      </c>
      <c r="AV445">
        <v>2</v>
      </c>
      <c r="AW445">
        <v>2</v>
      </c>
      <c r="AX445">
        <v>48585215</v>
      </c>
      <c r="AY445">
        <v>1</v>
      </c>
      <c r="AZ445">
        <v>0</v>
      </c>
      <c r="BA445">
        <v>486</v>
      </c>
      <c r="BB445">
        <v>0</v>
      </c>
      <c r="BC445">
        <v>0</v>
      </c>
      <c r="BD445">
        <v>0</v>
      </c>
      <c r="BE445">
        <v>0</v>
      </c>
      <c r="BF445">
        <v>0</v>
      </c>
      <c r="BG445">
        <v>0</v>
      </c>
      <c r="BH445">
        <v>0</v>
      </c>
      <c r="BI445">
        <v>0</v>
      </c>
      <c r="BJ445">
        <v>0</v>
      </c>
      <c r="BK445">
        <v>0</v>
      </c>
      <c r="BL445">
        <v>0</v>
      </c>
      <c r="BM445">
        <v>0</v>
      </c>
      <c r="BN445">
        <v>0</v>
      </c>
      <c r="BO445">
        <v>0</v>
      </c>
      <c r="BP445">
        <v>0</v>
      </c>
      <c r="BQ445">
        <v>0</v>
      </c>
      <c r="BR445">
        <v>0</v>
      </c>
      <c r="BS445">
        <v>0</v>
      </c>
      <c r="BT445">
        <v>0</v>
      </c>
      <c r="BU445">
        <v>0</v>
      </c>
      <c r="BV445">
        <v>0</v>
      </c>
      <c r="BW445">
        <v>0</v>
      </c>
      <c r="CX445">
        <f>Y445*Source!I203</f>
        <v>0.16</v>
      </c>
      <c r="CY445">
        <f>AD445</f>
        <v>0</v>
      </c>
      <c r="CZ445">
        <f>AH445</f>
        <v>0</v>
      </c>
      <c r="DA445">
        <f>AL445</f>
        <v>1</v>
      </c>
      <c r="DB445">
        <f t="shared" si="39"/>
        <v>0</v>
      </c>
      <c r="DC445">
        <f t="shared" si="40"/>
        <v>0</v>
      </c>
    </row>
    <row r="446" spans="1:107">
      <c r="A446">
        <f>ROW(Source!A203)</f>
        <v>203</v>
      </c>
      <c r="B446">
        <v>48583957</v>
      </c>
      <c r="C446">
        <v>48585197</v>
      </c>
      <c r="D446">
        <v>40547141</v>
      </c>
      <c r="E446">
        <v>1</v>
      </c>
      <c r="F446">
        <v>1</v>
      </c>
      <c r="G446">
        <v>1</v>
      </c>
      <c r="H446">
        <v>2</v>
      </c>
      <c r="I446" t="s">
        <v>1009</v>
      </c>
      <c r="J446" t="s">
        <v>1017</v>
      </c>
      <c r="K446" t="s">
        <v>1011</v>
      </c>
      <c r="L446">
        <v>1368</v>
      </c>
      <c r="N446">
        <v>1011</v>
      </c>
      <c r="O446" t="s">
        <v>997</v>
      </c>
      <c r="P446" t="s">
        <v>997</v>
      </c>
      <c r="Q446">
        <v>1</v>
      </c>
      <c r="W446">
        <v>0</v>
      </c>
      <c r="X446">
        <v>1753337916</v>
      </c>
      <c r="Y446">
        <v>0.32</v>
      </c>
      <c r="AA446">
        <v>0</v>
      </c>
      <c r="AB446">
        <v>32.090000000000003</v>
      </c>
      <c r="AC446">
        <v>12.1</v>
      </c>
      <c r="AD446">
        <v>0</v>
      </c>
      <c r="AE446">
        <v>0</v>
      </c>
      <c r="AF446">
        <v>32.090000000000003</v>
      </c>
      <c r="AG446">
        <v>12.1</v>
      </c>
      <c r="AH446">
        <v>0</v>
      </c>
      <c r="AI446">
        <v>1</v>
      </c>
      <c r="AJ446">
        <v>1</v>
      </c>
      <c r="AK446">
        <v>1</v>
      </c>
      <c r="AL446">
        <v>1</v>
      </c>
      <c r="AN446">
        <v>0</v>
      </c>
      <c r="AO446">
        <v>1</v>
      </c>
      <c r="AP446">
        <v>0</v>
      </c>
      <c r="AQ446">
        <v>0</v>
      </c>
      <c r="AR446">
        <v>0</v>
      </c>
      <c r="AS446" t="s">
        <v>3</v>
      </c>
      <c r="AT446">
        <v>0.32</v>
      </c>
      <c r="AU446" t="s">
        <v>3</v>
      </c>
      <c r="AV446">
        <v>0</v>
      </c>
      <c r="AW446">
        <v>2</v>
      </c>
      <c r="AX446">
        <v>48585216</v>
      </c>
      <c r="AY446">
        <v>1</v>
      </c>
      <c r="AZ446">
        <v>0</v>
      </c>
      <c r="BA446">
        <v>487</v>
      </c>
      <c r="BB446">
        <v>0</v>
      </c>
      <c r="BC446">
        <v>0</v>
      </c>
      <c r="BD446">
        <v>0</v>
      </c>
      <c r="BE446">
        <v>0</v>
      </c>
      <c r="BF446">
        <v>0</v>
      </c>
      <c r="BG446">
        <v>0</v>
      </c>
      <c r="BH446">
        <v>0</v>
      </c>
      <c r="BI446">
        <v>0</v>
      </c>
      <c r="BJ446">
        <v>0</v>
      </c>
      <c r="BK446">
        <v>0</v>
      </c>
      <c r="BL446">
        <v>0</v>
      </c>
      <c r="BM446">
        <v>0</v>
      </c>
      <c r="BN446">
        <v>0</v>
      </c>
      <c r="BO446">
        <v>0</v>
      </c>
      <c r="BP446">
        <v>0</v>
      </c>
      <c r="BQ446">
        <v>0</v>
      </c>
      <c r="BR446">
        <v>0</v>
      </c>
      <c r="BS446">
        <v>0</v>
      </c>
      <c r="BT446">
        <v>0</v>
      </c>
      <c r="BU446">
        <v>0</v>
      </c>
      <c r="BV446">
        <v>0</v>
      </c>
      <c r="BW446">
        <v>0</v>
      </c>
      <c r="CX446">
        <f>Y446*Source!I203</f>
        <v>0.16</v>
      </c>
      <c r="CY446">
        <f>AB446</f>
        <v>32.090000000000003</v>
      </c>
      <c r="CZ446">
        <f>AF446</f>
        <v>32.090000000000003</v>
      </c>
      <c r="DA446">
        <f>AJ446</f>
        <v>1</v>
      </c>
      <c r="DB446">
        <f t="shared" si="39"/>
        <v>10.27</v>
      </c>
      <c r="DC446">
        <f t="shared" si="40"/>
        <v>3.87</v>
      </c>
    </row>
    <row r="447" spans="1:107">
      <c r="A447">
        <f>ROW(Source!A203)</f>
        <v>203</v>
      </c>
      <c r="B447">
        <v>48583957</v>
      </c>
      <c r="C447">
        <v>48585197</v>
      </c>
      <c r="D447">
        <v>40548544</v>
      </c>
      <c r="E447">
        <v>1</v>
      </c>
      <c r="F447">
        <v>1</v>
      </c>
      <c r="G447">
        <v>1</v>
      </c>
      <c r="H447">
        <v>2</v>
      </c>
      <c r="I447" t="s">
        <v>1110</v>
      </c>
      <c r="J447" t="s">
        <v>1111</v>
      </c>
      <c r="K447" t="s">
        <v>1112</v>
      </c>
      <c r="L447">
        <v>1368</v>
      </c>
      <c r="N447">
        <v>1011</v>
      </c>
      <c r="O447" t="s">
        <v>997</v>
      </c>
      <c r="P447" t="s">
        <v>997</v>
      </c>
      <c r="Q447">
        <v>1</v>
      </c>
      <c r="W447">
        <v>0</v>
      </c>
      <c r="X447">
        <v>835824343</v>
      </c>
      <c r="Y447">
        <v>0.2</v>
      </c>
      <c r="AA447">
        <v>0</v>
      </c>
      <c r="AB447">
        <v>2.15</v>
      </c>
      <c r="AC447">
        <v>0</v>
      </c>
      <c r="AD447">
        <v>0</v>
      </c>
      <c r="AE447">
        <v>0</v>
      </c>
      <c r="AF447">
        <v>2.15</v>
      </c>
      <c r="AG447">
        <v>0</v>
      </c>
      <c r="AH447">
        <v>0</v>
      </c>
      <c r="AI447">
        <v>1</v>
      </c>
      <c r="AJ447">
        <v>1</v>
      </c>
      <c r="AK447">
        <v>1</v>
      </c>
      <c r="AL447">
        <v>1</v>
      </c>
      <c r="AN447">
        <v>0</v>
      </c>
      <c r="AO447">
        <v>1</v>
      </c>
      <c r="AP447">
        <v>0</v>
      </c>
      <c r="AQ447">
        <v>0</v>
      </c>
      <c r="AR447">
        <v>0</v>
      </c>
      <c r="AS447" t="s">
        <v>3</v>
      </c>
      <c r="AT447">
        <v>0.2</v>
      </c>
      <c r="AU447" t="s">
        <v>3</v>
      </c>
      <c r="AV447">
        <v>0</v>
      </c>
      <c r="AW447">
        <v>2</v>
      </c>
      <c r="AX447">
        <v>48585217</v>
      </c>
      <c r="AY447">
        <v>1</v>
      </c>
      <c r="AZ447">
        <v>0</v>
      </c>
      <c r="BA447">
        <v>488</v>
      </c>
      <c r="BB447">
        <v>0</v>
      </c>
      <c r="BC447">
        <v>0</v>
      </c>
      <c r="BD447">
        <v>0</v>
      </c>
      <c r="BE447">
        <v>0</v>
      </c>
      <c r="BF447">
        <v>0</v>
      </c>
      <c r="BG447">
        <v>0</v>
      </c>
      <c r="BH447">
        <v>0</v>
      </c>
      <c r="BI447">
        <v>0</v>
      </c>
      <c r="BJ447">
        <v>0</v>
      </c>
      <c r="BK447">
        <v>0</v>
      </c>
      <c r="BL447">
        <v>0</v>
      </c>
      <c r="BM447">
        <v>0</v>
      </c>
      <c r="BN447">
        <v>0</v>
      </c>
      <c r="BO447">
        <v>0</v>
      </c>
      <c r="BP447">
        <v>0</v>
      </c>
      <c r="BQ447">
        <v>0</v>
      </c>
      <c r="BR447">
        <v>0</v>
      </c>
      <c r="BS447">
        <v>0</v>
      </c>
      <c r="BT447">
        <v>0</v>
      </c>
      <c r="BU447">
        <v>0</v>
      </c>
      <c r="BV447">
        <v>0</v>
      </c>
      <c r="BW447">
        <v>0</v>
      </c>
      <c r="CX447">
        <f>Y447*Source!I203</f>
        <v>0.1</v>
      </c>
      <c r="CY447">
        <f>AB447</f>
        <v>2.15</v>
      </c>
      <c r="CZ447">
        <f>AF447</f>
        <v>2.15</v>
      </c>
      <c r="DA447">
        <f>AJ447</f>
        <v>1</v>
      </c>
      <c r="DB447">
        <f t="shared" si="39"/>
        <v>0.43</v>
      </c>
      <c r="DC447">
        <f t="shared" si="40"/>
        <v>0</v>
      </c>
    </row>
    <row r="448" spans="1:107">
      <c r="A448">
        <f>ROW(Source!A203)</f>
        <v>203</v>
      </c>
      <c r="B448">
        <v>48583957</v>
      </c>
      <c r="C448">
        <v>48585197</v>
      </c>
      <c r="D448">
        <v>40548857</v>
      </c>
      <c r="E448">
        <v>1</v>
      </c>
      <c r="F448">
        <v>1</v>
      </c>
      <c r="G448">
        <v>1</v>
      </c>
      <c r="H448">
        <v>2</v>
      </c>
      <c r="I448" t="s">
        <v>1028</v>
      </c>
      <c r="J448" t="s">
        <v>1029</v>
      </c>
      <c r="K448" t="s">
        <v>1030</v>
      </c>
      <c r="L448">
        <v>1368</v>
      </c>
      <c r="N448">
        <v>1011</v>
      </c>
      <c r="O448" t="s">
        <v>997</v>
      </c>
      <c r="P448" t="s">
        <v>997</v>
      </c>
      <c r="Q448">
        <v>1</v>
      </c>
      <c r="W448">
        <v>0</v>
      </c>
      <c r="X448">
        <v>-671646184</v>
      </c>
      <c r="Y448">
        <v>0.39</v>
      </c>
      <c r="AA448">
        <v>0</v>
      </c>
      <c r="AB448">
        <v>91.76</v>
      </c>
      <c r="AC448">
        <v>10.35</v>
      </c>
      <c r="AD448">
        <v>0</v>
      </c>
      <c r="AE448">
        <v>0</v>
      </c>
      <c r="AF448">
        <v>91.76</v>
      </c>
      <c r="AG448">
        <v>10.35</v>
      </c>
      <c r="AH448">
        <v>0</v>
      </c>
      <c r="AI448">
        <v>1</v>
      </c>
      <c r="AJ448">
        <v>1</v>
      </c>
      <c r="AK448">
        <v>1</v>
      </c>
      <c r="AL448">
        <v>1</v>
      </c>
      <c r="AN448">
        <v>0</v>
      </c>
      <c r="AO448">
        <v>1</v>
      </c>
      <c r="AP448">
        <v>0</v>
      </c>
      <c r="AQ448">
        <v>0</v>
      </c>
      <c r="AR448">
        <v>0</v>
      </c>
      <c r="AS448" t="s">
        <v>3</v>
      </c>
      <c r="AT448">
        <v>0.39</v>
      </c>
      <c r="AU448" t="s">
        <v>3</v>
      </c>
      <c r="AV448">
        <v>0</v>
      </c>
      <c r="AW448">
        <v>2</v>
      </c>
      <c r="AX448">
        <v>48585218</v>
      </c>
      <c r="AY448">
        <v>1</v>
      </c>
      <c r="AZ448">
        <v>0</v>
      </c>
      <c r="BA448">
        <v>489</v>
      </c>
      <c r="BB448">
        <v>0</v>
      </c>
      <c r="BC448">
        <v>0</v>
      </c>
      <c r="BD448">
        <v>0</v>
      </c>
      <c r="BE448">
        <v>0</v>
      </c>
      <c r="BF448">
        <v>0</v>
      </c>
      <c r="BG448">
        <v>0</v>
      </c>
      <c r="BH448">
        <v>0</v>
      </c>
      <c r="BI448">
        <v>0</v>
      </c>
      <c r="BJ448">
        <v>0</v>
      </c>
      <c r="BK448">
        <v>0</v>
      </c>
      <c r="BL448">
        <v>0</v>
      </c>
      <c r="BM448">
        <v>0</v>
      </c>
      <c r="BN448">
        <v>0</v>
      </c>
      <c r="BO448">
        <v>0</v>
      </c>
      <c r="BP448">
        <v>0</v>
      </c>
      <c r="BQ448">
        <v>0</v>
      </c>
      <c r="BR448">
        <v>0</v>
      </c>
      <c r="BS448">
        <v>0</v>
      </c>
      <c r="BT448">
        <v>0</v>
      </c>
      <c r="BU448">
        <v>0</v>
      </c>
      <c r="BV448">
        <v>0</v>
      </c>
      <c r="BW448">
        <v>0</v>
      </c>
      <c r="CX448">
        <f>Y448*Source!I203</f>
        <v>0.19500000000000001</v>
      </c>
      <c r="CY448">
        <f>AB448</f>
        <v>91.76</v>
      </c>
      <c r="CZ448">
        <f>AF448</f>
        <v>91.76</v>
      </c>
      <c r="DA448">
        <f>AJ448</f>
        <v>1</v>
      </c>
      <c r="DB448">
        <f t="shared" si="39"/>
        <v>35.79</v>
      </c>
      <c r="DC448">
        <f t="shared" si="40"/>
        <v>4.04</v>
      </c>
    </row>
    <row r="449" spans="1:107">
      <c r="A449">
        <f>ROW(Source!A203)</f>
        <v>203</v>
      </c>
      <c r="B449">
        <v>48583957</v>
      </c>
      <c r="C449">
        <v>48585197</v>
      </c>
      <c r="D449">
        <v>40482927</v>
      </c>
      <c r="E449">
        <v>1</v>
      </c>
      <c r="F449">
        <v>1</v>
      </c>
      <c r="G449">
        <v>1</v>
      </c>
      <c r="H449">
        <v>3</v>
      </c>
      <c r="I449" t="s">
        <v>1328</v>
      </c>
      <c r="J449" t="s">
        <v>1329</v>
      </c>
      <c r="K449" t="s">
        <v>1330</v>
      </c>
      <c r="L449">
        <v>1348</v>
      </c>
      <c r="N449">
        <v>1009</v>
      </c>
      <c r="O449" t="s">
        <v>40</v>
      </c>
      <c r="P449" t="s">
        <v>40</v>
      </c>
      <c r="Q449">
        <v>1000</v>
      </c>
      <c r="W449">
        <v>0</v>
      </c>
      <c r="X449">
        <v>-1390828491</v>
      </c>
      <c r="Y449">
        <v>1E-3</v>
      </c>
      <c r="AA449">
        <v>30030</v>
      </c>
      <c r="AB449">
        <v>0</v>
      </c>
      <c r="AC449">
        <v>0</v>
      </c>
      <c r="AD449">
        <v>0</v>
      </c>
      <c r="AE449">
        <v>30030</v>
      </c>
      <c r="AF449">
        <v>0</v>
      </c>
      <c r="AG449">
        <v>0</v>
      </c>
      <c r="AH449">
        <v>0</v>
      </c>
      <c r="AI449">
        <v>1</v>
      </c>
      <c r="AJ449">
        <v>1</v>
      </c>
      <c r="AK449">
        <v>1</v>
      </c>
      <c r="AL449">
        <v>1</v>
      </c>
      <c r="AN449">
        <v>0</v>
      </c>
      <c r="AO449">
        <v>1</v>
      </c>
      <c r="AP449">
        <v>0</v>
      </c>
      <c r="AQ449">
        <v>0</v>
      </c>
      <c r="AR449">
        <v>0</v>
      </c>
      <c r="AS449" t="s">
        <v>3</v>
      </c>
      <c r="AT449">
        <v>1E-3</v>
      </c>
      <c r="AU449" t="s">
        <v>3</v>
      </c>
      <c r="AV449">
        <v>0</v>
      </c>
      <c r="AW449">
        <v>2</v>
      </c>
      <c r="AX449">
        <v>48585219</v>
      </c>
      <c r="AY449">
        <v>1</v>
      </c>
      <c r="AZ449">
        <v>0</v>
      </c>
      <c r="BA449">
        <v>490</v>
      </c>
      <c r="BB449">
        <v>0</v>
      </c>
      <c r="BC449">
        <v>0</v>
      </c>
      <c r="BD449">
        <v>0</v>
      </c>
      <c r="BE449">
        <v>0</v>
      </c>
      <c r="BF449">
        <v>0</v>
      </c>
      <c r="BG449">
        <v>0</v>
      </c>
      <c r="BH449">
        <v>0</v>
      </c>
      <c r="BI449">
        <v>0</v>
      </c>
      <c r="BJ449">
        <v>0</v>
      </c>
      <c r="BK449">
        <v>0</v>
      </c>
      <c r="BL449">
        <v>0</v>
      </c>
      <c r="BM449">
        <v>0</v>
      </c>
      <c r="BN449">
        <v>0</v>
      </c>
      <c r="BO449">
        <v>0</v>
      </c>
      <c r="BP449">
        <v>0</v>
      </c>
      <c r="BQ449">
        <v>0</v>
      </c>
      <c r="BR449">
        <v>0</v>
      </c>
      <c r="BS449">
        <v>0</v>
      </c>
      <c r="BT449">
        <v>0</v>
      </c>
      <c r="BU449">
        <v>0</v>
      </c>
      <c r="BV449">
        <v>0</v>
      </c>
      <c r="BW449">
        <v>0</v>
      </c>
      <c r="CX449">
        <f>Y449*Source!I203</f>
        <v>5.0000000000000001E-4</v>
      </c>
      <c r="CY449">
        <f t="shared" ref="CY449:CY459" si="50">AA449</f>
        <v>30030</v>
      </c>
      <c r="CZ449">
        <f t="shared" ref="CZ449:CZ459" si="51">AE449</f>
        <v>30030</v>
      </c>
      <c r="DA449">
        <f t="shared" ref="DA449:DA459" si="52">AI449</f>
        <v>1</v>
      </c>
      <c r="DB449">
        <f t="shared" ref="DB449:DB512" si="53">ROUND(ROUND(AT449*CZ449,2),2)</f>
        <v>30.03</v>
      </c>
      <c r="DC449">
        <f t="shared" ref="DC449:DC512" si="54">ROUND(ROUND(AT449*AG449,2),2)</f>
        <v>0</v>
      </c>
    </row>
    <row r="450" spans="1:107">
      <c r="A450">
        <f>ROW(Source!A203)</f>
        <v>203</v>
      </c>
      <c r="B450">
        <v>48583957</v>
      </c>
      <c r="C450">
        <v>48585197</v>
      </c>
      <c r="D450">
        <v>40485210</v>
      </c>
      <c r="E450">
        <v>1</v>
      </c>
      <c r="F450">
        <v>1</v>
      </c>
      <c r="G450">
        <v>1</v>
      </c>
      <c r="H450">
        <v>3</v>
      </c>
      <c r="I450" t="s">
        <v>1298</v>
      </c>
      <c r="J450" t="s">
        <v>1299</v>
      </c>
      <c r="K450" t="s">
        <v>1300</v>
      </c>
      <c r="L450">
        <v>1348</v>
      </c>
      <c r="N450">
        <v>1009</v>
      </c>
      <c r="O450" t="s">
        <v>40</v>
      </c>
      <c r="P450" t="s">
        <v>40</v>
      </c>
      <c r="Q450">
        <v>1000</v>
      </c>
      <c r="W450">
        <v>0</v>
      </c>
      <c r="X450">
        <v>593844519</v>
      </c>
      <c r="Y450">
        <v>4.0000000000000002E-4</v>
      </c>
      <c r="AA450">
        <v>20713</v>
      </c>
      <c r="AB450">
        <v>0</v>
      </c>
      <c r="AC450">
        <v>0</v>
      </c>
      <c r="AD450">
        <v>0</v>
      </c>
      <c r="AE450">
        <v>20713</v>
      </c>
      <c r="AF450">
        <v>0</v>
      </c>
      <c r="AG450">
        <v>0</v>
      </c>
      <c r="AH450">
        <v>0</v>
      </c>
      <c r="AI450">
        <v>1</v>
      </c>
      <c r="AJ450">
        <v>1</v>
      </c>
      <c r="AK450">
        <v>1</v>
      </c>
      <c r="AL450">
        <v>1</v>
      </c>
      <c r="AN450">
        <v>0</v>
      </c>
      <c r="AO450">
        <v>1</v>
      </c>
      <c r="AP450">
        <v>0</v>
      </c>
      <c r="AQ450">
        <v>0</v>
      </c>
      <c r="AR450">
        <v>0</v>
      </c>
      <c r="AS450" t="s">
        <v>3</v>
      </c>
      <c r="AT450">
        <v>4.0000000000000002E-4</v>
      </c>
      <c r="AU450" t="s">
        <v>3</v>
      </c>
      <c r="AV450">
        <v>0</v>
      </c>
      <c r="AW450">
        <v>2</v>
      </c>
      <c r="AX450">
        <v>48585220</v>
      </c>
      <c r="AY450">
        <v>1</v>
      </c>
      <c r="AZ450">
        <v>0</v>
      </c>
      <c r="BA450">
        <v>491</v>
      </c>
      <c r="BB450">
        <v>0</v>
      </c>
      <c r="BC450">
        <v>0</v>
      </c>
      <c r="BD450">
        <v>0</v>
      </c>
      <c r="BE450">
        <v>0</v>
      </c>
      <c r="BF450">
        <v>0</v>
      </c>
      <c r="BG450">
        <v>0</v>
      </c>
      <c r="BH450">
        <v>0</v>
      </c>
      <c r="BI450">
        <v>0</v>
      </c>
      <c r="BJ450">
        <v>0</v>
      </c>
      <c r="BK450">
        <v>0</v>
      </c>
      <c r="BL450">
        <v>0</v>
      </c>
      <c r="BM450">
        <v>0</v>
      </c>
      <c r="BN450">
        <v>0</v>
      </c>
      <c r="BO450">
        <v>0</v>
      </c>
      <c r="BP450">
        <v>0</v>
      </c>
      <c r="BQ450">
        <v>0</v>
      </c>
      <c r="BR450">
        <v>0</v>
      </c>
      <c r="BS450">
        <v>0</v>
      </c>
      <c r="BT450">
        <v>0</v>
      </c>
      <c r="BU450">
        <v>0</v>
      </c>
      <c r="BV450">
        <v>0</v>
      </c>
      <c r="BW450">
        <v>0</v>
      </c>
      <c r="CX450">
        <f>Y450*Source!I203</f>
        <v>2.0000000000000001E-4</v>
      </c>
      <c r="CY450">
        <f t="shared" si="50"/>
        <v>20713</v>
      </c>
      <c r="CZ450">
        <f t="shared" si="51"/>
        <v>20713</v>
      </c>
      <c r="DA450">
        <f t="shared" si="52"/>
        <v>1</v>
      </c>
      <c r="DB450">
        <f t="shared" si="53"/>
        <v>8.2899999999999991</v>
      </c>
      <c r="DC450">
        <f t="shared" si="54"/>
        <v>0</v>
      </c>
    </row>
    <row r="451" spans="1:107">
      <c r="A451">
        <f>ROW(Source!A203)</f>
        <v>203</v>
      </c>
      <c r="B451">
        <v>48583957</v>
      </c>
      <c r="C451">
        <v>48585197</v>
      </c>
      <c r="D451">
        <v>40485440</v>
      </c>
      <c r="E451">
        <v>1</v>
      </c>
      <c r="F451">
        <v>1</v>
      </c>
      <c r="G451">
        <v>1</v>
      </c>
      <c r="H451">
        <v>3</v>
      </c>
      <c r="I451" t="s">
        <v>1301</v>
      </c>
      <c r="J451" t="s">
        <v>1302</v>
      </c>
      <c r="K451" t="s">
        <v>1303</v>
      </c>
      <c r="L451">
        <v>1348</v>
      </c>
      <c r="N451">
        <v>1009</v>
      </c>
      <c r="O451" t="s">
        <v>40</v>
      </c>
      <c r="P451" t="s">
        <v>40</v>
      </c>
      <c r="Q451">
        <v>1000</v>
      </c>
      <c r="W451">
        <v>0</v>
      </c>
      <c r="X451">
        <v>-1171140754</v>
      </c>
      <c r="Y451">
        <v>2.0000000000000001E-4</v>
      </c>
      <c r="AA451">
        <v>17917</v>
      </c>
      <c r="AB451">
        <v>0</v>
      </c>
      <c r="AC451">
        <v>0</v>
      </c>
      <c r="AD451">
        <v>0</v>
      </c>
      <c r="AE451">
        <v>17917</v>
      </c>
      <c r="AF451">
        <v>0</v>
      </c>
      <c r="AG451">
        <v>0</v>
      </c>
      <c r="AH451">
        <v>0</v>
      </c>
      <c r="AI451">
        <v>1</v>
      </c>
      <c r="AJ451">
        <v>1</v>
      </c>
      <c r="AK451">
        <v>1</v>
      </c>
      <c r="AL451">
        <v>1</v>
      </c>
      <c r="AN451">
        <v>0</v>
      </c>
      <c r="AO451">
        <v>1</v>
      </c>
      <c r="AP451">
        <v>0</v>
      </c>
      <c r="AQ451">
        <v>0</v>
      </c>
      <c r="AR451">
        <v>0</v>
      </c>
      <c r="AS451" t="s">
        <v>3</v>
      </c>
      <c r="AT451">
        <v>2.0000000000000001E-4</v>
      </c>
      <c r="AU451" t="s">
        <v>3</v>
      </c>
      <c r="AV451">
        <v>0</v>
      </c>
      <c r="AW451">
        <v>2</v>
      </c>
      <c r="AX451">
        <v>48585221</v>
      </c>
      <c r="AY451">
        <v>1</v>
      </c>
      <c r="AZ451">
        <v>0</v>
      </c>
      <c r="BA451">
        <v>492</v>
      </c>
      <c r="BB451">
        <v>0</v>
      </c>
      <c r="BC451">
        <v>0</v>
      </c>
      <c r="BD451">
        <v>0</v>
      </c>
      <c r="BE451">
        <v>0</v>
      </c>
      <c r="BF451">
        <v>0</v>
      </c>
      <c r="BG451">
        <v>0</v>
      </c>
      <c r="BH451">
        <v>0</v>
      </c>
      <c r="BI451">
        <v>0</v>
      </c>
      <c r="BJ451">
        <v>0</v>
      </c>
      <c r="BK451">
        <v>0</v>
      </c>
      <c r="BL451">
        <v>0</v>
      </c>
      <c r="BM451">
        <v>0</v>
      </c>
      <c r="BN451">
        <v>0</v>
      </c>
      <c r="BO451">
        <v>0</v>
      </c>
      <c r="BP451">
        <v>0</v>
      </c>
      <c r="BQ451">
        <v>0</v>
      </c>
      <c r="BR451">
        <v>0</v>
      </c>
      <c r="BS451">
        <v>0</v>
      </c>
      <c r="BT451">
        <v>0</v>
      </c>
      <c r="BU451">
        <v>0</v>
      </c>
      <c r="BV451">
        <v>0</v>
      </c>
      <c r="BW451">
        <v>0</v>
      </c>
      <c r="CX451">
        <f>Y451*Source!I203</f>
        <v>1E-4</v>
      </c>
      <c r="CY451">
        <f t="shared" si="50"/>
        <v>17917</v>
      </c>
      <c r="CZ451">
        <f t="shared" si="51"/>
        <v>17917</v>
      </c>
      <c r="DA451">
        <f t="shared" si="52"/>
        <v>1</v>
      </c>
      <c r="DB451">
        <f t="shared" si="53"/>
        <v>3.58</v>
      </c>
      <c r="DC451">
        <f t="shared" si="54"/>
        <v>0</v>
      </c>
    </row>
    <row r="452" spans="1:107">
      <c r="A452">
        <f>ROW(Source!A203)</f>
        <v>203</v>
      </c>
      <c r="B452">
        <v>48583957</v>
      </c>
      <c r="C452">
        <v>48585197</v>
      </c>
      <c r="D452">
        <v>40484918</v>
      </c>
      <c r="E452">
        <v>1</v>
      </c>
      <c r="F452">
        <v>1</v>
      </c>
      <c r="G452">
        <v>1</v>
      </c>
      <c r="H452">
        <v>3</v>
      </c>
      <c r="I452" t="s">
        <v>1337</v>
      </c>
      <c r="J452" t="s">
        <v>1338</v>
      </c>
      <c r="K452" t="s">
        <v>1339</v>
      </c>
      <c r="L452">
        <v>1346</v>
      </c>
      <c r="N452">
        <v>1009</v>
      </c>
      <c r="O452" t="s">
        <v>220</v>
      </c>
      <c r="P452" t="s">
        <v>220</v>
      </c>
      <c r="Q452">
        <v>1</v>
      </c>
      <c r="W452">
        <v>0</v>
      </c>
      <c r="X452">
        <v>198669142</v>
      </c>
      <c r="Y452">
        <v>0.8</v>
      </c>
      <c r="AA452">
        <v>13.56</v>
      </c>
      <c r="AB452">
        <v>0</v>
      </c>
      <c r="AC452">
        <v>0</v>
      </c>
      <c r="AD452">
        <v>0</v>
      </c>
      <c r="AE452">
        <v>13.56</v>
      </c>
      <c r="AF452">
        <v>0</v>
      </c>
      <c r="AG452">
        <v>0</v>
      </c>
      <c r="AH452">
        <v>0</v>
      </c>
      <c r="AI452">
        <v>1</v>
      </c>
      <c r="AJ452">
        <v>1</v>
      </c>
      <c r="AK452">
        <v>1</v>
      </c>
      <c r="AL452">
        <v>1</v>
      </c>
      <c r="AN452">
        <v>0</v>
      </c>
      <c r="AO452">
        <v>1</v>
      </c>
      <c r="AP452">
        <v>0</v>
      </c>
      <c r="AQ452">
        <v>0</v>
      </c>
      <c r="AR452">
        <v>0</v>
      </c>
      <c r="AS452" t="s">
        <v>3</v>
      </c>
      <c r="AT452">
        <v>0.8</v>
      </c>
      <c r="AU452" t="s">
        <v>3</v>
      </c>
      <c r="AV452">
        <v>0</v>
      </c>
      <c r="AW452">
        <v>2</v>
      </c>
      <c r="AX452">
        <v>48585222</v>
      </c>
      <c r="AY452">
        <v>1</v>
      </c>
      <c r="AZ452">
        <v>0</v>
      </c>
      <c r="BA452">
        <v>493</v>
      </c>
      <c r="BB452">
        <v>0</v>
      </c>
      <c r="BC452">
        <v>0</v>
      </c>
      <c r="BD452">
        <v>0</v>
      </c>
      <c r="BE452">
        <v>0</v>
      </c>
      <c r="BF452">
        <v>0</v>
      </c>
      <c r="BG452">
        <v>0</v>
      </c>
      <c r="BH452">
        <v>0</v>
      </c>
      <c r="BI452">
        <v>0</v>
      </c>
      <c r="BJ452">
        <v>0</v>
      </c>
      <c r="BK452">
        <v>0</v>
      </c>
      <c r="BL452">
        <v>0</v>
      </c>
      <c r="BM452">
        <v>0</v>
      </c>
      <c r="BN452">
        <v>0</v>
      </c>
      <c r="BO452">
        <v>0</v>
      </c>
      <c r="BP452">
        <v>0</v>
      </c>
      <c r="BQ452">
        <v>0</v>
      </c>
      <c r="BR452">
        <v>0</v>
      </c>
      <c r="BS452">
        <v>0</v>
      </c>
      <c r="BT452">
        <v>0</v>
      </c>
      <c r="BU452">
        <v>0</v>
      </c>
      <c r="BV452">
        <v>0</v>
      </c>
      <c r="BW452">
        <v>0</v>
      </c>
      <c r="CX452">
        <f>Y452*Source!I203</f>
        <v>0.4</v>
      </c>
      <c r="CY452">
        <f t="shared" si="50"/>
        <v>13.56</v>
      </c>
      <c r="CZ452">
        <f t="shared" si="51"/>
        <v>13.56</v>
      </c>
      <c r="DA452">
        <f t="shared" si="52"/>
        <v>1</v>
      </c>
      <c r="DB452">
        <f t="shared" si="53"/>
        <v>10.85</v>
      </c>
      <c r="DC452">
        <f t="shared" si="54"/>
        <v>0</v>
      </c>
    </row>
    <row r="453" spans="1:107">
      <c r="A453">
        <f>ROW(Source!A203)</f>
        <v>203</v>
      </c>
      <c r="B453">
        <v>48583957</v>
      </c>
      <c r="C453">
        <v>48585197</v>
      </c>
      <c r="D453">
        <v>40482976</v>
      </c>
      <c r="E453">
        <v>1</v>
      </c>
      <c r="F453">
        <v>1</v>
      </c>
      <c r="G453">
        <v>1</v>
      </c>
      <c r="H453">
        <v>3</v>
      </c>
      <c r="I453" t="s">
        <v>1304</v>
      </c>
      <c r="J453" t="s">
        <v>1305</v>
      </c>
      <c r="K453" t="s">
        <v>1306</v>
      </c>
      <c r="L453">
        <v>1346</v>
      </c>
      <c r="N453">
        <v>1009</v>
      </c>
      <c r="O453" t="s">
        <v>220</v>
      </c>
      <c r="P453" t="s">
        <v>220</v>
      </c>
      <c r="Q453">
        <v>1</v>
      </c>
      <c r="W453">
        <v>0</v>
      </c>
      <c r="X453">
        <v>-1079761038</v>
      </c>
      <c r="Y453">
        <v>0.04</v>
      </c>
      <c r="AA453">
        <v>37.29</v>
      </c>
      <c r="AB453">
        <v>0</v>
      </c>
      <c r="AC453">
        <v>0</v>
      </c>
      <c r="AD453">
        <v>0</v>
      </c>
      <c r="AE453">
        <v>37.29</v>
      </c>
      <c r="AF453">
        <v>0</v>
      </c>
      <c r="AG453">
        <v>0</v>
      </c>
      <c r="AH453">
        <v>0</v>
      </c>
      <c r="AI453">
        <v>1</v>
      </c>
      <c r="AJ453">
        <v>1</v>
      </c>
      <c r="AK453">
        <v>1</v>
      </c>
      <c r="AL453">
        <v>1</v>
      </c>
      <c r="AN453">
        <v>0</v>
      </c>
      <c r="AO453">
        <v>1</v>
      </c>
      <c r="AP453">
        <v>0</v>
      </c>
      <c r="AQ453">
        <v>0</v>
      </c>
      <c r="AR453">
        <v>0</v>
      </c>
      <c r="AS453" t="s">
        <v>3</v>
      </c>
      <c r="AT453">
        <v>0.04</v>
      </c>
      <c r="AU453" t="s">
        <v>3</v>
      </c>
      <c r="AV453">
        <v>0</v>
      </c>
      <c r="AW453">
        <v>2</v>
      </c>
      <c r="AX453">
        <v>48585223</v>
      </c>
      <c r="AY453">
        <v>1</v>
      </c>
      <c r="AZ453">
        <v>0</v>
      </c>
      <c r="BA453">
        <v>494</v>
      </c>
      <c r="BB453">
        <v>0</v>
      </c>
      <c r="BC453">
        <v>0</v>
      </c>
      <c r="BD453">
        <v>0</v>
      </c>
      <c r="BE453">
        <v>0</v>
      </c>
      <c r="BF453">
        <v>0</v>
      </c>
      <c r="BG453">
        <v>0</v>
      </c>
      <c r="BH453">
        <v>0</v>
      </c>
      <c r="BI453">
        <v>0</v>
      </c>
      <c r="BJ453">
        <v>0</v>
      </c>
      <c r="BK453">
        <v>0</v>
      </c>
      <c r="BL453">
        <v>0</v>
      </c>
      <c r="BM453">
        <v>0</v>
      </c>
      <c r="BN453">
        <v>0</v>
      </c>
      <c r="BO453">
        <v>0</v>
      </c>
      <c r="BP453">
        <v>0</v>
      </c>
      <c r="BQ453">
        <v>0</v>
      </c>
      <c r="BR453">
        <v>0</v>
      </c>
      <c r="BS453">
        <v>0</v>
      </c>
      <c r="BT453">
        <v>0</v>
      </c>
      <c r="BU453">
        <v>0</v>
      </c>
      <c r="BV453">
        <v>0</v>
      </c>
      <c r="BW453">
        <v>0</v>
      </c>
      <c r="CX453">
        <f>Y453*Source!I203</f>
        <v>0.02</v>
      </c>
      <c r="CY453">
        <f t="shared" si="50"/>
        <v>37.29</v>
      </c>
      <c r="CZ453">
        <f t="shared" si="51"/>
        <v>37.29</v>
      </c>
      <c r="DA453">
        <f t="shared" si="52"/>
        <v>1</v>
      </c>
      <c r="DB453">
        <f t="shared" si="53"/>
        <v>1.49</v>
      </c>
      <c r="DC453">
        <f t="shared" si="54"/>
        <v>0</v>
      </c>
    </row>
    <row r="454" spans="1:107">
      <c r="A454">
        <f>ROW(Source!A203)</f>
        <v>203</v>
      </c>
      <c r="B454">
        <v>48583957</v>
      </c>
      <c r="C454">
        <v>48585197</v>
      </c>
      <c r="D454">
        <v>40482904</v>
      </c>
      <c r="E454">
        <v>1</v>
      </c>
      <c r="F454">
        <v>1</v>
      </c>
      <c r="G454">
        <v>1</v>
      </c>
      <c r="H454">
        <v>3</v>
      </c>
      <c r="I454" t="s">
        <v>1340</v>
      </c>
      <c r="J454" t="s">
        <v>1341</v>
      </c>
      <c r="K454" t="s">
        <v>1342</v>
      </c>
      <c r="L454">
        <v>1346</v>
      </c>
      <c r="N454">
        <v>1009</v>
      </c>
      <c r="O454" t="s">
        <v>220</v>
      </c>
      <c r="P454" t="s">
        <v>220</v>
      </c>
      <c r="Q454">
        <v>1</v>
      </c>
      <c r="W454">
        <v>0</v>
      </c>
      <c r="X454">
        <v>303894738</v>
      </c>
      <c r="Y454">
        <v>4</v>
      </c>
      <c r="AA454">
        <v>9.61</v>
      </c>
      <c r="AB454">
        <v>0</v>
      </c>
      <c r="AC454">
        <v>0</v>
      </c>
      <c r="AD454">
        <v>0</v>
      </c>
      <c r="AE454">
        <v>9.61</v>
      </c>
      <c r="AF454">
        <v>0</v>
      </c>
      <c r="AG454">
        <v>0</v>
      </c>
      <c r="AH454">
        <v>0</v>
      </c>
      <c r="AI454">
        <v>1</v>
      </c>
      <c r="AJ454">
        <v>1</v>
      </c>
      <c r="AK454">
        <v>1</v>
      </c>
      <c r="AL454">
        <v>1</v>
      </c>
      <c r="AN454">
        <v>0</v>
      </c>
      <c r="AO454">
        <v>1</v>
      </c>
      <c r="AP454">
        <v>0</v>
      </c>
      <c r="AQ454">
        <v>0</v>
      </c>
      <c r="AR454">
        <v>0</v>
      </c>
      <c r="AS454" t="s">
        <v>3</v>
      </c>
      <c r="AT454">
        <v>4</v>
      </c>
      <c r="AU454" t="s">
        <v>3</v>
      </c>
      <c r="AV454">
        <v>0</v>
      </c>
      <c r="AW454">
        <v>2</v>
      </c>
      <c r="AX454">
        <v>48585224</v>
      </c>
      <c r="AY454">
        <v>1</v>
      </c>
      <c r="AZ454">
        <v>0</v>
      </c>
      <c r="BA454">
        <v>495</v>
      </c>
      <c r="BB454">
        <v>0</v>
      </c>
      <c r="BC454">
        <v>0</v>
      </c>
      <c r="BD454">
        <v>0</v>
      </c>
      <c r="BE454">
        <v>0</v>
      </c>
      <c r="BF454">
        <v>0</v>
      </c>
      <c r="BG454">
        <v>0</v>
      </c>
      <c r="BH454">
        <v>0</v>
      </c>
      <c r="BI454">
        <v>0</v>
      </c>
      <c r="BJ454">
        <v>0</v>
      </c>
      <c r="BK454">
        <v>0</v>
      </c>
      <c r="BL454">
        <v>0</v>
      </c>
      <c r="BM454">
        <v>0</v>
      </c>
      <c r="BN454">
        <v>0</v>
      </c>
      <c r="BO454">
        <v>0</v>
      </c>
      <c r="BP454">
        <v>0</v>
      </c>
      <c r="BQ454">
        <v>0</v>
      </c>
      <c r="BR454">
        <v>0</v>
      </c>
      <c r="BS454">
        <v>0</v>
      </c>
      <c r="BT454">
        <v>0</v>
      </c>
      <c r="BU454">
        <v>0</v>
      </c>
      <c r="BV454">
        <v>0</v>
      </c>
      <c r="BW454">
        <v>0</v>
      </c>
      <c r="CX454">
        <f>Y454*Source!I203</f>
        <v>2</v>
      </c>
      <c r="CY454">
        <f t="shared" si="50"/>
        <v>9.61</v>
      </c>
      <c r="CZ454">
        <f t="shared" si="51"/>
        <v>9.61</v>
      </c>
      <c r="DA454">
        <f t="shared" si="52"/>
        <v>1</v>
      </c>
      <c r="DB454">
        <f t="shared" si="53"/>
        <v>38.44</v>
      </c>
      <c r="DC454">
        <f t="shared" si="54"/>
        <v>0</v>
      </c>
    </row>
    <row r="455" spans="1:107">
      <c r="A455">
        <f>ROW(Source!A203)</f>
        <v>203</v>
      </c>
      <c r="B455">
        <v>48583957</v>
      </c>
      <c r="C455">
        <v>48585197</v>
      </c>
      <c r="D455">
        <v>40489480</v>
      </c>
      <c r="E455">
        <v>1</v>
      </c>
      <c r="F455">
        <v>1</v>
      </c>
      <c r="G455">
        <v>1</v>
      </c>
      <c r="H455">
        <v>3</v>
      </c>
      <c r="I455" t="s">
        <v>1343</v>
      </c>
      <c r="J455" t="s">
        <v>1344</v>
      </c>
      <c r="K455" t="s">
        <v>1345</v>
      </c>
      <c r="L455">
        <v>1348</v>
      </c>
      <c r="N455">
        <v>1009</v>
      </c>
      <c r="O455" t="s">
        <v>40</v>
      </c>
      <c r="P455" t="s">
        <v>40</v>
      </c>
      <c r="Q455">
        <v>1000</v>
      </c>
      <c r="W455">
        <v>0</v>
      </c>
      <c r="X455">
        <v>-177336725</v>
      </c>
      <c r="Y455">
        <v>5.0000000000000001E-4</v>
      </c>
      <c r="AA455">
        <v>12430</v>
      </c>
      <c r="AB455">
        <v>0</v>
      </c>
      <c r="AC455">
        <v>0</v>
      </c>
      <c r="AD455">
        <v>0</v>
      </c>
      <c r="AE455">
        <v>12430</v>
      </c>
      <c r="AF455">
        <v>0</v>
      </c>
      <c r="AG455">
        <v>0</v>
      </c>
      <c r="AH455">
        <v>0</v>
      </c>
      <c r="AI455">
        <v>1</v>
      </c>
      <c r="AJ455">
        <v>1</v>
      </c>
      <c r="AK455">
        <v>1</v>
      </c>
      <c r="AL455">
        <v>1</v>
      </c>
      <c r="AN455">
        <v>0</v>
      </c>
      <c r="AO455">
        <v>1</v>
      </c>
      <c r="AP455">
        <v>0</v>
      </c>
      <c r="AQ455">
        <v>0</v>
      </c>
      <c r="AR455">
        <v>0</v>
      </c>
      <c r="AS455" t="s">
        <v>3</v>
      </c>
      <c r="AT455">
        <v>5.0000000000000001E-4</v>
      </c>
      <c r="AU455" t="s">
        <v>3</v>
      </c>
      <c r="AV455">
        <v>0</v>
      </c>
      <c r="AW455">
        <v>2</v>
      </c>
      <c r="AX455">
        <v>48585225</v>
      </c>
      <c r="AY455">
        <v>1</v>
      </c>
      <c r="AZ455">
        <v>0</v>
      </c>
      <c r="BA455">
        <v>496</v>
      </c>
      <c r="BB455">
        <v>0</v>
      </c>
      <c r="BC455">
        <v>0</v>
      </c>
      <c r="BD455">
        <v>0</v>
      </c>
      <c r="BE455">
        <v>0</v>
      </c>
      <c r="BF455">
        <v>0</v>
      </c>
      <c r="BG455">
        <v>0</v>
      </c>
      <c r="BH455">
        <v>0</v>
      </c>
      <c r="BI455">
        <v>0</v>
      </c>
      <c r="BJ455">
        <v>0</v>
      </c>
      <c r="BK455">
        <v>0</v>
      </c>
      <c r="BL455">
        <v>0</v>
      </c>
      <c r="BM455">
        <v>0</v>
      </c>
      <c r="BN455">
        <v>0</v>
      </c>
      <c r="BO455">
        <v>0</v>
      </c>
      <c r="BP455">
        <v>0</v>
      </c>
      <c r="BQ455">
        <v>0</v>
      </c>
      <c r="BR455">
        <v>0</v>
      </c>
      <c r="BS455">
        <v>0</v>
      </c>
      <c r="BT455">
        <v>0</v>
      </c>
      <c r="BU455">
        <v>0</v>
      </c>
      <c r="BV455">
        <v>0</v>
      </c>
      <c r="BW455">
        <v>0</v>
      </c>
      <c r="CX455">
        <f>Y455*Source!I203</f>
        <v>2.5000000000000001E-4</v>
      </c>
      <c r="CY455">
        <f t="shared" si="50"/>
        <v>12430</v>
      </c>
      <c r="CZ455">
        <f t="shared" si="51"/>
        <v>12430</v>
      </c>
      <c r="DA455">
        <f t="shared" si="52"/>
        <v>1</v>
      </c>
      <c r="DB455">
        <f t="shared" si="53"/>
        <v>6.22</v>
      </c>
      <c r="DC455">
        <f t="shared" si="54"/>
        <v>0</v>
      </c>
    </row>
    <row r="456" spans="1:107">
      <c r="A456">
        <f>ROW(Source!A203)</f>
        <v>203</v>
      </c>
      <c r="B456">
        <v>48583957</v>
      </c>
      <c r="C456">
        <v>48585197</v>
      </c>
      <c r="D456">
        <v>40489267</v>
      </c>
      <c r="E456">
        <v>1</v>
      </c>
      <c r="F456">
        <v>1</v>
      </c>
      <c r="G456">
        <v>1</v>
      </c>
      <c r="H456">
        <v>3</v>
      </c>
      <c r="I456" t="s">
        <v>1346</v>
      </c>
      <c r="J456" t="s">
        <v>1347</v>
      </c>
      <c r="K456" t="s">
        <v>1348</v>
      </c>
      <c r="L456">
        <v>1358</v>
      </c>
      <c r="N456">
        <v>1010</v>
      </c>
      <c r="O456" t="s">
        <v>506</v>
      </c>
      <c r="P456" t="s">
        <v>506</v>
      </c>
      <c r="Q456">
        <v>10</v>
      </c>
      <c r="W456">
        <v>0</v>
      </c>
      <c r="X456">
        <v>-1710257751</v>
      </c>
      <c r="Y456">
        <v>4</v>
      </c>
      <c r="AA456">
        <v>1.8</v>
      </c>
      <c r="AB456">
        <v>0</v>
      </c>
      <c r="AC456">
        <v>0</v>
      </c>
      <c r="AD456">
        <v>0</v>
      </c>
      <c r="AE456">
        <v>1.8</v>
      </c>
      <c r="AF456">
        <v>0</v>
      </c>
      <c r="AG456">
        <v>0</v>
      </c>
      <c r="AH456">
        <v>0</v>
      </c>
      <c r="AI456">
        <v>1</v>
      </c>
      <c r="AJ456">
        <v>1</v>
      </c>
      <c r="AK456">
        <v>1</v>
      </c>
      <c r="AL456">
        <v>1</v>
      </c>
      <c r="AN456">
        <v>0</v>
      </c>
      <c r="AO456">
        <v>1</v>
      </c>
      <c r="AP456">
        <v>0</v>
      </c>
      <c r="AQ456">
        <v>0</v>
      </c>
      <c r="AR456">
        <v>0</v>
      </c>
      <c r="AS456" t="s">
        <v>3</v>
      </c>
      <c r="AT456">
        <v>4</v>
      </c>
      <c r="AU456" t="s">
        <v>3</v>
      </c>
      <c r="AV456">
        <v>0</v>
      </c>
      <c r="AW456">
        <v>2</v>
      </c>
      <c r="AX456">
        <v>48585226</v>
      </c>
      <c r="AY456">
        <v>1</v>
      </c>
      <c r="AZ456">
        <v>0</v>
      </c>
      <c r="BA456">
        <v>497</v>
      </c>
      <c r="BB456">
        <v>0</v>
      </c>
      <c r="BC456">
        <v>0</v>
      </c>
      <c r="BD456">
        <v>0</v>
      </c>
      <c r="BE456">
        <v>0</v>
      </c>
      <c r="BF456">
        <v>0</v>
      </c>
      <c r="BG456">
        <v>0</v>
      </c>
      <c r="BH456">
        <v>0</v>
      </c>
      <c r="BI456">
        <v>0</v>
      </c>
      <c r="BJ456">
        <v>0</v>
      </c>
      <c r="BK456">
        <v>0</v>
      </c>
      <c r="BL456">
        <v>0</v>
      </c>
      <c r="BM456">
        <v>0</v>
      </c>
      <c r="BN456">
        <v>0</v>
      </c>
      <c r="BO456">
        <v>0</v>
      </c>
      <c r="BP456">
        <v>0</v>
      </c>
      <c r="BQ456">
        <v>0</v>
      </c>
      <c r="BR456">
        <v>0</v>
      </c>
      <c r="BS456">
        <v>0</v>
      </c>
      <c r="BT456">
        <v>0</v>
      </c>
      <c r="BU456">
        <v>0</v>
      </c>
      <c r="BV456">
        <v>0</v>
      </c>
      <c r="BW456">
        <v>0</v>
      </c>
      <c r="CX456">
        <f>Y456*Source!I203</f>
        <v>2</v>
      </c>
      <c r="CY456">
        <f t="shared" si="50"/>
        <v>1.8</v>
      </c>
      <c r="CZ456">
        <f t="shared" si="51"/>
        <v>1.8</v>
      </c>
      <c r="DA456">
        <f t="shared" si="52"/>
        <v>1</v>
      </c>
      <c r="DB456">
        <f t="shared" si="53"/>
        <v>7.2</v>
      </c>
      <c r="DC456">
        <f t="shared" si="54"/>
        <v>0</v>
      </c>
    </row>
    <row r="457" spans="1:107">
      <c r="A457">
        <f>ROW(Source!A203)</f>
        <v>203</v>
      </c>
      <c r="B457">
        <v>48583957</v>
      </c>
      <c r="C457">
        <v>48585197</v>
      </c>
      <c r="D457">
        <v>40496534</v>
      </c>
      <c r="E457">
        <v>1</v>
      </c>
      <c r="F457">
        <v>1</v>
      </c>
      <c r="G457">
        <v>1</v>
      </c>
      <c r="H457">
        <v>3</v>
      </c>
      <c r="I457" t="s">
        <v>1349</v>
      </c>
      <c r="J457" t="s">
        <v>1350</v>
      </c>
      <c r="K457" t="s">
        <v>1351</v>
      </c>
      <c r="L457">
        <v>1348</v>
      </c>
      <c r="N457">
        <v>1009</v>
      </c>
      <c r="O457" t="s">
        <v>40</v>
      </c>
      <c r="P457" t="s">
        <v>40</v>
      </c>
      <c r="Q457">
        <v>1000</v>
      </c>
      <c r="W457">
        <v>0</v>
      </c>
      <c r="X457">
        <v>-1898151500</v>
      </c>
      <c r="Y457">
        <v>8.0000000000000004E-4</v>
      </c>
      <c r="AA457">
        <v>12330</v>
      </c>
      <c r="AB457">
        <v>0</v>
      </c>
      <c r="AC457">
        <v>0</v>
      </c>
      <c r="AD457">
        <v>0</v>
      </c>
      <c r="AE457">
        <v>12330</v>
      </c>
      <c r="AF457">
        <v>0</v>
      </c>
      <c r="AG457">
        <v>0</v>
      </c>
      <c r="AH457">
        <v>0</v>
      </c>
      <c r="AI457">
        <v>1</v>
      </c>
      <c r="AJ457">
        <v>1</v>
      </c>
      <c r="AK457">
        <v>1</v>
      </c>
      <c r="AL457">
        <v>1</v>
      </c>
      <c r="AN457">
        <v>0</v>
      </c>
      <c r="AO457">
        <v>1</v>
      </c>
      <c r="AP457">
        <v>0</v>
      </c>
      <c r="AQ457">
        <v>0</v>
      </c>
      <c r="AR457">
        <v>0</v>
      </c>
      <c r="AS457" t="s">
        <v>3</v>
      </c>
      <c r="AT457">
        <v>8.0000000000000004E-4</v>
      </c>
      <c r="AU457" t="s">
        <v>3</v>
      </c>
      <c r="AV457">
        <v>0</v>
      </c>
      <c r="AW457">
        <v>2</v>
      </c>
      <c r="AX457">
        <v>48585227</v>
      </c>
      <c r="AY457">
        <v>1</v>
      </c>
      <c r="AZ457">
        <v>0</v>
      </c>
      <c r="BA457">
        <v>498</v>
      </c>
      <c r="BB457">
        <v>0</v>
      </c>
      <c r="BC457">
        <v>0</v>
      </c>
      <c r="BD457">
        <v>0</v>
      </c>
      <c r="BE457">
        <v>0</v>
      </c>
      <c r="BF457">
        <v>0</v>
      </c>
      <c r="BG457">
        <v>0</v>
      </c>
      <c r="BH457">
        <v>0</v>
      </c>
      <c r="BI457">
        <v>0</v>
      </c>
      <c r="BJ457">
        <v>0</v>
      </c>
      <c r="BK457">
        <v>0</v>
      </c>
      <c r="BL457">
        <v>0</v>
      </c>
      <c r="BM457">
        <v>0</v>
      </c>
      <c r="BN457">
        <v>0</v>
      </c>
      <c r="BO457">
        <v>0</v>
      </c>
      <c r="BP457">
        <v>0</v>
      </c>
      <c r="BQ457">
        <v>0</v>
      </c>
      <c r="BR457">
        <v>0</v>
      </c>
      <c r="BS457">
        <v>0</v>
      </c>
      <c r="BT457">
        <v>0</v>
      </c>
      <c r="BU457">
        <v>0</v>
      </c>
      <c r="BV457">
        <v>0</v>
      </c>
      <c r="BW457">
        <v>0</v>
      </c>
      <c r="CX457">
        <f>Y457*Source!I203</f>
        <v>4.0000000000000002E-4</v>
      </c>
      <c r="CY457">
        <f t="shared" si="50"/>
        <v>12330</v>
      </c>
      <c r="CZ457">
        <f t="shared" si="51"/>
        <v>12330</v>
      </c>
      <c r="DA457">
        <f t="shared" si="52"/>
        <v>1</v>
      </c>
      <c r="DB457">
        <f t="shared" si="53"/>
        <v>9.86</v>
      </c>
      <c r="DC457">
        <f t="shared" si="54"/>
        <v>0</v>
      </c>
    </row>
    <row r="458" spans="1:107">
      <c r="A458">
        <f>ROW(Source!A203)</f>
        <v>203</v>
      </c>
      <c r="B458">
        <v>48583957</v>
      </c>
      <c r="C458">
        <v>48585197</v>
      </c>
      <c r="D458">
        <v>40514515</v>
      </c>
      <c r="E458">
        <v>1</v>
      </c>
      <c r="F458">
        <v>1</v>
      </c>
      <c r="G458">
        <v>1</v>
      </c>
      <c r="H458">
        <v>3</v>
      </c>
      <c r="I458" t="s">
        <v>1352</v>
      </c>
      <c r="J458" t="s">
        <v>1353</v>
      </c>
      <c r="K458" t="s">
        <v>1354</v>
      </c>
      <c r="L458">
        <v>1035</v>
      </c>
      <c r="N458">
        <v>1013</v>
      </c>
      <c r="O458" t="s">
        <v>129</v>
      </c>
      <c r="P458" t="s">
        <v>129</v>
      </c>
      <c r="Q458">
        <v>1</v>
      </c>
      <c r="W458">
        <v>0</v>
      </c>
      <c r="X458">
        <v>694613805</v>
      </c>
      <c r="Y458">
        <v>10</v>
      </c>
      <c r="AA458">
        <v>523.5</v>
      </c>
      <c r="AB458">
        <v>0</v>
      </c>
      <c r="AC458">
        <v>0</v>
      </c>
      <c r="AD458">
        <v>0</v>
      </c>
      <c r="AE458">
        <v>523.5</v>
      </c>
      <c r="AF458">
        <v>0</v>
      </c>
      <c r="AG458">
        <v>0</v>
      </c>
      <c r="AH458">
        <v>0</v>
      </c>
      <c r="AI458">
        <v>1</v>
      </c>
      <c r="AJ458">
        <v>1</v>
      </c>
      <c r="AK458">
        <v>1</v>
      </c>
      <c r="AL458">
        <v>1</v>
      </c>
      <c r="AN458">
        <v>0</v>
      </c>
      <c r="AO458">
        <v>1</v>
      </c>
      <c r="AP458">
        <v>0</v>
      </c>
      <c r="AQ458">
        <v>0</v>
      </c>
      <c r="AR458">
        <v>0</v>
      </c>
      <c r="AS458" t="s">
        <v>3</v>
      </c>
      <c r="AT458">
        <v>10</v>
      </c>
      <c r="AU458" t="s">
        <v>3</v>
      </c>
      <c r="AV458">
        <v>0</v>
      </c>
      <c r="AW458">
        <v>2</v>
      </c>
      <c r="AX458">
        <v>48585228</v>
      </c>
      <c r="AY458">
        <v>1</v>
      </c>
      <c r="AZ458">
        <v>0</v>
      </c>
      <c r="BA458">
        <v>499</v>
      </c>
      <c r="BB458">
        <v>0</v>
      </c>
      <c r="BC458">
        <v>0</v>
      </c>
      <c r="BD458">
        <v>0</v>
      </c>
      <c r="BE458">
        <v>0</v>
      </c>
      <c r="BF458">
        <v>0</v>
      </c>
      <c r="BG458">
        <v>0</v>
      </c>
      <c r="BH458">
        <v>0</v>
      </c>
      <c r="BI458">
        <v>0</v>
      </c>
      <c r="BJ458">
        <v>0</v>
      </c>
      <c r="BK458">
        <v>0</v>
      </c>
      <c r="BL458">
        <v>0</v>
      </c>
      <c r="BM458">
        <v>0</v>
      </c>
      <c r="BN458">
        <v>0</v>
      </c>
      <c r="BO458">
        <v>0</v>
      </c>
      <c r="BP458">
        <v>0</v>
      </c>
      <c r="BQ458">
        <v>0</v>
      </c>
      <c r="BR458">
        <v>0</v>
      </c>
      <c r="BS458">
        <v>0</v>
      </c>
      <c r="BT458">
        <v>0</v>
      </c>
      <c r="BU458">
        <v>0</v>
      </c>
      <c r="BV458">
        <v>0</v>
      </c>
      <c r="BW458">
        <v>0</v>
      </c>
      <c r="CX458">
        <f>Y458*Source!I203</f>
        <v>5</v>
      </c>
      <c r="CY458">
        <f t="shared" si="50"/>
        <v>523.5</v>
      </c>
      <c r="CZ458">
        <f t="shared" si="51"/>
        <v>523.5</v>
      </c>
      <c r="DA458">
        <f t="shared" si="52"/>
        <v>1</v>
      </c>
      <c r="DB458">
        <f t="shared" si="53"/>
        <v>5235</v>
      </c>
      <c r="DC458">
        <f t="shared" si="54"/>
        <v>0</v>
      </c>
    </row>
    <row r="459" spans="1:107">
      <c r="A459">
        <f>ROW(Source!A203)</f>
        <v>203</v>
      </c>
      <c r="B459">
        <v>48583957</v>
      </c>
      <c r="C459">
        <v>48585197</v>
      </c>
      <c r="D459">
        <v>40540927</v>
      </c>
      <c r="E459">
        <v>1</v>
      </c>
      <c r="F459">
        <v>1</v>
      </c>
      <c r="G459">
        <v>1</v>
      </c>
      <c r="H459">
        <v>3</v>
      </c>
      <c r="I459" t="s">
        <v>1355</v>
      </c>
      <c r="J459" t="s">
        <v>1356</v>
      </c>
      <c r="K459" t="s">
        <v>1357</v>
      </c>
      <c r="L459">
        <v>1346</v>
      </c>
      <c r="N459">
        <v>1009</v>
      </c>
      <c r="O459" t="s">
        <v>220</v>
      </c>
      <c r="P459" t="s">
        <v>220</v>
      </c>
      <c r="Q459">
        <v>1</v>
      </c>
      <c r="W459">
        <v>0</v>
      </c>
      <c r="X459">
        <v>599138351</v>
      </c>
      <c r="Y459">
        <v>20</v>
      </c>
      <c r="AA459">
        <v>6.6</v>
      </c>
      <c r="AB459">
        <v>0</v>
      </c>
      <c r="AC459">
        <v>0</v>
      </c>
      <c r="AD459">
        <v>0</v>
      </c>
      <c r="AE459">
        <v>6.6</v>
      </c>
      <c r="AF459">
        <v>0</v>
      </c>
      <c r="AG459">
        <v>0</v>
      </c>
      <c r="AH459">
        <v>0</v>
      </c>
      <c r="AI459">
        <v>1</v>
      </c>
      <c r="AJ459">
        <v>1</v>
      </c>
      <c r="AK459">
        <v>1</v>
      </c>
      <c r="AL459">
        <v>1</v>
      </c>
      <c r="AN459">
        <v>0</v>
      </c>
      <c r="AO459">
        <v>1</v>
      </c>
      <c r="AP459">
        <v>0</v>
      </c>
      <c r="AQ459">
        <v>0</v>
      </c>
      <c r="AR459">
        <v>0</v>
      </c>
      <c r="AS459" t="s">
        <v>3</v>
      </c>
      <c r="AT459">
        <v>20</v>
      </c>
      <c r="AU459" t="s">
        <v>3</v>
      </c>
      <c r="AV459">
        <v>0</v>
      </c>
      <c r="AW459">
        <v>2</v>
      </c>
      <c r="AX459">
        <v>48585229</v>
      </c>
      <c r="AY459">
        <v>1</v>
      </c>
      <c r="AZ459">
        <v>0</v>
      </c>
      <c r="BA459">
        <v>500</v>
      </c>
      <c r="BB459">
        <v>0</v>
      </c>
      <c r="BC459">
        <v>0</v>
      </c>
      <c r="BD459">
        <v>0</v>
      </c>
      <c r="BE459">
        <v>0</v>
      </c>
      <c r="BF459">
        <v>0</v>
      </c>
      <c r="BG459">
        <v>0</v>
      </c>
      <c r="BH459">
        <v>0</v>
      </c>
      <c r="BI459">
        <v>0</v>
      </c>
      <c r="BJ459">
        <v>0</v>
      </c>
      <c r="BK459">
        <v>0</v>
      </c>
      <c r="BL459">
        <v>0</v>
      </c>
      <c r="BM459">
        <v>0</v>
      </c>
      <c r="BN459">
        <v>0</v>
      </c>
      <c r="BO459">
        <v>0</v>
      </c>
      <c r="BP459">
        <v>0</v>
      </c>
      <c r="BQ459">
        <v>0</v>
      </c>
      <c r="BR459">
        <v>0</v>
      </c>
      <c r="BS459">
        <v>0</v>
      </c>
      <c r="BT459">
        <v>0</v>
      </c>
      <c r="BU459">
        <v>0</v>
      </c>
      <c r="BV459">
        <v>0</v>
      </c>
      <c r="BW459">
        <v>0</v>
      </c>
      <c r="CX459">
        <f>Y459*Source!I203</f>
        <v>10</v>
      </c>
      <c r="CY459">
        <f t="shared" si="50"/>
        <v>6.6</v>
      </c>
      <c r="CZ459">
        <f t="shared" si="51"/>
        <v>6.6</v>
      </c>
      <c r="DA459">
        <f t="shared" si="52"/>
        <v>1</v>
      </c>
      <c r="DB459">
        <f t="shared" si="53"/>
        <v>132</v>
      </c>
      <c r="DC459">
        <f t="shared" si="54"/>
        <v>0</v>
      </c>
    </row>
    <row r="460" spans="1:107">
      <c r="A460">
        <f>ROW(Source!A206)</f>
        <v>206</v>
      </c>
      <c r="B460">
        <v>48583957</v>
      </c>
      <c r="C460">
        <v>48585232</v>
      </c>
      <c r="D460">
        <v>23129438</v>
      </c>
      <c r="E460">
        <v>1</v>
      </c>
      <c r="F460">
        <v>1</v>
      </c>
      <c r="G460">
        <v>1</v>
      </c>
      <c r="H460">
        <v>1</v>
      </c>
      <c r="I460" t="s">
        <v>1199</v>
      </c>
      <c r="J460" t="s">
        <v>3</v>
      </c>
      <c r="K460" t="s">
        <v>1200</v>
      </c>
      <c r="L460">
        <v>1369</v>
      </c>
      <c r="N460">
        <v>1013</v>
      </c>
      <c r="O460" t="s">
        <v>991</v>
      </c>
      <c r="P460" t="s">
        <v>991</v>
      </c>
      <c r="Q460">
        <v>1</v>
      </c>
      <c r="W460">
        <v>0</v>
      </c>
      <c r="X460">
        <v>-2139336833</v>
      </c>
      <c r="Y460">
        <v>10.32</v>
      </c>
      <c r="AA460">
        <v>0</v>
      </c>
      <c r="AB460">
        <v>0</v>
      </c>
      <c r="AC460">
        <v>0</v>
      </c>
      <c r="AD460">
        <v>8.7899999999999991</v>
      </c>
      <c r="AE460">
        <v>0</v>
      </c>
      <c r="AF460">
        <v>0</v>
      </c>
      <c r="AG460">
        <v>0</v>
      </c>
      <c r="AH460">
        <v>8.7899999999999991</v>
      </c>
      <c r="AI460">
        <v>1</v>
      </c>
      <c r="AJ460">
        <v>1</v>
      </c>
      <c r="AK460">
        <v>1</v>
      </c>
      <c r="AL460">
        <v>1</v>
      </c>
      <c r="AN460">
        <v>0</v>
      </c>
      <c r="AO460">
        <v>1</v>
      </c>
      <c r="AP460">
        <v>0</v>
      </c>
      <c r="AQ460">
        <v>0</v>
      </c>
      <c r="AR460">
        <v>0</v>
      </c>
      <c r="AS460" t="s">
        <v>3</v>
      </c>
      <c r="AT460">
        <v>10.32</v>
      </c>
      <c r="AU460" t="s">
        <v>3</v>
      </c>
      <c r="AV460">
        <v>1</v>
      </c>
      <c r="AW460">
        <v>2</v>
      </c>
      <c r="AX460">
        <v>48585247</v>
      </c>
      <c r="AY460">
        <v>1</v>
      </c>
      <c r="AZ460">
        <v>0</v>
      </c>
      <c r="BA460">
        <v>501</v>
      </c>
      <c r="BB460">
        <v>0</v>
      </c>
      <c r="BC460">
        <v>0</v>
      </c>
      <c r="BD460">
        <v>0</v>
      </c>
      <c r="BE460">
        <v>0</v>
      </c>
      <c r="BF460">
        <v>0</v>
      </c>
      <c r="BG460">
        <v>0</v>
      </c>
      <c r="BH460">
        <v>0</v>
      </c>
      <c r="BI460">
        <v>0</v>
      </c>
      <c r="BJ460">
        <v>0</v>
      </c>
      <c r="BK460">
        <v>0</v>
      </c>
      <c r="BL460">
        <v>0</v>
      </c>
      <c r="BM460">
        <v>0</v>
      </c>
      <c r="BN460">
        <v>0</v>
      </c>
      <c r="BO460">
        <v>0</v>
      </c>
      <c r="BP460">
        <v>0</v>
      </c>
      <c r="BQ460">
        <v>0</v>
      </c>
      <c r="BR460">
        <v>0</v>
      </c>
      <c r="BS460">
        <v>0</v>
      </c>
      <c r="BT460">
        <v>0</v>
      </c>
      <c r="BU460">
        <v>0</v>
      </c>
      <c r="BV460">
        <v>0</v>
      </c>
      <c r="BW460">
        <v>0</v>
      </c>
      <c r="CX460">
        <f>Y460*Source!I206</f>
        <v>2.0640000000000001</v>
      </c>
      <c r="CY460">
        <f>AD460</f>
        <v>8.7899999999999991</v>
      </c>
      <c r="CZ460">
        <f>AH460</f>
        <v>8.7899999999999991</v>
      </c>
      <c r="DA460">
        <f>AL460</f>
        <v>1</v>
      </c>
      <c r="DB460">
        <f t="shared" si="53"/>
        <v>90.71</v>
      </c>
      <c r="DC460">
        <f t="shared" si="54"/>
        <v>0</v>
      </c>
    </row>
    <row r="461" spans="1:107">
      <c r="A461">
        <f>ROW(Source!A206)</f>
        <v>206</v>
      </c>
      <c r="B461">
        <v>48583957</v>
      </c>
      <c r="C461">
        <v>48585232</v>
      </c>
      <c r="D461">
        <v>121548</v>
      </c>
      <c r="E461">
        <v>1</v>
      </c>
      <c r="F461">
        <v>1</v>
      </c>
      <c r="G461">
        <v>1</v>
      </c>
      <c r="H461">
        <v>1</v>
      </c>
      <c r="I461" t="s">
        <v>24</v>
      </c>
      <c r="J461" t="s">
        <v>3</v>
      </c>
      <c r="K461" t="s">
        <v>992</v>
      </c>
      <c r="L461">
        <v>608254</v>
      </c>
      <c r="N461">
        <v>1013</v>
      </c>
      <c r="O461" t="s">
        <v>993</v>
      </c>
      <c r="P461" t="s">
        <v>993</v>
      </c>
      <c r="Q461">
        <v>1</v>
      </c>
      <c r="W461">
        <v>0</v>
      </c>
      <c r="X461">
        <v>-185737400</v>
      </c>
      <c r="Y461">
        <v>0.1</v>
      </c>
      <c r="AA461">
        <v>0</v>
      </c>
      <c r="AB461">
        <v>0</v>
      </c>
      <c r="AC461">
        <v>0</v>
      </c>
      <c r="AD461">
        <v>0</v>
      </c>
      <c r="AE461">
        <v>0</v>
      </c>
      <c r="AF461">
        <v>0</v>
      </c>
      <c r="AG461">
        <v>0</v>
      </c>
      <c r="AH461">
        <v>0</v>
      </c>
      <c r="AI461">
        <v>1</v>
      </c>
      <c r="AJ461">
        <v>1</v>
      </c>
      <c r="AK461">
        <v>1</v>
      </c>
      <c r="AL461">
        <v>1</v>
      </c>
      <c r="AN461">
        <v>0</v>
      </c>
      <c r="AO461">
        <v>1</v>
      </c>
      <c r="AP461">
        <v>0</v>
      </c>
      <c r="AQ461">
        <v>0</v>
      </c>
      <c r="AR461">
        <v>0</v>
      </c>
      <c r="AS461" t="s">
        <v>3</v>
      </c>
      <c r="AT461">
        <v>0.1</v>
      </c>
      <c r="AU461" t="s">
        <v>3</v>
      </c>
      <c r="AV461">
        <v>2</v>
      </c>
      <c r="AW461">
        <v>2</v>
      </c>
      <c r="AX461">
        <v>48585248</v>
      </c>
      <c r="AY461">
        <v>1</v>
      </c>
      <c r="AZ461">
        <v>0</v>
      </c>
      <c r="BA461">
        <v>502</v>
      </c>
      <c r="BB461">
        <v>0</v>
      </c>
      <c r="BC461">
        <v>0</v>
      </c>
      <c r="BD461">
        <v>0</v>
      </c>
      <c r="BE461">
        <v>0</v>
      </c>
      <c r="BF461">
        <v>0</v>
      </c>
      <c r="BG461">
        <v>0</v>
      </c>
      <c r="BH461">
        <v>0</v>
      </c>
      <c r="BI461">
        <v>0</v>
      </c>
      <c r="BJ461">
        <v>0</v>
      </c>
      <c r="BK461">
        <v>0</v>
      </c>
      <c r="BL461">
        <v>0</v>
      </c>
      <c r="BM461">
        <v>0</v>
      </c>
      <c r="BN461">
        <v>0</v>
      </c>
      <c r="BO461">
        <v>0</v>
      </c>
      <c r="BP461">
        <v>0</v>
      </c>
      <c r="BQ461">
        <v>0</v>
      </c>
      <c r="BR461">
        <v>0</v>
      </c>
      <c r="BS461">
        <v>0</v>
      </c>
      <c r="BT461">
        <v>0</v>
      </c>
      <c r="BU461">
        <v>0</v>
      </c>
      <c r="BV461">
        <v>0</v>
      </c>
      <c r="BW461">
        <v>0</v>
      </c>
      <c r="CX461">
        <f>Y461*Source!I206</f>
        <v>2.0000000000000004E-2</v>
      </c>
      <c r="CY461">
        <f>AD461</f>
        <v>0</v>
      </c>
      <c r="CZ461">
        <f>AH461</f>
        <v>0</v>
      </c>
      <c r="DA461">
        <f>AL461</f>
        <v>1</v>
      </c>
      <c r="DB461">
        <f t="shared" si="53"/>
        <v>0</v>
      </c>
      <c r="DC461">
        <f t="shared" si="54"/>
        <v>0</v>
      </c>
    </row>
    <row r="462" spans="1:107">
      <c r="A462">
        <f>ROW(Source!A206)</f>
        <v>206</v>
      </c>
      <c r="B462">
        <v>48583957</v>
      </c>
      <c r="C462">
        <v>48585232</v>
      </c>
      <c r="D462">
        <v>40547141</v>
      </c>
      <c r="E462">
        <v>1</v>
      </c>
      <c r="F462">
        <v>1</v>
      </c>
      <c r="G462">
        <v>1</v>
      </c>
      <c r="H462">
        <v>2</v>
      </c>
      <c r="I462" t="s">
        <v>1009</v>
      </c>
      <c r="J462" t="s">
        <v>1017</v>
      </c>
      <c r="K462" t="s">
        <v>1011</v>
      </c>
      <c r="L462">
        <v>1368</v>
      </c>
      <c r="N462">
        <v>1011</v>
      </c>
      <c r="O462" t="s">
        <v>997</v>
      </c>
      <c r="P462" t="s">
        <v>997</v>
      </c>
      <c r="Q462">
        <v>1</v>
      </c>
      <c r="W462">
        <v>0</v>
      </c>
      <c r="X462">
        <v>1753337916</v>
      </c>
      <c r="Y462">
        <v>0.1</v>
      </c>
      <c r="AA462">
        <v>0</v>
      </c>
      <c r="AB462">
        <v>32.090000000000003</v>
      </c>
      <c r="AC462">
        <v>12.1</v>
      </c>
      <c r="AD462">
        <v>0</v>
      </c>
      <c r="AE462">
        <v>0</v>
      </c>
      <c r="AF462">
        <v>32.090000000000003</v>
      </c>
      <c r="AG462">
        <v>12.1</v>
      </c>
      <c r="AH462">
        <v>0</v>
      </c>
      <c r="AI462">
        <v>1</v>
      </c>
      <c r="AJ462">
        <v>1</v>
      </c>
      <c r="AK462">
        <v>1</v>
      </c>
      <c r="AL462">
        <v>1</v>
      </c>
      <c r="AN462">
        <v>0</v>
      </c>
      <c r="AO462">
        <v>1</v>
      </c>
      <c r="AP462">
        <v>0</v>
      </c>
      <c r="AQ462">
        <v>0</v>
      </c>
      <c r="AR462">
        <v>0</v>
      </c>
      <c r="AS462" t="s">
        <v>3</v>
      </c>
      <c r="AT462">
        <v>0.1</v>
      </c>
      <c r="AU462" t="s">
        <v>3</v>
      </c>
      <c r="AV462">
        <v>0</v>
      </c>
      <c r="AW462">
        <v>2</v>
      </c>
      <c r="AX462">
        <v>48585249</v>
      </c>
      <c r="AY462">
        <v>1</v>
      </c>
      <c r="AZ462">
        <v>0</v>
      </c>
      <c r="BA462">
        <v>503</v>
      </c>
      <c r="BB462">
        <v>0</v>
      </c>
      <c r="BC462">
        <v>0</v>
      </c>
      <c r="BD462">
        <v>0</v>
      </c>
      <c r="BE462">
        <v>0</v>
      </c>
      <c r="BF462">
        <v>0</v>
      </c>
      <c r="BG462">
        <v>0</v>
      </c>
      <c r="BH462">
        <v>0</v>
      </c>
      <c r="BI462">
        <v>0</v>
      </c>
      <c r="BJ462">
        <v>0</v>
      </c>
      <c r="BK462">
        <v>0</v>
      </c>
      <c r="BL462">
        <v>0</v>
      </c>
      <c r="BM462">
        <v>0</v>
      </c>
      <c r="BN462">
        <v>0</v>
      </c>
      <c r="BO462">
        <v>0</v>
      </c>
      <c r="BP462">
        <v>0</v>
      </c>
      <c r="BQ462">
        <v>0</v>
      </c>
      <c r="BR462">
        <v>0</v>
      </c>
      <c r="BS462">
        <v>0</v>
      </c>
      <c r="BT462">
        <v>0</v>
      </c>
      <c r="BU462">
        <v>0</v>
      </c>
      <c r="BV462">
        <v>0</v>
      </c>
      <c r="BW462">
        <v>0</v>
      </c>
      <c r="CX462">
        <f>Y462*Source!I206</f>
        <v>2.0000000000000004E-2</v>
      </c>
      <c r="CY462">
        <f>AB462</f>
        <v>32.090000000000003</v>
      </c>
      <c r="CZ462">
        <f>AF462</f>
        <v>32.090000000000003</v>
      </c>
      <c r="DA462">
        <f>AJ462</f>
        <v>1</v>
      </c>
      <c r="DB462">
        <f t="shared" si="53"/>
        <v>3.21</v>
      </c>
      <c r="DC462">
        <f t="shared" si="54"/>
        <v>1.21</v>
      </c>
    </row>
    <row r="463" spans="1:107">
      <c r="A463">
        <f>ROW(Source!A206)</f>
        <v>206</v>
      </c>
      <c r="B463">
        <v>48583957</v>
      </c>
      <c r="C463">
        <v>48585232</v>
      </c>
      <c r="D463">
        <v>40548544</v>
      </c>
      <c r="E463">
        <v>1</v>
      </c>
      <c r="F463">
        <v>1</v>
      </c>
      <c r="G463">
        <v>1</v>
      </c>
      <c r="H463">
        <v>2</v>
      </c>
      <c r="I463" t="s">
        <v>1110</v>
      </c>
      <c r="J463" t="s">
        <v>1111</v>
      </c>
      <c r="K463" t="s">
        <v>1112</v>
      </c>
      <c r="L463">
        <v>1368</v>
      </c>
      <c r="N463">
        <v>1011</v>
      </c>
      <c r="O463" t="s">
        <v>997</v>
      </c>
      <c r="P463" t="s">
        <v>997</v>
      </c>
      <c r="Q463">
        <v>1</v>
      </c>
      <c r="W463">
        <v>0</v>
      </c>
      <c r="X463">
        <v>835824343</v>
      </c>
      <c r="Y463">
        <v>0.2</v>
      </c>
      <c r="AA463">
        <v>0</v>
      </c>
      <c r="AB463">
        <v>2.15</v>
      </c>
      <c r="AC463">
        <v>0</v>
      </c>
      <c r="AD463">
        <v>0</v>
      </c>
      <c r="AE463">
        <v>0</v>
      </c>
      <c r="AF463">
        <v>2.15</v>
      </c>
      <c r="AG463">
        <v>0</v>
      </c>
      <c r="AH463">
        <v>0</v>
      </c>
      <c r="AI463">
        <v>1</v>
      </c>
      <c r="AJ463">
        <v>1</v>
      </c>
      <c r="AK463">
        <v>1</v>
      </c>
      <c r="AL463">
        <v>1</v>
      </c>
      <c r="AN463">
        <v>0</v>
      </c>
      <c r="AO463">
        <v>1</v>
      </c>
      <c r="AP463">
        <v>0</v>
      </c>
      <c r="AQ463">
        <v>0</v>
      </c>
      <c r="AR463">
        <v>0</v>
      </c>
      <c r="AS463" t="s">
        <v>3</v>
      </c>
      <c r="AT463">
        <v>0.2</v>
      </c>
      <c r="AU463" t="s">
        <v>3</v>
      </c>
      <c r="AV463">
        <v>0</v>
      </c>
      <c r="AW463">
        <v>2</v>
      </c>
      <c r="AX463">
        <v>48585250</v>
      </c>
      <c r="AY463">
        <v>1</v>
      </c>
      <c r="AZ463">
        <v>0</v>
      </c>
      <c r="BA463">
        <v>504</v>
      </c>
      <c r="BB463">
        <v>0</v>
      </c>
      <c r="BC463">
        <v>0</v>
      </c>
      <c r="BD463">
        <v>0</v>
      </c>
      <c r="BE463">
        <v>0</v>
      </c>
      <c r="BF463">
        <v>0</v>
      </c>
      <c r="BG463">
        <v>0</v>
      </c>
      <c r="BH463">
        <v>0</v>
      </c>
      <c r="BI463">
        <v>0</v>
      </c>
      <c r="BJ463">
        <v>0</v>
      </c>
      <c r="BK463">
        <v>0</v>
      </c>
      <c r="BL463">
        <v>0</v>
      </c>
      <c r="BM463">
        <v>0</v>
      </c>
      <c r="BN463">
        <v>0</v>
      </c>
      <c r="BO463">
        <v>0</v>
      </c>
      <c r="BP463">
        <v>0</v>
      </c>
      <c r="BQ463">
        <v>0</v>
      </c>
      <c r="BR463">
        <v>0</v>
      </c>
      <c r="BS463">
        <v>0</v>
      </c>
      <c r="BT463">
        <v>0</v>
      </c>
      <c r="BU463">
        <v>0</v>
      </c>
      <c r="BV463">
        <v>0</v>
      </c>
      <c r="BW463">
        <v>0</v>
      </c>
      <c r="CX463">
        <f>Y463*Source!I206</f>
        <v>4.0000000000000008E-2</v>
      </c>
      <c r="CY463">
        <f>AB463</f>
        <v>2.15</v>
      </c>
      <c r="CZ463">
        <f>AF463</f>
        <v>2.15</v>
      </c>
      <c r="DA463">
        <f>AJ463</f>
        <v>1</v>
      </c>
      <c r="DB463">
        <f t="shared" si="53"/>
        <v>0.43</v>
      </c>
      <c r="DC463">
        <f t="shared" si="54"/>
        <v>0</v>
      </c>
    </row>
    <row r="464" spans="1:107">
      <c r="A464">
        <f>ROW(Source!A206)</f>
        <v>206</v>
      </c>
      <c r="B464">
        <v>48583957</v>
      </c>
      <c r="C464">
        <v>48585232</v>
      </c>
      <c r="D464">
        <v>40548857</v>
      </c>
      <c r="E464">
        <v>1</v>
      </c>
      <c r="F464">
        <v>1</v>
      </c>
      <c r="G464">
        <v>1</v>
      </c>
      <c r="H464">
        <v>2</v>
      </c>
      <c r="I464" t="s">
        <v>1028</v>
      </c>
      <c r="J464" t="s">
        <v>1029</v>
      </c>
      <c r="K464" t="s">
        <v>1030</v>
      </c>
      <c r="L464">
        <v>1368</v>
      </c>
      <c r="N464">
        <v>1011</v>
      </c>
      <c r="O464" t="s">
        <v>997</v>
      </c>
      <c r="P464" t="s">
        <v>997</v>
      </c>
      <c r="Q464">
        <v>1</v>
      </c>
      <c r="W464">
        <v>0</v>
      </c>
      <c r="X464">
        <v>-671646184</v>
      </c>
      <c r="Y464">
        <v>0.15</v>
      </c>
      <c r="AA464">
        <v>0</v>
      </c>
      <c r="AB464">
        <v>91.76</v>
      </c>
      <c r="AC464">
        <v>10.35</v>
      </c>
      <c r="AD464">
        <v>0</v>
      </c>
      <c r="AE464">
        <v>0</v>
      </c>
      <c r="AF464">
        <v>91.76</v>
      </c>
      <c r="AG464">
        <v>10.35</v>
      </c>
      <c r="AH464">
        <v>0</v>
      </c>
      <c r="AI464">
        <v>1</v>
      </c>
      <c r="AJ464">
        <v>1</v>
      </c>
      <c r="AK464">
        <v>1</v>
      </c>
      <c r="AL464">
        <v>1</v>
      </c>
      <c r="AN464">
        <v>0</v>
      </c>
      <c r="AO464">
        <v>1</v>
      </c>
      <c r="AP464">
        <v>0</v>
      </c>
      <c r="AQ464">
        <v>0</v>
      </c>
      <c r="AR464">
        <v>0</v>
      </c>
      <c r="AS464" t="s">
        <v>3</v>
      </c>
      <c r="AT464">
        <v>0.15</v>
      </c>
      <c r="AU464" t="s">
        <v>3</v>
      </c>
      <c r="AV464">
        <v>0</v>
      </c>
      <c r="AW464">
        <v>2</v>
      </c>
      <c r="AX464">
        <v>48585251</v>
      </c>
      <c r="AY464">
        <v>1</v>
      </c>
      <c r="AZ464">
        <v>0</v>
      </c>
      <c r="BA464">
        <v>505</v>
      </c>
      <c r="BB464">
        <v>0</v>
      </c>
      <c r="BC464">
        <v>0</v>
      </c>
      <c r="BD464">
        <v>0</v>
      </c>
      <c r="BE464">
        <v>0</v>
      </c>
      <c r="BF464">
        <v>0</v>
      </c>
      <c r="BG464">
        <v>0</v>
      </c>
      <c r="BH464">
        <v>0</v>
      </c>
      <c r="BI464">
        <v>0</v>
      </c>
      <c r="BJ464">
        <v>0</v>
      </c>
      <c r="BK464">
        <v>0</v>
      </c>
      <c r="BL464">
        <v>0</v>
      </c>
      <c r="BM464">
        <v>0</v>
      </c>
      <c r="BN464">
        <v>0</v>
      </c>
      <c r="BO464">
        <v>0</v>
      </c>
      <c r="BP464">
        <v>0</v>
      </c>
      <c r="BQ464">
        <v>0</v>
      </c>
      <c r="BR464">
        <v>0</v>
      </c>
      <c r="BS464">
        <v>0</v>
      </c>
      <c r="BT464">
        <v>0</v>
      </c>
      <c r="BU464">
        <v>0</v>
      </c>
      <c r="BV464">
        <v>0</v>
      </c>
      <c r="BW464">
        <v>0</v>
      </c>
      <c r="CX464">
        <f>Y464*Source!I206</f>
        <v>0.03</v>
      </c>
      <c r="CY464">
        <f>AB464</f>
        <v>91.76</v>
      </c>
      <c r="CZ464">
        <f>AF464</f>
        <v>91.76</v>
      </c>
      <c r="DA464">
        <f>AJ464</f>
        <v>1</v>
      </c>
      <c r="DB464">
        <f t="shared" si="53"/>
        <v>13.76</v>
      </c>
      <c r="DC464">
        <f t="shared" si="54"/>
        <v>1.55</v>
      </c>
    </row>
    <row r="465" spans="1:107">
      <c r="A465">
        <f>ROW(Source!A206)</f>
        <v>206</v>
      </c>
      <c r="B465">
        <v>48583957</v>
      </c>
      <c r="C465">
        <v>48585232</v>
      </c>
      <c r="D465">
        <v>40482927</v>
      </c>
      <c r="E465">
        <v>1</v>
      </c>
      <c r="F465">
        <v>1</v>
      </c>
      <c r="G465">
        <v>1</v>
      </c>
      <c r="H465">
        <v>3</v>
      </c>
      <c r="I465" t="s">
        <v>1328</v>
      </c>
      <c r="J465" t="s">
        <v>1329</v>
      </c>
      <c r="K465" t="s">
        <v>1330</v>
      </c>
      <c r="L465">
        <v>1348</v>
      </c>
      <c r="N465">
        <v>1009</v>
      </c>
      <c r="O465" t="s">
        <v>40</v>
      </c>
      <c r="P465" t="s">
        <v>40</v>
      </c>
      <c r="Q465">
        <v>1000</v>
      </c>
      <c r="W465">
        <v>0</v>
      </c>
      <c r="X465">
        <v>-1390828491</v>
      </c>
      <c r="Y465">
        <v>8.9999999999999998E-4</v>
      </c>
      <c r="AA465">
        <v>30030</v>
      </c>
      <c r="AB465">
        <v>0</v>
      </c>
      <c r="AC465">
        <v>0</v>
      </c>
      <c r="AD465">
        <v>0</v>
      </c>
      <c r="AE465">
        <v>30030</v>
      </c>
      <c r="AF465">
        <v>0</v>
      </c>
      <c r="AG465">
        <v>0</v>
      </c>
      <c r="AH465">
        <v>0</v>
      </c>
      <c r="AI465">
        <v>1</v>
      </c>
      <c r="AJ465">
        <v>1</v>
      </c>
      <c r="AK465">
        <v>1</v>
      </c>
      <c r="AL465">
        <v>1</v>
      </c>
      <c r="AN465">
        <v>0</v>
      </c>
      <c r="AO465">
        <v>1</v>
      </c>
      <c r="AP465">
        <v>0</v>
      </c>
      <c r="AQ465">
        <v>0</v>
      </c>
      <c r="AR465">
        <v>0</v>
      </c>
      <c r="AS465" t="s">
        <v>3</v>
      </c>
      <c r="AT465">
        <v>8.9999999999999998E-4</v>
      </c>
      <c r="AU465" t="s">
        <v>3</v>
      </c>
      <c r="AV465">
        <v>0</v>
      </c>
      <c r="AW465">
        <v>2</v>
      </c>
      <c r="AX465">
        <v>48585252</v>
      </c>
      <c r="AY465">
        <v>1</v>
      </c>
      <c r="AZ465">
        <v>0</v>
      </c>
      <c r="BA465">
        <v>506</v>
      </c>
      <c r="BB465">
        <v>0</v>
      </c>
      <c r="BC465">
        <v>0</v>
      </c>
      <c r="BD465">
        <v>0</v>
      </c>
      <c r="BE465">
        <v>0</v>
      </c>
      <c r="BF465">
        <v>0</v>
      </c>
      <c r="BG465">
        <v>0</v>
      </c>
      <c r="BH465">
        <v>0</v>
      </c>
      <c r="BI465">
        <v>0</v>
      </c>
      <c r="BJ465">
        <v>0</v>
      </c>
      <c r="BK465">
        <v>0</v>
      </c>
      <c r="BL465">
        <v>0</v>
      </c>
      <c r="BM465">
        <v>0</v>
      </c>
      <c r="BN465">
        <v>0</v>
      </c>
      <c r="BO465">
        <v>0</v>
      </c>
      <c r="BP465">
        <v>0</v>
      </c>
      <c r="BQ465">
        <v>0</v>
      </c>
      <c r="BR465">
        <v>0</v>
      </c>
      <c r="BS465">
        <v>0</v>
      </c>
      <c r="BT465">
        <v>0</v>
      </c>
      <c r="BU465">
        <v>0</v>
      </c>
      <c r="BV465">
        <v>0</v>
      </c>
      <c r="BW465">
        <v>0</v>
      </c>
      <c r="CX465">
        <f>Y465*Source!I206</f>
        <v>1.8000000000000001E-4</v>
      </c>
      <c r="CY465">
        <f t="shared" ref="CY465:CY473" si="55">AA465</f>
        <v>30030</v>
      </c>
      <c r="CZ465">
        <f t="shared" ref="CZ465:CZ473" si="56">AE465</f>
        <v>30030</v>
      </c>
      <c r="DA465">
        <f t="shared" ref="DA465:DA473" si="57">AI465</f>
        <v>1</v>
      </c>
      <c r="DB465">
        <f t="shared" si="53"/>
        <v>27.03</v>
      </c>
      <c r="DC465">
        <f t="shared" si="54"/>
        <v>0</v>
      </c>
    </row>
    <row r="466" spans="1:107">
      <c r="A466">
        <f>ROW(Source!A206)</f>
        <v>206</v>
      </c>
      <c r="B466">
        <v>48583957</v>
      </c>
      <c r="C466">
        <v>48585232</v>
      </c>
      <c r="D466">
        <v>40485210</v>
      </c>
      <c r="E466">
        <v>1</v>
      </c>
      <c r="F466">
        <v>1</v>
      </c>
      <c r="G466">
        <v>1</v>
      </c>
      <c r="H466">
        <v>3</v>
      </c>
      <c r="I466" t="s">
        <v>1298</v>
      </c>
      <c r="J466" t="s">
        <v>1299</v>
      </c>
      <c r="K466" t="s">
        <v>1300</v>
      </c>
      <c r="L466">
        <v>1348</v>
      </c>
      <c r="N466">
        <v>1009</v>
      </c>
      <c r="O466" t="s">
        <v>40</v>
      </c>
      <c r="P466" t="s">
        <v>40</v>
      </c>
      <c r="Q466">
        <v>1000</v>
      </c>
      <c r="W466">
        <v>0</v>
      </c>
      <c r="X466">
        <v>593844519</v>
      </c>
      <c r="Y466">
        <v>2.4000000000000001E-4</v>
      </c>
      <c r="AA466">
        <v>20713</v>
      </c>
      <c r="AB466">
        <v>0</v>
      </c>
      <c r="AC466">
        <v>0</v>
      </c>
      <c r="AD466">
        <v>0</v>
      </c>
      <c r="AE466">
        <v>20713</v>
      </c>
      <c r="AF466">
        <v>0</v>
      </c>
      <c r="AG466">
        <v>0</v>
      </c>
      <c r="AH466">
        <v>0</v>
      </c>
      <c r="AI466">
        <v>1</v>
      </c>
      <c r="AJ466">
        <v>1</v>
      </c>
      <c r="AK466">
        <v>1</v>
      </c>
      <c r="AL466">
        <v>1</v>
      </c>
      <c r="AN466">
        <v>0</v>
      </c>
      <c r="AO466">
        <v>1</v>
      </c>
      <c r="AP466">
        <v>0</v>
      </c>
      <c r="AQ466">
        <v>0</v>
      </c>
      <c r="AR466">
        <v>0</v>
      </c>
      <c r="AS466" t="s">
        <v>3</v>
      </c>
      <c r="AT466">
        <v>2.4000000000000001E-4</v>
      </c>
      <c r="AU466" t="s">
        <v>3</v>
      </c>
      <c r="AV466">
        <v>0</v>
      </c>
      <c r="AW466">
        <v>2</v>
      </c>
      <c r="AX466">
        <v>48585253</v>
      </c>
      <c r="AY466">
        <v>1</v>
      </c>
      <c r="AZ466">
        <v>0</v>
      </c>
      <c r="BA466">
        <v>507</v>
      </c>
      <c r="BB466">
        <v>0</v>
      </c>
      <c r="BC466">
        <v>0</v>
      </c>
      <c r="BD466">
        <v>0</v>
      </c>
      <c r="BE466">
        <v>0</v>
      </c>
      <c r="BF466">
        <v>0</v>
      </c>
      <c r="BG466">
        <v>0</v>
      </c>
      <c r="BH466">
        <v>0</v>
      </c>
      <c r="BI466">
        <v>0</v>
      </c>
      <c r="BJ466">
        <v>0</v>
      </c>
      <c r="BK466">
        <v>0</v>
      </c>
      <c r="BL466">
        <v>0</v>
      </c>
      <c r="BM466">
        <v>0</v>
      </c>
      <c r="BN466">
        <v>0</v>
      </c>
      <c r="BO466">
        <v>0</v>
      </c>
      <c r="BP466">
        <v>0</v>
      </c>
      <c r="BQ466">
        <v>0</v>
      </c>
      <c r="BR466">
        <v>0</v>
      </c>
      <c r="BS466">
        <v>0</v>
      </c>
      <c r="BT466">
        <v>0</v>
      </c>
      <c r="BU466">
        <v>0</v>
      </c>
      <c r="BV466">
        <v>0</v>
      </c>
      <c r="BW466">
        <v>0</v>
      </c>
      <c r="CX466">
        <f>Y466*Source!I206</f>
        <v>4.8000000000000001E-5</v>
      </c>
      <c r="CY466">
        <f t="shared" si="55"/>
        <v>20713</v>
      </c>
      <c r="CZ466">
        <f t="shared" si="56"/>
        <v>20713</v>
      </c>
      <c r="DA466">
        <f t="shared" si="57"/>
        <v>1</v>
      </c>
      <c r="DB466">
        <f t="shared" si="53"/>
        <v>4.97</v>
      </c>
      <c r="DC466">
        <f t="shared" si="54"/>
        <v>0</v>
      </c>
    </row>
    <row r="467" spans="1:107">
      <c r="A467">
        <f>ROW(Source!A206)</f>
        <v>206</v>
      </c>
      <c r="B467">
        <v>48583957</v>
      </c>
      <c r="C467">
        <v>48585232</v>
      </c>
      <c r="D467">
        <v>40485440</v>
      </c>
      <c r="E467">
        <v>1</v>
      </c>
      <c r="F467">
        <v>1</v>
      </c>
      <c r="G467">
        <v>1</v>
      </c>
      <c r="H467">
        <v>3</v>
      </c>
      <c r="I467" t="s">
        <v>1301</v>
      </c>
      <c r="J467" t="s">
        <v>1302</v>
      </c>
      <c r="K467" t="s">
        <v>1303</v>
      </c>
      <c r="L467">
        <v>1348</v>
      </c>
      <c r="N467">
        <v>1009</v>
      </c>
      <c r="O467" t="s">
        <v>40</v>
      </c>
      <c r="P467" t="s">
        <v>40</v>
      </c>
      <c r="Q467">
        <v>1000</v>
      </c>
      <c r="W467">
        <v>0</v>
      </c>
      <c r="X467">
        <v>-1171140754</v>
      </c>
      <c r="Y467">
        <v>1.2E-4</v>
      </c>
      <c r="AA467">
        <v>17917</v>
      </c>
      <c r="AB467">
        <v>0</v>
      </c>
      <c r="AC467">
        <v>0</v>
      </c>
      <c r="AD467">
        <v>0</v>
      </c>
      <c r="AE467">
        <v>17917</v>
      </c>
      <c r="AF467">
        <v>0</v>
      </c>
      <c r="AG467">
        <v>0</v>
      </c>
      <c r="AH467">
        <v>0</v>
      </c>
      <c r="AI467">
        <v>1</v>
      </c>
      <c r="AJ467">
        <v>1</v>
      </c>
      <c r="AK467">
        <v>1</v>
      </c>
      <c r="AL467">
        <v>1</v>
      </c>
      <c r="AN467">
        <v>0</v>
      </c>
      <c r="AO467">
        <v>1</v>
      </c>
      <c r="AP467">
        <v>0</v>
      </c>
      <c r="AQ467">
        <v>0</v>
      </c>
      <c r="AR467">
        <v>0</v>
      </c>
      <c r="AS467" t="s">
        <v>3</v>
      </c>
      <c r="AT467">
        <v>1.2E-4</v>
      </c>
      <c r="AU467" t="s">
        <v>3</v>
      </c>
      <c r="AV467">
        <v>0</v>
      </c>
      <c r="AW467">
        <v>2</v>
      </c>
      <c r="AX467">
        <v>48585254</v>
      </c>
      <c r="AY467">
        <v>1</v>
      </c>
      <c r="AZ467">
        <v>0</v>
      </c>
      <c r="BA467">
        <v>508</v>
      </c>
      <c r="BB467">
        <v>0</v>
      </c>
      <c r="BC467">
        <v>0</v>
      </c>
      <c r="BD467">
        <v>0</v>
      </c>
      <c r="BE467">
        <v>0</v>
      </c>
      <c r="BF467">
        <v>0</v>
      </c>
      <c r="BG467">
        <v>0</v>
      </c>
      <c r="BH467">
        <v>0</v>
      </c>
      <c r="BI467">
        <v>0</v>
      </c>
      <c r="BJ467">
        <v>0</v>
      </c>
      <c r="BK467">
        <v>0</v>
      </c>
      <c r="BL467">
        <v>0</v>
      </c>
      <c r="BM467">
        <v>0</v>
      </c>
      <c r="BN467">
        <v>0</v>
      </c>
      <c r="BO467">
        <v>0</v>
      </c>
      <c r="BP467">
        <v>0</v>
      </c>
      <c r="BQ467">
        <v>0</v>
      </c>
      <c r="BR467">
        <v>0</v>
      </c>
      <c r="BS467">
        <v>0</v>
      </c>
      <c r="BT467">
        <v>0</v>
      </c>
      <c r="BU467">
        <v>0</v>
      </c>
      <c r="BV467">
        <v>0</v>
      </c>
      <c r="BW467">
        <v>0</v>
      </c>
      <c r="CX467">
        <f>Y467*Source!I206</f>
        <v>2.4000000000000001E-5</v>
      </c>
      <c r="CY467">
        <f t="shared" si="55"/>
        <v>17917</v>
      </c>
      <c r="CZ467">
        <f t="shared" si="56"/>
        <v>17917</v>
      </c>
      <c r="DA467">
        <f t="shared" si="57"/>
        <v>1</v>
      </c>
      <c r="DB467">
        <f t="shared" si="53"/>
        <v>2.15</v>
      </c>
      <c r="DC467">
        <f t="shared" si="54"/>
        <v>0</v>
      </c>
    </row>
    <row r="468" spans="1:107">
      <c r="A468">
        <f>ROW(Source!A206)</f>
        <v>206</v>
      </c>
      <c r="B468">
        <v>48583957</v>
      </c>
      <c r="C468">
        <v>48585232</v>
      </c>
      <c r="D468">
        <v>40484190</v>
      </c>
      <c r="E468">
        <v>1</v>
      </c>
      <c r="F468">
        <v>1</v>
      </c>
      <c r="G468">
        <v>1</v>
      </c>
      <c r="H468">
        <v>3</v>
      </c>
      <c r="I468" t="s">
        <v>1331</v>
      </c>
      <c r="J468" t="s">
        <v>1332</v>
      </c>
      <c r="K468" t="s">
        <v>1333</v>
      </c>
      <c r="L468">
        <v>1348</v>
      </c>
      <c r="N468">
        <v>1009</v>
      </c>
      <c r="O468" t="s">
        <v>40</v>
      </c>
      <c r="P468" t="s">
        <v>40</v>
      </c>
      <c r="Q468">
        <v>1000</v>
      </c>
      <c r="W468">
        <v>0</v>
      </c>
      <c r="X468">
        <v>-585522036</v>
      </c>
      <c r="Y468">
        <v>1.6000000000000001E-3</v>
      </c>
      <c r="AA468">
        <v>1904.5</v>
      </c>
      <c r="AB468">
        <v>0</v>
      </c>
      <c r="AC468">
        <v>0</v>
      </c>
      <c r="AD468">
        <v>0</v>
      </c>
      <c r="AE468">
        <v>1904.5</v>
      </c>
      <c r="AF468">
        <v>0</v>
      </c>
      <c r="AG468">
        <v>0</v>
      </c>
      <c r="AH468">
        <v>0</v>
      </c>
      <c r="AI468">
        <v>1</v>
      </c>
      <c r="AJ468">
        <v>1</v>
      </c>
      <c r="AK468">
        <v>1</v>
      </c>
      <c r="AL468">
        <v>1</v>
      </c>
      <c r="AN468">
        <v>0</v>
      </c>
      <c r="AO468">
        <v>1</v>
      </c>
      <c r="AP468">
        <v>0</v>
      </c>
      <c r="AQ468">
        <v>0</v>
      </c>
      <c r="AR468">
        <v>0</v>
      </c>
      <c r="AS468" t="s">
        <v>3</v>
      </c>
      <c r="AT468">
        <v>1.6000000000000001E-3</v>
      </c>
      <c r="AU468" t="s">
        <v>3</v>
      </c>
      <c r="AV468">
        <v>0</v>
      </c>
      <c r="AW468">
        <v>2</v>
      </c>
      <c r="AX468">
        <v>48585255</v>
      </c>
      <c r="AY468">
        <v>1</v>
      </c>
      <c r="AZ468">
        <v>0</v>
      </c>
      <c r="BA468">
        <v>509</v>
      </c>
      <c r="BB468">
        <v>0</v>
      </c>
      <c r="BC468">
        <v>0</v>
      </c>
      <c r="BD468">
        <v>0</v>
      </c>
      <c r="BE468">
        <v>0</v>
      </c>
      <c r="BF468">
        <v>0</v>
      </c>
      <c r="BG468">
        <v>0</v>
      </c>
      <c r="BH468">
        <v>0</v>
      </c>
      <c r="BI468">
        <v>0</v>
      </c>
      <c r="BJ468">
        <v>0</v>
      </c>
      <c r="BK468">
        <v>0</v>
      </c>
      <c r="BL468">
        <v>0</v>
      </c>
      <c r="BM468">
        <v>0</v>
      </c>
      <c r="BN468">
        <v>0</v>
      </c>
      <c r="BO468">
        <v>0</v>
      </c>
      <c r="BP468">
        <v>0</v>
      </c>
      <c r="BQ468">
        <v>0</v>
      </c>
      <c r="BR468">
        <v>0</v>
      </c>
      <c r="BS468">
        <v>0</v>
      </c>
      <c r="BT468">
        <v>0</v>
      </c>
      <c r="BU468">
        <v>0</v>
      </c>
      <c r="BV468">
        <v>0</v>
      </c>
      <c r="BW468">
        <v>0</v>
      </c>
      <c r="CX468">
        <f>Y468*Source!I206</f>
        <v>3.2000000000000003E-4</v>
      </c>
      <c r="CY468">
        <f t="shared" si="55"/>
        <v>1904.5</v>
      </c>
      <c r="CZ468">
        <f t="shared" si="56"/>
        <v>1904.5</v>
      </c>
      <c r="DA468">
        <f t="shared" si="57"/>
        <v>1</v>
      </c>
      <c r="DB468">
        <f t="shared" si="53"/>
        <v>3.05</v>
      </c>
      <c r="DC468">
        <f t="shared" si="54"/>
        <v>0</v>
      </c>
    </row>
    <row r="469" spans="1:107">
      <c r="A469">
        <f>ROW(Source!A206)</f>
        <v>206</v>
      </c>
      <c r="B469">
        <v>48583957</v>
      </c>
      <c r="C469">
        <v>48585232</v>
      </c>
      <c r="D469">
        <v>40482976</v>
      </c>
      <c r="E469">
        <v>1</v>
      </c>
      <c r="F469">
        <v>1</v>
      </c>
      <c r="G469">
        <v>1</v>
      </c>
      <c r="H469">
        <v>3</v>
      </c>
      <c r="I469" t="s">
        <v>1304</v>
      </c>
      <c r="J469" t="s">
        <v>1305</v>
      </c>
      <c r="K469" t="s">
        <v>1306</v>
      </c>
      <c r="L469">
        <v>1346</v>
      </c>
      <c r="N469">
        <v>1009</v>
      </c>
      <c r="O469" t="s">
        <v>220</v>
      </c>
      <c r="P469" t="s">
        <v>220</v>
      </c>
      <c r="Q469">
        <v>1</v>
      </c>
      <c r="W469">
        <v>0</v>
      </c>
      <c r="X469">
        <v>-1079761038</v>
      </c>
      <c r="Y469">
        <v>0.12</v>
      </c>
      <c r="AA469">
        <v>37.29</v>
      </c>
      <c r="AB469">
        <v>0</v>
      </c>
      <c r="AC469">
        <v>0</v>
      </c>
      <c r="AD469">
        <v>0</v>
      </c>
      <c r="AE469">
        <v>37.29</v>
      </c>
      <c r="AF469">
        <v>0</v>
      </c>
      <c r="AG469">
        <v>0</v>
      </c>
      <c r="AH469">
        <v>0</v>
      </c>
      <c r="AI469">
        <v>1</v>
      </c>
      <c r="AJ469">
        <v>1</v>
      </c>
      <c r="AK469">
        <v>1</v>
      </c>
      <c r="AL469">
        <v>1</v>
      </c>
      <c r="AN469">
        <v>0</v>
      </c>
      <c r="AO469">
        <v>1</v>
      </c>
      <c r="AP469">
        <v>0</v>
      </c>
      <c r="AQ469">
        <v>0</v>
      </c>
      <c r="AR469">
        <v>0</v>
      </c>
      <c r="AS469" t="s">
        <v>3</v>
      </c>
      <c r="AT469">
        <v>0.12</v>
      </c>
      <c r="AU469" t="s">
        <v>3</v>
      </c>
      <c r="AV469">
        <v>0</v>
      </c>
      <c r="AW469">
        <v>2</v>
      </c>
      <c r="AX469">
        <v>48585256</v>
      </c>
      <c r="AY469">
        <v>1</v>
      </c>
      <c r="AZ469">
        <v>0</v>
      </c>
      <c r="BA469">
        <v>510</v>
      </c>
      <c r="BB469">
        <v>0</v>
      </c>
      <c r="BC469">
        <v>0</v>
      </c>
      <c r="BD469">
        <v>0</v>
      </c>
      <c r="BE469">
        <v>0</v>
      </c>
      <c r="BF469">
        <v>0</v>
      </c>
      <c r="BG469">
        <v>0</v>
      </c>
      <c r="BH469">
        <v>0</v>
      </c>
      <c r="BI469">
        <v>0</v>
      </c>
      <c r="BJ469">
        <v>0</v>
      </c>
      <c r="BK469">
        <v>0</v>
      </c>
      <c r="BL469">
        <v>0</v>
      </c>
      <c r="BM469">
        <v>0</v>
      </c>
      <c r="BN469">
        <v>0</v>
      </c>
      <c r="BO469">
        <v>0</v>
      </c>
      <c r="BP469">
        <v>0</v>
      </c>
      <c r="BQ469">
        <v>0</v>
      </c>
      <c r="BR469">
        <v>0</v>
      </c>
      <c r="BS469">
        <v>0</v>
      </c>
      <c r="BT469">
        <v>0</v>
      </c>
      <c r="BU469">
        <v>0</v>
      </c>
      <c r="BV469">
        <v>0</v>
      </c>
      <c r="BW469">
        <v>0</v>
      </c>
      <c r="CX469">
        <f>Y469*Source!I206</f>
        <v>2.4E-2</v>
      </c>
      <c r="CY469">
        <f t="shared" si="55"/>
        <v>37.29</v>
      </c>
      <c r="CZ469">
        <f t="shared" si="56"/>
        <v>37.29</v>
      </c>
      <c r="DA469">
        <f t="shared" si="57"/>
        <v>1</v>
      </c>
      <c r="DB469">
        <f t="shared" si="53"/>
        <v>4.47</v>
      </c>
      <c r="DC469">
        <f t="shared" si="54"/>
        <v>0</v>
      </c>
    </row>
    <row r="470" spans="1:107">
      <c r="A470">
        <f>ROW(Source!A206)</f>
        <v>206</v>
      </c>
      <c r="B470">
        <v>48583957</v>
      </c>
      <c r="C470">
        <v>48585232</v>
      </c>
      <c r="D470">
        <v>40482904</v>
      </c>
      <c r="E470">
        <v>1</v>
      </c>
      <c r="F470">
        <v>1</v>
      </c>
      <c r="G470">
        <v>1</v>
      </c>
      <c r="H470">
        <v>3</v>
      </c>
      <c r="I470" t="s">
        <v>1340</v>
      </c>
      <c r="J470" t="s">
        <v>1341</v>
      </c>
      <c r="K470" t="s">
        <v>1342</v>
      </c>
      <c r="L470">
        <v>1346</v>
      </c>
      <c r="N470">
        <v>1009</v>
      </c>
      <c r="O470" t="s">
        <v>220</v>
      </c>
      <c r="P470" t="s">
        <v>220</v>
      </c>
      <c r="Q470">
        <v>1</v>
      </c>
      <c r="W470">
        <v>0</v>
      </c>
      <c r="X470">
        <v>303894738</v>
      </c>
      <c r="Y470">
        <v>0.8</v>
      </c>
      <c r="AA470">
        <v>9.61</v>
      </c>
      <c r="AB470">
        <v>0</v>
      </c>
      <c r="AC470">
        <v>0</v>
      </c>
      <c r="AD470">
        <v>0</v>
      </c>
      <c r="AE470">
        <v>9.61</v>
      </c>
      <c r="AF470">
        <v>0</v>
      </c>
      <c r="AG470">
        <v>0</v>
      </c>
      <c r="AH470">
        <v>0</v>
      </c>
      <c r="AI470">
        <v>1</v>
      </c>
      <c r="AJ470">
        <v>1</v>
      </c>
      <c r="AK470">
        <v>1</v>
      </c>
      <c r="AL470">
        <v>1</v>
      </c>
      <c r="AN470">
        <v>0</v>
      </c>
      <c r="AO470">
        <v>1</v>
      </c>
      <c r="AP470">
        <v>0</v>
      </c>
      <c r="AQ470">
        <v>0</v>
      </c>
      <c r="AR470">
        <v>0</v>
      </c>
      <c r="AS470" t="s">
        <v>3</v>
      </c>
      <c r="AT470">
        <v>0.8</v>
      </c>
      <c r="AU470" t="s">
        <v>3</v>
      </c>
      <c r="AV470">
        <v>0</v>
      </c>
      <c r="AW470">
        <v>2</v>
      </c>
      <c r="AX470">
        <v>48585257</v>
      </c>
      <c r="AY470">
        <v>1</v>
      </c>
      <c r="AZ470">
        <v>0</v>
      </c>
      <c r="BA470">
        <v>511</v>
      </c>
      <c r="BB470">
        <v>0</v>
      </c>
      <c r="BC470">
        <v>0</v>
      </c>
      <c r="BD470">
        <v>0</v>
      </c>
      <c r="BE470">
        <v>0</v>
      </c>
      <c r="BF470">
        <v>0</v>
      </c>
      <c r="BG470">
        <v>0</v>
      </c>
      <c r="BH470">
        <v>0</v>
      </c>
      <c r="BI470">
        <v>0</v>
      </c>
      <c r="BJ470">
        <v>0</v>
      </c>
      <c r="BK470">
        <v>0</v>
      </c>
      <c r="BL470">
        <v>0</v>
      </c>
      <c r="BM470">
        <v>0</v>
      </c>
      <c r="BN470">
        <v>0</v>
      </c>
      <c r="BO470">
        <v>0</v>
      </c>
      <c r="BP470">
        <v>0</v>
      </c>
      <c r="BQ470">
        <v>0</v>
      </c>
      <c r="BR470">
        <v>0</v>
      </c>
      <c r="BS470">
        <v>0</v>
      </c>
      <c r="BT470">
        <v>0</v>
      </c>
      <c r="BU470">
        <v>0</v>
      </c>
      <c r="BV470">
        <v>0</v>
      </c>
      <c r="BW470">
        <v>0</v>
      </c>
      <c r="CX470">
        <f>Y470*Source!I206</f>
        <v>0.16000000000000003</v>
      </c>
      <c r="CY470">
        <f t="shared" si="55"/>
        <v>9.61</v>
      </c>
      <c r="CZ470">
        <f t="shared" si="56"/>
        <v>9.61</v>
      </c>
      <c r="DA470">
        <f t="shared" si="57"/>
        <v>1</v>
      </c>
      <c r="DB470">
        <f t="shared" si="53"/>
        <v>7.69</v>
      </c>
      <c r="DC470">
        <f t="shared" si="54"/>
        <v>0</v>
      </c>
    </row>
    <row r="471" spans="1:107">
      <c r="A471">
        <f>ROW(Source!A206)</f>
        <v>206</v>
      </c>
      <c r="B471">
        <v>48583957</v>
      </c>
      <c r="C471">
        <v>48585232</v>
      </c>
      <c r="D471">
        <v>40489484</v>
      </c>
      <c r="E471">
        <v>1</v>
      </c>
      <c r="F471">
        <v>1</v>
      </c>
      <c r="G471">
        <v>1</v>
      </c>
      <c r="H471">
        <v>3</v>
      </c>
      <c r="I471" t="s">
        <v>1358</v>
      </c>
      <c r="J471" t="s">
        <v>1359</v>
      </c>
      <c r="K471" t="s">
        <v>1360</v>
      </c>
      <c r="L471">
        <v>1348</v>
      </c>
      <c r="N471">
        <v>1009</v>
      </c>
      <c r="O471" t="s">
        <v>40</v>
      </c>
      <c r="P471" t="s">
        <v>40</v>
      </c>
      <c r="Q471">
        <v>1000</v>
      </c>
      <c r="W471">
        <v>0</v>
      </c>
      <c r="X471">
        <v>-987806177</v>
      </c>
      <c r="Y471">
        <v>6.9999999999999999E-4</v>
      </c>
      <c r="AA471">
        <v>11350</v>
      </c>
      <c r="AB471">
        <v>0</v>
      </c>
      <c r="AC471">
        <v>0</v>
      </c>
      <c r="AD471">
        <v>0</v>
      </c>
      <c r="AE471">
        <v>11350</v>
      </c>
      <c r="AF471">
        <v>0</v>
      </c>
      <c r="AG471">
        <v>0</v>
      </c>
      <c r="AH471">
        <v>0</v>
      </c>
      <c r="AI471">
        <v>1</v>
      </c>
      <c r="AJ471">
        <v>1</v>
      </c>
      <c r="AK471">
        <v>1</v>
      </c>
      <c r="AL471">
        <v>1</v>
      </c>
      <c r="AN471">
        <v>0</v>
      </c>
      <c r="AO471">
        <v>1</v>
      </c>
      <c r="AP471">
        <v>0</v>
      </c>
      <c r="AQ471">
        <v>0</v>
      </c>
      <c r="AR471">
        <v>0</v>
      </c>
      <c r="AS471" t="s">
        <v>3</v>
      </c>
      <c r="AT471">
        <v>6.9999999999999999E-4</v>
      </c>
      <c r="AU471" t="s">
        <v>3</v>
      </c>
      <c r="AV471">
        <v>0</v>
      </c>
      <c r="AW471">
        <v>2</v>
      </c>
      <c r="AX471">
        <v>48585258</v>
      </c>
      <c r="AY471">
        <v>1</v>
      </c>
      <c r="AZ471">
        <v>0</v>
      </c>
      <c r="BA471">
        <v>512</v>
      </c>
      <c r="BB471">
        <v>0</v>
      </c>
      <c r="BC471">
        <v>0</v>
      </c>
      <c r="BD471">
        <v>0</v>
      </c>
      <c r="BE471">
        <v>0</v>
      </c>
      <c r="BF471">
        <v>0</v>
      </c>
      <c r="BG471">
        <v>0</v>
      </c>
      <c r="BH471">
        <v>0</v>
      </c>
      <c r="BI471">
        <v>0</v>
      </c>
      <c r="BJ471">
        <v>0</v>
      </c>
      <c r="BK471">
        <v>0</v>
      </c>
      <c r="BL471">
        <v>0</v>
      </c>
      <c r="BM471">
        <v>0</v>
      </c>
      <c r="BN471">
        <v>0</v>
      </c>
      <c r="BO471">
        <v>0</v>
      </c>
      <c r="BP471">
        <v>0</v>
      </c>
      <c r="BQ471">
        <v>0</v>
      </c>
      <c r="BR471">
        <v>0</v>
      </c>
      <c r="BS471">
        <v>0</v>
      </c>
      <c r="BT471">
        <v>0</v>
      </c>
      <c r="BU471">
        <v>0</v>
      </c>
      <c r="BV471">
        <v>0</v>
      </c>
      <c r="BW471">
        <v>0</v>
      </c>
      <c r="CX471">
        <f>Y471*Source!I206</f>
        <v>1.4000000000000001E-4</v>
      </c>
      <c r="CY471">
        <f t="shared" si="55"/>
        <v>11350</v>
      </c>
      <c r="CZ471">
        <f t="shared" si="56"/>
        <v>11350</v>
      </c>
      <c r="DA471">
        <f t="shared" si="57"/>
        <v>1</v>
      </c>
      <c r="DB471">
        <f t="shared" si="53"/>
        <v>7.95</v>
      </c>
      <c r="DC471">
        <f t="shared" si="54"/>
        <v>0</v>
      </c>
    </row>
    <row r="472" spans="1:107">
      <c r="A472">
        <f>ROW(Source!A206)</f>
        <v>206</v>
      </c>
      <c r="B472">
        <v>48583957</v>
      </c>
      <c r="C472">
        <v>48585232</v>
      </c>
      <c r="D472">
        <v>40489269</v>
      </c>
      <c r="E472">
        <v>1</v>
      </c>
      <c r="F472">
        <v>1</v>
      </c>
      <c r="G472">
        <v>1</v>
      </c>
      <c r="H472">
        <v>3</v>
      </c>
      <c r="I472" t="s">
        <v>1361</v>
      </c>
      <c r="J472" t="s">
        <v>1362</v>
      </c>
      <c r="K472" t="s">
        <v>1363</v>
      </c>
      <c r="L472">
        <v>1358</v>
      </c>
      <c r="N472">
        <v>1010</v>
      </c>
      <c r="O472" t="s">
        <v>506</v>
      </c>
      <c r="P472" t="s">
        <v>506</v>
      </c>
      <c r="Q472">
        <v>10</v>
      </c>
      <c r="W472">
        <v>0</v>
      </c>
      <c r="X472">
        <v>1205053120</v>
      </c>
      <c r="Y472">
        <v>4</v>
      </c>
      <c r="AA472">
        <v>2.7</v>
      </c>
      <c r="AB472">
        <v>0</v>
      </c>
      <c r="AC472">
        <v>0</v>
      </c>
      <c r="AD472">
        <v>0</v>
      </c>
      <c r="AE472">
        <v>2.7</v>
      </c>
      <c r="AF472">
        <v>0</v>
      </c>
      <c r="AG472">
        <v>0</v>
      </c>
      <c r="AH472">
        <v>0</v>
      </c>
      <c r="AI472">
        <v>1</v>
      </c>
      <c r="AJ472">
        <v>1</v>
      </c>
      <c r="AK472">
        <v>1</v>
      </c>
      <c r="AL472">
        <v>1</v>
      </c>
      <c r="AN472">
        <v>0</v>
      </c>
      <c r="AO472">
        <v>1</v>
      </c>
      <c r="AP472">
        <v>0</v>
      </c>
      <c r="AQ472">
        <v>0</v>
      </c>
      <c r="AR472">
        <v>0</v>
      </c>
      <c r="AS472" t="s">
        <v>3</v>
      </c>
      <c r="AT472">
        <v>4</v>
      </c>
      <c r="AU472" t="s">
        <v>3</v>
      </c>
      <c r="AV472">
        <v>0</v>
      </c>
      <c r="AW472">
        <v>2</v>
      </c>
      <c r="AX472">
        <v>48585259</v>
      </c>
      <c r="AY472">
        <v>1</v>
      </c>
      <c r="AZ472">
        <v>0</v>
      </c>
      <c r="BA472">
        <v>513</v>
      </c>
      <c r="BB472">
        <v>0</v>
      </c>
      <c r="BC472">
        <v>0</v>
      </c>
      <c r="BD472">
        <v>0</v>
      </c>
      <c r="BE472">
        <v>0</v>
      </c>
      <c r="BF472">
        <v>0</v>
      </c>
      <c r="BG472">
        <v>0</v>
      </c>
      <c r="BH472">
        <v>0</v>
      </c>
      <c r="BI472">
        <v>0</v>
      </c>
      <c r="BJ472">
        <v>0</v>
      </c>
      <c r="BK472">
        <v>0</v>
      </c>
      <c r="BL472">
        <v>0</v>
      </c>
      <c r="BM472">
        <v>0</v>
      </c>
      <c r="BN472">
        <v>0</v>
      </c>
      <c r="BO472">
        <v>0</v>
      </c>
      <c r="BP472">
        <v>0</v>
      </c>
      <c r="BQ472">
        <v>0</v>
      </c>
      <c r="BR472">
        <v>0</v>
      </c>
      <c r="BS472">
        <v>0</v>
      </c>
      <c r="BT472">
        <v>0</v>
      </c>
      <c r="BU472">
        <v>0</v>
      </c>
      <c r="BV472">
        <v>0</v>
      </c>
      <c r="BW472">
        <v>0</v>
      </c>
      <c r="CX472">
        <f>Y472*Source!I206</f>
        <v>0.8</v>
      </c>
      <c r="CY472">
        <f t="shared" si="55"/>
        <v>2.7</v>
      </c>
      <c r="CZ472">
        <f t="shared" si="56"/>
        <v>2.7</v>
      </c>
      <c r="DA472">
        <f t="shared" si="57"/>
        <v>1</v>
      </c>
      <c r="DB472">
        <f t="shared" si="53"/>
        <v>10.8</v>
      </c>
      <c r="DC472">
        <f t="shared" si="54"/>
        <v>0</v>
      </c>
    </row>
    <row r="473" spans="1:107">
      <c r="A473">
        <f>ROW(Source!A206)</f>
        <v>206</v>
      </c>
      <c r="B473">
        <v>48583957</v>
      </c>
      <c r="C473">
        <v>48585232</v>
      </c>
      <c r="D473">
        <v>40514504</v>
      </c>
      <c r="E473">
        <v>1</v>
      </c>
      <c r="F473">
        <v>1</v>
      </c>
      <c r="G473">
        <v>1</v>
      </c>
      <c r="H473">
        <v>3</v>
      </c>
      <c r="I473" t="s">
        <v>1364</v>
      </c>
      <c r="J473" t="s">
        <v>1365</v>
      </c>
      <c r="K473" t="s">
        <v>1366</v>
      </c>
      <c r="L473">
        <v>1035</v>
      </c>
      <c r="N473">
        <v>1013</v>
      </c>
      <c r="O473" t="s">
        <v>129</v>
      </c>
      <c r="P473" t="s">
        <v>129</v>
      </c>
      <c r="Q473">
        <v>1</v>
      </c>
      <c r="W473">
        <v>0</v>
      </c>
      <c r="X473">
        <v>511192998</v>
      </c>
      <c r="Y473">
        <v>10</v>
      </c>
      <c r="AA473">
        <v>218.86</v>
      </c>
      <c r="AB473">
        <v>0</v>
      </c>
      <c r="AC473">
        <v>0</v>
      </c>
      <c r="AD473">
        <v>0</v>
      </c>
      <c r="AE473">
        <v>218.86</v>
      </c>
      <c r="AF473">
        <v>0</v>
      </c>
      <c r="AG473">
        <v>0</v>
      </c>
      <c r="AH473">
        <v>0</v>
      </c>
      <c r="AI473">
        <v>1</v>
      </c>
      <c r="AJ473">
        <v>1</v>
      </c>
      <c r="AK473">
        <v>1</v>
      </c>
      <c r="AL473">
        <v>1</v>
      </c>
      <c r="AN473">
        <v>0</v>
      </c>
      <c r="AO473">
        <v>1</v>
      </c>
      <c r="AP473">
        <v>0</v>
      </c>
      <c r="AQ473">
        <v>0</v>
      </c>
      <c r="AR473">
        <v>0</v>
      </c>
      <c r="AS473" t="s">
        <v>3</v>
      </c>
      <c r="AT473">
        <v>10</v>
      </c>
      <c r="AU473" t="s">
        <v>3</v>
      </c>
      <c r="AV473">
        <v>0</v>
      </c>
      <c r="AW473">
        <v>2</v>
      </c>
      <c r="AX473">
        <v>48585260</v>
      </c>
      <c r="AY473">
        <v>1</v>
      </c>
      <c r="AZ473">
        <v>0</v>
      </c>
      <c r="BA473">
        <v>514</v>
      </c>
      <c r="BB473">
        <v>0</v>
      </c>
      <c r="BC473">
        <v>0</v>
      </c>
      <c r="BD473">
        <v>0</v>
      </c>
      <c r="BE473">
        <v>0</v>
      </c>
      <c r="BF473">
        <v>0</v>
      </c>
      <c r="BG473">
        <v>0</v>
      </c>
      <c r="BH473">
        <v>0</v>
      </c>
      <c r="BI473">
        <v>0</v>
      </c>
      <c r="BJ473">
        <v>0</v>
      </c>
      <c r="BK473">
        <v>0</v>
      </c>
      <c r="BL473">
        <v>0</v>
      </c>
      <c r="BM473">
        <v>0</v>
      </c>
      <c r="BN473">
        <v>0</v>
      </c>
      <c r="BO473">
        <v>0</v>
      </c>
      <c r="BP473">
        <v>0</v>
      </c>
      <c r="BQ473">
        <v>0</v>
      </c>
      <c r="BR473">
        <v>0</v>
      </c>
      <c r="BS473">
        <v>0</v>
      </c>
      <c r="BT473">
        <v>0</v>
      </c>
      <c r="BU473">
        <v>0</v>
      </c>
      <c r="BV473">
        <v>0</v>
      </c>
      <c r="BW473">
        <v>0</v>
      </c>
      <c r="CX473">
        <f>Y473*Source!I206</f>
        <v>2</v>
      </c>
      <c r="CY473">
        <f t="shared" si="55"/>
        <v>218.86</v>
      </c>
      <c r="CZ473">
        <f t="shared" si="56"/>
        <v>218.86</v>
      </c>
      <c r="DA473">
        <f t="shared" si="57"/>
        <v>1</v>
      </c>
      <c r="DB473">
        <f t="shared" si="53"/>
        <v>2188.6</v>
      </c>
      <c r="DC473">
        <f t="shared" si="54"/>
        <v>0</v>
      </c>
    </row>
    <row r="474" spans="1:107">
      <c r="A474">
        <f>ROW(Source!A207)</f>
        <v>207</v>
      </c>
      <c r="B474">
        <v>48583957</v>
      </c>
      <c r="C474">
        <v>48585261</v>
      </c>
      <c r="D474">
        <v>23135499</v>
      </c>
      <c r="E474">
        <v>1</v>
      </c>
      <c r="F474">
        <v>1</v>
      </c>
      <c r="G474">
        <v>1</v>
      </c>
      <c r="H474">
        <v>1</v>
      </c>
      <c r="I474" t="s">
        <v>1296</v>
      </c>
      <c r="J474" t="s">
        <v>3</v>
      </c>
      <c r="K474" t="s">
        <v>1297</v>
      </c>
      <c r="L474">
        <v>1369</v>
      </c>
      <c r="N474">
        <v>1013</v>
      </c>
      <c r="O474" t="s">
        <v>991</v>
      </c>
      <c r="P474" t="s">
        <v>991</v>
      </c>
      <c r="Q474">
        <v>1</v>
      </c>
      <c r="W474">
        <v>0</v>
      </c>
      <c r="X474">
        <v>-499460097</v>
      </c>
      <c r="Y474">
        <v>8.99</v>
      </c>
      <c r="AA474">
        <v>0</v>
      </c>
      <c r="AB474">
        <v>0</v>
      </c>
      <c r="AC474">
        <v>0</v>
      </c>
      <c r="AD474">
        <v>8.99</v>
      </c>
      <c r="AE474">
        <v>0</v>
      </c>
      <c r="AF474">
        <v>0</v>
      </c>
      <c r="AG474">
        <v>0</v>
      </c>
      <c r="AH474">
        <v>8.99</v>
      </c>
      <c r="AI474">
        <v>1</v>
      </c>
      <c r="AJ474">
        <v>1</v>
      </c>
      <c r="AK474">
        <v>1</v>
      </c>
      <c r="AL474">
        <v>1</v>
      </c>
      <c r="AN474">
        <v>0</v>
      </c>
      <c r="AO474">
        <v>1</v>
      </c>
      <c r="AP474">
        <v>0</v>
      </c>
      <c r="AQ474">
        <v>0</v>
      </c>
      <c r="AR474">
        <v>0</v>
      </c>
      <c r="AS474" t="s">
        <v>3</v>
      </c>
      <c r="AT474">
        <v>8.99</v>
      </c>
      <c r="AU474" t="s">
        <v>3</v>
      </c>
      <c r="AV474">
        <v>1</v>
      </c>
      <c r="AW474">
        <v>2</v>
      </c>
      <c r="AX474">
        <v>48585275</v>
      </c>
      <c r="AY474">
        <v>1</v>
      </c>
      <c r="AZ474">
        <v>0</v>
      </c>
      <c r="BA474">
        <v>515</v>
      </c>
      <c r="BB474">
        <v>0</v>
      </c>
      <c r="BC474">
        <v>0</v>
      </c>
      <c r="BD474">
        <v>0</v>
      </c>
      <c r="BE474">
        <v>0</v>
      </c>
      <c r="BF474">
        <v>0</v>
      </c>
      <c r="BG474">
        <v>0</v>
      </c>
      <c r="BH474">
        <v>0</v>
      </c>
      <c r="BI474">
        <v>0</v>
      </c>
      <c r="BJ474">
        <v>0</v>
      </c>
      <c r="BK474">
        <v>0</v>
      </c>
      <c r="BL474">
        <v>0</v>
      </c>
      <c r="BM474">
        <v>0</v>
      </c>
      <c r="BN474">
        <v>0</v>
      </c>
      <c r="BO474">
        <v>0</v>
      </c>
      <c r="BP474">
        <v>0</v>
      </c>
      <c r="BQ474">
        <v>0</v>
      </c>
      <c r="BR474">
        <v>0</v>
      </c>
      <c r="BS474">
        <v>0</v>
      </c>
      <c r="BT474">
        <v>0</v>
      </c>
      <c r="BU474">
        <v>0</v>
      </c>
      <c r="BV474">
        <v>0</v>
      </c>
      <c r="BW474">
        <v>0</v>
      </c>
      <c r="CX474">
        <f>Y474*Source!I207</f>
        <v>5.3940000000000001</v>
      </c>
      <c r="CY474">
        <f>AD474</f>
        <v>8.99</v>
      </c>
      <c r="CZ474">
        <f>AH474</f>
        <v>8.99</v>
      </c>
      <c r="DA474">
        <f>AL474</f>
        <v>1</v>
      </c>
      <c r="DB474">
        <f t="shared" si="53"/>
        <v>80.819999999999993</v>
      </c>
      <c r="DC474">
        <f t="shared" si="54"/>
        <v>0</v>
      </c>
    </row>
    <row r="475" spans="1:107">
      <c r="A475">
        <f>ROW(Source!A207)</f>
        <v>207</v>
      </c>
      <c r="B475">
        <v>48583957</v>
      </c>
      <c r="C475">
        <v>48585261</v>
      </c>
      <c r="D475">
        <v>121548</v>
      </c>
      <c r="E475">
        <v>1</v>
      </c>
      <c r="F475">
        <v>1</v>
      </c>
      <c r="G475">
        <v>1</v>
      </c>
      <c r="H475">
        <v>1</v>
      </c>
      <c r="I475" t="s">
        <v>24</v>
      </c>
      <c r="J475" t="s">
        <v>3</v>
      </c>
      <c r="K475" t="s">
        <v>992</v>
      </c>
      <c r="L475">
        <v>608254</v>
      </c>
      <c r="N475">
        <v>1013</v>
      </c>
      <c r="O475" t="s">
        <v>993</v>
      </c>
      <c r="P475" t="s">
        <v>993</v>
      </c>
      <c r="Q475">
        <v>1</v>
      </c>
      <c r="W475">
        <v>0</v>
      </c>
      <c r="X475">
        <v>-185737400</v>
      </c>
      <c r="Y475">
        <v>7.0000000000000007E-2</v>
      </c>
      <c r="AA475">
        <v>0</v>
      </c>
      <c r="AB475">
        <v>0</v>
      </c>
      <c r="AC475">
        <v>0</v>
      </c>
      <c r="AD475">
        <v>0</v>
      </c>
      <c r="AE475">
        <v>0</v>
      </c>
      <c r="AF475">
        <v>0</v>
      </c>
      <c r="AG475">
        <v>0</v>
      </c>
      <c r="AH475">
        <v>0</v>
      </c>
      <c r="AI475">
        <v>1</v>
      </c>
      <c r="AJ475">
        <v>1</v>
      </c>
      <c r="AK475">
        <v>1</v>
      </c>
      <c r="AL475">
        <v>1</v>
      </c>
      <c r="AN475">
        <v>0</v>
      </c>
      <c r="AO475">
        <v>1</v>
      </c>
      <c r="AP475">
        <v>0</v>
      </c>
      <c r="AQ475">
        <v>0</v>
      </c>
      <c r="AR475">
        <v>0</v>
      </c>
      <c r="AS475" t="s">
        <v>3</v>
      </c>
      <c r="AT475">
        <v>7.0000000000000007E-2</v>
      </c>
      <c r="AU475" t="s">
        <v>3</v>
      </c>
      <c r="AV475">
        <v>2</v>
      </c>
      <c r="AW475">
        <v>2</v>
      </c>
      <c r="AX475">
        <v>48585276</v>
      </c>
      <c r="AY475">
        <v>1</v>
      </c>
      <c r="AZ475">
        <v>0</v>
      </c>
      <c r="BA475">
        <v>516</v>
      </c>
      <c r="BB475">
        <v>0</v>
      </c>
      <c r="BC475">
        <v>0</v>
      </c>
      <c r="BD475">
        <v>0</v>
      </c>
      <c r="BE475">
        <v>0</v>
      </c>
      <c r="BF475">
        <v>0</v>
      </c>
      <c r="BG475">
        <v>0</v>
      </c>
      <c r="BH475">
        <v>0</v>
      </c>
      <c r="BI475">
        <v>0</v>
      </c>
      <c r="BJ475">
        <v>0</v>
      </c>
      <c r="BK475">
        <v>0</v>
      </c>
      <c r="BL475">
        <v>0</v>
      </c>
      <c r="BM475">
        <v>0</v>
      </c>
      <c r="BN475">
        <v>0</v>
      </c>
      <c r="BO475">
        <v>0</v>
      </c>
      <c r="BP475">
        <v>0</v>
      </c>
      <c r="BQ475">
        <v>0</v>
      </c>
      <c r="BR475">
        <v>0</v>
      </c>
      <c r="BS475">
        <v>0</v>
      </c>
      <c r="BT475">
        <v>0</v>
      </c>
      <c r="BU475">
        <v>0</v>
      </c>
      <c r="BV475">
        <v>0</v>
      </c>
      <c r="BW475">
        <v>0</v>
      </c>
      <c r="CX475">
        <f>Y475*Source!I207</f>
        <v>4.2000000000000003E-2</v>
      </c>
      <c r="CY475">
        <f>AD475</f>
        <v>0</v>
      </c>
      <c r="CZ475">
        <f>AH475</f>
        <v>0</v>
      </c>
      <c r="DA475">
        <f>AL475</f>
        <v>1</v>
      </c>
      <c r="DB475">
        <f t="shared" si="53"/>
        <v>0</v>
      </c>
      <c r="DC475">
        <f t="shared" si="54"/>
        <v>0</v>
      </c>
    </row>
    <row r="476" spans="1:107">
      <c r="A476">
        <f>ROW(Source!A207)</f>
        <v>207</v>
      </c>
      <c r="B476">
        <v>48583957</v>
      </c>
      <c r="C476">
        <v>48585261</v>
      </c>
      <c r="D476">
        <v>40547141</v>
      </c>
      <c r="E476">
        <v>1</v>
      </c>
      <c r="F476">
        <v>1</v>
      </c>
      <c r="G476">
        <v>1</v>
      </c>
      <c r="H476">
        <v>2</v>
      </c>
      <c r="I476" t="s">
        <v>1009</v>
      </c>
      <c r="J476" t="s">
        <v>1017</v>
      </c>
      <c r="K476" t="s">
        <v>1011</v>
      </c>
      <c r="L476">
        <v>1368</v>
      </c>
      <c r="N476">
        <v>1011</v>
      </c>
      <c r="O476" t="s">
        <v>997</v>
      </c>
      <c r="P476" t="s">
        <v>997</v>
      </c>
      <c r="Q476">
        <v>1</v>
      </c>
      <c r="W476">
        <v>0</v>
      </c>
      <c r="X476">
        <v>1753337916</v>
      </c>
      <c r="Y476">
        <v>7.0000000000000007E-2</v>
      </c>
      <c r="AA476">
        <v>0</v>
      </c>
      <c r="AB476">
        <v>32.090000000000003</v>
      </c>
      <c r="AC476">
        <v>12.1</v>
      </c>
      <c r="AD476">
        <v>0</v>
      </c>
      <c r="AE476">
        <v>0</v>
      </c>
      <c r="AF476">
        <v>32.090000000000003</v>
      </c>
      <c r="AG476">
        <v>12.1</v>
      </c>
      <c r="AH476">
        <v>0</v>
      </c>
      <c r="AI476">
        <v>1</v>
      </c>
      <c r="AJ476">
        <v>1</v>
      </c>
      <c r="AK476">
        <v>1</v>
      </c>
      <c r="AL476">
        <v>1</v>
      </c>
      <c r="AN476">
        <v>0</v>
      </c>
      <c r="AO476">
        <v>1</v>
      </c>
      <c r="AP476">
        <v>0</v>
      </c>
      <c r="AQ476">
        <v>0</v>
      </c>
      <c r="AR476">
        <v>0</v>
      </c>
      <c r="AS476" t="s">
        <v>3</v>
      </c>
      <c r="AT476">
        <v>7.0000000000000007E-2</v>
      </c>
      <c r="AU476" t="s">
        <v>3</v>
      </c>
      <c r="AV476">
        <v>0</v>
      </c>
      <c r="AW476">
        <v>2</v>
      </c>
      <c r="AX476">
        <v>48585277</v>
      </c>
      <c r="AY476">
        <v>1</v>
      </c>
      <c r="AZ476">
        <v>0</v>
      </c>
      <c r="BA476">
        <v>517</v>
      </c>
      <c r="BB476">
        <v>0</v>
      </c>
      <c r="BC476">
        <v>0</v>
      </c>
      <c r="BD476">
        <v>0</v>
      </c>
      <c r="BE476">
        <v>0</v>
      </c>
      <c r="BF476">
        <v>0</v>
      </c>
      <c r="BG476">
        <v>0</v>
      </c>
      <c r="BH476">
        <v>0</v>
      </c>
      <c r="BI476">
        <v>0</v>
      </c>
      <c r="BJ476">
        <v>0</v>
      </c>
      <c r="BK476">
        <v>0</v>
      </c>
      <c r="BL476">
        <v>0</v>
      </c>
      <c r="BM476">
        <v>0</v>
      </c>
      <c r="BN476">
        <v>0</v>
      </c>
      <c r="BO476">
        <v>0</v>
      </c>
      <c r="BP476">
        <v>0</v>
      </c>
      <c r="BQ476">
        <v>0</v>
      </c>
      <c r="BR476">
        <v>0</v>
      </c>
      <c r="BS476">
        <v>0</v>
      </c>
      <c r="BT476">
        <v>0</v>
      </c>
      <c r="BU476">
        <v>0</v>
      </c>
      <c r="BV476">
        <v>0</v>
      </c>
      <c r="BW476">
        <v>0</v>
      </c>
      <c r="CX476">
        <f>Y476*Source!I207</f>
        <v>4.2000000000000003E-2</v>
      </c>
      <c r="CY476">
        <f>AB476</f>
        <v>32.090000000000003</v>
      </c>
      <c r="CZ476">
        <f>AF476</f>
        <v>32.090000000000003</v>
      </c>
      <c r="DA476">
        <f>AJ476</f>
        <v>1</v>
      </c>
      <c r="DB476">
        <f t="shared" si="53"/>
        <v>2.25</v>
      </c>
      <c r="DC476">
        <f t="shared" si="54"/>
        <v>0.85</v>
      </c>
    </row>
    <row r="477" spans="1:107">
      <c r="A477">
        <f>ROW(Source!A207)</f>
        <v>207</v>
      </c>
      <c r="B477">
        <v>48583957</v>
      </c>
      <c r="C477">
        <v>48585261</v>
      </c>
      <c r="D477">
        <v>40548544</v>
      </c>
      <c r="E477">
        <v>1</v>
      </c>
      <c r="F477">
        <v>1</v>
      </c>
      <c r="G477">
        <v>1</v>
      </c>
      <c r="H477">
        <v>2</v>
      </c>
      <c r="I477" t="s">
        <v>1110</v>
      </c>
      <c r="J477" t="s">
        <v>1111</v>
      </c>
      <c r="K477" t="s">
        <v>1112</v>
      </c>
      <c r="L477">
        <v>1368</v>
      </c>
      <c r="N477">
        <v>1011</v>
      </c>
      <c r="O477" t="s">
        <v>997</v>
      </c>
      <c r="P477" t="s">
        <v>997</v>
      </c>
      <c r="Q477">
        <v>1</v>
      </c>
      <c r="W477">
        <v>0</v>
      </c>
      <c r="X477">
        <v>835824343</v>
      </c>
      <c r="Y477">
        <v>0.2</v>
      </c>
      <c r="AA477">
        <v>0</v>
      </c>
      <c r="AB477">
        <v>2.15</v>
      </c>
      <c r="AC477">
        <v>0</v>
      </c>
      <c r="AD477">
        <v>0</v>
      </c>
      <c r="AE477">
        <v>0</v>
      </c>
      <c r="AF477">
        <v>2.15</v>
      </c>
      <c r="AG477">
        <v>0</v>
      </c>
      <c r="AH477">
        <v>0</v>
      </c>
      <c r="AI477">
        <v>1</v>
      </c>
      <c r="AJ477">
        <v>1</v>
      </c>
      <c r="AK477">
        <v>1</v>
      </c>
      <c r="AL477">
        <v>1</v>
      </c>
      <c r="AN477">
        <v>0</v>
      </c>
      <c r="AO477">
        <v>1</v>
      </c>
      <c r="AP477">
        <v>0</v>
      </c>
      <c r="AQ477">
        <v>0</v>
      </c>
      <c r="AR477">
        <v>0</v>
      </c>
      <c r="AS477" t="s">
        <v>3</v>
      </c>
      <c r="AT477">
        <v>0.2</v>
      </c>
      <c r="AU477" t="s">
        <v>3</v>
      </c>
      <c r="AV477">
        <v>0</v>
      </c>
      <c r="AW477">
        <v>2</v>
      </c>
      <c r="AX477">
        <v>48585278</v>
      </c>
      <c r="AY477">
        <v>1</v>
      </c>
      <c r="AZ477">
        <v>0</v>
      </c>
      <c r="BA477">
        <v>518</v>
      </c>
      <c r="BB477">
        <v>0</v>
      </c>
      <c r="BC477">
        <v>0</v>
      </c>
      <c r="BD477">
        <v>0</v>
      </c>
      <c r="BE477">
        <v>0</v>
      </c>
      <c r="BF477">
        <v>0</v>
      </c>
      <c r="BG477">
        <v>0</v>
      </c>
      <c r="BH477">
        <v>0</v>
      </c>
      <c r="BI477">
        <v>0</v>
      </c>
      <c r="BJ477">
        <v>0</v>
      </c>
      <c r="BK477">
        <v>0</v>
      </c>
      <c r="BL477">
        <v>0</v>
      </c>
      <c r="BM477">
        <v>0</v>
      </c>
      <c r="BN477">
        <v>0</v>
      </c>
      <c r="BO477">
        <v>0</v>
      </c>
      <c r="BP477">
        <v>0</v>
      </c>
      <c r="BQ477">
        <v>0</v>
      </c>
      <c r="BR477">
        <v>0</v>
      </c>
      <c r="BS477">
        <v>0</v>
      </c>
      <c r="BT477">
        <v>0</v>
      </c>
      <c r="BU477">
        <v>0</v>
      </c>
      <c r="BV477">
        <v>0</v>
      </c>
      <c r="BW477">
        <v>0</v>
      </c>
      <c r="CX477">
        <f>Y477*Source!I207</f>
        <v>0.12</v>
      </c>
      <c r="CY477">
        <f>AB477</f>
        <v>2.15</v>
      </c>
      <c r="CZ477">
        <f>AF477</f>
        <v>2.15</v>
      </c>
      <c r="DA477">
        <f>AJ477</f>
        <v>1</v>
      </c>
      <c r="DB477">
        <f t="shared" si="53"/>
        <v>0.43</v>
      </c>
      <c r="DC477">
        <f t="shared" si="54"/>
        <v>0</v>
      </c>
    </row>
    <row r="478" spans="1:107">
      <c r="A478">
        <f>ROW(Source!A207)</f>
        <v>207</v>
      </c>
      <c r="B478">
        <v>48583957</v>
      </c>
      <c r="C478">
        <v>48585261</v>
      </c>
      <c r="D478">
        <v>40548857</v>
      </c>
      <c r="E478">
        <v>1</v>
      </c>
      <c r="F478">
        <v>1</v>
      </c>
      <c r="G478">
        <v>1</v>
      </c>
      <c r="H478">
        <v>2</v>
      </c>
      <c r="I478" t="s">
        <v>1028</v>
      </c>
      <c r="J478" t="s">
        <v>1029</v>
      </c>
      <c r="K478" t="s">
        <v>1030</v>
      </c>
      <c r="L478">
        <v>1368</v>
      </c>
      <c r="N478">
        <v>1011</v>
      </c>
      <c r="O478" t="s">
        <v>997</v>
      </c>
      <c r="P478" t="s">
        <v>997</v>
      </c>
      <c r="Q478">
        <v>1</v>
      </c>
      <c r="W478">
        <v>0</v>
      </c>
      <c r="X478">
        <v>-671646184</v>
      </c>
      <c r="Y478">
        <v>0.14000000000000001</v>
      </c>
      <c r="AA478">
        <v>0</v>
      </c>
      <c r="AB478">
        <v>91.76</v>
      </c>
      <c r="AC478">
        <v>10.35</v>
      </c>
      <c r="AD478">
        <v>0</v>
      </c>
      <c r="AE478">
        <v>0</v>
      </c>
      <c r="AF478">
        <v>91.76</v>
      </c>
      <c r="AG478">
        <v>10.35</v>
      </c>
      <c r="AH478">
        <v>0</v>
      </c>
      <c r="AI478">
        <v>1</v>
      </c>
      <c r="AJ478">
        <v>1</v>
      </c>
      <c r="AK478">
        <v>1</v>
      </c>
      <c r="AL478">
        <v>1</v>
      </c>
      <c r="AN478">
        <v>0</v>
      </c>
      <c r="AO478">
        <v>1</v>
      </c>
      <c r="AP478">
        <v>0</v>
      </c>
      <c r="AQ478">
        <v>0</v>
      </c>
      <c r="AR478">
        <v>0</v>
      </c>
      <c r="AS478" t="s">
        <v>3</v>
      </c>
      <c r="AT478">
        <v>0.14000000000000001</v>
      </c>
      <c r="AU478" t="s">
        <v>3</v>
      </c>
      <c r="AV478">
        <v>0</v>
      </c>
      <c r="AW478">
        <v>2</v>
      </c>
      <c r="AX478">
        <v>48585279</v>
      </c>
      <c r="AY478">
        <v>1</v>
      </c>
      <c r="AZ478">
        <v>0</v>
      </c>
      <c r="BA478">
        <v>519</v>
      </c>
      <c r="BB478">
        <v>0</v>
      </c>
      <c r="BC478">
        <v>0</v>
      </c>
      <c r="BD478">
        <v>0</v>
      </c>
      <c r="BE478">
        <v>0</v>
      </c>
      <c r="BF478">
        <v>0</v>
      </c>
      <c r="BG478">
        <v>0</v>
      </c>
      <c r="BH478">
        <v>0</v>
      </c>
      <c r="BI478">
        <v>0</v>
      </c>
      <c r="BJ478">
        <v>0</v>
      </c>
      <c r="BK478">
        <v>0</v>
      </c>
      <c r="BL478">
        <v>0</v>
      </c>
      <c r="BM478">
        <v>0</v>
      </c>
      <c r="BN478">
        <v>0</v>
      </c>
      <c r="BO478">
        <v>0</v>
      </c>
      <c r="BP478">
        <v>0</v>
      </c>
      <c r="BQ478">
        <v>0</v>
      </c>
      <c r="BR478">
        <v>0</v>
      </c>
      <c r="BS478">
        <v>0</v>
      </c>
      <c r="BT478">
        <v>0</v>
      </c>
      <c r="BU478">
        <v>0</v>
      </c>
      <c r="BV478">
        <v>0</v>
      </c>
      <c r="BW478">
        <v>0</v>
      </c>
      <c r="CX478">
        <f>Y478*Source!I207</f>
        <v>8.4000000000000005E-2</v>
      </c>
      <c r="CY478">
        <f>AB478</f>
        <v>91.76</v>
      </c>
      <c r="CZ478">
        <f>AF478</f>
        <v>91.76</v>
      </c>
      <c r="DA478">
        <f>AJ478</f>
        <v>1</v>
      </c>
      <c r="DB478">
        <f t="shared" si="53"/>
        <v>12.85</v>
      </c>
      <c r="DC478">
        <f t="shared" si="54"/>
        <v>1.45</v>
      </c>
    </row>
    <row r="479" spans="1:107">
      <c r="A479">
        <f>ROW(Source!A207)</f>
        <v>207</v>
      </c>
      <c r="B479">
        <v>48583957</v>
      </c>
      <c r="C479">
        <v>48585261</v>
      </c>
      <c r="D479">
        <v>40482927</v>
      </c>
      <c r="E479">
        <v>1</v>
      </c>
      <c r="F479">
        <v>1</v>
      </c>
      <c r="G479">
        <v>1</v>
      </c>
      <c r="H479">
        <v>3</v>
      </c>
      <c r="I479" t="s">
        <v>1328</v>
      </c>
      <c r="J479" t="s">
        <v>1329</v>
      </c>
      <c r="K479" t="s">
        <v>1330</v>
      </c>
      <c r="L479">
        <v>1348</v>
      </c>
      <c r="N479">
        <v>1009</v>
      </c>
      <c r="O479" t="s">
        <v>40</v>
      </c>
      <c r="P479" t="s">
        <v>40</v>
      </c>
      <c r="Q479">
        <v>1000</v>
      </c>
      <c r="W479">
        <v>0</v>
      </c>
      <c r="X479">
        <v>-1390828491</v>
      </c>
      <c r="Y479">
        <v>1.4E-3</v>
      </c>
      <c r="AA479">
        <v>30030</v>
      </c>
      <c r="AB479">
        <v>0</v>
      </c>
      <c r="AC479">
        <v>0</v>
      </c>
      <c r="AD479">
        <v>0</v>
      </c>
      <c r="AE479">
        <v>30030</v>
      </c>
      <c r="AF479">
        <v>0</v>
      </c>
      <c r="AG479">
        <v>0</v>
      </c>
      <c r="AH479">
        <v>0</v>
      </c>
      <c r="AI479">
        <v>1</v>
      </c>
      <c r="AJ479">
        <v>1</v>
      </c>
      <c r="AK479">
        <v>1</v>
      </c>
      <c r="AL479">
        <v>1</v>
      </c>
      <c r="AN479">
        <v>0</v>
      </c>
      <c r="AO479">
        <v>1</v>
      </c>
      <c r="AP479">
        <v>0</v>
      </c>
      <c r="AQ479">
        <v>0</v>
      </c>
      <c r="AR479">
        <v>0</v>
      </c>
      <c r="AS479" t="s">
        <v>3</v>
      </c>
      <c r="AT479">
        <v>1.4E-3</v>
      </c>
      <c r="AU479" t="s">
        <v>3</v>
      </c>
      <c r="AV479">
        <v>0</v>
      </c>
      <c r="AW479">
        <v>2</v>
      </c>
      <c r="AX479">
        <v>48585280</v>
      </c>
      <c r="AY479">
        <v>1</v>
      </c>
      <c r="AZ479">
        <v>0</v>
      </c>
      <c r="BA479">
        <v>520</v>
      </c>
      <c r="BB479">
        <v>0</v>
      </c>
      <c r="BC479">
        <v>0</v>
      </c>
      <c r="BD479">
        <v>0</v>
      </c>
      <c r="BE479">
        <v>0</v>
      </c>
      <c r="BF479">
        <v>0</v>
      </c>
      <c r="BG479">
        <v>0</v>
      </c>
      <c r="BH479">
        <v>0</v>
      </c>
      <c r="BI479">
        <v>0</v>
      </c>
      <c r="BJ479">
        <v>0</v>
      </c>
      <c r="BK479">
        <v>0</v>
      </c>
      <c r="BL479">
        <v>0</v>
      </c>
      <c r="BM479">
        <v>0</v>
      </c>
      <c r="BN479">
        <v>0</v>
      </c>
      <c r="BO479">
        <v>0</v>
      </c>
      <c r="BP479">
        <v>0</v>
      </c>
      <c r="BQ479">
        <v>0</v>
      </c>
      <c r="BR479">
        <v>0</v>
      </c>
      <c r="BS479">
        <v>0</v>
      </c>
      <c r="BT479">
        <v>0</v>
      </c>
      <c r="BU479">
        <v>0</v>
      </c>
      <c r="BV479">
        <v>0</v>
      </c>
      <c r="BW479">
        <v>0</v>
      </c>
      <c r="CX479">
        <f>Y479*Source!I207</f>
        <v>8.3999999999999993E-4</v>
      </c>
      <c r="CY479">
        <f t="shared" ref="CY479:CY486" si="58">AA479</f>
        <v>30030</v>
      </c>
      <c r="CZ479">
        <f t="shared" ref="CZ479:CZ486" si="59">AE479</f>
        <v>30030</v>
      </c>
      <c r="DA479">
        <f t="shared" ref="DA479:DA486" si="60">AI479</f>
        <v>1</v>
      </c>
      <c r="DB479">
        <f t="shared" si="53"/>
        <v>42.04</v>
      </c>
      <c r="DC479">
        <f t="shared" si="54"/>
        <v>0</v>
      </c>
    </row>
    <row r="480" spans="1:107">
      <c r="A480">
        <f>ROW(Source!A207)</f>
        <v>207</v>
      </c>
      <c r="B480">
        <v>48583957</v>
      </c>
      <c r="C480">
        <v>48585261</v>
      </c>
      <c r="D480">
        <v>40485210</v>
      </c>
      <c r="E480">
        <v>1</v>
      </c>
      <c r="F480">
        <v>1</v>
      </c>
      <c r="G480">
        <v>1</v>
      </c>
      <c r="H480">
        <v>3</v>
      </c>
      <c r="I480" t="s">
        <v>1298</v>
      </c>
      <c r="J480" t="s">
        <v>1299</v>
      </c>
      <c r="K480" t="s">
        <v>1300</v>
      </c>
      <c r="L480">
        <v>1348</v>
      </c>
      <c r="N480">
        <v>1009</v>
      </c>
      <c r="O480" t="s">
        <v>40</v>
      </c>
      <c r="P480" t="s">
        <v>40</v>
      </c>
      <c r="Q480">
        <v>1000</v>
      </c>
      <c r="W480">
        <v>0</v>
      </c>
      <c r="X480">
        <v>593844519</v>
      </c>
      <c r="Y480">
        <v>4.0000000000000002E-4</v>
      </c>
      <c r="AA480">
        <v>20713</v>
      </c>
      <c r="AB480">
        <v>0</v>
      </c>
      <c r="AC480">
        <v>0</v>
      </c>
      <c r="AD480">
        <v>0</v>
      </c>
      <c r="AE480">
        <v>20713</v>
      </c>
      <c r="AF480">
        <v>0</v>
      </c>
      <c r="AG480">
        <v>0</v>
      </c>
      <c r="AH480">
        <v>0</v>
      </c>
      <c r="AI480">
        <v>1</v>
      </c>
      <c r="AJ480">
        <v>1</v>
      </c>
      <c r="AK480">
        <v>1</v>
      </c>
      <c r="AL480">
        <v>1</v>
      </c>
      <c r="AN480">
        <v>0</v>
      </c>
      <c r="AO480">
        <v>1</v>
      </c>
      <c r="AP480">
        <v>0</v>
      </c>
      <c r="AQ480">
        <v>0</v>
      </c>
      <c r="AR480">
        <v>0</v>
      </c>
      <c r="AS480" t="s">
        <v>3</v>
      </c>
      <c r="AT480">
        <v>4.0000000000000002E-4</v>
      </c>
      <c r="AU480" t="s">
        <v>3</v>
      </c>
      <c r="AV480">
        <v>0</v>
      </c>
      <c r="AW480">
        <v>2</v>
      </c>
      <c r="AX480">
        <v>48585281</v>
      </c>
      <c r="AY480">
        <v>1</v>
      </c>
      <c r="AZ480">
        <v>0</v>
      </c>
      <c r="BA480">
        <v>521</v>
      </c>
      <c r="BB480">
        <v>0</v>
      </c>
      <c r="BC480">
        <v>0</v>
      </c>
      <c r="BD480">
        <v>0</v>
      </c>
      <c r="BE480">
        <v>0</v>
      </c>
      <c r="BF480">
        <v>0</v>
      </c>
      <c r="BG480">
        <v>0</v>
      </c>
      <c r="BH480">
        <v>0</v>
      </c>
      <c r="BI480">
        <v>0</v>
      </c>
      <c r="BJ480">
        <v>0</v>
      </c>
      <c r="BK480">
        <v>0</v>
      </c>
      <c r="BL480">
        <v>0</v>
      </c>
      <c r="BM480">
        <v>0</v>
      </c>
      <c r="BN480">
        <v>0</v>
      </c>
      <c r="BO480">
        <v>0</v>
      </c>
      <c r="BP480">
        <v>0</v>
      </c>
      <c r="BQ480">
        <v>0</v>
      </c>
      <c r="BR480">
        <v>0</v>
      </c>
      <c r="BS480">
        <v>0</v>
      </c>
      <c r="BT480">
        <v>0</v>
      </c>
      <c r="BU480">
        <v>0</v>
      </c>
      <c r="BV480">
        <v>0</v>
      </c>
      <c r="BW480">
        <v>0</v>
      </c>
      <c r="CX480">
        <f>Y480*Source!I207</f>
        <v>2.4000000000000001E-4</v>
      </c>
      <c r="CY480">
        <f t="shared" si="58"/>
        <v>20713</v>
      </c>
      <c r="CZ480">
        <f t="shared" si="59"/>
        <v>20713</v>
      </c>
      <c r="DA480">
        <f t="shared" si="60"/>
        <v>1</v>
      </c>
      <c r="DB480">
        <f t="shared" si="53"/>
        <v>8.2899999999999991</v>
      </c>
      <c r="DC480">
        <f t="shared" si="54"/>
        <v>0</v>
      </c>
    </row>
    <row r="481" spans="1:107">
      <c r="A481">
        <f>ROW(Source!A207)</f>
        <v>207</v>
      </c>
      <c r="B481">
        <v>48583957</v>
      </c>
      <c r="C481">
        <v>48585261</v>
      </c>
      <c r="D481">
        <v>40485440</v>
      </c>
      <c r="E481">
        <v>1</v>
      </c>
      <c r="F481">
        <v>1</v>
      </c>
      <c r="G481">
        <v>1</v>
      </c>
      <c r="H481">
        <v>3</v>
      </c>
      <c r="I481" t="s">
        <v>1301</v>
      </c>
      <c r="J481" t="s">
        <v>1302</v>
      </c>
      <c r="K481" t="s">
        <v>1303</v>
      </c>
      <c r="L481">
        <v>1348</v>
      </c>
      <c r="N481">
        <v>1009</v>
      </c>
      <c r="O481" t="s">
        <v>40</v>
      </c>
      <c r="P481" t="s">
        <v>40</v>
      </c>
      <c r="Q481">
        <v>1000</v>
      </c>
      <c r="W481">
        <v>0</v>
      </c>
      <c r="X481">
        <v>-1171140754</v>
      </c>
      <c r="Y481">
        <v>2.0000000000000001E-4</v>
      </c>
      <c r="AA481">
        <v>17917</v>
      </c>
      <c r="AB481">
        <v>0</v>
      </c>
      <c r="AC481">
        <v>0</v>
      </c>
      <c r="AD481">
        <v>0</v>
      </c>
      <c r="AE481">
        <v>17917</v>
      </c>
      <c r="AF481">
        <v>0</v>
      </c>
      <c r="AG481">
        <v>0</v>
      </c>
      <c r="AH481">
        <v>0</v>
      </c>
      <c r="AI481">
        <v>1</v>
      </c>
      <c r="AJ481">
        <v>1</v>
      </c>
      <c r="AK481">
        <v>1</v>
      </c>
      <c r="AL481">
        <v>1</v>
      </c>
      <c r="AN481">
        <v>0</v>
      </c>
      <c r="AO481">
        <v>1</v>
      </c>
      <c r="AP481">
        <v>0</v>
      </c>
      <c r="AQ481">
        <v>0</v>
      </c>
      <c r="AR481">
        <v>0</v>
      </c>
      <c r="AS481" t="s">
        <v>3</v>
      </c>
      <c r="AT481">
        <v>2.0000000000000001E-4</v>
      </c>
      <c r="AU481" t="s">
        <v>3</v>
      </c>
      <c r="AV481">
        <v>0</v>
      </c>
      <c r="AW481">
        <v>2</v>
      </c>
      <c r="AX481">
        <v>48585282</v>
      </c>
      <c r="AY481">
        <v>1</v>
      </c>
      <c r="AZ481">
        <v>0</v>
      </c>
      <c r="BA481">
        <v>522</v>
      </c>
      <c r="BB481">
        <v>0</v>
      </c>
      <c r="BC481">
        <v>0</v>
      </c>
      <c r="BD481">
        <v>0</v>
      </c>
      <c r="BE481">
        <v>0</v>
      </c>
      <c r="BF481">
        <v>0</v>
      </c>
      <c r="BG481">
        <v>0</v>
      </c>
      <c r="BH481">
        <v>0</v>
      </c>
      <c r="BI481">
        <v>0</v>
      </c>
      <c r="BJ481">
        <v>0</v>
      </c>
      <c r="BK481">
        <v>0</v>
      </c>
      <c r="BL481">
        <v>0</v>
      </c>
      <c r="BM481">
        <v>0</v>
      </c>
      <c r="BN481">
        <v>0</v>
      </c>
      <c r="BO481">
        <v>0</v>
      </c>
      <c r="BP481">
        <v>0</v>
      </c>
      <c r="BQ481">
        <v>0</v>
      </c>
      <c r="BR481">
        <v>0</v>
      </c>
      <c r="BS481">
        <v>0</v>
      </c>
      <c r="BT481">
        <v>0</v>
      </c>
      <c r="BU481">
        <v>0</v>
      </c>
      <c r="BV481">
        <v>0</v>
      </c>
      <c r="BW481">
        <v>0</v>
      </c>
      <c r="CX481">
        <f>Y481*Source!I207</f>
        <v>1.2E-4</v>
      </c>
      <c r="CY481">
        <f t="shared" si="58"/>
        <v>17917</v>
      </c>
      <c r="CZ481">
        <f t="shared" si="59"/>
        <v>17917</v>
      </c>
      <c r="DA481">
        <f t="shared" si="60"/>
        <v>1</v>
      </c>
      <c r="DB481">
        <f t="shared" si="53"/>
        <v>3.58</v>
      </c>
      <c r="DC481">
        <f t="shared" si="54"/>
        <v>0</v>
      </c>
    </row>
    <row r="482" spans="1:107">
      <c r="A482">
        <f>ROW(Source!A207)</f>
        <v>207</v>
      </c>
      <c r="B482">
        <v>48583957</v>
      </c>
      <c r="C482">
        <v>48585261</v>
      </c>
      <c r="D482">
        <v>40484190</v>
      </c>
      <c r="E482">
        <v>1</v>
      </c>
      <c r="F482">
        <v>1</v>
      </c>
      <c r="G482">
        <v>1</v>
      </c>
      <c r="H482">
        <v>3</v>
      </c>
      <c r="I482" t="s">
        <v>1331</v>
      </c>
      <c r="J482" t="s">
        <v>1332</v>
      </c>
      <c r="K482" t="s">
        <v>1333</v>
      </c>
      <c r="L482">
        <v>1348</v>
      </c>
      <c r="N482">
        <v>1009</v>
      </c>
      <c r="O482" t="s">
        <v>40</v>
      </c>
      <c r="P482" t="s">
        <v>40</v>
      </c>
      <c r="Q482">
        <v>1000</v>
      </c>
      <c r="W482">
        <v>0</v>
      </c>
      <c r="X482">
        <v>-585522036</v>
      </c>
      <c r="Y482">
        <v>2E-3</v>
      </c>
      <c r="AA482">
        <v>1904.5</v>
      </c>
      <c r="AB482">
        <v>0</v>
      </c>
      <c r="AC482">
        <v>0</v>
      </c>
      <c r="AD482">
        <v>0</v>
      </c>
      <c r="AE482">
        <v>1904.5</v>
      </c>
      <c r="AF482">
        <v>0</v>
      </c>
      <c r="AG482">
        <v>0</v>
      </c>
      <c r="AH482">
        <v>0</v>
      </c>
      <c r="AI482">
        <v>1</v>
      </c>
      <c r="AJ482">
        <v>1</v>
      </c>
      <c r="AK482">
        <v>1</v>
      </c>
      <c r="AL482">
        <v>1</v>
      </c>
      <c r="AN482">
        <v>0</v>
      </c>
      <c r="AO482">
        <v>1</v>
      </c>
      <c r="AP482">
        <v>0</v>
      </c>
      <c r="AQ482">
        <v>0</v>
      </c>
      <c r="AR482">
        <v>0</v>
      </c>
      <c r="AS482" t="s">
        <v>3</v>
      </c>
      <c r="AT482">
        <v>2E-3</v>
      </c>
      <c r="AU482" t="s">
        <v>3</v>
      </c>
      <c r="AV482">
        <v>0</v>
      </c>
      <c r="AW482">
        <v>2</v>
      </c>
      <c r="AX482">
        <v>48585283</v>
      </c>
      <c r="AY482">
        <v>1</v>
      </c>
      <c r="AZ482">
        <v>0</v>
      </c>
      <c r="BA482">
        <v>523</v>
      </c>
      <c r="BB482">
        <v>0</v>
      </c>
      <c r="BC482">
        <v>0</v>
      </c>
      <c r="BD482">
        <v>0</v>
      </c>
      <c r="BE482">
        <v>0</v>
      </c>
      <c r="BF482">
        <v>0</v>
      </c>
      <c r="BG482">
        <v>0</v>
      </c>
      <c r="BH482">
        <v>0</v>
      </c>
      <c r="BI482">
        <v>0</v>
      </c>
      <c r="BJ482">
        <v>0</v>
      </c>
      <c r="BK482">
        <v>0</v>
      </c>
      <c r="BL482">
        <v>0</v>
      </c>
      <c r="BM482">
        <v>0</v>
      </c>
      <c r="BN482">
        <v>0</v>
      </c>
      <c r="BO482">
        <v>0</v>
      </c>
      <c r="BP482">
        <v>0</v>
      </c>
      <c r="BQ482">
        <v>0</v>
      </c>
      <c r="BR482">
        <v>0</v>
      </c>
      <c r="BS482">
        <v>0</v>
      </c>
      <c r="BT482">
        <v>0</v>
      </c>
      <c r="BU482">
        <v>0</v>
      </c>
      <c r="BV482">
        <v>0</v>
      </c>
      <c r="BW482">
        <v>0</v>
      </c>
      <c r="CX482">
        <f>Y482*Source!I207</f>
        <v>1.1999999999999999E-3</v>
      </c>
      <c r="CY482">
        <f t="shared" si="58"/>
        <v>1904.5</v>
      </c>
      <c r="CZ482">
        <f t="shared" si="59"/>
        <v>1904.5</v>
      </c>
      <c r="DA482">
        <f t="shared" si="60"/>
        <v>1</v>
      </c>
      <c r="DB482">
        <f t="shared" si="53"/>
        <v>3.81</v>
      </c>
      <c r="DC482">
        <f t="shared" si="54"/>
        <v>0</v>
      </c>
    </row>
    <row r="483" spans="1:107">
      <c r="A483">
        <f>ROW(Source!A207)</f>
        <v>207</v>
      </c>
      <c r="B483">
        <v>48583957</v>
      </c>
      <c r="C483">
        <v>48585261</v>
      </c>
      <c r="D483">
        <v>40482976</v>
      </c>
      <c r="E483">
        <v>1</v>
      </c>
      <c r="F483">
        <v>1</v>
      </c>
      <c r="G483">
        <v>1</v>
      </c>
      <c r="H483">
        <v>3</v>
      </c>
      <c r="I483" t="s">
        <v>1304</v>
      </c>
      <c r="J483" t="s">
        <v>1305</v>
      </c>
      <c r="K483" t="s">
        <v>1306</v>
      </c>
      <c r="L483">
        <v>1346</v>
      </c>
      <c r="N483">
        <v>1009</v>
      </c>
      <c r="O483" t="s">
        <v>220</v>
      </c>
      <c r="P483" t="s">
        <v>220</v>
      </c>
      <c r="Q483">
        <v>1</v>
      </c>
      <c r="W483">
        <v>0</v>
      </c>
      <c r="X483">
        <v>-1079761038</v>
      </c>
      <c r="Y483">
        <v>0.02</v>
      </c>
      <c r="AA483">
        <v>37.29</v>
      </c>
      <c r="AB483">
        <v>0</v>
      </c>
      <c r="AC483">
        <v>0</v>
      </c>
      <c r="AD483">
        <v>0</v>
      </c>
      <c r="AE483">
        <v>37.29</v>
      </c>
      <c r="AF483">
        <v>0</v>
      </c>
      <c r="AG483">
        <v>0</v>
      </c>
      <c r="AH483">
        <v>0</v>
      </c>
      <c r="AI483">
        <v>1</v>
      </c>
      <c r="AJ483">
        <v>1</v>
      </c>
      <c r="AK483">
        <v>1</v>
      </c>
      <c r="AL483">
        <v>1</v>
      </c>
      <c r="AN483">
        <v>0</v>
      </c>
      <c r="AO483">
        <v>1</v>
      </c>
      <c r="AP483">
        <v>0</v>
      </c>
      <c r="AQ483">
        <v>0</v>
      </c>
      <c r="AR483">
        <v>0</v>
      </c>
      <c r="AS483" t="s">
        <v>3</v>
      </c>
      <c r="AT483">
        <v>0.02</v>
      </c>
      <c r="AU483" t="s">
        <v>3</v>
      </c>
      <c r="AV483">
        <v>0</v>
      </c>
      <c r="AW483">
        <v>2</v>
      </c>
      <c r="AX483">
        <v>48585284</v>
      </c>
      <c r="AY483">
        <v>1</v>
      </c>
      <c r="AZ483">
        <v>0</v>
      </c>
      <c r="BA483">
        <v>524</v>
      </c>
      <c r="BB483">
        <v>0</v>
      </c>
      <c r="BC483">
        <v>0</v>
      </c>
      <c r="BD483">
        <v>0</v>
      </c>
      <c r="BE483">
        <v>0</v>
      </c>
      <c r="BF483">
        <v>0</v>
      </c>
      <c r="BG483">
        <v>0</v>
      </c>
      <c r="BH483">
        <v>0</v>
      </c>
      <c r="BI483">
        <v>0</v>
      </c>
      <c r="BJ483">
        <v>0</v>
      </c>
      <c r="BK483">
        <v>0</v>
      </c>
      <c r="BL483">
        <v>0</v>
      </c>
      <c r="BM483">
        <v>0</v>
      </c>
      <c r="BN483">
        <v>0</v>
      </c>
      <c r="BO483">
        <v>0</v>
      </c>
      <c r="BP483">
        <v>0</v>
      </c>
      <c r="BQ483">
        <v>0</v>
      </c>
      <c r="BR483">
        <v>0</v>
      </c>
      <c r="BS483">
        <v>0</v>
      </c>
      <c r="BT483">
        <v>0</v>
      </c>
      <c r="BU483">
        <v>0</v>
      </c>
      <c r="BV483">
        <v>0</v>
      </c>
      <c r="BW483">
        <v>0</v>
      </c>
      <c r="CX483">
        <f>Y483*Source!I207</f>
        <v>1.2E-2</v>
      </c>
      <c r="CY483">
        <f t="shared" si="58"/>
        <v>37.29</v>
      </c>
      <c r="CZ483">
        <f t="shared" si="59"/>
        <v>37.29</v>
      </c>
      <c r="DA483">
        <f t="shared" si="60"/>
        <v>1</v>
      </c>
      <c r="DB483">
        <f t="shared" si="53"/>
        <v>0.75</v>
      </c>
      <c r="DC483">
        <f t="shared" si="54"/>
        <v>0</v>
      </c>
    </row>
    <row r="484" spans="1:107">
      <c r="A484">
        <f>ROW(Source!A207)</f>
        <v>207</v>
      </c>
      <c r="B484">
        <v>48583957</v>
      </c>
      <c r="C484">
        <v>48585261</v>
      </c>
      <c r="D484">
        <v>40482904</v>
      </c>
      <c r="E484">
        <v>1</v>
      </c>
      <c r="F484">
        <v>1</v>
      </c>
      <c r="G484">
        <v>1</v>
      </c>
      <c r="H484">
        <v>3</v>
      </c>
      <c r="I484" t="s">
        <v>1340</v>
      </c>
      <c r="J484" t="s">
        <v>1341</v>
      </c>
      <c r="K484" t="s">
        <v>1342</v>
      </c>
      <c r="L484">
        <v>1346</v>
      </c>
      <c r="N484">
        <v>1009</v>
      </c>
      <c r="O484" t="s">
        <v>220</v>
      </c>
      <c r="P484" t="s">
        <v>220</v>
      </c>
      <c r="Q484">
        <v>1</v>
      </c>
      <c r="W484">
        <v>0</v>
      </c>
      <c r="X484">
        <v>303894738</v>
      </c>
      <c r="Y484">
        <v>2</v>
      </c>
      <c r="AA484">
        <v>9.61</v>
      </c>
      <c r="AB484">
        <v>0</v>
      </c>
      <c r="AC484">
        <v>0</v>
      </c>
      <c r="AD484">
        <v>0</v>
      </c>
      <c r="AE484">
        <v>9.61</v>
      </c>
      <c r="AF484">
        <v>0</v>
      </c>
      <c r="AG484">
        <v>0</v>
      </c>
      <c r="AH484">
        <v>0</v>
      </c>
      <c r="AI484">
        <v>1</v>
      </c>
      <c r="AJ484">
        <v>1</v>
      </c>
      <c r="AK484">
        <v>1</v>
      </c>
      <c r="AL484">
        <v>1</v>
      </c>
      <c r="AN484">
        <v>0</v>
      </c>
      <c r="AO484">
        <v>1</v>
      </c>
      <c r="AP484">
        <v>0</v>
      </c>
      <c r="AQ484">
        <v>0</v>
      </c>
      <c r="AR484">
        <v>0</v>
      </c>
      <c r="AS484" t="s">
        <v>3</v>
      </c>
      <c r="AT484">
        <v>2</v>
      </c>
      <c r="AU484" t="s">
        <v>3</v>
      </c>
      <c r="AV484">
        <v>0</v>
      </c>
      <c r="AW484">
        <v>2</v>
      </c>
      <c r="AX484">
        <v>48585285</v>
      </c>
      <c r="AY484">
        <v>1</v>
      </c>
      <c r="AZ484">
        <v>0</v>
      </c>
      <c r="BA484">
        <v>525</v>
      </c>
      <c r="BB484">
        <v>0</v>
      </c>
      <c r="BC484">
        <v>0</v>
      </c>
      <c r="BD484">
        <v>0</v>
      </c>
      <c r="BE484">
        <v>0</v>
      </c>
      <c r="BF484">
        <v>0</v>
      </c>
      <c r="BG484">
        <v>0</v>
      </c>
      <c r="BH484">
        <v>0</v>
      </c>
      <c r="BI484">
        <v>0</v>
      </c>
      <c r="BJ484">
        <v>0</v>
      </c>
      <c r="BK484">
        <v>0</v>
      </c>
      <c r="BL484">
        <v>0</v>
      </c>
      <c r="BM484">
        <v>0</v>
      </c>
      <c r="BN484">
        <v>0</v>
      </c>
      <c r="BO484">
        <v>0</v>
      </c>
      <c r="BP484">
        <v>0</v>
      </c>
      <c r="BQ484">
        <v>0</v>
      </c>
      <c r="BR484">
        <v>0</v>
      </c>
      <c r="BS484">
        <v>0</v>
      </c>
      <c r="BT484">
        <v>0</v>
      </c>
      <c r="BU484">
        <v>0</v>
      </c>
      <c r="BV484">
        <v>0</v>
      </c>
      <c r="BW484">
        <v>0</v>
      </c>
      <c r="CX484">
        <f>Y484*Source!I207</f>
        <v>1.2</v>
      </c>
      <c r="CY484">
        <f t="shared" si="58"/>
        <v>9.61</v>
      </c>
      <c r="CZ484">
        <f t="shared" si="59"/>
        <v>9.61</v>
      </c>
      <c r="DA484">
        <f t="shared" si="60"/>
        <v>1</v>
      </c>
      <c r="DB484">
        <f t="shared" si="53"/>
        <v>19.22</v>
      </c>
      <c r="DC484">
        <f t="shared" si="54"/>
        <v>0</v>
      </c>
    </row>
    <row r="485" spans="1:107">
      <c r="A485">
        <f>ROW(Source!A207)</f>
        <v>207</v>
      </c>
      <c r="B485">
        <v>48583957</v>
      </c>
      <c r="C485">
        <v>48585261</v>
      </c>
      <c r="D485">
        <v>40489482</v>
      </c>
      <c r="E485">
        <v>1</v>
      </c>
      <c r="F485">
        <v>1</v>
      </c>
      <c r="G485">
        <v>1</v>
      </c>
      <c r="H485">
        <v>3</v>
      </c>
      <c r="I485" t="s">
        <v>1367</v>
      </c>
      <c r="J485" t="s">
        <v>1368</v>
      </c>
      <c r="K485" t="s">
        <v>1369</v>
      </c>
      <c r="L485">
        <v>1348</v>
      </c>
      <c r="N485">
        <v>1009</v>
      </c>
      <c r="O485" t="s">
        <v>40</v>
      </c>
      <c r="P485" t="s">
        <v>40</v>
      </c>
      <c r="Q485">
        <v>1000</v>
      </c>
      <c r="W485">
        <v>0</v>
      </c>
      <c r="X485">
        <v>150781661</v>
      </c>
      <c r="Y485">
        <v>6.9999999999999999E-4</v>
      </c>
      <c r="AA485">
        <v>11350</v>
      </c>
      <c r="AB485">
        <v>0</v>
      </c>
      <c r="AC485">
        <v>0</v>
      </c>
      <c r="AD485">
        <v>0</v>
      </c>
      <c r="AE485">
        <v>11350</v>
      </c>
      <c r="AF485">
        <v>0</v>
      </c>
      <c r="AG485">
        <v>0</v>
      </c>
      <c r="AH485">
        <v>0</v>
      </c>
      <c r="AI485">
        <v>1</v>
      </c>
      <c r="AJ485">
        <v>1</v>
      </c>
      <c r="AK485">
        <v>1</v>
      </c>
      <c r="AL485">
        <v>1</v>
      </c>
      <c r="AN485">
        <v>0</v>
      </c>
      <c r="AO485">
        <v>1</v>
      </c>
      <c r="AP485">
        <v>0</v>
      </c>
      <c r="AQ485">
        <v>0</v>
      </c>
      <c r="AR485">
        <v>0</v>
      </c>
      <c r="AS485" t="s">
        <v>3</v>
      </c>
      <c r="AT485">
        <v>6.9999999999999999E-4</v>
      </c>
      <c r="AU485" t="s">
        <v>3</v>
      </c>
      <c r="AV485">
        <v>0</v>
      </c>
      <c r="AW485">
        <v>2</v>
      </c>
      <c r="AX485">
        <v>48585286</v>
      </c>
      <c r="AY485">
        <v>1</v>
      </c>
      <c r="AZ485">
        <v>0</v>
      </c>
      <c r="BA485">
        <v>526</v>
      </c>
      <c r="BB485">
        <v>0</v>
      </c>
      <c r="BC485">
        <v>0</v>
      </c>
      <c r="BD485">
        <v>0</v>
      </c>
      <c r="BE485">
        <v>0</v>
      </c>
      <c r="BF485">
        <v>0</v>
      </c>
      <c r="BG485">
        <v>0</v>
      </c>
      <c r="BH485">
        <v>0</v>
      </c>
      <c r="BI485">
        <v>0</v>
      </c>
      <c r="BJ485">
        <v>0</v>
      </c>
      <c r="BK485">
        <v>0</v>
      </c>
      <c r="BL485">
        <v>0</v>
      </c>
      <c r="BM485">
        <v>0</v>
      </c>
      <c r="BN485">
        <v>0</v>
      </c>
      <c r="BO485">
        <v>0</v>
      </c>
      <c r="BP485">
        <v>0</v>
      </c>
      <c r="BQ485">
        <v>0</v>
      </c>
      <c r="BR485">
        <v>0</v>
      </c>
      <c r="BS485">
        <v>0</v>
      </c>
      <c r="BT485">
        <v>0</v>
      </c>
      <c r="BU485">
        <v>0</v>
      </c>
      <c r="BV485">
        <v>0</v>
      </c>
      <c r="BW485">
        <v>0</v>
      </c>
      <c r="CX485">
        <f>Y485*Source!I207</f>
        <v>4.1999999999999996E-4</v>
      </c>
      <c r="CY485">
        <f t="shared" si="58"/>
        <v>11350</v>
      </c>
      <c r="CZ485">
        <f t="shared" si="59"/>
        <v>11350</v>
      </c>
      <c r="DA485">
        <f t="shared" si="60"/>
        <v>1</v>
      </c>
      <c r="DB485">
        <f t="shared" si="53"/>
        <v>7.95</v>
      </c>
      <c r="DC485">
        <f t="shared" si="54"/>
        <v>0</v>
      </c>
    </row>
    <row r="486" spans="1:107">
      <c r="A486">
        <f>ROW(Source!A207)</f>
        <v>207</v>
      </c>
      <c r="B486">
        <v>48583957</v>
      </c>
      <c r="C486">
        <v>48585261</v>
      </c>
      <c r="D486">
        <v>40489268</v>
      </c>
      <c r="E486">
        <v>1</v>
      </c>
      <c r="F486">
        <v>1</v>
      </c>
      <c r="G486">
        <v>1</v>
      </c>
      <c r="H486">
        <v>3</v>
      </c>
      <c r="I486" t="s">
        <v>1370</v>
      </c>
      <c r="J486" t="s">
        <v>1371</v>
      </c>
      <c r="K486" t="s">
        <v>1372</v>
      </c>
      <c r="L486">
        <v>1358</v>
      </c>
      <c r="N486">
        <v>1010</v>
      </c>
      <c r="O486" t="s">
        <v>506</v>
      </c>
      <c r="P486" t="s">
        <v>506</v>
      </c>
      <c r="Q486">
        <v>10</v>
      </c>
      <c r="W486">
        <v>0</v>
      </c>
      <c r="X486">
        <v>1797813106</v>
      </c>
      <c r="Y486">
        <v>4</v>
      </c>
      <c r="AA486">
        <v>2</v>
      </c>
      <c r="AB486">
        <v>0</v>
      </c>
      <c r="AC486">
        <v>0</v>
      </c>
      <c r="AD486">
        <v>0</v>
      </c>
      <c r="AE486">
        <v>2</v>
      </c>
      <c r="AF486">
        <v>0</v>
      </c>
      <c r="AG486">
        <v>0</v>
      </c>
      <c r="AH486">
        <v>0</v>
      </c>
      <c r="AI486">
        <v>1</v>
      </c>
      <c r="AJ486">
        <v>1</v>
      </c>
      <c r="AK486">
        <v>1</v>
      </c>
      <c r="AL486">
        <v>1</v>
      </c>
      <c r="AN486">
        <v>0</v>
      </c>
      <c r="AO486">
        <v>1</v>
      </c>
      <c r="AP486">
        <v>0</v>
      </c>
      <c r="AQ486">
        <v>0</v>
      </c>
      <c r="AR486">
        <v>0</v>
      </c>
      <c r="AS486" t="s">
        <v>3</v>
      </c>
      <c r="AT486">
        <v>4</v>
      </c>
      <c r="AU486" t="s">
        <v>3</v>
      </c>
      <c r="AV486">
        <v>0</v>
      </c>
      <c r="AW486">
        <v>2</v>
      </c>
      <c r="AX486">
        <v>48585287</v>
      </c>
      <c r="AY486">
        <v>1</v>
      </c>
      <c r="AZ486">
        <v>0</v>
      </c>
      <c r="BA486">
        <v>527</v>
      </c>
      <c r="BB486">
        <v>0</v>
      </c>
      <c r="BC486">
        <v>0</v>
      </c>
      <c r="BD486">
        <v>0</v>
      </c>
      <c r="BE486">
        <v>0</v>
      </c>
      <c r="BF486">
        <v>0</v>
      </c>
      <c r="BG486">
        <v>0</v>
      </c>
      <c r="BH486">
        <v>0</v>
      </c>
      <c r="BI486">
        <v>0</v>
      </c>
      <c r="BJ486">
        <v>0</v>
      </c>
      <c r="BK486">
        <v>0</v>
      </c>
      <c r="BL486">
        <v>0</v>
      </c>
      <c r="BM486">
        <v>0</v>
      </c>
      <c r="BN486">
        <v>0</v>
      </c>
      <c r="BO486">
        <v>0</v>
      </c>
      <c r="BP486">
        <v>0</v>
      </c>
      <c r="BQ486">
        <v>0</v>
      </c>
      <c r="BR486">
        <v>0</v>
      </c>
      <c r="BS486">
        <v>0</v>
      </c>
      <c r="BT486">
        <v>0</v>
      </c>
      <c r="BU486">
        <v>0</v>
      </c>
      <c r="BV486">
        <v>0</v>
      </c>
      <c r="BW486">
        <v>0</v>
      </c>
      <c r="CX486">
        <f>Y486*Source!I207</f>
        <v>2.4</v>
      </c>
      <c r="CY486">
        <f t="shared" si="58"/>
        <v>2</v>
      </c>
      <c r="CZ486">
        <f t="shared" si="59"/>
        <v>2</v>
      </c>
      <c r="DA486">
        <f t="shared" si="60"/>
        <v>1</v>
      </c>
      <c r="DB486">
        <f t="shared" si="53"/>
        <v>8</v>
      </c>
      <c r="DC486">
        <f t="shared" si="54"/>
        <v>0</v>
      </c>
    </row>
    <row r="487" spans="1:107">
      <c r="A487">
        <f>ROW(Source!A210)</f>
        <v>210</v>
      </c>
      <c r="B487">
        <v>48583957</v>
      </c>
      <c r="C487">
        <v>48585291</v>
      </c>
      <c r="D487">
        <v>23135499</v>
      </c>
      <c r="E487">
        <v>1</v>
      </c>
      <c r="F487">
        <v>1</v>
      </c>
      <c r="G487">
        <v>1</v>
      </c>
      <c r="H487">
        <v>1</v>
      </c>
      <c r="I487" t="s">
        <v>1296</v>
      </c>
      <c r="J487" t="s">
        <v>3</v>
      </c>
      <c r="K487" t="s">
        <v>1297</v>
      </c>
      <c r="L487">
        <v>1369</v>
      </c>
      <c r="N487">
        <v>1013</v>
      </c>
      <c r="O487" t="s">
        <v>991</v>
      </c>
      <c r="P487" t="s">
        <v>991</v>
      </c>
      <c r="Q487">
        <v>1</v>
      </c>
      <c r="W487">
        <v>0</v>
      </c>
      <c r="X487">
        <v>-499460097</v>
      </c>
      <c r="Y487">
        <v>7</v>
      </c>
      <c r="AA487">
        <v>0</v>
      </c>
      <c r="AB487">
        <v>0</v>
      </c>
      <c r="AC487">
        <v>0</v>
      </c>
      <c r="AD487">
        <v>8.99</v>
      </c>
      <c r="AE487">
        <v>0</v>
      </c>
      <c r="AF487">
        <v>0</v>
      </c>
      <c r="AG487">
        <v>0</v>
      </c>
      <c r="AH487">
        <v>8.99</v>
      </c>
      <c r="AI487">
        <v>1</v>
      </c>
      <c r="AJ487">
        <v>1</v>
      </c>
      <c r="AK487">
        <v>1</v>
      </c>
      <c r="AL487">
        <v>1</v>
      </c>
      <c r="AN487">
        <v>0</v>
      </c>
      <c r="AO487">
        <v>1</v>
      </c>
      <c r="AP487">
        <v>0</v>
      </c>
      <c r="AQ487">
        <v>0</v>
      </c>
      <c r="AR487">
        <v>0</v>
      </c>
      <c r="AS487" t="s">
        <v>3</v>
      </c>
      <c r="AT487">
        <v>7</v>
      </c>
      <c r="AU487" t="s">
        <v>3</v>
      </c>
      <c r="AV487">
        <v>1</v>
      </c>
      <c r="AW487">
        <v>2</v>
      </c>
      <c r="AX487">
        <v>48585299</v>
      </c>
      <c r="AY487">
        <v>1</v>
      </c>
      <c r="AZ487">
        <v>0</v>
      </c>
      <c r="BA487">
        <v>529</v>
      </c>
      <c r="BB487">
        <v>0</v>
      </c>
      <c r="BC487">
        <v>0</v>
      </c>
      <c r="BD487">
        <v>0</v>
      </c>
      <c r="BE487">
        <v>0</v>
      </c>
      <c r="BF487">
        <v>0</v>
      </c>
      <c r="BG487">
        <v>0</v>
      </c>
      <c r="BH487">
        <v>0</v>
      </c>
      <c r="BI487">
        <v>0</v>
      </c>
      <c r="BJ487">
        <v>0</v>
      </c>
      <c r="BK487">
        <v>0</v>
      </c>
      <c r="BL487">
        <v>0</v>
      </c>
      <c r="BM487">
        <v>0</v>
      </c>
      <c r="BN487">
        <v>0</v>
      </c>
      <c r="BO487">
        <v>0</v>
      </c>
      <c r="BP487">
        <v>0</v>
      </c>
      <c r="BQ487">
        <v>0</v>
      </c>
      <c r="BR487">
        <v>0</v>
      </c>
      <c r="BS487">
        <v>0</v>
      </c>
      <c r="BT487">
        <v>0</v>
      </c>
      <c r="BU487">
        <v>0</v>
      </c>
      <c r="BV487">
        <v>0</v>
      </c>
      <c r="BW487">
        <v>0</v>
      </c>
      <c r="CX487">
        <f>Y487*Source!I210</f>
        <v>4.2</v>
      </c>
      <c r="CY487">
        <f>AD487</f>
        <v>8.99</v>
      </c>
      <c r="CZ487">
        <f>AH487</f>
        <v>8.99</v>
      </c>
      <c r="DA487">
        <f>AL487</f>
        <v>1</v>
      </c>
      <c r="DB487">
        <f t="shared" si="53"/>
        <v>62.93</v>
      </c>
      <c r="DC487">
        <f t="shared" si="54"/>
        <v>0</v>
      </c>
    </row>
    <row r="488" spans="1:107">
      <c r="A488">
        <f>ROW(Source!A210)</f>
        <v>210</v>
      </c>
      <c r="B488">
        <v>48583957</v>
      </c>
      <c r="C488">
        <v>48585291</v>
      </c>
      <c r="D488">
        <v>40548544</v>
      </c>
      <c r="E488">
        <v>1</v>
      </c>
      <c r="F488">
        <v>1</v>
      </c>
      <c r="G488">
        <v>1</v>
      </c>
      <c r="H488">
        <v>2</v>
      </c>
      <c r="I488" t="s">
        <v>1110</v>
      </c>
      <c r="J488" t="s">
        <v>1111</v>
      </c>
      <c r="K488" t="s">
        <v>1112</v>
      </c>
      <c r="L488">
        <v>1368</v>
      </c>
      <c r="N488">
        <v>1011</v>
      </c>
      <c r="O488" t="s">
        <v>997</v>
      </c>
      <c r="P488" t="s">
        <v>997</v>
      </c>
      <c r="Q488">
        <v>1</v>
      </c>
      <c r="W488">
        <v>0</v>
      </c>
      <c r="X488">
        <v>835824343</v>
      </c>
      <c r="Y488">
        <v>0.1</v>
      </c>
      <c r="AA488">
        <v>0</v>
      </c>
      <c r="AB488">
        <v>2.15</v>
      </c>
      <c r="AC488">
        <v>0</v>
      </c>
      <c r="AD488">
        <v>0</v>
      </c>
      <c r="AE488">
        <v>0</v>
      </c>
      <c r="AF488">
        <v>2.15</v>
      </c>
      <c r="AG488">
        <v>0</v>
      </c>
      <c r="AH488">
        <v>0</v>
      </c>
      <c r="AI488">
        <v>1</v>
      </c>
      <c r="AJ488">
        <v>1</v>
      </c>
      <c r="AK488">
        <v>1</v>
      </c>
      <c r="AL488">
        <v>1</v>
      </c>
      <c r="AN488">
        <v>0</v>
      </c>
      <c r="AO488">
        <v>1</v>
      </c>
      <c r="AP488">
        <v>0</v>
      </c>
      <c r="AQ488">
        <v>0</v>
      </c>
      <c r="AR488">
        <v>0</v>
      </c>
      <c r="AS488" t="s">
        <v>3</v>
      </c>
      <c r="AT488">
        <v>0.1</v>
      </c>
      <c r="AU488" t="s">
        <v>3</v>
      </c>
      <c r="AV488">
        <v>0</v>
      </c>
      <c r="AW488">
        <v>2</v>
      </c>
      <c r="AX488">
        <v>48585300</v>
      </c>
      <c r="AY488">
        <v>1</v>
      </c>
      <c r="AZ488">
        <v>0</v>
      </c>
      <c r="BA488">
        <v>530</v>
      </c>
      <c r="BB488">
        <v>0</v>
      </c>
      <c r="BC488">
        <v>0</v>
      </c>
      <c r="BD488">
        <v>0</v>
      </c>
      <c r="BE488">
        <v>0</v>
      </c>
      <c r="BF488">
        <v>0</v>
      </c>
      <c r="BG488">
        <v>0</v>
      </c>
      <c r="BH488">
        <v>0</v>
      </c>
      <c r="BI488">
        <v>0</v>
      </c>
      <c r="BJ488">
        <v>0</v>
      </c>
      <c r="BK488">
        <v>0</v>
      </c>
      <c r="BL488">
        <v>0</v>
      </c>
      <c r="BM488">
        <v>0</v>
      </c>
      <c r="BN488">
        <v>0</v>
      </c>
      <c r="BO488">
        <v>0</v>
      </c>
      <c r="BP488">
        <v>0</v>
      </c>
      <c r="BQ488">
        <v>0</v>
      </c>
      <c r="BR488">
        <v>0</v>
      </c>
      <c r="BS488">
        <v>0</v>
      </c>
      <c r="BT488">
        <v>0</v>
      </c>
      <c r="BU488">
        <v>0</v>
      </c>
      <c r="BV488">
        <v>0</v>
      </c>
      <c r="BW488">
        <v>0</v>
      </c>
      <c r="CX488">
        <f>Y488*Source!I210</f>
        <v>0.06</v>
      </c>
      <c r="CY488">
        <f>AB488</f>
        <v>2.15</v>
      </c>
      <c r="CZ488">
        <f>AF488</f>
        <v>2.15</v>
      </c>
      <c r="DA488">
        <f>AJ488</f>
        <v>1</v>
      </c>
      <c r="DB488">
        <f t="shared" si="53"/>
        <v>0.22</v>
      </c>
      <c r="DC488">
        <f t="shared" si="54"/>
        <v>0</v>
      </c>
    </row>
    <row r="489" spans="1:107">
      <c r="A489">
        <f>ROW(Source!A210)</f>
        <v>210</v>
      </c>
      <c r="B489">
        <v>48583957</v>
      </c>
      <c r="C489">
        <v>48585291</v>
      </c>
      <c r="D489">
        <v>40485210</v>
      </c>
      <c r="E489">
        <v>1</v>
      </c>
      <c r="F489">
        <v>1</v>
      </c>
      <c r="G489">
        <v>1</v>
      </c>
      <c r="H489">
        <v>3</v>
      </c>
      <c r="I489" t="s">
        <v>1298</v>
      </c>
      <c r="J489" t="s">
        <v>1299</v>
      </c>
      <c r="K489" t="s">
        <v>1300</v>
      </c>
      <c r="L489">
        <v>1348</v>
      </c>
      <c r="N489">
        <v>1009</v>
      </c>
      <c r="O489" t="s">
        <v>40</v>
      </c>
      <c r="P489" t="s">
        <v>40</v>
      </c>
      <c r="Q489">
        <v>1000</v>
      </c>
      <c r="W489">
        <v>0</v>
      </c>
      <c r="X489">
        <v>593844519</v>
      </c>
      <c r="Y489">
        <v>2.5999999999999998E-4</v>
      </c>
      <c r="AA489">
        <v>20713</v>
      </c>
      <c r="AB489">
        <v>0</v>
      </c>
      <c r="AC489">
        <v>0</v>
      </c>
      <c r="AD489">
        <v>0</v>
      </c>
      <c r="AE489">
        <v>20713</v>
      </c>
      <c r="AF489">
        <v>0</v>
      </c>
      <c r="AG489">
        <v>0</v>
      </c>
      <c r="AH489">
        <v>0</v>
      </c>
      <c r="AI489">
        <v>1</v>
      </c>
      <c r="AJ489">
        <v>1</v>
      </c>
      <c r="AK489">
        <v>1</v>
      </c>
      <c r="AL489">
        <v>1</v>
      </c>
      <c r="AN489">
        <v>0</v>
      </c>
      <c r="AO489">
        <v>1</v>
      </c>
      <c r="AP489">
        <v>0</v>
      </c>
      <c r="AQ489">
        <v>0</v>
      </c>
      <c r="AR489">
        <v>0</v>
      </c>
      <c r="AS489" t="s">
        <v>3</v>
      </c>
      <c r="AT489">
        <v>2.5999999999999998E-4</v>
      </c>
      <c r="AU489" t="s">
        <v>3</v>
      </c>
      <c r="AV489">
        <v>0</v>
      </c>
      <c r="AW489">
        <v>2</v>
      </c>
      <c r="AX489">
        <v>48585301</v>
      </c>
      <c r="AY489">
        <v>1</v>
      </c>
      <c r="AZ489">
        <v>0</v>
      </c>
      <c r="BA489">
        <v>531</v>
      </c>
      <c r="BB489">
        <v>0</v>
      </c>
      <c r="BC489">
        <v>0</v>
      </c>
      <c r="BD489">
        <v>0</v>
      </c>
      <c r="BE489">
        <v>0</v>
      </c>
      <c r="BF489">
        <v>0</v>
      </c>
      <c r="BG489">
        <v>0</v>
      </c>
      <c r="BH489">
        <v>0</v>
      </c>
      <c r="BI489">
        <v>0</v>
      </c>
      <c r="BJ489">
        <v>0</v>
      </c>
      <c r="BK489">
        <v>0</v>
      </c>
      <c r="BL489">
        <v>0</v>
      </c>
      <c r="BM489">
        <v>0</v>
      </c>
      <c r="BN489">
        <v>0</v>
      </c>
      <c r="BO489">
        <v>0</v>
      </c>
      <c r="BP489">
        <v>0</v>
      </c>
      <c r="BQ489">
        <v>0</v>
      </c>
      <c r="BR489">
        <v>0</v>
      </c>
      <c r="BS489">
        <v>0</v>
      </c>
      <c r="BT489">
        <v>0</v>
      </c>
      <c r="BU489">
        <v>0</v>
      </c>
      <c r="BV489">
        <v>0</v>
      </c>
      <c r="BW489">
        <v>0</v>
      </c>
      <c r="CX489">
        <f>Y489*Source!I210</f>
        <v>1.5599999999999997E-4</v>
      </c>
      <c r="CY489">
        <f>AA489</f>
        <v>20713</v>
      </c>
      <c r="CZ489">
        <f>AE489</f>
        <v>20713</v>
      </c>
      <c r="DA489">
        <f>AI489</f>
        <v>1</v>
      </c>
      <c r="DB489">
        <f t="shared" si="53"/>
        <v>5.39</v>
      </c>
      <c r="DC489">
        <f t="shared" si="54"/>
        <v>0</v>
      </c>
    </row>
    <row r="490" spans="1:107">
      <c r="A490">
        <f>ROW(Source!A210)</f>
        <v>210</v>
      </c>
      <c r="B490">
        <v>48583957</v>
      </c>
      <c r="C490">
        <v>48585291</v>
      </c>
      <c r="D490">
        <v>40485440</v>
      </c>
      <c r="E490">
        <v>1</v>
      </c>
      <c r="F490">
        <v>1</v>
      </c>
      <c r="G490">
        <v>1</v>
      </c>
      <c r="H490">
        <v>3</v>
      </c>
      <c r="I490" t="s">
        <v>1301</v>
      </c>
      <c r="J490" t="s">
        <v>1302</v>
      </c>
      <c r="K490" t="s">
        <v>1303</v>
      </c>
      <c r="L490">
        <v>1348</v>
      </c>
      <c r="N490">
        <v>1009</v>
      </c>
      <c r="O490" t="s">
        <v>40</v>
      </c>
      <c r="P490" t="s">
        <v>40</v>
      </c>
      <c r="Q490">
        <v>1000</v>
      </c>
      <c r="W490">
        <v>0</v>
      </c>
      <c r="X490">
        <v>-1171140754</v>
      </c>
      <c r="Y490">
        <v>1.2999999999999999E-4</v>
      </c>
      <c r="AA490">
        <v>17917</v>
      </c>
      <c r="AB490">
        <v>0</v>
      </c>
      <c r="AC490">
        <v>0</v>
      </c>
      <c r="AD490">
        <v>0</v>
      </c>
      <c r="AE490">
        <v>17917</v>
      </c>
      <c r="AF490">
        <v>0</v>
      </c>
      <c r="AG490">
        <v>0</v>
      </c>
      <c r="AH490">
        <v>0</v>
      </c>
      <c r="AI490">
        <v>1</v>
      </c>
      <c r="AJ490">
        <v>1</v>
      </c>
      <c r="AK490">
        <v>1</v>
      </c>
      <c r="AL490">
        <v>1</v>
      </c>
      <c r="AN490">
        <v>0</v>
      </c>
      <c r="AO490">
        <v>1</v>
      </c>
      <c r="AP490">
        <v>0</v>
      </c>
      <c r="AQ490">
        <v>0</v>
      </c>
      <c r="AR490">
        <v>0</v>
      </c>
      <c r="AS490" t="s">
        <v>3</v>
      </c>
      <c r="AT490">
        <v>1.2999999999999999E-4</v>
      </c>
      <c r="AU490" t="s">
        <v>3</v>
      </c>
      <c r="AV490">
        <v>0</v>
      </c>
      <c r="AW490">
        <v>2</v>
      </c>
      <c r="AX490">
        <v>48585302</v>
      </c>
      <c r="AY490">
        <v>1</v>
      </c>
      <c r="AZ490">
        <v>0</v>
      </c>
      <c r="BA490">
        <v>532</v>
      </c>
      <c r="BB490">
        <v>0</v>
      </c>
      <c r="BC490">
        <v>0</v>
      </c>
      <c r="BD490">
        <v>0</v>
      </c>
      <c r="BE490">
        <v>0</v>
      </c>
      <c r="BF490">
        <v>0</v>
      </c>
      <c r="BG490">
        <v>0</v>
      </c>
      <c r="BH490">
        <v>0</v>
      </c>
      <c r="BI490">
        <v>0</v>
      </c>
      <c r="BJ490">
        <v>0</v>
      </c>
      <c r="BK490">
        <v>0</v>
      </c>
      <c r="BL490">
        <v>0</v>
      </c>
      <c r="BM490">
        <v>0</v>
      </c>
      <c r="BN490">
        <v>0</v>
      </c>
      <c r="BO490">
        <v>0</v>
      </c>
      <c r="BP490">
        <v>0</v>
      </c>
      <c r="BQ490">
        <v>0</v>
      </c>
      <c r="BR490">
        <v>0</v>
      </c>
      <c r="BS490">
        <v>0</v>
      </c>
      <c r="BT490">
        <v>0</v>
      </c>
      <c r="BU490">
        <v>0</v>
      </c>
      <c r="BV490">
        <v>0</v>
      </c>
      <c r="BW490">
        <v>0</v>
      </c>
      <c r="CX490">
        <f>Y490*Source!I210</f>
        <v>7.7999999999999985E-5</v>
      </c>
      <c r="CY490">
        <f>AA490</f>
        <v>17917</v>
      </c>
      <c r="CZ490">
        <f>AE490</f>
        <v>17917</v>
      </c>
      <c r="DA490">
        <f>AI490</f>
        <v>1</v>
      </c>
      <c r="DB490">
        <f t="shared" si="53"/>
        <v>2.33</v>
      </c>
      <c r="DC490">
        <f t="shared" si="54"/>
        <v>0</v>
      </c>
    </row>
    <row r="491" spans="1:107">
      <c r="A491">
        <f>ROW(Source!A210)</f>
        <v>210</v>
      </c>
      <c r="B491">
        <v>48583957</v>
      </c>
      <c r="C491">
        <v>48585291</v>
      </c>
      <c r="D491">
        <v>40482976</v>
      </c>
      <c r="E491">
        <v>1</v>
      </c>
      <c r="F491">
        <v>1</v>
      </c>
      <c r="G491">
        <v>1</v>
      </c>
      <c r="H491">
        <v>3</v>
      </c>
      <c r="I491" t="s">
        <v>1304</v>
      </c>
      <c r="J491" t="s">
        <v>1305</v>
      </c>
      <c r="K491" t="s">
        <v>1306</v>
      </c>
      <c r="L491">
        <v>1346</v>
      </c>
      <c r="N491">
        <v>1009</v>
      </c>
      <c r="O491" t="s">
        <v>220</v>
      </c>
      <c r="P491" t="s">
        <v>220</v>
      </c>
      <c r="Q491">
        <v>1</v>
      </c>
      <c r="W491">
        <v>0</v>
      </c>
      <c r="X491">
        <v>-1079761038</v>
      </c>
      <c r="Y491">
        <v>0.13</v>
      </c>
      <c r="AA491">
        <v>37.29</v>
      </c>
      <c r="AB491">
        <v>0</v>
      </c>
      <c r="AC491">
        <v>0</v>
      </c>
      <c r="AD491">
        <v>0</v>
      </c>
      <c r="AE491">
        <v>37.29</v>
      </c>
      <c r="AF491">
        <v>0</v>
      </c>
      <c r="AG491">
        <v>0</v>
      </c>
      <c r="AH491">
        <v>0</v>
      </c>
      <c r="AI491">
        <v>1</v>
      </c>
      <c r="AJ491">
        <v>1</v>
      </c>
      <c r="AK491">
        <v>1</v>
      </c>
      <c r="AL491">
        <v>1</v>
      </c>
      <c r="AN491">
        <v>0</v>
      </c>
      <c r="AO491">
        <v>1</v>
      </c>
      <c r="AP491">
        <v>0</v>
      </c>
      <c r="AQ491">
        <v>0</v>
      </c>
      <c r="AR491">
        <v>0</v>
      </c>
      <c r="AS491" t="s">
        <v>3</v>
      </c>
      <c r="AT491">
        <v>0.13</v>
      </c>
      <c r="AU491" t="s">
        <v>3</v>
      </c>
      <c r="AV491">
        <v>0</v>
      </c>
      <c r="AW491">
        <v>2</v>
      </c>
      <c r="AX491">
        <v>48585303</v>
      </c>
      <c r="AY491">
        <v>1</v>
      </c>
      <c r="AZ491">
        <v>0</v>
      </c>
      <c r="BA491">
        <v>533</v>
      </c>
      <c r="BB491">
        <v>0</v>
      </c>
      <c r="BC491">
        <v>0</v>
      </c>
      <c r="BD491">
        <v>0</v>
      </c>
      <c r="BE491">
        <v>0</v>
      </c>
      <c r="BF491">
        <v>0</v>
      </c>
      <c r="BG491">
        <v>0</v>
      </c>
      <c r="BH491">
        <v>0</v>
      </c>
      <c r="BI491">
        <v>0</v>
      </c>
      <c r="BJ491">
        <v>0</v>
      </c>
      <c r="BK491">
        <v>0</v>
      </c>
      <c r="BL491">
        <v>0</v>
      </c>
      <c r="BM491">
        <v>0</v>
      </c>
      <c r="BN491">
        <v>0</v>
      </c>
      <c r="BO491">
        <v>0</v>
      </c>
      <c r="BP491">
        <v>0</v>
      </c>
      <c r="BQ491">
        <v>0</v>
      </c>
      <c r="BR491">
        <v>0</v>
      </c>
      <c r="BS491">
        <v>0</v>
      </c>
      <c r="BT491">
        <v>0</v>
      </c>
      <c r="BU491">
        <v>0</v>
      </c>
      <c r="BV491">
        <v>0</v>
      </c>
      <c r="BW491">
        <v>0</v>
      </c>
      <c r="CX491">
        <f>Y491*Source!I210</f>
        <v>7.8E-2</v>
      </c>
      <c r="CY491">
        <f>AA491</f>
        <v>37.29</v>
      </c>
      <c r="CZ491">
        <f>AE491</f>
        <v>37.29</v>
      </c>
      <c r="DA491">
        <f>AI491</f>
        <v>1</v>
      </c>
      <c r="DB491">
        <f t="shared" si="53"/>
        <v>4.8499999999999996</v>
      </c>
      <c r="DC491">
        <f t="shared" si="54"/>
        <v>0</v>
      </c>
    </row>
    <row r="492" spans="1:107">
      <c r="A492">
        <f>ROW(Source!A210)</f>
        <v>210</v>
      </c>
      <c r="B492">
        <v>48583957</v>
      </c>
      <c r="C492">
        <v>48585291</v>
      </c>
      <c r="D492">
        <v>40489475</v>
      </c>
      <c r="E492">
        <v>1</v>
      </c>
      <c r="F492">
        <v>1</v>
      </c>
      <c r="G492">
        <v>1</v>
      </c>
      <c r="H492">
        <v>3</v>
      </c>
      <c r="I492" t="s">
        <v>1373</v>
      </c>
      <c r="J492" t="s">
        <v>1374</v>
      </c>
      <c r="K492" t="s">
        <v>1375</v>
      </c>
      <c r="L492">
        <v>1348</v>
      </c>
      <c r="N492">
        <v>1009</v>
      </c>
      <c r="O492" t="s">
        <v>40</v>
      </c>
      <c r="P492" t="s">
        <v>40</v>
      </c>
      <c r="Q492">
        <v>1000</v>
      </c>
      <c r="W492">
        <v>0</v>
      </c>
      <c r="X492">
        <v>469048592</v>
      </c>
      <c r="Y492">
        <v>1E-4</v>
      </c>
      <c r="AA492">
        <v>12430</v>
      </c>
      <c r="AB492">
        <v>0</v>
      </c>
      <c r="AC492">
        <v>0</v>
      </c>
      <c r="AD492">
        <v>0</v>
      </c>
      <c r="AE492">
        <v>12430</v>
      </c>
      <c r="AF492">
        <v>0</v>
      </c>
      <c r="AG492">
        <v>0</v>
      </c>
      <c r="AH492">
        <v>0</v>
      </c>
      <c r="AI492">
        <v>1</v>
      </c>
      <c r="AJ492">
        <v>1</v>
      </c>
      <c r="AK492">
        <v>1</v>
      </c>
      <c r="AL492">
        <v>1</v>
      </c>
      <c r="AN492">
        <v>0</v>
      </c>
      <c r="AO492">
        <v>1</v>
      </c>
      <c r="AP492">
        <v>0</v>
      </c>
      <c r="AQ492">
        <v>0</v>
      </c>
      <c r="AR492">
        <v>0</v>
      </c>
      <c r="AS492" t="s">
        <v>3</v>
      </c>
      <c r="AT492">
        <v>1E-4</v>
      </c>
      <c r="AU492" t="s">
        <v>3</v>
      </c>
      <c r="AV492">
        <v>0</v>
      </c>
      <c r="AW492">
        <v>2</v>
      </c>
      <c r="AX492">
        <v>48585304</v>
      </c>
      <c r="AY492">
        <v>1</v>
      </c>
      <c r="AZ492">
        <v>0</v>
      </c>
      <c r="BA492">
        <v>534</v>
      </c>
      <c r="BB492">
        <v>0</v>
      </c>
      <c r="BC492">
        <v>0</v>
      </c>
      <c r="BD492">
        <v>0</v>
      </c>
      <c r="BE492">
        <v>0</v>
      </c>
      <c r="BF492">
        <v>0</v>
      </c>
      <c r="BG492">
        <v>0</v>
      </c>
      <c r="BH492">
        <v>0</v>
      </c>
      <c r="BI492">
        <v>0</v>
      </c>
      <c r="BJ492">
        <v>0</v>
      </c>
      <c r="BK492">
        <v>0</v>
      </c>
      <c r="BL492">
        <v>0</v>
      </c>
      <c r="BM492">
        <v>0</v>
      </c>
      <c r="BN492">
        <v>0</v>
      </c>
      <c r="BO492">
        <v>0</v>
      </c>
      <c r="BP492">
        <v>0</v>
      </c>
      <c r="BQ492">
        <v>0</v>
      </c>
      <c r="BR492">
        <v>0</v>
      </c>
      <c r="BS492">
        <v>0</v>
      </c>
      <c r="BT492">
        <v>0</v>
      </c>
      <c r="BU492">
        <v>0</v>
      </c>
      <c r="BV492">
        <v>0</v>
      </c>
      <c r="BW492">
        <v>0</v>
      </c>
      <c r="CX492">
        <f>Y492*Source!I210</f>
        <v>6.0000000000000002E-5</v>
      </c>
      <c r="CY492">
        <f>AA492</f>
        <v>12430</v>
      </c>
      <c r="CZ492">
        <f>AE492</f>
        <v>12430</v>
      </c>
      <c r="DA492">
        <f>AI492</f>
        <v>1</v>
      </c>
      <c r="DB492">
        <f t="shared" si="53"/>
        <v>1.24</v>
      </c>
      <c r="DC492">
        <f t="shared" si="54"/>
        <v>0</v>
      </c>
    </row>
    <row r="493" spans="1:107">
      <c r="A493">
        <f>ROW(Source!A210)</f>
        <v>210</v>
      </c>
      <c r="B493">
        <v>48583957</v>
      </c>
      <c r="C493">
        <v>48585291</v>
      </c>
      <c r="D493">
        <v>40489265</v>
      </c>
      <c r="E493">
        <v>1</v>
      </c>
      <c r="F493">
        <v>1</v>
      </c>
      <c r="G493">
        <v>1</v>
      </c>
      <c r="H493">
        <v>3</v>
      </c>
      <c r="I493" t="s">
        <v>1376</v>
      </c>
      <c r="J493" t="s">
        <v>1377</v>
      </c>
      <c r="K493" t="s">
        <v>1378</v>
      </c>
      <c r="L493">
        <v>1358</v>
      </c>
      <c r="N493">
        <v>1010</v>
      </c>
      <c r="O493" t="s">
        <v>506</v>
      </c>
      <c r="P493" t="s">
        <v>506</v>
      </c>
      <c r="Q493">
        <v>10</v>
      </c>
      <c r="W493">
        <v>0</v>
      </c>
      <c r="X493">
        <v>1832984501</v>
      </c>
      <c r="Y493">
        <v>2</v>
      </c>
      <c r="AA493">
        <v>1.6</v>
      </c>
      <c r="AB493">
        <v>0</v>
      </c>
      <c r="AC493">
        <v>0</v>
      </c>
      <c r="AD493">
        <v>0</v>
      </c>
      <c r="AE493">
        <v>1.6</v>
      </c>
      <c r="AF493">
        <v>0</v>
      </c>
      <c r="AG493">
        <v>0</v>
      </c>
      <c r="AH493">
        <v>0</v>
      </c>
      <c r="AI493">
        <v>1</v>
      </c>
      <c r="AJ493">
        <v>1</v>
      </c>
      <c r="AK493">
        <v>1</v>
      </c>
      <c r="AL493">
        <v>1</v>
      </c>
      <c r="AN493">
        <v>0</v>
      </c>
      <c r="AO493">
        <v>1</v>
      </c>
      <c r="AP493">
        <v>0</v>
      </c>
      <c r="AQ493">
        <v>0</v>
      </c>
      <c r="AR493">
        <v>0</v>
      </c>
      <c r="AS493" t="s">
        <v>3</v>
      </c>
      <c r="AT493">
        <v>2</v>
      </c>
      <c r="AU493" t="s">
        <v>3</v>
      </c>
      <c r="AV493">
        <v>0</v>
      </c>
      <c r="AW493">
        <v>2</v>
      </c>
      <c r="AX493">
        <v>48585305</v>
      </c>
      <c r="AY493">
        <v>1</v>
      </c>
      <c r="AZ493">
        <v>0</v>
      </c>
      <c r="BA493">
        <v>535</v>
      </c>
      <c r="BB493">
        <v>0</v>
      </c>
      <c r="BC493">
        <v>0</v>
      </c>
      <c r="BD493">
        <v>0</v>
      </c>
      <c r="BE493">
        <v>0</v>
      </c>
      <c r="BF493">
        <v>0</v>
      </c>
      <c r="BG493">
        <v>0</v>
      </c>
      <c r="BH493">
        <v>0</v>
      </c>
      <c r="BI493">
        <v>0</v>
      </c>
      <c r="BJ493">
        <v>0</v>
      </c>
      <c r="BK493">
        <v>0</v>
      </c>
      <c r="BL493">
        <v>0</v>
      </c>
      <c r="BM493">
        <v>0</v>
      </c>
      <c r="BN493">
        <v>0</v>
      </c>
      <c r="BO493">
        <v>0</v>
      </c>
      <c r="BP493">
        <v>0</v>
      </c>
      <c r="BQ493">
        <v>0</v>
      </c>
      <c r="BR493">
        <v>0</v>
      </c>
      <c r="BS493">
        <v>0</v>
      </c>
      <c r="BT493">
        <v>0</v>
      </c>
      <c r="BU493">
        <v>0</v>
      </c>
      <c r="BV493">
        <v>0</v>
      </c>
      <c r="BW493">
        <v>0</v>
      </c>
      <c r="CX493">
        <f>Y493*Source!I210</f>
        <v>1.2</v>
      </c>
      <c r="CY493">
        <f>AA493</f>
        <v>1.6</v>
      </c>
      <c r="CZ493">
        <f>AE493</f>
        <v>1.6</v>
      </c>
      <c r="DA493">
        <f>AI493</f>
        <v>1</v>
      </c>
      <c r="DB493">
        <f t="shared" si="53"/>
        <v>3.2</v>
      </c>
      <c r="DC493">
        <f t="shared" si="54"/>
        <v>0</v>
      </c>
    </row>
    <row r="494" spans="1:107">
      <c r="A494">
        <f>ROW(Source!A215)</f>
        <v>215</v>
      </c>
      <c r="B494">
        <v>48583957</v>
      </c>
      <c r="C494">
        <v>48585311</v>
      </c>
      <c r="D494">
        <v>23134955</v>
      </c>
      <c r="E494">
        <v>1</v>
      </c>
      <c r="F494">
        <v>1</v>
      </c>
      <c r="G494">
        <v>1</v>
      </c>
      <c r="H494">
        <v>1</v>
      </c>
      <c r="I494" t="s">
        <v>1020</v>
      </c>
      <c r="J494" t="s">
        <v>3</v>
      </c>
      <c r="K494" t="s">
        <v>1021</v>
      </c>
      <c r="L494">
        <v>1369</v>
      </c>
      <c r="N494">
        <v>1013</v>
      </c>
      <c r="O494" t="s">
        <v>991</v>
      </c>
      <c r="P494" t="s">
        <v>991</v>
      </c>
      <c r="Q494">
        <v>1</v>
      </c>
      <c r="W494">
        <v>0</v>
      </c>
      <c r="X494">
        <v>-1698459243</v>
      </c>
      <c r="Y494">
        <v>167.86</v>
      </c>
      <c r="AA494">
        <v>0</v>
      </c>
      <c r="AB494">
        <v>0</v>
      </c>
      <c r="AC494">
        <v>0</v>
      </c>
      <c r="AD494">
        <v>8.17</v>
      </c>
      <c r="AE494">
        <v>0</v>
      </c>
      <c r="AF494">
        <v>0</v>
      </c>
      <c r="AG494">
        <v>0</v>
      </c>
      <c r="AH494">
        <v>8.17</v>
      </c>
      <c r="AI494">
        <v>1</v>
      </c>
      <c r="AJ494">
        <v>1</v>
      </c>
      <c r="AK494">
        <v>1</v>
      </c>
      <c r="AL494">
        <v>1</v>
      </c>
      <c r="AN494">
        <v>0</v>
      </c>
      <c r="AO494">
        <v>1</v>
      </c>
      <c r="AP494">
        <v>0</v>
      </c>
      <c r="AQ494">
        <v>0</v>
      </c>
      <c r="AR494">
        <v>0</v>
      </c>
      <c r="AS494" t="s">
        <v>3</v>
      </c>
      <c r="AT494">
        <v>167.86</v>
      </c>
      <c r="AU494" t="s">
        <v>3</v>
      </c>
      <c r="AV494">
        <v>1</v>
      </c>
      <c r="AW494">
        <v>2</v>
      </c>
      <c r="AX494">
        <v>48585323</v>
      </c>
      <c r="AY494">
        <v>1</v>
      </c>
      <c r="AZ494">
        <v>0</v>
      </c>
      <c r="BA494">
        <v>537</v>
      </c>
      <c r="BB494">
        <v>0</v>
      </c>
      <c r="BC494">
        <v>0</v>
      </c>
      <c r="BD494">
        <v>0</v>
      </c>
      <c r="BE494">
        <v>0</v>
      </c>
      <c r="BF494">
        <v>0</v>
      </c>
      <c r="BG494">
        <v>0</v>
      </c>
      <c r="BH494">
        <v>0</v>
      </c>
      <c r="BI494">
        <v>0</v>
      </c>
      <c r="BJ494">
        <v>0</v>
      </c>
      <c r="BK494">
        <v>0</v>
      </c>
      <c r="BL494">
        <v>0</v>
      </c>
      <c r="BM494">
        <v>0</v>
      </c>
      <c r="BN494">
        <v>0</v>
      </c>
      <c r="BO494">
        <v>0</v>
      </c>
      <c r="BP494">
        <v>0</v>
      </c>
      <c r="BQ494">
        <v>0</v>
      </c>
      <c r="BR494">
        <v>0</v>
      </c>
      <c r="BS494">
        <v>0</v>
      </c>
      <c r="BT494">
        <v>0</v>
      </c>
      <c r="BU494">
        <v>0</v>
      </c>
      <c r="BV494">
        <v>0</v>
      </c>
      <c r="BW494">
        <v>0</v>
      </c>
      <c r="CX494">
        <f>Y494*Source!I215</f>
        <v>19.320686000000002</v>
      </c>
      <c r="CY494">
        <f>AD494</f>
        <v>8.17</v>
      </c>
      <c r="CZ494">
        <f>AH494</f>
        <v>8.17</v>
      </c>
      <c r="DA494">
        <f>AL494</f>
        <v>1</v>
      </c>
      <c r="DB494">
        <f t="shared" si="53"/>
        <v>1371.42</v>
      </c>
      <c r="DC494">
        <f t="shared" si="54"/>
        <v>0</v>
      </c>
    </row>
    <row r="495" spans="1:107">
      <c r="A495">
        <f>ROW(Source!A215)</f>
        <v>215</v>
      </c>
      <c r="B495">
        <v>48583957</v>
      </c>
      <c r="C495">
        <v>48585311</v>
      </c>
      <c r="D495">
        <v>121548</v>
      </c>
      <c r="E495">
        <v>1</v>
      </c>
      <c r="F495">
        <v>1</v>
      </c>
      <c r="G495">
        <v>1</v>
      </c>
      <c r="H495">
        <v>1</v>
      </c>
      <c r="I495" t="s">
        <v>24</v>
      </c>
      <c r="J495" t="s">
        <v>3</v>
      </c>
      <c r="K495" t="s">
        <v>992</v>
      </c>
      <c r="L495">
        <v>608254</v>
      </c>
      <c r="N495">
        <v>1013</v>
      </c>
      <c r="O495" t="s">
        <v>993</v>
      </c>
      <c r="P495" t="s">
        <v>993</v>
      </c>
      <c r="Q495">
        <v>1</v>
      </c>
      <c r="W495">
        <v>0</v>
      </c>
      <c r="X495">
        <v>-185737400</v>
      </c>
      <c r="Y495">
        <v>0.52</v>
      </c>
      <c r="AA495">
        <v>0</v>
      </c>
      <c r="AB495">
        <v>0</v>
      </c>
      <c r="AC495">
        <v>0</v>
      </c>
      <c r="AD495">
        <v>0</v>
      </c>
      <c r="AE495">
        <v>0</v>
      </c>
      <c r="AF495">
        <v>0</v>
      </c>
      <c r="AG495">
        <v>0</v>
      </c>
      <c r="AH495">
        <v>0</v>
      </c>
      <c r="AI495">
        <v>1</v>
      </c>
      <c r="AJ495">
        <v>1</v>
      </c>
      <c r="AK495">
        <v>1</v>
      </c>
      <c r="AL495">
        <v>1</v>
      </c>
      <c r="AN495">
        <v>0</v>
      </c>
      <c r="AO495">
        <v>1</v>
      </c>
      <c r="AP495">
        <v>0</v>
      </c>
      <c r="AQ495">
        <v>0</v>
      </c>
      <c r="AR495">
        <v>0</v>
      </c>
      <c r="AS495" t="s">
        <v>3</v>
      </c>
      <c r="AT495">
        <v>0.52</v>
      </c>
      <c r="AU495" t="s">
        <v>3</v>
      </c>
      <c r="AV495">
        <v>2</v>
      </c>
      <c r="AW495">
        <v>2</v>
      </c>
      <c r="AX495">
        <v>48585324</v>
      </c>
      <c r="AY495">
        <v>1</v>
      </c>
      <c r="AZ495">
        <v>0</v>
      </c>
      <c r="BA495">
        <v>538</v>
      </c>
      <c r="BB495">
        <v>0</v>
      </c>
      <c r="BC495">
        <v>0</v>
      </c>
      <c r="BD495">
        <v>0</v>
      </c>
      <c r="BE495">
        <v>0</v>
      </c>
      <c r="BF495">
        <v>0</v>
      </c>
      <c r="BG495">
        <v>0</v>
      </c>
      <c r="BH495">
        <v>0</v>
      </c>
      <c r="BI495">
        <v>0</v>
      </c>
      <c r="BJ495">
        <v>0</v>
      </c>
      <c r="BK495">
        <v>0</v>
      </c>
      <c r="BL495">
        <v>0</v>
      </c>
      <c r="BM495">
        <v>0</v>
      </c>
      <c r="BN495">
        <v>0</v>
      </c>
      <c r="BO495">
        <v>0</v>
      </c>
      <c r="BP495">
        <v>0</v>
      </c>
      <c r="BQ495">
        <v>0</v>
      </c>
      <c r="BR495">
        <v>0</v>
      </c>
      <c r="BS495">
        <v>0</v>
      </c>
      <c r="BT495">
        <v>0</v>
      </c>
      <c r="BU495">
        <v>0</v>
      </c>
      <c r="BV495">
        <v>0</v>
      </c>
      <c r="BW495">
        <v>0</v>
      </c>
      <c r="CX495">
        <f>Y495*Source!I215</f>
        <v>5.9851999999999995E-2</v>
      </c>
      <c r="CY495">
        <f>AD495</f>
        <v>0</v>
      </c>
      <c r="CZ495">
        <f>AH495</f>
        <v>0</v>
      </c>
      <c r="DA495">
        <f>AL495</f>
        <v>1</v>
      </c>
      <c r="DB495">
        <f t="shared" si="53"/>
        <v>0</v>
      </c>
      <c r="DC495">
        <f t="shared" si="54"/>
        <v>0</v>
      </c>
    </row>
    <row r="496" spans="1:107">
      <c r="A496">
        <f>ROW(Source!A215)</f>
        <v>215</v>
      </c>
      <c r="B496">
        <v>48583957</v>
      </c>
      <c r="C496">
        <v>48585311</v>
      </c>
      <c r="D496">
        <v>40547010</v>
      </c>
      <c r="E496">
        <v>1</v>
      </c>
      <c r="F496">
        <v>1</v>
      </c>
      <c r="G496">
        <v>1</v>
      </c>
      <c r="H496">
        <v>2</v>
      </c>
      <c r="I496" t="s">
        <v>1052</v>
      </c>
      <c r="J496" t="s">
        <v>1053</v>
      </c>
      <c r="K496" t="s">
        <v>1054</v>
      </c>
      <c r="L496">
        <v>1368</v>
      </c>
      <c r="N496">
        <v>1011</v>
      </c>
      <c r="O496" t="s">
        <v>997</v>
      </c>
      <c r="P496" t="s">
        <v>997</v>
      </c>
      <c r="Q496">
        <v>1</v>
      </c>
      <c r="W496">
        <v>0</v>
      </c>
      <c r="X496">
        <v>1447433125</v>
      </c>
      <c r="Y496">
        <v>0.52</v>
      </c>
      <c r="AA496">
        <v>0</v>
      </c>
      <c r="AB496">
        <v>124.14</v>
      </c>
      <c r="AC496">
        <v>12.1</v>
      </c>
      <c r="AD496">
        <v>0</v>
      </c>
      <c r="AE496">
        <v>0</v>
      </c>
      <c r="AF496">
        <v>124.14</v>
      </c>
      <c r="AG496">
        <v>12.1</v>
      </c>
      <c r="AH496">
        <v>0</v>
      </c>
      <c r="AI496">
        <v>1</v>
      </c>
      <c r="AJ496">
        <v>1</v>
      </c>
      <c r="AK496">
        <v>1</v>
      </c>
      <c r="AL496">
        <v>1</v>
      </c>
      <c r="AN496">
        <v>0</v>
      </c>
      <c r="AO496">
        <v>1</v>
      </c>
      <c r="AP496">
        <v>0</v>
      </c>
      <c r="AQ496">
        <v>0</v>
      </c>
      <c r="AR496">
        <v>0</v>
      </c>
      <c r="AS496" t="s">
        <v>3</v>
      </c>
      <c r="AT496">
        <v>0.52</v>
      </c>
      <c r="AU496" t="s">
        <v>3</v>
      </c>
      <c r="AV496">
        <v>0</v>
      </c>
      <c r="AW496">
        <v>2</v>
      </c>
      <c r="AX496">
        <v>48585325</v>
      </c>
      <c r="AY496">
        <v>1</v>
      </c>
      <c r="AZ496">
        <v>0</v>
      </c>
      <c r="BA496">
        <v>539</v>
      </c>
      <c r="BB496">
        <v>0</v>
      </c>
      <c r="BC496">
        <v>0</v>
      </c>
      <c r="BD496">
        <v>0</v>
      </c>
      <c r="BE496">
        <v>0</v>
      </c>
      <c r="BF496">
        <v>0</v>
      </c>
      <c r="BG496">
        <v>0</v>
      </c>
      <c r="BH496">
        <v>0</v>
      </c>
      <c r="BI496">
        <v>0</v>
      </c>
      <c r="BJ496">
        <v>0</v>
      </c>
      <c r="BK496">
        <v>0</v>
      </c>
      <c r="BL496">
        <v>0</v>
      </c>
      <c r="BM496">
        <v>0</v>
      </c>
      <c r="BN496">
        <v>0</v>
      </c>
      <c r="BO496">
        <v>0</v>
      </c>
      <c r="BP496">
        <v>0</v>
      </c>
      <c r="BQ496">
        <v>0</v>
      </c>
      <c r="BR496">
        <v>0</v>
      </c>
      <c r="BS496">
        <v>0</v>
      </c>
      <c r="BT496">
        <v>0</v>
      </c>
      <c r="BU496">
        <v>0</v>
      </c>
      <c r="BV496">
        <v>0</v>
      </c>
      <c r="BW496">
        <v>0</v>
      </c>
      <c r="CX496">
        <f>Y496*Source!I215</f>
        <v>5.9851999999999995E-2</v>
      </c>
      <c r="CY496">
        <f>AB496</f>
        <v>124.14</v>
      </c>
      <c r="CZ496">
        <f>AF496</f>
        <v>124.14</v>
      </c>
      <c r="DA496">
        <f>AJ496</f>
        <v>1</v>
      </c>
      <c r="DB496">
        <f t="shared" si="53"/>
        <v>64.55</v>
      </c>
      <c r="DC496">
        <f t="shared" si="54"/>
        <v>6.29</v>
      </c>
    </row>
    <row r="497" spans="1:107">
      <c r="A497">
        <f>ROW(Source!A215)</f>
        <v>215</v>
      </c>
      <c r="B497">
        <v>48583957</v>
      </c>
      <c r="C497">
        <v>48585311</v>
      </c>
      <c r="D497">
        <v>40547108</v>
      </c>
      <c r="E497">
        <v>1</v>
      </c>
      <c r="F497">
        <v>1</v>
      </c>
      <c r="G497">
        <v>1</v>
      </c>
      <c r="H497">
        <v>2</v>
      </c>
      <c r="I497" t="s">
        <v>1379</v>
      </c>
      <c r="J497" t="s">
        <v>1380</v>
      </c>
      <c r="K497" t="s">
        <v>1381</v>
      </c>
      <c r="L497">
        <v>1368</v>
      </c>
      <c r="N497">
        <v>1011</v>
      </c>
      <c r="O497" t="s">
        <v>997</v>
      </c>
      <c r="P497" t="s">
        <v>997</v>
      </c>
      <c r="Q497">
        <v>1</v>
      </c>
      <c r="W497">
        <v>0</v>
      </c>
      <c r="X497">
        <v>1846615105</v>
      </c>
      <c r="Y497">
        <v>0.39</v>
      </c>
      <c r="AA497">
        <v>0</v>
      </c>
      <c r="AB497">
        <v>6.9</v>
      </c>
      <c r="AC497">
        <v>0</v>
      </c>
      <c r="AD497">
        <v>0</v>
      </c>
      <c r="AE497">
        <v>0</v>
      </c>
      <c r="AF497">
        <v>6.9</v>
      </c>
      <c r="AG497">
        <v>0</v>
      </c>
      <c r="AH497">
        <v>0</v>
      </c>
      <c r="AI497">
        <v>1</v>
      </c>
      <c r="AJ497">
        <v>1</v>
      </c>
      <c r="AK497">
        <v>1</v>
      </c>
      <c r="AL497">
        <v>1</v>
      </c>
      <c r="AN497">
        <v>0</v>
      </c>
      <c r="AO497">
        <v>1</v>
      </c>
      <c r="AP497">
        <v>0</v>
      </c>
      <c r="AQ497">
        <v>0</v>
      </c>
      <c r="AR497">
        <v>0</v>
      </c>
      <c r="AS497" t="s">
        <v>3</v>
      </c>
      <c r="AT497">
        <v>0.39</v>
      </c>
      <c r="AU497" t="s">
        <v>3</v>
      </c>
      <c r="AV497">
        <v>0</v>
      </c>
      <c r="AW497">
        <v>2</v>
      </c>
      <c r="AX497">
        <v>48585326</v>
      </c>
      <c r="AY497">
        <v>1</v>
      </c>
      <c r="AZ497">
        <v>0</v>
      </c>
      <c r="BA497">
        <v>540</v>
      </c>
      <c r="BB497">
        <v>0</v>
      </c>
      <c r="BC497">
        <v>0</v>
      </c>
      <c r="BD497">
        <v>0</v>
      </c>
      <c r="BE497">
        <v>0</v>
      </c>
      <c r="BF497">
        <v>0</v>
      </c>
      <c r="BG497">
        <v>0</v>
      </c>
      <c r="BH497">
        <v>0</v>
      </c>
      <c r="BI497">
        <v>0</v>
      </c>
      <c r="BJ497">
        <v>0</v>
      </c>
      <c r="BK497">
        <v>0</v>
      </c>
      <c r="BL497">
        <v>0</v>
      </c>
      <c r="BM497">
        <v>0</v>
      </c>
      <c r="BN497">
        <v>0</v>
      </c>
      <c r="BO497">
        <v>0</v>
      </c>
      <c r="BP497">
        <v>0</v>
      </c>
      <c r="BQ497">
        <v>0</v>
      </c>
      <c r="BR497">
        <v>0</v>
      </c>
      <c r="BS497">
        <v>0</v>
      </c>
      <c r="BT497">
        <v>0</v>
      </c>
      <c r="BU497">
        <v>0</v>
      </c>
      <c r="BV497">
        <v>0</v>
      </c>
      <c r="BW497">
        <v>0</v>
      </c>
      <c r="CX497">
        <f>Y497*Source!I215</f>
        <v>4.4888999999999998E-2</v>
      </c>
      <c r="CY497">
        <f>AB497</f>
        <v>6.9</v>
      </c>
      <c r="CZ497">
        <f>AF497</f>
        <v>6.9</v>
      </c>
      <c r="DA497">
        <f>AJ497</f>
        <v>1</v>
      </c>
      <c r="DB497">
        <f t="shared" si="53"/>
        <v>2.69</v>
      </c>
      <c r="DC497">
        <f t="shared" si="54"/>
        <v>0</v>
      </c>
    </row>
    <row r="498" spans="1:107">
      <c r="A498">
        <f>ROW(Source!A215)</f>
        <v>215</v>
      </c>
      <c r="B498">
        <v>48583957</v>
      </c>
      <c r="C498">
        <v>48585311</v>
      </c>
      <c r="D498">
        <v>40547214</v>
      </c>
      <c r="E498">
        <v>1</v>
      </c>
      <c r="F498">
        <v>1</v>
      </c>
      <c r="G498">
        <v>1</v>
      </c>
      <c r="H498">
        <v>2</v>
      </c>
      <c r="I498" t="s">
        <v>1104</v>
      </c>
      <c r="J498" t="s">
        <v>1105</v>
      </c>
      <c r="K498" t="s">
        <v>1106</v>
      </c>
      <c r="L498">
        <v>1368</v>
      </c>
      <c r="N498">
        <v>1011</v>
      </c>
      <c r="O498" t="s">
        <v>997</v>
      </c>
      <c r="P498" t="s">
        <v>997</v>
      </c>
      <c r="Q498">
        <v>1</v>
      </c>
      <c r="W498">
        <v>0</v>
      </c>
      <c r="X498">
        <v>1084334125</v>
      </c>
      <c r="Y498">
        <v>1.79</v>
      </c>
      <c r="AA498">
        <v>0</v>
      </c>
      <c r="AB498">
        <v>7.55</v>
      </c>
      <c r="AC498">
        <v>0</v>
      </c>
      <c r="AD498">
        <v>0</v>
      </c>
      <c r="AE498">
        <v>0</v>
      </c>
      <c r="AF498">
        <v>7.55</v>
      </c>
      <c r="AG498">
        <v>0</v>
      </c>
      <c r="AH498">
        <v>0</v>
      </c>
      <c r="AI498">
        <v>1</v>
      </c>
      <c r="AJ498">
        <v>1</v>
      </c>
      <c r="AK498">
        <v>1</v>
      </c>
      <c r="AL498">
        <v>1</v>
      </c>
      <c r="AN498">
        <v>0</v>
      </c>
      <c r="AO498">
        <v>1</v>
      </c>
      <c r="AP498">
        <v>0</v>
      </c>
      <c r="AQ498">
        <v>0</v>
      </c>
      <c r="AR498">
        <v>0</v>
      </c>
      <c r="AS498" t="s">
        <v>3</v>
      </c>
      <c r="AT498">
        <v>1.79</v>
      </c>
      <c r="AU498" t="s">
        <v>3</v>
      </c>
      <c r="AV498">
        <v>0</v>
      </c>
      <c r="AW498">
        <v>2</v>
      </c>
      <c r="AX498">
        <v>48585327</v>
      </c>
      <c r="AY498">
        <v>1</v>
      </c>
      <c r="AZ498">
        <v>0</v>
      </c>
      <c r="BA498">
        <v>541</v>
      </c>
      <c r="BB498">
        <v>0</v>
      </c>
      <c r="BC498">
        <v>0</v>
      </c>
      <c r="BD498">
        <v>0</v>
      </c>
      <c r="BE498">
        <v>0</v>
      </c>
      <c r="BF498">
        <v>0</v>
      </c>
      <c r="BG498">
        <v>0</v>
      </c>
      <c r="BH498">
        <v>0</v>
      </c>
      <c r="BI498">
        <v>0</v>
      </c>
      <c r="BJ498">
        <v>0</v>
      </c>
      <c r="BK498">
        <v>0</v>
      </c>
      <c r="BL498">
        <v>0</v>
      </c>
      <c r="BM498">
        <v>0</v>
      </c>
      <c r="BN498">
        <v>0</v>
      </c>
      <c r="BO498">
        <v>0</v>
      </c>
      <c r="BP498">
        <v>0</v>
      </c>
      <c r="BQ498">
        <v>0</v>
      </c>
      <c r="BR498">
        <v>0</v>
      </c>
      <c r="BS498">
        <v>0</v>
      </c>
      <c r="BT498">
        <v>0</v>
      </c>
      <c r="BU498">
        <v>0</v>
      </c>
      <c r="BV498">
        <v>0</v>
      </c>
      <c r="BW498">
        <v>0</v>
      </c>
      <c r="CX498">
        <f>Y498*Source!I215</f>
        <v>0.20602899999999999</v>
      </c>
      <c r="CY498">
        <f>AB498</f>
        <v>7.55</v>
      </c>
      <c r="CZ498">
        <f>AF498</f>
        <v>7.55</v>
      </c>
      <c r="DA498">
        <f>AJ498</f>
        <v>1</v>
      </c>
      <c r="DB498">
        <f t="shared" si="53"/>
        <v>13.51</v>
      </c>
      <c r="DC498">
        <f t="shared" si="54"/>
        <v>0</v>
      </c>
    </row>
    <row r="499" spans="1:107">
      <c r="A499">
        <f>ROW(Source!A215)</f>
        <v>215</v>
      </c>
      <c r="B499">
        <v>48583957</v>
      </c>
      <c r="C499">
        <v>48585311</v>
      </c>
      <c r="D499">
        <v>40548857</v>
      </c>
      <c r="E499">
        <v>1</v>
      </c>
      <c r="F499">
        <v>1</v>
      </c>
      <c r="G499">
        <v>1</v>
      </c>
      <c r="H499">
        <v>2</v>
      </c>
      <c r="I499" t="s">
        <v>1028</v>
      </c>
      <c r="J499" t="s">
        <v>1029</v>
      </c>
      <c r="K499" t="s">
        <v>1030</v>
      </c>
      <c r="L499">
        <v>1368</v>
      </c>
      <c r="N499">
        <v>1011</v>
      </c>
      <c r="O499" t="s">
        <v>997</v>
      </c>
      <c r="P499" t="s">
        <v>997</v>
      </c>
      <c r="Q499">
        <v>1</v>
      </c>
      <c r="W499">
        <v>0</v>
      </c>
      <c r="X499">
        <v>-671646184</v>
      </c>
      <c r="Y499">
        <v>0.78</v>
      </c>
      <c r="AA499">
        <v>0</v>
      </c>
      <c r="AB499">
        <v>91.76</v>
      </c>
      <c r="AC499">
        <v>10.35</v>
      </c>
      <c r="AD499">
        <v>0</v>
      </c>
      <c r="AE499">
        <v>0</v>
      </c>
      <c r="AF499">
        <v>91.76</v>
      </c>
      <c r="AG499">
        <v>10.35</v>
      </c>
      <c r="AH499">
        <v>0</v>
      </c>
      <c r="AI499">
        <v>1</v>
      </c>
      <c r="AJ499">
        <v>1</v>
      </c>
      <c r="AK499">
        <v>1</v>
      </c>
      <c r="AL499">
        <v>1</v>
      </c>
      <c r="AN499">
        <v>0</v>
      </c>
      <c r="AO499">
        <v>1</v>
      </c>
      <c r="AP499">
        <v>0</v>
      </c>
      <c r="AQ499">
        <v>0</v>
      </c>
      <c r="AR499">
        <v>0</v>
      </c>
      <c r="AS499" t="s">
        <v>3</v>
      </c>
      <c r="AT499">
        <v>0.78</v>
      </c>
      <c r="AU499" t="s">
        <v>3</v>
      </c>
      <c r="AV499">
        <v>0</v>
      </c>
      <c r="AW499">
        <v>2</v>
      </c>
      <c r="AX499">
        <v>48585328</v>
      </c>
      <c r="AY499">
        <v>1</v>
      </c>
      <c r="AZ499">
        <v>0</v>
      </c>
      <c r="BA499">
        <v>542</v>
      </c>
      <c r="BB499">
        <v>0</v>
      </c>
      <c r="BC499">
        <v>0</v>
      </c>
      <c r="BD499">
        <v>0</v>
      </c>
      <c r="BE499">
        <v>0</v>
      </c>
      <c r="BF499">
        <v>0</v>
      </c>
      <c r="BG499">
        <v>0</v>
      </c>
      <c r="BH499">
        <v>0</v>
      </c>
      <c r="BI499">
        <v>0</v>
      </c>
      <c r="BJ499">
        <v>0</v>
      </c>
      <c r="BK499">
        <v>0</v>
      </c>
      <c r="BL499">
        <v>0</v>
      </c>
      <c r="BM499">
        <v>0</v>
      </c>
      <c r="BN499">
        <v>0</v>
      </c>
      <c r="BO499">
        <v>0</v>
      </c>
      <c r="BP499">
        <v>0</v>
      </c>
      <c r="BQ499">
        <v>0</v>
      </c>
      <c r="BR499">
        <v>0</v>
      </c>
      <c r="BS499">
        <v>0</v>
      </c>
      <c r="BT499">
        <v>0</v>
      </c>
      <c r="BU499">
        <v>0</v>
      </c>
      <c r="BV499">
        <v>0</v>
      </c>
      <c r="BW499">
        <v>0</v>
      </c>
      <c r="CX499">
        <f>Y499*Source!I215</f>
        <v>8.9777999999999997E-2</v>
      </c>
      <c r="CY499">
        <f>AB499</f>
        <v>91.76</v>
      </c>
      <c r="CZ499">
        <f>AF499</f>
        <v>91.76</v>
      </c>
      <c r="DA499">
        <f>AJ499</f>
        <v>1</v>
      </c>
      <c r="DB499">
        <f t="shared" si="53"/>
        <v>71.569999999999993</v>
      </c>
      <c r="DC499">
        <f t="shared" si="54"/>
        <v>8.07</v>
      </c>
    </row>
    <row r="500" spans="1:107">
      <c r="A500">
        <f>ROW(Source!A215)</f>
        <v>215</v>
      </c>
      <c r="B500">
        <v>48583957</v>
      </c>
      <c r="C500">
        <v>48585311</v>
      </c>
      <c r="D500">
        <v>40486031</v>
      </c>
      <c r="E500">
        <v>1</v>
      </c>
      <c r="F500">
        <v>1</v>
      </c>
      <c r="G500">
        <v>1</v>
      </c>
      <c r="H500">
        <v>3</v>
      </c>
      <c r="I500" t="s">
        <v>1382</v>
      </c>
      <c r="J500" t="s">
        <v>1383</v>
      </c>
      <c r="K500" t="s">
        <v>1384</v>
      </c>
      <c r="L500">
        <v>1348</v>
      </c>
      <c r="N500">
        <v>1009</v>
      </c>
      <c r="O500" t="s">
        <v>40</v>
      </c>
      <c r="P500" t="s">
        <v>40</v>
      </c>
      <c r="Q500">
        <v>1000</v>
      </c>
      <c r="W500">
        <v>0</v>
      </c>
      <c r="X500">
        <v>1282960288</v>
      </c>
      <c r="Y500">
        <v>5.0099999999999997E-3</v>
      </c>
      <c r="AA500">
        <v>17183</v>
      </c>
      <c r="AB500">
        <v>0</v>
      </c>
      <c r="AC500">
        <v>0</v>
      </c>
      <c r="AD500">
        <v>0</v>
      </c>
      <c r="AE500">
        <v>17183</v>
      </c>
      <c r="AF500">
        <v>0</v>
      </c>
      <c r="AG500">
        <v>0</v>
      </c>
      <c r="AH500">
        <v>0</v>
      </c>
      <c r="AI500">
        <v>1</v>
      </c>
      <c r="AJ500">
        <v>1</v>
      </c>
      <c r="AK500">
        <v>1</v>
      </c>
      <c r="AL500">
        <v>1</v>
      </c>
      <c r="AN500">
        <v>0</v>
      </c>
      <c r="AO500">
        <v>1</v>
      </c>
      <c r="AP500">
        <v>0</v>
      </c>
      <c r="AQ500">
        <v>0</v>
      </c>
      <c r="AR500">
        <v>0</v>
      </c>
      <c r="AS500" t="s">
        <v>3</v>
      </c>
      <c r="AT500">
        <v>5.0099999999999997E-3</v>
      </c>
      <c r="AU500" t="s">
        <v>3</v>
      </c>
      <c r="AV500">
        <v>0</v>
      </c>
      <c r="AW500">
        <v>2</v>
      </c>
      <c r="AX500">
        <v>48585329</v>
      </c>
      <c r="AY500">
        <v>1</v>
      </c>
      <c r="AZ500">
        <v>0</v>
      </c>
      <c r="BA500">
        <v>543</v>
      </c>
      <c r="BB500">
        <v>0</v>
      </c>
      <c r="BC500">
        <v>0</v>
      </c>
      <c r="BD500">
        <v>0</v>
      </c>
      <c r="BE500">
        <v>0</v>
      </c>
      <c r="BF500">
        <v>0</v>
      </c>
      <c r="BG500">
        <v>0</v>
      </c>
      <c r="BH500">
        <v>0</v>
      </c>
      <c r="BI500">
        <v>0</v>
      </c>
      <c r="BJ500">
        <v>0</v>
      </c>
      <c r="BK500">
        <v>0</v>
      </c>
      <c r="BL500">
        <v>0</v>
      </c>
      <c r="BM500">
        <v>0</v>
      </c>
      <c r="BN500">
        <v>0</v>
      </c>
      <c r="BO500">
        <v>0</v>
      </c>
      <c r="BP500">
        <v>0</v>
      </c>
      <c r="BQ500">
        <v>0</v>
      </c>
      <c r="BR500">
        <v>0</v>
      </c>
      <c r="BS500">
        <v>0</v>
      </c>
      <c r="BT500">
        <v>0</v>
      </c>
      <c r="BU500">
        <v>0</v>
      </c>
      <c r="BV500">
        <v>0</v>
      </c>
      <c r="BW500">
        <v>0</v>
      </c>
      <c r="CX500">
        <f>Y500*Source!I215</f>
        <v>5.7665099999999996E-4</v>
      </c>
      <c r="CY500">
        <f>AA500</f>
        <v>17183</v>
      </c>
      <c r="CZ500">
        <f>AE500</f>
        <v>17183</v>
      </c>
      <c r="DA500">
        <f>AI500</f>
        <v>1</v>
      </c>
      <c r="DB500">
        <f t="shared" si="53"/>
        <v>86.09</v>
      </c>
      <c r="DC500">
        <f t="shared" si="54"/>
        <v>0</v>
      </c>
    </row>
    <row r="501" spans="1:107">
      <c r="A501">
        <f>ROW(Source!A215)</f>
        <v>215</v>
      </c>
      <c r="B501">
        <v>48583957</v>
      </c>
      <c r="C501">
        <v>48585311</v>
      </c>
      <c r="D501">
        <v>40488840</v>
      </c>
      <c r="E501">
        <v>1</v>
      </c>
      <c r="F501">
        <v>1</v>
      </c>
      <c r="G501">
        <v>1</v>
      </c>
      <c r="H501">
        <v>3</v>
      </c>
      <c r="I501" t="s">
        <v>1385</v>
      </c>
      <c r="J501" t="s">
        <v>1386</v>
      </c>
      <c r="K501" t="s">
        <v>1387</v>
      </c>
      <c r="L501">
        <v>1348</v>
      </c>
      <c r="N501">
        <v>1009</v>
      </c>
      <c r="O501" t="s">
        <v>40</v>
      </c>
      <c r="P501" t="s">
        <v>40</v>
      </c>
      <c r="Q501">
        <v>1000</v>
      </c>
      <c r="W501">
        <v>0</v>
      </c>
      <c r="X501">
        <v>184689296</v>
      </c>
      <c r="Y501">
        <v>4.4999999999999999E-4</v>
      </c>
      <c r="AA501">
        <v>10362</v>
      </c>
      <c r="AB501">
        <v>0</v>
      </c>
      <c r="AC501">
        <v>0</v>
      </c>
      <c r="AD501">
        <v>0</v>
      </c>
      <c r="AE501">
        <v>10362</v>
      </c>
      <c r="AF501">
        <v>0</v>
      </c>
      <c r="AG501">
        <v>0</v>
      </c>
      <c r="AH501">
        <v>0</v>
      </c>
      <c r="AI501">
        <v>1</v>
      </c>
      <c r="AJ501">
        <v>1</v>
      </c>
      <c r="AK501">
        <v>1</v>
      </c>
      <c r="AL501">
        <v>1</v>
      </c>
      <c r="AN501">
        <v>0</v>
      </c>
      <c r="AO501">
        <v>1</v>
      </c>
      <c r="AP501">
        <v>0</v>
      </c>
      <c r="AQ501">
        <v>0</v>
      </c>
      <c r="AR501">
        <v>0</v>
      </c>
      <c r="AS501" t="s">
        <v>3</v>
      </c>
      <c r="AT501">
        <v>4.4999999999999999E-4</v>
      </c>
      <c r="AU501" t="s">
        <v>3</v>
      </c>
      <c r="AV501">
        <v>0</v>
      </c>
      <c r="AW501">
        <v>2</v>
      </c>
      <c r="AX501">
        <v>48585330</v>
      </c>
      <c r="AY501">
        <v>1</v>
      </c>
      <c r="AZ501">
        <v>0</v>
      </c>
      <c r="BA501">
        <v>544</v>
      </c>
      <c r="BB501">
        <v>0</v>
      </c>
      <c r="BC501">
        <v>0</v>
      </c>
      <c r="BD501">
        <v>0</v>
      </c>
      <c r="BE501">
        <v>0</v>
      </c>
      <c r="BF501">
        <v>0</v>
      </c>
      <c r="BG501">
        <v>0</v>
      </c>
      <c r="BH501">
        <v>0</v>
      </c>
      <c r="BI501">
        <v>0</v>
      </c>
      <c r="BJ501">
        <v>0</v>
      </c>
      <c r="BK501">
        <v>0</v>
      </c>
      <c r="BL501">
        <v>0</v>
      </c>
      <c r="BM501">
        <v>0</v>
      </c>
      <c r="BN501">
        <v>0</v>
      </c>
      <c r="BO501">
        <v>0</v>
      </c>
      <c r="BP501">
        <v>0</v>
      </c>
      <c r="BQ501">
        <v>0</v>
      </c>
      <c r="BR501">
        <v>0</v>
      </c>
      <c r="BS501">
        <v>0</v>
      </c>
      <c r="BT501">
        <v>0</v>
      </c>
      <c r="BU501">
        <v>0</v>
      </c>
      <c r="BV501">
        <v>0</v>
      </c>
      <c r="BW501">
        <v>0</v>
      </c>
      <c r="CX501">
        <f>Y501*Source!I215</f>
        <v>5.1794999999999995E-5</v>
      </c>
      <c r="CY501">
        <f>AA501</f>
        <v>10362</v>
      </c>
      <c r="CZ501">
        <f>AE501</f>
        <v>10362</v>
      </c>
      <c r="DA501">
        <f>AI501</f>
        <v>1</v>
      </c>
      <c r="DB501">
        <f t="shared" si="53"/>
        <v>4.66</v>
      </c>
      <c r="DC501">
        <f t="shared" si="54"/>
        <v>0</v>
      </c>
    </row>
    <row r="502" spans="1:107">
      <c r="A502">
        <f>ROW(Source!A215)</f>
        <v>215</v>
      </c>
      <c r="B502">
        <v>48583957</v>
      </c>
      <c r="C502">
        <v>48585311</v>
      </c>
      <c r="D502">
        <v>40484911</v>
      </c>
      <c r="E502">
        <v>1</v>
      </c>
      <c r="F502">
        <v>1</v>
      </c>
      <c r="G502">
        <v>1</v>
      </c>
      <c r="H502">
        <v>3</v>
      </c>
      <c r="I502" t="s">
        <v>1388</v>
      </c>
      <c r="J502" t="s">
        <v>1389</v>
      </c>
      <c r="K502" t="s">
        <v>1390</v>
      </c>
      <c r="L502">
        <v>1346</v>
      </c>
      <c r="N502">
        <v>1009</v>
      </c>
      <c r="O502" t="s">
        <v>220</v>
      </c>
      <c r="P502" t="s">
        <v>220</v>
      </c>
      <c r="Q502">
        <v>1</v>
      </c>
      <c r="W502">
        <v>0</v>
      </c>
      <c r="X502">
        <v>-528012699</v>
      </c>
      <c r="Y502">
        <v>8</v>
      </c>
      <c r="AA502">
        <v>23.09</v>
      </c>
      <c r="AB502">
        <v>0</v>
      </c>
      <c r="AC502">
        <v>0</v>
      </c>
      <c r="AD502">
        <v>0</v>
      </c>
      <c r="AE502">
        <v>23.09</v>
      </c>
      <c r="AF502">
        <v>0</v>
      </c>
      <c r="AG502">
        <v>0</v>
      </c>
      <c r="AH502">
        <v>0</v>
      </c>
      <c r="AI502">
        <v>1</v>
      </c>
      <c r="AJ502">
        <v>1</v>
      </c>
      <c r="AK502">
        <v>1</v>
      </c>
      <c r="AL502">
        <v>1</v>
      </c>
      <c r="AN502">
        <v>0</v>
      </c>
      <c r="AO502">
        <v>1</v>
      </c>
      <c r="AP502">
        <v>0</v>
      </c>
      <c r="AQ502">
        <v>0</v>
      </c>
      <c r="AR502">
        <v>0</v>
      </c>
      <c r="AS502" t="s">
        <v>3</v>
      </c>
      <c r="AT502">
        <v>8</v>
      </c>
      <c r="AU502" t="s">
        <v>3</v>
      </c>
      <c r="AV502">
        <v>0</v>
      </c>
      <c r="AW502">
        <v>2</v>
      </c>
      <c r="AX502">
        <v>48585331</v>
      </c>
      <c r="AY502">
        <v>1</v>
      </c>
      <c r="AZ502">
        <v>0</v>
      </c>
      <c r="BA502">
        <v>545</v>
      </c>
      <c r="BB502">
        <v>0</v>
      </c>
      <c r="BC502">
        <v>0</v>
      </c>
      <c r="BD502">
        <v>0</v>
      </c>
      <c r="BE502">
        <v>0</v>
      </c>
      <c r="BF502">
        <v>0</v>
      </c>
      <c r="BG502">
        <v>0</v>
      </c>
      <c r="BH502">
        <v>0</v>
      </c>
      <c r="BI502">
        <v>0</v>
      </c>
      <c r="BJ502">
        <v>0</v>
      </c>
      <c r="BK502">
        <v>0</v>
      </c>
      <c r="BL502">
        <v>0</v>
      </c>
      <c r="BM502">
        <v>0</v>
      </c>
      <c r="BN502">
        <v>0</v>
      </c>
      <c r="BO502">
        <v>0</v>
      </c>
      <c r="BP502">
        <v>0</v>
      </c>
      <c r="BQ502">
        <v>0</v>
      </c>
      <c r="BR502">
        <v>0</v>
      </c>
      <c r="BS502">
        <v>0</v>
      </c>
      <c r="BT502">
        <v>0</v>
      </c>
      <c r="BU502">
        <v>0</v>
      </c>
      <c r="BV502">
        <v>0</v>
      </c>
      <c r="BW502">
        <v>0</v>
      </c>
      <c r="CX502">
        <f>Y502*Source!I215</f>
        <v>0.92079999999999995</v>
      </c>
      <c r="CY502">
        <f>AA502</f>
        <v>23.09</v>
      </c>
      <c r="CZ502">
        <f>AE502</f>
        <v>23.09</v>
      </c>
      <c r="DA502">
        <f>AI502</f>
        <v>1</v>
      </c>
      <c r="DB502">
        <f t="shared" si="53"/>
        <v>184.72</v>
      </c>
      <c r="DC502">
        <f t="shared" si="54"/>
        <v>0</v>
      </c>
    </row>
    <row r="503" spans="1:107">
      <c r="A503">
        <f>ROW(Source!A215)</f>
        <v>215</v>
      </c>
      <c r="B503">
        <v>48583957</v>
      </c>
      <c r="C503">
        <v>48585311</v>
      </c>
      <c r="D503">
        <v>40489071</v>
      </c>
      <c r="E503">
        <v>1</v>
      </c>
      <c r="F503">
        <v>1</v>
      </c>
      <c r="G503">
        <v>1</v>
      </c>
      <c r="H503">
        <v>3</v>
      </c>
      <c r="I503" t="s">
        <v>1391</v>
      </c>
      <c r="J503" t="s">
        <v>1392</v>
      </c>
      <c r="K503" t="s">
        <v>1393</v>
      </c>
      <c r="L503">
        <v>1348</v>
      </c>
      <c r="N503">
        <v>1009</v>
      </c>
      <c r="O503" t="s">
        <v>40</v>
      </c>
      <c r="P503" t="s">
        <v>40</v>
      </c>
      <c r="Q503">
        <v>1000</v>
      </c>
      <c r="W503">
        <v>0</v>
      </c>
      <c r="X503">
        <v>-384985709</v>
      </c>
      <c r="Y503">
        <v>1.4999999999999999E-2</v>
      </c>
      <c r="AA503">
        <v>9040.01</v>
      </c>
      <c r="AB503">
        <v>0</v>
      </c>
      <c r="AC503">
        <v>0</v>
      </c>
      <c r="AD503">
        <v>0</v>
      </c>
      <c r="AE503">
        <v>9040.01</v>
      </c>
      <c r="AF503">
        <v>0</v>
      </c>
      <c r="AG503">
        <v>0</v>
      </c>
      <c r="AH503">
        <v>0</v>
      </c>
      <c r="AI503">
        <v>1</v>
      </c>
      <c r="AJ503">
        <v>1</v>
      </c>
      <c r="AK503">
        <v>1</v>
      </c>
      <c r="AL503">
        <v>1</v>
      </c>
      <c r="AN503">
        <v>0</v>
      </c>
      <c r="AO503">
        <v>1</v>
      </c>
      <c r="AP503">
        <v>0</v>
      </c>
      <c r="AQ503">
        <v>0</v>
      </c>
      <c r="AR503">
        <v>0</v>
      </c>
      <c r="AS503" t="s">
        <v>3</v>
      </c>
      <c r="AT503">
        <v>1.4999999999999999E-2</v>
      </c>
      <c r="AU503" t="s">
        <v>3</v>
      </c>
      <c r="AV503">
        <v>0</v>
      </c>
      <c r="AW503">
        <v>2</v>
      </c>
      <c r="AX503">
        <v>48585332</v>
      </c>
      <c r="AY503">
        <v>1</v>
      </c>
      <c r="AZ503">
        <v>0</v>
      </c>
      <c r="BA503">
        <v>546</v>
      </c>
      <c r="BB503">
        <v>0</v>
      </c>
      <c r="BC503">
        <v>0</v>
      </c>
      <c r="BD503">
        <v>0</v>
      </c>
      <c r="BE503">
        <v>0</v>
      </c>
      <c r="BF503">
        <v>0</v>
      </c>
      <c r="BG503">
        <v>0</v>
      </c>
      <c r="BH503">
        <v>0</v>
      </c>
      <c r="BI503">
        <v>0</v>
      </c>
      <c r="BJ503">
        <v>0</v>
      </c>
      <c r="BK503">
        <v>0</v>
      </c>
      <c r="BL503">
        <v>0</v>
      </c>
      <c r="BM503">
        <v>0</v>
      </c>
      <c r="BN503">
        <v>0</v>
      </c>
      <c r="BO503">
        <v>0</v>
      </c>
      <c r="BP503">
        <v>0</v>
      </c>
      <c r="BQ503">
        <v>0</v>
      </c>
      <c r="BR503">
        <v>0</v>
      </c>
      <c r="BS503">
        <v>0</v>
      </c>
      <c r="BT503">
        <v>0</v>
      </c>
      <c r="BU503">
        <v>0</v>
      </c>
      <c r="BV503">
        <v>0</v>
      </c>
      <c r="BW503">
        <v>0</v>
      </c>
      <c r="CX503">
        <f>Y503*Source!I215</f>
        <v>1.7265E-3</v>
      </c>
      <c r="CY503">
        <f>AA503</f>
        <v>9040.01</v>
      </c>
      <c r="CZ503">
        <f>AE503</f>
        <v>9040.01</v>
      </c>
      <c r="DA503">
        <f>AI503</f>
        <v>1</v>
      </c>
      <c r="DB503">
        <f t="shared" si="53"/>
        <v>135.6</v>
      </c>
      <c r="DC503">
        <f t="shared" si="54"/>
        <v>0</v>
      </c>
    </row>
    <row r="504" spans="1:107">
      <c r="A504">
        <f>ROW(Source!A215)</f>
        <v>215</v>
      </c>
      <c r="B504">
        <v>48583957</v>
      </c>
      <c r="C504">
        <v>48585311</v>
      </c>
      <c r="D504">
        <v>40546363</v>
      </c>
      <c r="E504">
        <v>1</v>
      </c>
      <c r="F504">
        <v>1</v>
      </c>
      <c r="G504">
        <v>1</v>
      </c>
      <c r="H504">
        <v>3</v>
      </c>
      <c r="I504" t="s">
        <v>1394</v>
      </c>
      <c r="J504" t="s">
        <v>1395</v>
      </c>
      <c r="K504" t="s">
        <v>1396</v>
      </c>
      <c r="L504">
        <v>1348</v>
      </c>
      <c r="N504">
        <v>1009</v>
      </c>
      <c r="O504" t="s">
        <v>40</v>
      </c>
      <c r="P504" t="s">
        <v>40</v>
      </c>
      <c r="Q504">
        <v>1000</v>
      </c>
      <c r="W504">
        <v>0</v>
      </c>
      <c r="X504">
        <v>1963711609</v>
      </c>
      <c r="Y504">
        <v>8.8999999999999995E-4</v>
      </c>
      <c r="AA504">
        <v>27081.98</v>
      </c>
      <c r="AB504">
        <v>0</v>
      </c>
      <c r="AC504">
        <v>0</v>
      </c>
      <c r="AD504">
        <v>0</v>
      </c>
      <c r="AE504">
        <v>27081.98</v>
      </c>
      <c r="AF504">
        <v>0</v>
      </c>
      <c r="AG504">
        <v>0</v>
      </c>
      <c r="AH504">
        <v>0</v>
      </c>
      <c r="AI504">
        <v>1</v>
      </c>
      <c r="AJ504">
        <v>1</v>
      </c>
      <c r="AK504">
        <v>1</v>
      </c>
      <c r="AL504">
        <v>1</v>
      </c>
      <c r="AN504">
        <v>0</v>
      </c>
      <c r="AO504">
        <v>1</v>
      </c>
      <c r="AP504">
        <v>0</v>
      </c>
      <c r="AQ504">
        <v>0</v>
      </c>
      <c r="AR504">
        <v>0</v>
      </c>
      <c r="AS504" t="s">
        <v>3</v>
      </c>
      <c r="AT504">
        <v>8.8999999999999995E-4</v>
      </c>
      <c r="AU504" t="s">
        <v>3</v>
      </c>
      <c r="AV504">
        <v>0</v>
      </c>
      <c r="AW504">
        <v>2</v>
      </c>
      <c r="AX504">
        <v>48585339</v>
      </c>
      <c r="AY504">
        <v>1</v>
      </c>
      <c r="AZ504">
        <v>0</v>
      </c>
      <c r="BA504">
        <v>553</v>
      </c>
      <c r="BB504">
        <v>0</v>
      </c>
      <c r="BC504">
        <v>0</v>
      </c>
      <c r="BD504">
        <v>0</v>
      </c>
      <c r="BE504">
        <v>0</v>
      </c>
      <c r="BF504">
        <v>0</v>
      </c>
      <c r="BG504">
        <v>0</v>
      </c>
      <c r="BH504">
        <v>0</v>
      </c>
      <c r="BI504">
        <v>0</v>
      </c>
      <c r="BJ504">
        <v>0</v>
      </c>
      <c r="BK504">
        <v>0</v>
      </c>
      <c r="BL504">
        <v>0</v>
      </c>
      <c r="BM504">
        <v>0</v>
      </c>
      <c r="BN504">
        <v>0</v>
      </c>
      <c r="BO504">
        <v>0</v>
      </c>
      <c r="BP504">
        <v>0</v>
      </c>
      <c r="BQ504">
        <v>0</v>
      </c>
      <c r="BR504">
        <v>0</v>
      </c>
      <c r="BS504">
        <v>0</v>
      </c>
      <c r="BT504">
        <v>0</v>
      </c>
      <c r="BU504">
        <v>0</v>
      </c>
      <c r="BV504">
        <v>0</v>
      </c>
      <c r="BW504">
        <v>0</v>
      </c>
      <c r="CX504">
        <f>Y504*Source!I215</f>
        <v>1.0243899999999999E-4</v>
      </c>
      <c r="CY504">
        <f>AA504</f>
        <v>27081.98</v>
      </c>
      <c r="CZ504">
        <f>AE504</f>
        <v>27081.98</v>
      </c>
      <c r="DA504">
        <f>AI504</f>
        <v>1</v>
      </c>
      <c r="DB504">
        <f t="shared" si="53"/>
        <v>24.1</v>
      </c>
      <c r="DC504">
        <f t="shared" si="54"/>
        <v>0</v>
      </c>
    </row>
    <row r="505" spans="1:107">
      <c r="A505">
        <f>ROW(Source!A218)</f>
        <v>218</v>
      </c>
      <c r="B505">
        <v>48583957</v>
      </c>
      <c r="C505">
        <v>48585342</v>
      </c>
      <c r="D505">
        <v>23129536</v>
      </c>
      <c r="E505">
        <v>1</v>
      </c>
      <c r="F505">
        <v>1</v>
      </c>
      <c r="G505">
        <v>1</v>
      </c>
      <c r="H505">
        <v>1</v>
      </c>
      <c r="I505" t="s">
        <v>989</v>
      </c>
      <c r="J505" t="s">
        <v>3</v>
      </c>
      <c r="K505" t="s">
        <v>990</v>
      </c>
      <c r="L505">
        <v>1369</v>
      </c>
      <c r="N505">
        <v>1013</v>
      </c>
      <c r="O505" t="s">
        <v>991</v>
      </c>
      <c r="P505" t="s">
        <v>991</v>
      </c>
      <c r="Q505">
        <v>1</v>
      </c>
      <c r="W505">
        <v>0</v>
      </c>
      <c r="X505">
        <v>1663406391</v>
      </c>
      <c r="Y505">
        <v>1.33</v>
      </c>
      <c r="AA505">
        <v>0</v>
      </c>
      <c r="AB505">
        <v>0</v>
      </c>
      <c r="AC505">
        <v>0</v>
      </c>
      <c r="AD505">
        <v>8.2799999999999994</v>
      </c>
      <c r="AE505">
        <v>0</v>
      </c>
      <c r="AF505">
        <v>0</v>
      </c>
      <c r="AG505">
        <v>0</v>
      </c>
      <c r="AH505">
        <v>8.2799999999999994</v>
      </c>
      <c r="AI505">
        <v>1</v>
      </c>
      <c r="AJ505">
        <v>1</v>
      </c>
      <c r="AK505">
        <v>1</v>
      </c>
      <c r="AL505">
        <v>1</v>
      </c>
      <c r="AN505">
        <v>0</v>
      </c>
      <c r="AO505">
        <v>1</v>
      </c>
      <c r="AP505">
        <v>0</v>
      </c>
      <c r="AQ505">
        <v>0</v>
      </c>
      <c r="AR505">
        <v>0</v>
      </c>
      <c r="AS505" t="s">
        <v>3</v>
      </c>
      <c r="AT505">
        <v>1.33</v>
      </c>
      <c r="AU505" t="s">
        <v>3</v>
      </c>
      <c r="AV505">
        <v>1</v>
      </c>
      <c r="AW505">
        <v>2</v>
      </c>
      <c r="AX505">
        <v>48585351</v>
      </c>
      <c r="AY505">
        <v>1</v>
      </c>
      <c r="AZ505">
        <v>0</v>
      </c>
      <c r="BA505">
        <v>554</v>
      </c>
      <c r="BB505">
        <v>0</v>
      </c>
      <c r="BC505">
        <v>0</v>
      </c>
      <c r="BD505">
        <v>0</v>
      </c>
      <c r="BE505">
        <v>0</v>
      </c>
      <c r="BF505">
        <v>0</v>
      </c>
      <c r="BG505">
        <v>0</v>
      </c>
      <c r="BH505">
        <v>0</v>
      </c>
      <c r="BI505">
        <v>0</v>
      </c>
      <c r="BJ505">
        <v>0</v>
      </c>
      <c r="BK505">
        <v>0</v>
      </c>
      <c r="BL505">
        <v>0</v>
      </c>
      <c r="BM505">
        <v>0</v>
      </c>
      <c r="BN505">
        <v>0</v>
      </c>
      <c r="BO505">
        <v>0</v>
      </c>
      <c r="BP505">
        <v>0</v>
      </c>
      <c r="BQ505">
        <v>0</v>
      </c>
      <c r="BR505">
        <v>0</v>
      </c>
      <c r="BS505">
        <v>0</v>
      </c>
      <c r="BT505">
        <v>0</v>
      </c>
      <c r="BU505">
        <v>0</v>
      </c>
      <c r="BV505">
        <v>0</v>
      </c>
      <c r="BW505">
        <v>0</v>
      </c>
      <c r="CX505">
        <f>Y505*Source!I218</f>
        <v>10.64</v>
      </c>
      <c r="CY505">
        <f>AD505</f>
        <v>8.2799999999999994</v>
      </c>
      <c r="CZ505">
        <f>AH505</f>
        <v>8.2799999999999994</v>
      </c>
      <c r="DA505">
        <f>AL505</f>
        <v>1</v>
      </c>
      <c r="DB505">
        <f t="shared" si="53"/>
        <v>11.01</v>
      </c>
      <c r="DC505">
        <f t="shared" si="54"/>
        <v>0</v>
      </c>
    </row>
    <row r="506" spans="1:107">
      <c r="A506">
        <f>ROW(Source!A218)</f>
        <v>218</v>
      </c>
      <c r="B506">
        <v>48583957</v>
      </c>
      <c r="C506">
        <v>48585342</v>
      </c>
      <c r="D506">
        <v>40547104</v>
      </c>
      <c r="E506">
        <v>1</v>
      </c>
      <c r="F506">
        <v>1</v>
      </c>
      <c r="G506">
        <v>1</v>
      </c>
      <c r="H506">
        <v>2</v>
      </c>
      <c r="I506" t="s">
        <v>1397</v>
      </c>
      <c r="J506" t="s">
        <v>1398</v>
      </c>
      <c r="K506" t="s">
        <v>1399</v>
      </c>
      <c r="L506">
        <v>1368</v>
      </c>
      <c r="N506">
        <v>1011</v>
      </c>
      <c r="O506" t="s">
        <v>997</v>
      </c>
      <c r="P506" t="s">
        <v>997</v>
      </c>
      <c r="Q506">
        <v>1</v>
      </c>
      <c r="W506">
        <v>0</v>
      </c>
      <c r="X506">
        <v>-1265006147</v>
      </c>
      <c r="Y506">
        <v>0.31</v>
      </c>
      <c r="AA506">
        <v>0</v>
      </c>
      <c r="AB506">
        <v>2.85</v>
      </c>
      <c r="AC506">
        <v>0</v>
      </c>
      <c r="AD506">
        <v>0</v>
      </c>
      <c r="AE506">
        <v>0</v>
      </c>
      <c r="AF506">
        <v>2.85</v>
      </c>
      <c r="AG506">
        <v>0</v>
      </c>
      <c r="AH506">
        <v>0</v>
      </c>
      <c r="AI506">
        <v>1</v>
      </c>
      <c r="AJ506">
        <v>1</v>
      </c>
      <c r="AK506">
        <v>1</v>
      </c>
      <c r="AL506">
        <v>1</v>
      </c>
      <c r="AN506">
        <v>0</v>
      </c>
      <c r="AO506">
        <v>1</v>
      </c>
      <c r="AP506">
        <v>0</v>
      </c>
      <c r="AQ506">
        <v>0</v>
      </c>
      <c r="AR506">
        <v>0</v>
      </c>
      <c r="AS506" t="s">
        <v>3</v>
      </c>
      <c r="AT506">
        <v>0.31</v>
      </c>
      <c r="AU506" t="s">
        <v>3</v>
      </c>
      <c r="AV506">
        <v>0</v>
      </c>
      <c r="AW506">
        <v>2</v>
      </c>
      <c r="AX506">
        <v>48585352</v>
      </c>
      <c r="AY506">
        <v>1</v>
      </c>
      <c r="AZ506">
        <v>0</v>
      </c>
      <c r="BA506">
        <v>555</v>
      </c>
      <c r="BB506">
        <v>0</v>
      </c>
      <c r="BC506">
        <v>0</v>
      </c>
      <c r="BD506">
        <v>0</v>
      </c>
      <c r="BE506">
        <v>0</v>
      </c>
      <c r="BF506">
        <v>0</v>
      </c>
      <c r="BG506">
        <v>0</v>
      </c>
      <c r="BH506">
        <v>0</v>
      </c>
      <c r="BI506">
        <v>0</v>
      </c>
      <c r="BJ506">
        <v>0</v>
      </c>
      <c r="BK506">
        <v>0</v>
      </c>
      <c r="BL506">
        <v>0</v>
      </c>
      <c r="BM506">
        <v>0</v>
      </c>
      <c r="BN506">
        <v>0</v>
      </c>
      <c r="BO506">
        <v>0</v>
      </c>
      <c r="BP506">
        <v>0</v>
      </c>
      <c r="BQ506">
        <v>0</v>
      </c>
      <c r="BR506">
        <v>0</v>
      </c>
      <c r="BS506">
        <v>0</v>
      </c>
      <c r="BT506">
        <v>0</v>
      </c>
      <c r="BU506">
        <v>0</v>
      </c>
      <c r="BV506">
        <v>0</v>
      </c>
      <c r="BW506">
        <v>0</v>
      </c>
      <c r="CX506">
        <f>Y506*Source!I218</f>
        <v>2.48</v>
      </c>
      <c r="CY506">
        <f>AB506</f>
        <v>2.85</v>
      </c>
      <c r="CZ506">
        <f>AF506</f>
        <v>2.85</v>
      </c>
      <c r="DA506">
        <f>AJ506</f>
        <v>1</v>
      </c>
      <c r="DB506">
        <f t="shared" si="53"/>
        <v>0.88</v>
      </c>
      <c r="DC506">
        <f t="shared" si="54"/>
        <v>0</v>
      </c>
    </row>
    <row r="507" spans="1:107">
      <c r="A507">
        <f>ROW(Source!A218)</f>
        <v>218</v>
      </c>
      <c r="B507">
        <v>48583957</v>
      </c>
      <c r="C507">
        <v>48585342</v>
      </c>
      <c r="D507">
        <v>40547108</v>
      </c>
      <c r="E507">
        <v>1</v>
      </c>
      <c r="F507">
        <v>1</v>
      </c>
      <c r="G507">
        <v>1</v>
      </c>
      <c r="H507">
        <v>2</v>
      </c>
      <c r="I507" t="s">
        <v>1379</v>
      </c>
      <c r="J507" t="s">
        <v>1380</v>
      </c>
      <c r="K507" t="s">
        <v>1381</v>
      </c>
      <c r="L507">
        <v>1368</v>
      </c>
      <c r="N507">
        <v>1011</v>
      </c>
      <c r="O507" t="s">
        <v>997</v>
      </c>
      <c r="P507" t="s">
        <v>997</v>
      </c>
      <c r="Q507">
        <v>1</v>
      </c>
      <c r="W507">
        <v>0</v>
      </c>
      <c r="X507">
        <v>1846615105</v>
      </c>
      <c r="Y507">
        <v>0.05</v>
      </c>
      <c r="AA507">
        <v>0</v>
      </c>
      <c r="AB507">
        <v>6.9</v>
      </c>
      <c r="AC507">
        <v>0</v>
      </c>
      <c r="AD507">
        <v>0</v>
      </c>
      <c r="AE507">
        <v>0</v>
      </c>
      <c r="AF507">
        <v>6.9</v>
      </c>
      <c r="AG507">
        <v>0</v>
      </c>
      <c r="AH507">
        <v>0</v>
      </c>
      <c r="AI507">
        <v>1</v>
      </c>
      <c r="AJ507">
        <v>1</v>
      </c>
      <c r="AK507">
        <v>1</v>
      </c>
      <c r="AL507">
        <v>1</v>
      </c>
      <c r="AN507">
        <v>0</v>
      </c>
      <c r="AO507">
        <v>1</v>
      </c>
      <c r="AP507">
        <v>0</v>
      </c>
      <c r="AQ507">
        <v>0</v>
      </c>
      <c r="AR507">
        <v>0</v>
      </c>
      <c r="AS507" t="s">
        <v>3</v>
      </c>
      <c r="AT507">
        <v>0.05</v>
      </c>
      <c r="AU507" t="s">
        <v>3</v>
      </c>
      <c r="AV507">
        <v>0</v>
      </c>
      <c r="AW507">
        <v>2</v>
      </c>
      <c r="AX507">
        <v>48585353</v>
      </c>
      <c r="AY507">
        <v>1</v>
      </c>
      <c r="AZ507">
        <v>0</v>
      </c>
      <c r="BA507">
        <v>556</v>
      </c>
      <c r="BB507">
        <v>0</v>
      </c>
      <c r="BC507">
        <v>0</v>
      </c>
      <c r="BD507">
        <v>0</v>
      </c>
      <c r="BE507">
        <v>0</v>
      </c>
      <c r="BF507">
        <v>0</v>
      </c>
      <c r="BG507">
        <v>0</v>
      </c>
      <c r="BH507">
        <v>0</v>
      </c>
      <c r="BI507">
        <v>0</v>
      </c>
      <c r="BJ507">
        <v>0</v>
      </c>
      <c r="BK507">
        <v>0</v>
      </c>
      <c r="BL507">
        <v>0</v>
      </c>
      <c r="BM507">
        <v>0</v>
      </c>
      <c r="BN507">
        <v>0</v>
      </c>
      <c r="BO507">
        <v>0</v>
      </c>
      <c r="BP507">
        <v>0</v>
      </c>
      <c r="BQ507">
        <v>0</v>
      </c>
      <c r="BR507">
        <v>0</v>
      </c>
      <c r="BS507">
        <v>0</v>
      </c>
      <c r="BT507">
        <v>0</v>
      </c>
      <c r="BU507">
        <v>0</v>
      </c>
      <c r="BV507">
        <v>0</v>
      </c>
      <c r="BW507">
        <v>0</v>
      </c>
      <c r="CX507">
        <f>Y507*Source!I218</f>
        <v>0.4</v>
      </c>
      <c r="CY507">
        <f>AB507</f>
        <v>6.9</v>
      </c>
      <c r="CZ507">
        <f>AF507</f>
        <v>6.9</v>
      </c>
      <c r="DA507">
        <f>AJ507</f>
        <v>1</v>
      </c>
      <c r="DB507">
        <f t="shared" si="53"/>
        <v>0.35</v>
      </c>
      <c r="DC507">
        <f t="shared" si="54"/>
        <v>0</v>
      </c>
    </row>
    <row r="508" spans="1:107">
      <c r="A508">
        <f>ROW(Source!A218)</f>
        <v>218</v>
      </c>
      <c r="B508">
        <v>48583957</v>
      </c>
      <c r="C508">
        <v>48585342</v>
      </c>
      <c r="D508">
        <v>40547214</v>
      </c>
      <c r="E508">
        <v>1</v>
      </c>
      <c r="F508">
        <v>1</v>
      </c>
      <c r="G508">
        <v>1</v>
      </c>
      <c r="H508">
        <v>2</v>
      </c>
      <c r="I508" t="s">
        <v>1104</v>
      </c>
      <c r="J508" t="s">
        <v>1105</v>
      </c>
      <c r="K508" t="s">
        <v>1106</v>
      </c>
      <c r="L508">
        <v>1368</v>
      </c>
      <c r="N508">
        <v>1011</v>
      </c>
      <c r="O508" t="s">
        <v>997</v>
      </c>
      <c r="P508" t="s">
        <v>997</v>
      </c>
      <c r="Q508">
        <v>1</v>
      </c>
      <c r="W508">
        <v>0</v>
      </c>
      <c r="X508">
        <v>1084334125</v>
      </c>
      <c r="Y508">
        <v>0.23</v>
      </c>
      <c r="AA508">
        <v>0</v>
      </c>
      <c r="AB508">
        <v>7.55</v>
      </c>
      <c r="AC508">
        <v>0</v>
      </c>
      <c r="AD508">
        <v>0</v>
      </c>
      <c r="AE508">
        <v>0</v>
      </c>
      <c r="AF508">
        <v>7.55</v>
      </c>
      <c r="AG508">
        <v>0</v>
      </c>
      <c r="AH508">
        <v>0</v>
      </c>
      <c r="AI508">
        <v>1</v>
      </c>
      <c r="AJ508">
        <v>1</v>
      </c>
      <c r="AK508">
        <v>1</v>
      </c>
      <c r="AL508">
        <v>1</v>
      </c>
      <c r="AN508">
        <v>0</v>
      </c>
      <c r="AO508">
        <v>1</v>
      </c>
      <c r="AP508">
        <v>0</v>
      </c>
      <c r="AQ508">
        <v>0</v>
      </c>
      <c r="AR508">
        <v>0</v>
      </c>
      <c r="AS508" t="s">
        <v>3</v>
      </c>
      <c r="AT508">
        <v>0.23</v>
      </c>
      <c r="AU508" t="s">
        <v>3</v>
      </c>
      <c r="AV508">
        <v>0</v>
      </c>
      <c r="AW508">
        <v>2</v>
      </c>
      <c r="AX508">
        <v>48585354</v>
      </c>
      <c r="AY508">
        <v>1</v>
      </c>
      <c r="AZ508">
        <v>0</v>
      </c>
      <c r="BA508">
        <v>557</v>
      </c>
      <c r="BB508">
        <v>0</v>
      </c>
      <c r="BC508">
        <v>0</v>
      </c>
      <c r="BD508">
        <v>0</v>
      </c>
      <c r="BE508">
        <v>0</v>
      </c>
      <c r="BF508">
        <v>0</v>
      </c>
      <c r="BG508">
        <v>0</v>
      </c>
      <c r="BH508">
        <v>0</v>
      </c>
      <c r="BI508">
        <v>0</v>
      </c>
      <c r="BJ508">
        <v>0</v>
      </c>
      <c r="BK508">
        <v>0</v>
      </c>
      <c r="BL508">
        <v>0</v>
      </c>
      <c r="BM508">
        <v>0</v>
      </c>
      <c r="BN508">
        <v>0</v>
      </c>
      <c r="BO508">
        <v>0</v>
      </c>
      <c r="BP508">
        <v>0</v>
      </c>
      <c r="BQ508">
        <v>0</v>
      </c>
      <c r="BR508">
        <v>0</v>
      </c>
      <c r="BS508">
        <v>0</v>
      </c>
      <c r="BT508">
        <v>0</v>
      </c>
      <c r="BU508">
        <v>0</v>
      </c>
      <c r="BV508">
        <v>0</v>
      </c>
      <c r="BW508">
        <v>0</v>
      </c>
      <c r="CX508">
        <f>Y508*Source!I218</f>
        <v>1.84</v>
      </c>
      <c r="CY508">
        <f>AB508</f>
        <v>7.55</v>
      </c>
      <c r="CZ508">
        <f>AF508</f>
        <v>7.55</v>
      </c>
      <c r="DA508">
        <f>AJ508</f>
        <v>1</v>
      </c>
      <c r="DB508">
        <f t="shared" si="53"/>
        <v>1.74</v>
      </c>
      <c r="DC508">
        <f t="shared" si="54"/>
        <v>0</v>
      </c>
    </row>
    <row r="509" spans="1:107">
      <c r="A509">
        <f>ROW(Source!A218)</f>
        <v>218</v>
      </c>
      <c r="B509">
        <v>48583957</v>
      </c>
      <c r="C509">
        <v>48585342</v>
      </c>
      <c r="D509">
        <v>40548857</v>
      </c>
      <c r="E509">
        <v>1</v>
      </c>
      <c r="F509">
        <v>1</v>
      </c>
      <c r="G509">
        <v>1</v>
      </c>
      <c r="H509">
        <v>2</v>
      </c>
      <c r="I509" t="s">
        <v>1028</v>
      </c>
      <c r="J509" t="s">
        <v>1029</v>
      </c>
      <c r="K509" t="s">
        <v>1030</v>
      </c>
      <c r="L509">
        <v>1368</v>
      </c>
      <c r="N509">
        <v>1011</v>
      </c>
      <c r="O509" t="s">
        <v>997</v>
      </c>
      <c r="P509" t="s">
        <v>997</v>
      </c>
      <c r="Q509">
        <v>1</v>
      </c>
      <c r="W509">
        <v>0</v>
      </c>
      <c r="X509">
        <v>-671646184</v>
      </c>
      <c r="Y509">
        <v>0.01</v>
      </c>
      <c r="AA509">
        <v>0</v>
      </c>
      <c r="AB509">
        <v>91.76</v>
      </c>
      <c r="AC509">
        <v>10.35</v>
      </c>
      <c r="AD509">
        <v>0</v>
      </c>
      <c r="AE509">
        <v>0</v>
      </c>
      <c r="AF509">
        <v>91.76</v>
      </c>
      <c r="AG509">
        <v>10.35</v>
      </c>
      <c r="AH509">
        <v>0</v>
      </c>
      <c r="AI509">
        <v>1</v>
      </c>
      <c r="AJ509">
        <v>1</v>
      </c>
      <c r="AK509">
        <v>1</v>
      </c>
      <c r="AL509">
        <v>1</v>
      </c>
      <c r="AN509">
        <v>0</v>
      </c>
      <c r="AO509">
        <v>1</v>
      </c>
      <c r="AP509">
        <v>0</v>
      </c>
      <c r="AQ509">
        <v>0</v>
      </c>
      <c r="AR509">
        <v>0</v>
      </c>
      <c r="AS509" t="s">
        <v>3</v>
      </c>
      <c r="AT509">
        <v>0.01</v>
      </c>
      <c r="AU509" t="s">
        <v>3</v>
      </c>
      <c r="AV509">
        <v>0</v>
      </c>
      <c r="AW509">
        <v>2</v>
      </c>
      <c r="AX509">
        <v>48585355</v>
      </c>
      <c r="AY509">
        <v>1</v>
      </c>
      <c r="AZ509">
        <v>0</v>
      </c>
      <c r="BA509">
        <v>558</v>
      </c>
      <c r="BB509">
        <v>0</v>
      </c>
      <c r="BC509">
        <v>0</v>
      </c>
      <c r="BD509">
        <v>0</v>
      </c>
      <c r="BE509">
        <v>0</v>
      </c>
      <c r="BF509">
        <v>0</v>
      </c>
      <c r="BG509">
        <v>0</v>
      </c>
      <c r="BH509">
        <v>0</v>
      </c>
      <c r="BI509">
        <v>0</v>
      </c>
      <c r="BJ509">
        <v>0</v>
      </c>
      <c r="BK509">
        <v>0</v>
      </c>
      <c r="BL509">
        <v>0</v>
      </c>
      <c r="BM509">
        <v>0</v>
      </c>
      <c r="BN509">
        <v>0</v>
      </c>
      <c r="BO509">
        <v>0</v>
      </c>
      <c r="BP509">
        <v>0</v>
      </c>
      <c r="BQ509">
        <v>0</v>
      </c>
      <c r="BR509">
        <v>0</v>
      </c>
      <c r="BS509">
        <v>0</v>
      </c>
      <c r="BT509">
        <v>0</v>
      </c>
      <c r="BU509">
        <v>0</v>
      </c>
      <c r="BV509">
        <v>0</v>
      </c>
      <c r="BW509">
        <v>0</v>
      </c>
      <c r="CX509">
        <f>Y509*Source!I218</f>
        <v>0.08</v>
      </c>
      <c r="CY509">
        <f>AB509</f>
        <v>91.76</v>
      </c>
      <c r="CZ509">
        <f>AF509</f>
        <v>91.76</v>
      </c>
      <c r="DA509">
        <f>AJ509</f>
        <v>1</v>
      </c>
      <c r="DB509">
        <f t="shared" si="53"/>
        <v>0.92</v>
      </c>
      <c r="DC509">
        <f t="shared" si="54"/>
        <v>0.1</v>
      </c>
    </row>
    <row r="510" spans="1:107">
      <c r="A510">
        <f>ROW(Source!A218)</f>
        <v>218</v>
      </c>
      <c r="B510">
        <v>48583957</v>
      </c>
      <c r="C510">
        <v>48585342</v>
      </c>
      <c r="D510">
        <v>40488840</v>
      </c>
      <c r="E510">
        <v>1</v>
      </c>
      <c r="F510">
        <v>1</v>
      </c>
      <c r="G510">
        <v>1</v>
      </c>
      <c r="H510">
        <v>3</v>
      </c>
      <c r="I510" t="s">
        <v>1385</v>
      </c>
      <c r="J510" t="s">
        <v>1386</v>
      </c>
      <c r="K510" t="s">
        <v>1387</v>
      </c>
      <c r="L510">
        <v>1348</v>
      </c>
      <c r="N510">
        <v>1009</v>
      </c>
      <c r="O510" t="s">
        <v>40</v>
      </c>
      <c r="P510" t="s">
        <v>40</v>
      </c>
      <c r="Q510">
        <v>1000</v>
      </c>
      <c r="W510">
        <v>0</v>
      </c>
      <c r="X510">
        <v>184689296</v>
      </c>
      <c r="Y510">
        <v>2.0000000000000001E-4</v>
      </c>
      <c r="AA510">
        <v>10362</v>
      </c>
      <c r="AB510">
        <v>0</v>
      </c>
      <c r="AC510">
        <v>0</v>
      </c>
      <c r="AD510">
        <v>0</v>
      </c>
      <c r="AE510">
        <v>10362</v>
      </c>
      <c r="AF510">
        <v>0</v>
      </c>
      <c r="AG510">
        <v>0</v>
      </c>
      <c r="AH510">
        <v>0</v>
      </c>
      <c r="AI510">
        <v>1</v>
      </c>
      <c r="AJ510">
        <v>1</v>
      </c>
      <c r="AK510">
        <v>1</v>
      </c>
      <c r="AL510">
        <v>1</v>
      </c>
      <c r="AN510">
        <v>0</v>
      </c>
      <c r="AO510">
        <v>1</v>
      </c>
      <c r="AP510">
        <v>0</v>
      </c>
      <c r="AQ510">
        <v>0</v>
      </c>
      <c r="AR510">
        <v>0</v>
      </c>
      <c r="AS510" t="s">
        <v>3</v>
      </c>
      <c r="AT510">
        <v>2.0000000000000001E-4</v>
      </c>
      <c r="AU510" t="s">
        <v>3</v>
      </c>
      <c r="AV510">
        <v>0</v>
      </c>
      <c r="AW510">
        <v>2</v>
      </c>
      <c r="AX510">
        <v>48585356</v>
      </c>
      <c r="AY510">
        <v>1</v>
      </c>
      <c r="AZ510">
        <v>0</v>
      </c>
      <c r="BA510">
        <v>559</v>
      </c>
      <c r="BB510">
        <v>0</v>
      </c>
      <c r="BC510">
        <v>0</v>
      </c>
      <c r="BD510">
        <v>0</v>
      </c>
      <c r="BE510">
        <v>0</v>
      </c>
      <c r="BF510">
        <v>0</v>
      </c>
      <c r="BG510">
        <v>0</v>
      </c>
      <c r="BH510">
        <v>0</v>
      </c>
      <c r="BI510">
        <v>0</v>
      </c>
      <c r="BJ510">
        <v>0</v>
      </c>
      <c r="BK510">
        <v>0</v>
      </c>
      <c r="BL510">
        <v>0</v>
      </c>
      <c r="BM510">
        <v>0</v>
      </c>
      <c r="BN510">
        <v>0</v>
      </c>
      <c r="BO510">
        <v>0</v>
      </c>
      <c r="BP510">
        <v>0</v>
      </c>
      <c r="BQ510">
        <v>0</v>
      </c>
      <c r="BR510">
        <v>0</v>
      </c>
      <c r="BS510">
        <v>0</v>
      </c>
      <c r="BT510">
        <v>0</v>
      </c>
      <c r="BU510">
        <v>0</v>
      </c>
      <c r="BV510">
        <v>0</v>
      </c>
      <c r="BW510">
        <v>0</v>
      </c>
      <c r="CX510">
        <f>Y510*Source!I218</f>
        <v>1.6000000000000001E-3</v>
      </c>
      <c r="CY510">
        <f>AA510</f>
        <v>10362</v>
      </c>
      <c r="CZ510">
        <f>AE510</f>
        <v>10362</v>
      </c>
      <c r="DA510">
        <f>AI510</f>
        <v>1</v>
      </c>
      <c r="DB510">
        <f t="shared" si="53"/>
        <v>2.0699999999999998</v>
      </c>
      <c r="DC510">
        <f t="shared" si="54"/>
        <v>0</v>
      </c>
    </row>
    <row r="511" spans="1:107">
      <c r="A511">
        <f>ROW(Source!A218)</f>
        <v>218</v>
      </c>
      <c r="B511">
        <v>48583957</v>
      </c>
      <c r="C511">
        <v>48585342</v>
      </c>
      <c r="D511">
        <v>40484911</v>
      </c>
      <c r="E511">
        <v>1</v>
      </c>
      <c r="F511">
        <v>1</v>
      </c>
      <c r="G511">
        <v>1</v>
      </c>
      <c r="H511">
        <v>3</v>
      </c>
      <c r="I511" t="s">
        <v>1388</v>
      </c>
      <c r="J511" t="s">
        <v>1389</v>
      </c>
      <c r="K511" t="s">
        <v>1390</v>
      </c>
      <c r="L511">
        <v>1346</v>
      </c>
      <c r="N511">
        <v>1009</v>
      </c>
      <c r="O511" t="s">
        <v>220</v>
      </c>
      <c r="P511" t="s">
        <v>220</v>
      </c>
      <c r="Q511">
        <v>1</v>
      </c>
      <c r="W511">
        <v>0</v>
      </c>
      <c r="X511">
        <v>-528012699</v>
      </c>
      <c r="Y511">
        <v>0.16400000000000001</v>
      </c>
      <c r="AA511">
        <v>23.09</v>
      </c>
      <c r="AB511">
        <v>0</v>
      </c>
      <c r="AC511">
        <v>0</v>
      </c>
      <c r="AD511">
        <v>0</v>
      </c>
      <c r="AE511">
        <v>23.09</v>
      </c>
      <c r="AF511">
        <v>0</v>
      </c>
      <c r="AG511">
        <v>0</v>
      </c>
      <c r="AH511">
        <v>0</v>
      </c>
      <c r="AI511">
        <v>1</v>
      </c>
      <c r="AJ511">
        <v>1</v>
      </c>
      <c r="AK511">
        <v>1</v>
      </c>
      <c r="AL511">
        <v>1</v>
      </c>
      <c r="AN511">
        <v>0</v>
      </c>
      <c r="AO511">
        <v>1</v>
      </c>
      <c r="AP511">
        <v>0</v>
      </c>
      <c r="AQ511">
        <v>0</v>
      </c>
      <c r="AR511">
        <v>0</v>
      </c>
      <c r="AS511" t="s">
        <v>3</v>
      </c>
      <c r="AT511">
        <v>0.16400000000000001</v>
      </c>
      <c r="AU511" t="s">
        <v>3</v>
      </c>
      <c r="AV511">
        <v>0</v>
      </c>
      <c r="AW511">
        <v>2</v>
      </c>
      <c r="AX511">
        <v>48585357</v>
      </c>
      <c r="AY511">
        <v>1</v>
      </c>
      <c r="AZ511">
        <v>0</v>
      </c>
      <c r="BA511">
        <v>560</v>
      </c>
      <c r="BB511">
        <v>0</v>
      </c>
      <c r="BC511">
        <v>0</v>
      </c>
      <c r="BD511">
        <v>0</v>
      </c>
      <c r="BE511">
        <v>0</v>
      </c>
      <c r="BF511">
        <v>0</v>
      </c>
      <c r="BG511">
        <v>0</v>
      </c>
      <c r="BH511">
        <v>0</v>
      </c>
      <c r="BI511">
        <v>0</v>
      </c>
      <c r="BJ511">
        <v>0</v>
      </c>
      <c r="BK511">
        <v>0</v>
      </c>
      <c r="BL511">
        <v>0</v>
      </c>
      <c r="BM511">
        <v>0</v>
      </c>
      <c r="BN511">
        <v>0</v>
      </c>
      <c r="BO511">
        <v>0</v>
      </c>
      <c r="BP511">
        <v>0</v>
      </c>
      <c r="BQ511">
        <v>0</v>
      </c>
      <c r="BR511">
        <v>0</v>
      </c>
      <c r="BS511">
        <v>0</v>
      </c>
      <c r="BT511">
        <v>0</v>
      </c>
      <c r="BU511">
        <v>0</v>
      </c>
      <c r="BV511">
        <v>0</v>
      </c>
      <c r="BW511">
        <v>0</v>
      </c>
      <c r="CX511">
        <f>Y511*Source!I218</f>
        <v>1.3120000000000001</v>
      </c>
      <c r="CY511">
        <f>AA511</f>
        <v>23.09</v>
      </c>
      <c r="CZ511">
        <f>AE511</f>
        <v>23.09</v>
      </c>
      <c r="DA511">
        <f>AI511</f>
        <v>1</v>
      </c>
      <c r="DB511">
        <f t="shared" si="53"/>
        <v>3.79</v>
      </c>
      <c r="DC511">
        <f t="shared" si="54"/>
        <v>0</v>
      </c>
    </row>
    <row r="512" spans="1:107">
      <c r="A512">
        <f>ROW(Source!A218)</f>
        <v>218</v>
      </c>
      <c r="B512">
        <v>48583957</v>
      </c>
      <c r="C512">
        <v>48585342</v>
      </c>
      <c r="D512">
        <v>40489071</v>
      </c>
      <c r="E512">
        <v>1</v>
      </c>
      <c r="F512">
        <v>1</v>
      </c>
      <c r="G512">
        <v>1</v>
      </c>
      <c r="H512">
        <v>3</v>
      </c>
      <c r="I512" t="s">
        <v>1391</v>
      </c>
      <c r="J512" t="s">
        <v>1392</v>
      </c>
      <c r="K512" t="s">
        <v>1393</v>
      </c>
      <c r="L512">
        <v>1348</v>
      </c>
      <c r="N512">
        <v>1009</v>
      </c>
      <c r="O512" t="s">
        <v>40</v>
      </c>
      <c r="P512" t="s">
        <v>40</v>
      </c>
      <c r="Q512">
        <v>1000</v>
      </c>
      <c r="W512">
        <v>0</v>
      </c>
      <c r="X512">
        <v>-384985709</v>
      </c>
      <c r="Y512">
        <v>1.3999999999999999E-4</v>
      </c>
      <c r="AA512">
        <v>9040.01</v>
      </c>
      <c r="AB512">
        <v>0</v>
      </c>
      <c r="AC512">
        <v>0</v>
      </c>
      <c r="AD512">
        <v>0</v>
      </c>
      <c r="AE512">
        <v>9040.01</v>
      </c>
      <c r="AF512">
        <v>0</v>
      </c>
      <c r="AG512">
        <v>0</v>
      </c>
      <c r="AH512">
        <v>0</v>
      </c>
      <c r="AI512">
        <v>1</v>
      </c>
      <c r="AJ512">
        <v>1</v>
      </c>
      <c r="AK512">
        <v>1</v>
      </c>
      <c r="AL512">
        <v>1</v>
      </c>
      <c r="AN512">
        <v>0</v>
      </c>
      <c r="AO512">
        <v>1</v>
      </c>
      <c r="AP512">
        <v>0</v>
      </c>
      <c r="AQ512">
        <v>0</v>
      </c>
      <c r="AR512">
        <v>0</v>
      </c>
      <c r="AS512" t="s">
        <v>3</v>
      </c>
      <c r="AT512">
        <v>1.3999999999999999E-4</v>
      </c>
      <c r="AU512" t="s">
        <v>3</v>
      </c>
      <c r="AV512">
        <v>0</v>
      </c>
      <c r="AW512">
        <v>2</v>
      </c>
      <c r="AX512">
        <v>48585358</v>
      </c>
      <c r="AY512">
        <v>1</v>
      </c>
      <c r="AZ512">
        <v>0</v>
      </c>
      <c r="BA512">
        <v>561</v>
      </c>
      <c r="BB512">
        <v>0</v>
      </c>
      <c r="BC512">
        <v>0</v>
      </c>
      <c r="BD512">
        <v>0</v>
      </c>
      <c r="BE512">
        <v>0</v>
      </c>
      <c r="BF512">
        <v>0</v>
      </c>
      <c r="BG512">
        <v>0</v>
      </c>
      <c r="BH512">
        <v>0</v>
      </c>
      <c r="BI512">
        <v>0</v>
      </c>
      <c r="BJ512">
        <v>0</v>
      </c>
      <c r="BK512">
        <v>0</v>
      </c>
      <c r="BL512">
        <v>0</v>
      </c>
      <c r="BM512">
        <v>0</v>
      </c>
      <c r="BN512">
        <v>0</v>
      </c>
      <c r="BO512">
        <v>0</v>
      </c>
      <c r="BP512">
        <v>0</v>
      </c>
      <c r="BQ512">
        <v>0</v>
      </c>
      <c r="BR512">
        <v>0</v>
      </c>
      <c r="BS512">
        <v>0</v>
      </c>
      <c r="BT512">
        <v>0</v>
      </c>
      <c r="BU512">
        <v>0</v>
      </c>
      <c r="BV512">
        <v>0</v>
      </c>
      <c r="BW512">
        <v>0</v>
      </c>
      <c r="CX512">
        <f>Y512*Source!I218</f>
        <v>1.1199999999999999E-3</v>
      </c>
      <c r="CY512">
        <f>AA512</f>
        <v>9040.01</v>
      </c>
      <c r="CZ512">
        <f>AE512</f>
        <v>9040.01</v>
      </c>
      <c r="DA512">
        <f>AI512</f>
        <v>1</v>
      </c>
      <c r="DB512">
        <f t="shared" si="53"/>
        <v>1.27</v>
      </c>
      <c r="DC512">
        <f t="shared" si="54"/>
        <v>0</v>
      </c>
    </row>
    <row r="513" spans="1:107">
      <c r="A513">
        <f>ROW(Source!A220)</f>
        <v>220</v>
      </c>
      <c r="B513">
        <v>48583957</v>
      </c>
      <c r="C513">
        <v>48585362</v>
      </c>
      <c r="D513">
        <v>23129536</v>
      </c>
      <c r="E513">
        <v>1</v>
      </c>
      <c r="F513">
        <v>1</v>
      </c>
      <c r="G513">
        <v>1</v>
      </c>
      <c r="H513">
        <v>1</v>
      </c>
      <c r="I513" t="s">
        <v>989</v>
      </c>
      <c r="J513" t="s">
        <v>3</v>
      </c>
      <c r="K513" t="s">
        <v>990</v>
      </c>
      <c r="L513">
        <v>1369</v>
      </c>
      <c r="N513">
        <v>1013</v>
      </c>
      <c r="O513" t="s">
        <v>991</v>
      </c>
      <c r="P513" t="s">
        <v>991</v>
      </c>
      <c r="Q513">
        <v>1</v>
      </c>
      <c r="W513">
        <v>0</v>
      </c>
      <c r="X513">
        <v>1663406391</v>
      </c>
      <c r="Y513">
        <v>1.0900000000000001</v>
      </c>
      <c r="AA513">
        <v>0</v>
      </c>
      <c r="AB513">
        <v>0</v>
      </c>
      <c r="AC513">
        <v>0</v>
      </c>
      <c r="AD513">
        <v>8.2799999999999994</v>
      </c>
      <c r="AE513">
        <v>0</v>
      </c>
      <c r="AF513">
        <v>0</v>
      </c>
      <c r="AG513">
        <v>0</v>
      </c>
      <c r="AH513">
        <v>8.2799999999999994</v>
      </c>
      <c r="AI513">
        <v>1</v>
      </c>
      <c r="AJ513">
        <v>1</v>
      </c>
      <c r="AK513">
        <v>1</v>
      </c>
      <c r="AL513">
        <v>1</v>
      </c>
      <c r="AN513">
        <v>0</v>
      </c>
      <c r="AO513">
        <v>1</v>
      </c>
      <c r="AP513">
        <v>0</v>
      </c>
      <c r="AQ513">
        <v>0</v>
      </c>
      <c r="AR513">
        <v>0</v>
      </c>
      <c r="AS513" t="s">
        <v>3</v>
      </c>
      <c r="AT513">
        <v>1.0900000000000001</v>
      </c>
      <c r="AU513" t="s">
        <v>3</v>
      </c>
      <c r="AV513">
        <v>1</v>
      </c>
      <c r="AW513">
        <v>2</v>
      </c>
      <c r="AX513">
        <v>48585368</v>
      </c>
      <c r="AY513">
        <v>1</v>
      </c>
      <c r="AZ513">
        <v>0</v>
      </c>
      <c r="BA513">
        <v>564</v>
      </c>
      <c r="BB513">
        <v>0</v>
      </c>
      <c r="BC513">
        <v>0</v>
      </c>
      <c r="BD513">
        <v>0</v>
      </c>
      <c r="BE513">
        <v>0</v>
      </c>
      <c r="BF513">
        <v>0</v>
      </c>
      <c r="BG513">
        <v>0</v>
      </c>
      <c r="BH513">
        <v>0</v>
      </c>
      <c r="BI513">
        <v>0</v>
      </c>
      <c r="BJ513">
        <v>0</v>
      </c>
      <c r="BK513">
        <v>0</v>
      </c>
      <c r="BL513">
        <v>0</v>
      </c>
      <c r="BM513">
        <v>0</v>
      </c>
      <c r="BN513">
        <v>0</v>
      </c>
      <c r="BO513">
        <v>0</v>
      </c>
      <c r="BP513">
        <v>0</v>
      </c>
      <c r="BQ513">
        <v>0</v>
      </c>
      <c r="BR513">
        <v>0</v>
      </c>
      <c r="BS513">
        <v>0</v>
      </c>
      <c r="BT513">
        <v>0</v>
      </c>
      <c r="BU513">
        <v>0</v>
      </c>
      <c r="BV513">
        <v>0</v>
      </c>
      <c r="BW513">
        <v>0</v>
      </c>
      <c r="CX513">
        <f>Y513*Source!I220</f>
        <v>1.0900000000000001</v>
      </c>
      <c r="CY513">
        <f>AD513</f>
        <v>8.2799999999999994</v>
      </c>
      <c r="CZ513">
        <f>AH513</f>
        <v>8.2799999999999994</v>
      </c>
      <c r="DA513">
        <f>AL513</f>
        <v>1</v>
      </c>
      <c r="DB513">
        <f t="shared" ref="DB513:DB576" si="61">ROUND(ROUND(AT513*CZ513,2),2)</f>
        <v>9.0299999999999994</v>
      </c>
      <c r="DC513">
        <f t="shared" ref="DC513:DC576" si="62">ROUND(ROUND(AT513*AG513,2),2)</f>
        <v>0</v>
      </c>
    </row>
    <row r="514" spans="1:107">
      <c r="A514">
        <f>ROW(Source!A220)</f>
        <v>220</v>
      </c>
      <c r="B514">
        <v>48583957</v>
      </c>
      <c r="C514">
        <v>48585362</v>
      </c>
      <c r="D514">
        <v>40547104</v>
      </c>
      <c r="E514">
        <v>1</v>
      </c>
      <c r="F514">
        <v>1</v>
      </c>
      <c r="G514">
        <v>1</v>
      </c>
      <c r="H514">
        <v>2</v>
      </c>
      <c r="I514" t="s">
        <v>1397</v>
      </c>
      <c r="J514" t="s">
        <v>1398</v>
      </c>
      <c r="K514" t="s">
        <v>1399</v>
      </c>
      <c r="L514">
        <v>1368</v>
      </c>
      <c r="N514">
        <v>1011</v>
      </c>
      <c r="O514" t="s">
        <v>997</v>
      </c>
      <c r="P514" t="s">
        <v>997</v>
      </c>
      <c r="Q514">
        <v>1</v>
      </c>
      <c r="W514">
        <v>0</v>
      </c>
      <c r="X514">
        <v>-1265006147</v>
      </c>
      <c r="Y514">
        <v>0.27</v>
      </c>
      <c r="AA514">
        <v>0</v>
      </c>
      <c r="AB514">
        <v>2.85</v>
      </c>
      <c r="AC514">
        <v>0</v>
      </c>
      <c r="AD514">
        <v>0</v>
      </c>
      <c r="AE514">
        <v>0</v>
      </c>
      <c r="AF514">
        <v>2.85</v>
      </c>
      <c r="AG514">
        <v>0</v>
      </c>
      <c r="AH514">
        <v>0</v>
      </c>
      <c r="AI514">
        <v>1</v>
      </c>
      <c r="AJ514">
        <v>1</v>
      </c>
      <c r="AK514">
        <v>1</v>
      </c>
      <c r="AL514">
        <v>1</v>
      </c>
      <c r="AN514">
        <v>0</v>
      </c>
      <c r="AO514">
        <v>1</v>
      </c>
      <c r="AP514">
        <v>0</v>
      </c>
      <c r="AQ514">
        <v>0</v>
      </c>
      <c r="AR514">
        <v>0</v>
      </c>
      <c r="AS514" t="s">
        <v>3</v>
      </c>
      <c r="AT514">
        <v>0.27</v>
      </c>
      <c r="AU514" t="s">
        <v>3</v>
      </c>
      <c r="AV514">
        <v>0</v>
      </c>
      <c r="AW514">
        <v>2</v>
      </c>
      <c r="AX514">
        <v>48585369</v>
      </c>
      <c r="AY514">
        <v>1</v>
      </c>
      <c r="AZ514">
        <v>0</v>
      </c>
      <c r="BA514">
        <v>565</v>
      </c>
      <c r="BB514">
        <v>0</v>
      </c>
      <c r="BC514">
        <v>0</v>
      </c>
      <c r="BD514">
        <v>0</v>
      </c>
      <c r="BE514">
        <v>0</v>
      </c>
      <c r="BF514">
        <v>0</v>
      </c>
      <c r="BG514">
        <v>0</v>
      </c>
      <c r="BH514">
        <v>0</v>
      </c>
      <c r="BI514">
        <v>0</v>
      </c>
      <c r="BJ514">
        <v>0</v>
      </c>
      <c r="BK514">
        <v>0</v>
      </c>
      <c r="BL514">
        <v>0</v>
      </c>
      <c r="BM514">
        <v>0</v>
      </c>
      <c r="BN514">
        <v>0</v>
      </c>
      <c r="BO514">
        <v>0</v>
      </c>
      <c r="BP514">
        <v>0</v>
      </c>
      <c r="BQ514">
        <v>0</v>
      </c>
      <c r="BR514">
        <v>0</v>
      </c>
      <c r="BS514">
        <v>0</v>
      </c>
      <c r="BT514">
        <v>0</v>
      </c>
      <c r="BU514">
        <v>0</v>
      </c>
      <c r="BV514">
        <v>0</v>
      </c>
      <c r="BW514">
        <v>0</v>
      </c>
      <c r="CX514">
        <f>Y514*Source!I220</f>
        <v>0.27</v>
      </c>
      <c r="CY514">
        <f>AB514</f>
        <v>2.85</v>
      </c>
      <c r="CZ514">
        <f>AF514</f>
        <v>2.85</v>
      </c>
      <c r="DA514">
        <f>AJ514</f>
        <v>1</v>
      </c>
      <c r="DB514">
        <f t="shared" si="61"/>
        <v>0.77</v>
      </c>
      <c r="DC514">
        <f t="shared" si="62"/>
        <v>0</v>
      </c>
    </row>
    <row r="515" spans="1:107">
      <c r="A515">
        <f>ROW(Source!A220)</f>
        <v>220</v>
      </c>
      <c r="B515">
        <v>48583957</v>
      </c>
      <c r="C515">
        <v>48585362</v>
      </c>
      <c r="D515">
        <v>40548857</v>
      </c>
      <c r="E515">
        <v>1</v>
      </c>
      <c r="F515">
        <v>1</v>
      </c>
      <c r="G515">
        <v>1</v>
      </c>
      <c r="H515">
        <v>2</v>
      </c>
      <c r="I515" t="s">
        <v>1028</v>
      </c>
      <c r="J515" t="s">
        <v>1029</v>
      </c>
      <c r="K515" t="s">
        <v>1030</v>
      </c>
      <c r="L515">
        <v>1368</v>
      </c>
      <c r="N515">
        <v>1011</v>
      </c>
      <c r="O515" t="s">
        <v>997</v>
      </c>
      <c r="P515" t="s">
        <v>997</v>
      </c>
      <c r="Q515">
        <v>1</v>
      </c>
      <c r="W515">
        <v>0</v>
      </c>
      <c r="X515">
        <v>-671646184</v>
      </c>
      <c r="Y515">
        <v>0.01</v>
      </c>
      <c r="AA515">
        <v>0</v>
      </c>
      <c r="AB515">
        <v>91.76</v>
      </c>
      <c r="AC515">
        <v>10.35</v>
      </c>
      <c r="AD515">
        <v>0</v>
      </c>
      <c r="AE515">
        <v>0</v>
      </c>
      <c r="AF515">
        <v>91.76</v>
      </c>
      <c r="AG515">
        <v>10.35</v>
      </c>
      <c r="AH515">
        <v>0</v>
      </c>
      <c r="AI515">
        <v>1</v>
      </c>
      <c r="AJ515">
        <v>1</v>
      </c>
      <c r="AK515">
        <v>1</v>
      </c>
      <c r="AL515">
        <v>1</v>
      </c>
      <c r="AN515">
        <v>0</v>
      </c>
      <c r="AO515">
        <v>1</v>
      </c>
      <c r="AP515">
        <v>0</v>
      </c>
      <c r="AQ515">
        <v>0</v>
      </c>
      <c r="AR515">
        <v>0</v>
      </c>
      <c r="AS515" t="s">
        <v>3</v>
      </c>
      <c r="AT515">
        <v>0.01</v>
      </c>
      <c r="AU515" t="s">
        <v>3</v>
      </c>
      <c r="AV515">
        <v>0</v>
      </c>
      <c r="AW515">
        <v>2</v>
      </c>
      <c r="AX515">
        <v>48585370</v>
      </c>
      <c r="AY515">
        <v>1</v>
      </c>
      <c r="AZ515">
        <v>0</v>
      </c>
      <c r="BA515">
        <v>566</v>
      </c>
      <c r="BB515">
        <v>0</v>
      </c>
      <c r="BC515">
        <v>0</v>
      </c>
      <c r="BD515">
        <v>0</v>
      </c>
      <c r="BE515">
        <v>0</v>
      </c>
      <c r="BF515">
        <v>0</v>
      </c>
      <c r="BG515">
        <v>0</v>
      </c>
      <c r="BH515">
        <v>0</v>
      </c>
      <c r="BI515">
        <v>0</v>
      </c>
      <c r="BJ515">
        <v>0</v>
      </c>
      <c r="BK515">
        <v>0</v>
      </c>
      <c r="BL515">
        <v>0</v>
      </c>
      <c r="BM515">
        <v>0</v>
      </c>
      <c r="BN515">
        <v>0</v>
      </c>
      <c r="BO515">
        <v>0</v>
      </c>
      <c r="BP515">
        <v>0</v>
      </c>
      <c r="BQ515">
        <v>0</v>
      </c>
      <c r="BR515">
        <v>0</v>
      </c>
      <c r="BS515">
        <v>0</v>
      </c>
      <c r="BT515">
        <v>0</v>
      </c>
      <c r="BU515">
        <v>0</v>
      </c>
      <c r="BV515">
        <v>0</v>
      </c>
      <c r="BW515">
        <v>0</v>
      </c>
      <c r="CX515">
        <f>Y515*Source!I220</f>
        <v>0.01</v>
      </c>
      <c r="CY515">
        <f>AB515</f>
        <v>91.76</v>
      </c>
      <c r="CZ515">
        <f>AF515</f>
        <v>91.76</v>
      </c>
      <c r="DA515">
        <f>AJ515</f>
        <v>1</v>
      </c>
      <c r="DB515">
        <f t="shared" si="61"/>
        <v>0.92</v>
      </c>
      <c r="DC515">
        <f t="shared" si="62"/>
        <v>0.1</v>
      </c>
    </row>
    <row r="516" spans="1:107">
      <c r="A516">
        <f>ROW(Source!A220)</f>
        <v>220</v>
      </c>
      <c r="B516">
        <v>48583957</v>
      </c>
      <c r="C516">
        <v>48585362</v>
      </c>
      <c r="D516">
        <v>40484911</v>
      </c>
      <c r="E516">
        <v>1</v>
      </c>
      <c r="F516">
        <v>1</v>
      </c>
      <c r="G516">
        <v>1</v>
      </c>
      <c r="H516">
        <v>3</v>
      </c>
      <c r="I516" t="s">
        <v>1388</v>
      </c>
      <c r="J516" t="s">
        <v>1389</v>
      </c>
      <c r="K516" t="s">
        <v>1390</v>
      </c>
      <c r="L516">
        <v>1346</v>
      </c>
      <c r="N516">
        <v>1009</v>
      </c>
      <c r="O516" t="s">
        <v>220</v>
      </c>
      <c r="P516" t="s">
        <v>220</v>
      </c>
      <c r="Q516">
        <v>1</v>
      </c>
      <c r="W516">
        <v>0</v>
      </c>
      <c r="X516">
        <v>-528012699</v>
      </c>
      <c r="Y516">
        <v>0.19</v>
      </c>
      <c r="AA516">
        <v>23.09</v>
      </c>
      <c r="AB516">
        <v>0</v>
      </c>
      <c r="AC516">
        <v>0</v>
      </c>
      <c r="AD516">
        <v>0</v>
      </c>
      <c r="AE516">
        <v>23.09</v>
      </c>
      <c r="AF516">
        <v>0</v>
      </c>
      <c r="AG516">
        <v>0</v>
      </c>
      <c r="AH516">
        <v>0</v>
      </c>
      <c r="AI516">
        <v>1</v>
      </c>
      <c r="AJ516">
        <v>1</v>
      </c>
      <c r="AK516">
        <v>1</v>
      </c>
      <c r="AL516">
        <v>1</v>
      </c>
      <c r="AN516">
        <v>0</v>
      </c>
      <c r="AO516">
        <v>1</v>
      </c>
      <c r="AP516">
        <v>0</v>
      </c>
      <c r="AQ516">
        <v>0</v>
      </c>
      <c r="AR516">
        <v>0</v>
      </c>
      <c r="AS516" t="s">
        <v>3</v>
      </c>
      <c r="AT516">
        <v>0.19</v>
      </c>
      <c r="AU516" t="s">
        <v>3</v>
      </c>
      <c r="AV516">
        <v>0</v>
      </c>
      <c r="AW516">
        <v>2</v>
      </c>
      <c r="AX516">
        <v>48585371</v>
      </c>
      <c r="AY516">
        <v>1</v>
      </c>
      <c r="AZ516">
        <v>0</v>
      </c>
      <c r="BA516">
        <v>567</v>
      </c>
      <c r="BB516">
        <v>0</v>
      </c>
      <c r="BC516">
        <v>0</v>
      </c>
      <c r="BD516">
        <v>0</v>
      </c>
      <c r="BE516">
        <v>0</v>
      </c>
      <c r="BF516">
        <v>0</v>
      </c>
      <c r="BG516">
        <v>0</v>
      </c>
      <c r="BH516">
        <v>0</v>
      </c>
      <c r="BI516">
        <v>0</v>
      </c>
      <c r="BJ516">
        <v>0</v>
      </c>
      <c r="BK516">
        <v>0</v>
      </c>
      <c r="BL516">
        <v>0</v>
      </c>
      <c r="BM516">
        <v>0</v>
      </c>
      <c r="BN516">
        <v>0</v>
      </c>
      <c r="BO516">
        <v>0</v>
      </c>
      <c r="BP516">
        <v>0</v>
      </c>
      <c r="BQ516">
        <v>0</v>
      </c>
      <c r="BR516">
        <v>0</v>
      </c>
      <c r="BS516">
        <v>0</v>
      </c>
      <c r="BT516">
        <v>0</v>
      </c>
      <c r="BU516">
        <v>0</v>
      </c>
      <c r="BV516">
        <v>0</v>
      </c>
      <c r="BW516">
        <v>0</v>
      </c>
      <c r="CX516">
        <f>Y516*Source!I220</f>
        <v>0.19</v>
      </c>
      <c r="CY516">
        <f>AA516</f>
        <v>23.09</v>
      </c>
      <c r="CZ516">
        <f>AE516</f>
        <v>23.09</v>
      </c>
      <c r="DA516">
        <f>AI516</f>
        <v>1</v>
      </c>
      <c r="DB516">
        <f t="shared" si="61"/>
        <v>4.3899999999999997</v>
      </c>
      <c r="DC516">
        <f t="shared" si="62"/>
        <v>0</v>
      </c>
    </row>
    <row r="517" spans="1:107">
      <c r="A517">
        <f>ROW(Source!A220)</f>
        <v>220</v>
      </c>
      <c r="B517">
        <v>48583957</v>
      </c>
      <c r="C517">
        <v>48585362</v>
      </c>
      <c r="D517">
        <v>40489071</v>
      </c>
      <c r="E517">
        <v>1</v>
      </c>
      <c r="F517">
        <v>1</v>
      </c>
      <c r="G517">
        <v>1</v>
      </c>
      <c r="H517">
        <v>3</v>
      </c>
      <c r="I517" t="s">
        <v>1391</v>
      </c>
      <c r="J517" t="s">
        <v>1392</v>
      </c>
      <c r="K517" t="s">
        <v>1393</v>
      </c>
      <c r="L517">
        <v>1348</v>
      </c>
      <c r="N517">
        <v>1009</v>
      </c>
      <c r="O517" t="s">
        <v>40</v>
      </c>
      <c r="P517" t="s">
        <v>40</v>
      </c>
      <c r="Q517">
        <v>1000</v>
      </c>
      <c r="W517">
        <v>0</v>
      </c>
      <c r="X517">
        <v>-384985709</v>
      </c>
      <c r="Y517">
        <v>6.0000000000000002E-5</v>
      </c>
      <c r="AA517">
        <v>9040.01</v>
      </c>
      <c r="AB517">
        <v>0</v>
      </c>
      <c r="AC517">
        <v>0</v>
      </c>
      <c r="AD517">
        <v>0</v>
      </c>
      <c r="AE517">
        <v>9040.01</v>
      </c>
      <c r="AF517">
        <v>0</v>
      </c>
      <c r="AG517">
        <v>0</v>
      </c>
      <c r="AH517">
        <v>0</v>
      </c>
      <c r="AI517">
        <v>1</v>
      </c>
      <c r="AJ517">
        <v>1</v>
      </c>
      <c r="AK517">
        <v>1</v>
      </c>
      <c r="AL517">
        <v>1</v>
      </c>
      <c r="AN517">
        <v>0</v>
      </c>
      <c r="AO517">
        <v>1</v>
      </c>
      <c r="AP517">
        <v>0</v>
      </c>
      <c r="AQ517">
        <v>0</v>
      </c>
      <c r="AR517">
        <v>0</v>
      </c>
      <c r="AS517" t="s">
        <v>3</v>
      </c>
      <c r="AT517">
        <v>6.0000000000000002E-5</v>
      </c>
      <c r="AU517" t="s">
        <v>3</v>
      </c>
      <c r="AV517">
        <v>0</v>
      </c>
      <c r="AW517">
        <v>2</v>
      </c>
      <c r="AX517">
        <v>48585372</v>
      </c>
      <c r="AY517">
        <v>1</v>
      </c>
      <c r="AZ517">
        <v>0</v>
      </c>
      <c r="BA517">
        <v>568</v>
      </c>
      <c r="BB517">
        <v>0</v>
      </c>
      <c r="BC517">
        <v>0</v>
      </c>
      <c r="BD517">
        <v>0</v>
      </c>
      <c r="BE517">
        <v>0</v>
      </c>
      <c r="BF517">
        <v>0</v>
      </c>
      <c r="BG517">
        <v>0</v>
      </c>
      <c r="BH517">
        <v>0</v>
      </c>
      <c r="BI517">
        <v>0</v>
      </c>
      <c r="BJ517">
        <v>0</v>
      </c>
      <c r="BK517">
        <v>0</v>
      </c>
      <c r="BL517">
        <v>0</v>
      </c>
      <c r="BM517">
        <v>0</v>
      </c>
      <c r="BN517">
        <v>0</v>
      </c>
      <c r="BO517">
        <v>0</v>
      </c>
      <c r="BP517">
        <v>0</v>
      </c>
      <c r="BQ517">
        <v>0</v>
      </c>
      <c r="BR517">
        <v>0</v>
      </c>
      <c r="BS517">
        <v>0</v>
      </c>
      <c r="BT517">
        <v>0</v>
      </c>
      <c r="BU517">
        <v>0</v>
      </c>
      <c r="BV517">
        <v>0</v>
      </c>
      <c r="BW517">
        <v>0</v>
      </c>
      <c r="CX517">
        <f>Y517*Source!I220</f>
        <v>6.0000000000000002E-5</v>
      </c>
      <c r="CY517">
        <f>AA517</f>
        <v>9040.01</v>
      </c>
      <c r="CZ517">
        <f>AE517</f>
        <v>9040.01</v>
      </c>
      <c r="DA517">
        <f>AI517</f>
        <v>1</v>
      </c>
      <c r="DB517">
        <f t="shared" si="61"/>
        <v>0.54</v>
      </c>
      <c r="DC517">
        <f t="shared" si="62"/>
        <v>0</v>
      </c>
    </row>
    <row r="518" spans="1:107">
      <c r="A518">
        <f>ROW(Source!A222)</f>
        <v>222</v>
      </c>
      <c r="B518">
        <v>48583957</v>
      </c>
      <c r="C518">
        <v>48585376</v>
      </c>
      <c r="D518">
        <v>23129536</v>
      </c>
      <c r="E518">
        <v>1</v>
      </c>
      <c r="F518">
        <v>1</v>
      </c>
      <c r="G518">
        <v>1</v>
      </c>
      <c r="H518">
        <v>1</v>
      </c>
      <c r="I518" t="s">
        <v>989</v>
      </c>
      <c r="J518" t="s">
        <v>3</v>
      </c>
      <c r="K518" t="s">
        <v>990</v>
      </c>
      <c r="L518">
        <v>1369</v>
      </c>
      <c r="N518">
        <v>1013</v>
      </c>
      <c r="O518" t="s">
        <v>991</v>
      </c>
      <c r="P518" t="s">
        <v>991</v>
      </c>
      <c r="Q518">
        <v>1</v>
      </c>
      <c r="W518">
        <v>0</v>
      </c>
      <c r="X518">
        <v>1663406391</v>
      </c>
      <c r="Y518">
        <v>1.03</v>
      </c>
      <c r="AA518">
        <v>0</v>
      </c>
      <c r="AB518">
        <v>0</v>
      </c>
      <c r="AC518">
        <v>0</v>
      </c>
      <c r="AD518">
        <v>8.2799999999999994</v>
      </c>
      <c r="AE518">
        <v>0</v>
      </c>
      <c r="AF518">
        <v>0</v>
      </c>
      <c r="AG518">
        <v>0</v>
      </c>
      <c r="AH518">
        <v>8.2799999999999994</v>
      </c>
      <c r="AI518">
        <v>1</v>
      </c>
      <c r="AJ518">
        <v>1</v>
      </c>
      <c r="AK518">
        <v>1</v>
      </c>
      <c r="AL518">
        <v>1</v>
      </c>
      <c r="AN518">
        <v>0</v>
      </c>
      <c r="AO518">
        <v>1</v>
      </c>
      <c r="AP518">
        <v>0</v>
      </c>
      <c r="AQ518">
        <v>0</v>
      </c>
      <c r="AR518">
        <v>0</v>
      </c>
      <c r="AS518" t="s">
        <v>3</v>
      </c>
      <c r="AT518">
        <v>1.03</v>
      </c>
      <c r="AU518" t="s">
        <v>3</v>
      </c>
      <c r="AV518">
        <v>1</v>
      </c>
      <c r="AW518">
        <v>2</v>
      </c>
      <c r="AX518">
        <v>48585382</v>
      </c>
      <c r="AY518">
        <v>1</v>
      </c>
      <c r="AZ518">
        <v>0</v>
      </c>
      <c r="BA518">
        <v>571</v>
      </c>
      <c r="BB518">
        <v>0</v>
      </c>
      <c r="BC518">
        <v>0</v>
      </c>
      <c r="BD518">
        <v>0</v>
      </c>
      <c r="BE518">
        <v>0</v>
      </c>
      <c r="BF518">
        <v>0</v>
      </c>
      <c r="BG518">
        <v>0</v>
      </c>
      <c r="BH518">
        <v>0</v>
      </c>
      <c r="BI518">
        <v>0</v>
      </c>
      <c r="BJ518">
        <v>0</v>
      </c>
      <c r="BK518">
        <v>0</v>
      </c>
      <c r="BL518">
        <v>0</v>
      </c>
      <c r="BM518">
        <v>0</v>
      </c>
      <c r="BN518">
        <v>0</v>
      </c>
      <c r="BO518">
        <v>0</v>
      </c>
      <c r="BP518">
        <v>0</v>
      </c>
      <c r="BQ518">
        <v>0</v>
      </c>
      <c r="BR518">
        <v>0</v>
      </c>
      <c r="BS518">
        <v>0</v>
      </c>
      <c r="BT518">
        <v>0</v>
      </c>
      <c r="BU518">
        <v>0</v>
      </c>
      <c r="BV518">
        <v>0</v>
      </c>
      <c r="BW518">
        <v>0</v>
      </c>
      <c r="CX518">
        <f>Y518*Source!I222</f>
        <v>1.03</v>
      </c>
      <c r="CY518">
        <f>AD518</f>
        <v>8.2799999999999994</v>
      </c>
      <c r="CZ518">
        <f>AH518</f>
        <v>8.2799999999999994</v>
      </c>
      <c r="DA518">
        <f>AL518</f>
        <v>1</v>
      </c>
      <c r="DB518">
        <f t="shared" si="61"/>
        <v>8.5299999999999994</v>
      </c>
      <c r="DC518">
        <f t="shared" si="62"/>
        <v>0</v>
      </c>
    </row>
    <row r="519" spans="1:107">
      <c r="A519">
        <f>ROW(Source!A222)</f>
        <v>222</v>
      </c>
      <c r="B519">
        <v>48583957</v>
      </c>
      <c r="C519">
        <v>48585376</v>
      </c>
      <c r="D519">
        <v>40547104</v>
      </c>
      <c r="E519">
        <v>1</v>
      </c>
      <c r="F519">
        <v>1</v>
      </c>
      <c r="G519">
        <v>1</v>
      </c>
      <c r="H519">
        <v>2</v>
      </c>
      <c r="I519" t="s">
        <v>1397</v>
      </c>
      <c r="J519" t="s">
        <v>1398</v>
      </c>
      <c r="K519" t="s">
        <v>1399</v>
      </c>
      <c r="L519">
        <v>1368</v>
      </c>
      <c r="N519">
        <v>1011</v>
      </c>
      <c r="O519" t="s">
        <v>997</v>
      </c>
      <c r="P519" t="s">
        <v>997</v>
      </c>
      <c r="Q519">
        <v>1</v>
      </c>
      <c r="W519">
        <v>0</v>
      </c>
      <c r="X519">
        <v>-1265006147</v>
      </c>
      <c r="Y519">
        <v>0.26</v>
      </c>
      <c r="AA519">
        <v>0</v>
      </c>
      <c r="AB519">
        <v>2.85</v>
      </c>
      <c r="AC519">
        <v>0</v>
      </c>
      <c r="AD519">
        <v>0</v>
      </c>
      <c r="AE519">
        <v>0</v>
      </c>
      <c r="AF519">
        <v>2.85</v>
      </c>
      <c r="AG519">
        <v>0</v>
      </c>
      <c r="AH519">
        <v>0</v>
      </c>
      <c r="AI519">
        <v>1</v>
      </c>
      <c r="AJ519">
        <v>1</v>
      </c>
      <c r="AK519">
        <v>1</v>
      </c>
      <c r="AL519">
        <v>1</v>
      </c>
      <c r="AN519">
        <v>0</v>
      </c>
      <c r="AO519">
        <v>1</v>
      </c>
      <c r="AP519">
        <v>0</v>
      </c>
      <c r="AQ519">
        <v>0</v>
      </c>
      <c r="AR519">
        <v>0</v>
      </c>
      <c r="AS519" t="s">
        <v>3</v>
      </c>
      <c r="AT519">
        <v>0.26</v>
      </c>
      <c r="AU519" t="s">
        <v>3</v>
      </c>
      <c r="AV519">
        <v>0</v>
      </c>
      <c r="AW519">
        <v>2</v>
      </c>
      <c r="AX519">
        <v>48585383</v>
      </c>
      <c r="AY519">
        <v>1</v>
      </c>
      <c r="AZ519">
        <v>0</v>
      </c>
      <c r="BA519">
        <v>572</v>
      </c>
      <c r="BB519">
        <v>0</v>
      </c>
      <c r="BC519">
        <v>0</v>
      </c>
      <c r="BD519">
        <v>0</v>
      </c>
      <c r="BE519">
        <v>0</v>
      </c>
      <c r="BF519">
        <v>0</v>
      </c>
      <c r="BG519">
        <v>0</v>
      </c>
      <c r="BH519">
        <v>0</v>
      </c>
      <c r="BI519">
        <v>0</v>
      </c>
      <c r="BJ519">
        <v>0</v>
      </c>
      <c r="BK519">
        <v>0</v>
      </c>
      <c r="BL519">
        <v>0</v>
      </c>
      <c r="BM519">
        <v>0</v>
      </c>
      <c r="BN519">
        <v>0</v>
      </c>
      <c r="BO519">
        <v>0</v>
      </c>
      <c r="BP519">
        <v>0</v>
      </c>
      <c r="BQ519">
        <v>0</v>
      </c>
      <c r="BR519">
        <v>0</v>
      </c>
      <c r="BS519">
        <v>0</v>
      </c>
      <c r="BT519">
        <v>0</v>
      </c>
      <c r="BU519">
        <v>0</v>
      </c>
      <c r="BV519">
        <v>0</v>
      </c>
      <c r="BW519">
        <v>0</v>
      </c>
      <c r="CX519">
        <f>Y519*Source!I222</f>
        <v>0.26</v>
      </c>
      <c r="CY519">
        <f>AB519</f>
        <v>2.85</v>
      </c>
      <c r="CZ519">
        <f>AF519</f>
        <v>2.85</v>
      </c>
      <c r="DA519">
        <f>AJ519</f>
        <v>1</v>
      </c>
      <c r="DB519">
        <f t="shared" si="61"/>
        <v>0.74</v>
      </c>
      <c r="DC519">
        <f t="shared" si="62"/>
        <v>0</v>
      </c>
    </row>
    <row r="520" spans="1:107">
      <c r="A520">
        <f>ROW(Source!A222)</f>
        <v>222</v>
      </c>
      <c r="B520">
        <v>48583957</v>
      </c>
      <c r="C520">
        <v>48585376</v>
      </c>
      <c r="D520">
        <v>40548857</v>
      </c>
      <c r="E520">
        <v>1</v>
      </c>
      <c r="F520">
        <v>1</v>
      </c>
      <c r="G520">
        <v>1</v>
      </c>
      <c r="H520">
        <v>2</v>
      </c>
      <c r="I520" t="s">
        <v>1028</v>
      </c>
      <c r="J520" t="s">
        <v>1029</v>
      </c>
      <c r="K520" t="s">
        <v>1030</v>
      </c>
      <c r="L520">
        <v>1368</v>
      </c>
      <c r="N520">
        <v>1011</v>
      </c>
      <c r="O520" t="s">
        <v>997</v>
      </c>
      <c r="P520" t="s">
        <v>997</v>
      </c>
      <c r="Q520">
        <v>1</v>
      </c>
      <c r="W520">
        <v>0</v>
      </c>
      <c r="X520">
        <v>-671646184</v>
      </c>
      <c r="Y520">
        <v>0.01</v>
      </c>
      <c r="AA520">
        <v>0</v>
      </c>
      <c r="AB520">
        <v>91.76</v>
      </c>
      <c r="AC520">
        <v>10.35</v>
      </c>
      <c r="AD520">
        <v>0</v>
      </c>
      <c r="AE520">
        <v>0</v>
      </c>
      <c r="AF520">
        <v>91.76</v>
      </c>
      <c r="AG520">
        <v>10.35</v>
      </c>
      <c r="AH520">
        <v>0</v>
      </c>
      <c r="AI520">
        <v>1</v>
      </c>
      <c r="AJ520">
        <v>1</v>
      </c>
      <c r="AK520">
        <v>1</v>
      </c>
      <c r="AL520">
        <v>1</v>
      </c>
      <c r="AN520">
        <v>0</v>
      </c>
      <c r="AO520">
        <v>1</v>
      </c>
      <c r="AP520">
        <v>0</v>
      </c>
      <c r="AQ520">
        <v>0</v>
      </c>
      <c r="AR520">
        <v>0</v>
      </c>
      <c r="AS520" t="s">
        <v>3</v>
      </c>
      <c r="AT520">
        <v>0.01</v>
      </c>
      <c r="AU520" t="s">
        <v>3</v>
      </c>
      <c r="AV520">
        <v>0</v>
      </c>
      <c r="AW520">
        <v>2</v>
      </c>
      <c r="AX520">
        <v>48585384</v>
      </c>
      <c r="AY520">
        <v>1</v>
      </c>
      <c r="AZ520">
        <v>0</v>
      </c>
      <c r="BA520">
        <v>573</v>
      </c>
      <c r="BB520">
        <v>0</v>
      </c>
      <c r="BC520">
        <v>0</v>
      </c>
      <c r="BD520">
        <v>0</v>
      </c>
      <c r="BE520">
        <v>0</v>
      </c>
      <c r="BF520">
        <v>0</v>
      </c>
      <c r="BG520">
        <v>0</v>
      </c>
      <c r="BH520">
        <v>0</v>
      </c>
      <c r="BI520">
        <v>0</v>
      </c>
      <c r="BJ520">
        <v>0</v>
      </c>
      <c r="BK520">
        <v>0</v>
      </c>
      <c r="BL520">
        <v>0</v>
      </c>
      <c r="BM520">
        <v>0</v>
      </c>
      <c r="BN520">
        <v>0</v>
      </c>
      <c r="BO520">
        <v>0</v>
      </c>
      <c r="BP520">
        <v>0</v>
      </c>
      <c r="BQ520">
        <v>0</v>
      </c>
      <c r="BR520">
        <v>0</v>
      </c>
      <c r="BS520">
        <v>0</v>
      </c>
      <c r="BT520">
        <v>0</v>
      </c>
      <c r="BU520">
        <v>0</v>
      </c>
      <c r="BV520">
        <v>0</v>
      </c>
      <c r="BW520">
        <v>0</v>
      </c>
      <c r="CX520">
        <f>Y520*Source!I222</f>
        <v>0.01</v>
      </c>
      <c r="CY520">
        <f>AB520</f>
        <v>91.76</v>
      </c>
      <c r="CZ520">
        <f>AF520</f>
        <v>91.76</v>
      </c>
      <c r="DA520">
        <f>AJ520</f>
        <v>1</v>
      </c>
      <c r="DB520">
        <f t="shared" si="61"/>
        <v>0.92</v>
      </c>
      <c r="DC520">
        <f t="shared" si="62"/>
        <v>0.1</v>
      </c>
    </row>
    <row r="521" spans="1:107">
      <c r="A521">
        <f>ROW(Source!A222)</f>
        <v>222</v>
      </c>
      <c r="B521">
        <v>48583957</v>
      </c>
      <c r="C521">
        <v>48585376</v>
      </c>
      <c r="D521">
        <v>40484911</v>
      </c>
      <c r="E521">
        <v>1</v>
      </c>
      <c r="F521">
        <v>1</v>
      </c>
      <c r="G521">
        <v>1</v>
      </c>
      <c r="H521">
        <v>3</v>
      </c>
      <c r="I521" t="s">
        <v>1388</v>
      </c>
      <c r="J521" t="s">
        <v>1389</v>
      </c>
      <c r="K521" t="s">
        <v>1390</v>
      </c>
      <c r="L521">
        <v>1346</v>
      </c>
      <c r="N521">
        <v>1009</v>
      </c>
      <c r="O521" t="s">
        <v>220</v>
      </c>
      <c r="P521" t="s">
        <v>220</v>
      </c>
      <c r="Q521">
        <v>1</v>
      </c>
      <c r="W521">
        <v>0</v>
      </c>
      <c r="X521">
        <v>-528012699</v>
      </c>
      <c r="Y521">
        <v>0.246</v>
      </c>
      <c r="AA521">
        <v>23.09</v>
      </c>
      <c r="AB521">
        <v>0</v>
      </c>
      <c r="AC521">
        <v>0</v>
      </c>
      <c r="AD521">
        <v>0</v>
      </c>
      <c r="AE521">
        <v>23.09</v>
      </c>
      <c r="AF521">
        <v>0</v>
      </c>
      <c r="AG521">
        <v>0</v>
      </c>
      <c r="AH521">
        <v>0</v>
      </c>
      <c r="AI521">
        <v>1</v>
      </c>
      <c r="AJ521">
        <v>1</v>
      </c>
      <c r="AK521">
        <v>1</v>
      </c>
      <c r="AL521">
        <v>1</v>
      </c>
      <c r="AN521">
        <v>0</v>
      </c>
      <c r="AO521">
        <v>1</v>
      </c>
      <c r="AP521">
        <v>0</v>
      </c>
      <c r="AQ521">
        <v>0</v>
      </c>
      <c r="AR521">
        <v>0</v>
      </c>
      <c r="AS521" t="s">
        <v>3</v>
      </c>
      <c r="AT521">
        <v>0.246</v>
      </c>
      <c r="AU521" t="s">
        <v>3</v>
      </c>
      <c r="AV521">
        <v>0</v>
      </c>
      <c r="AW521">
        <v>2</v>
      </c>
      <c r="AX521">
        <v>48585385</v>
      </c>
      <c r="AY521">
        <v>1</v>
      </c>
      <c r="AZ521">
        <v>0</v>
      </c>
      <c r="BA521">
        <v>574</v>
      </c>
      <c r="BB521">
        <v>0</v>
      </c>
      <c r="BC521">
        <v>0</v>
      </c>
      <c r="BD521">
        <v>0</v>
      </c>
      <c r="BE521">
        <v>0</v>
      </c>
      <c r="BF521">
        <v>0</v>
      </c>
      <c r="BG521">
        <v>0</v>
      </c>
      <c r="BH521">
        <v>0</v>
      </c>
      <c r="BI521">
        <v>0</v>
      </c>
      <c r="BJ521">
        <v>0</v>
      </c>
      <c r="BK521">
        <v>0</v>
      </c>
      <c r="BL521">
        <v>0</v>
      </c>
      <c r="BM521">
        <v>0</v>
      </c>
      <c r="BN521">
        <v>0</v>
      </c>
      <c r="BO521">
        <v>0</v>
      </c>
      <c r="BP521">
        <v>0</v>
      </c>
      <c r="BQ521">
        <v>0</v>
      </c>
      <c r="BR521">
        <v>0</v>
      </c>
      <c r="BS521">
        <v>0</v>
      </c>
      <c r="BT521">
        <v>0</v>
      </c>
      <c r="BU521">
        <v>0</v>
      </c>
      <c r="BV521">
        <v>0</v>
      </c>
      <c r="BW521">
        <v>0</v>
      </c>
      <c r="CX521">
        <f>Y521*Source!I222</f>
        <v>0.246</v>
      </c>
      <c r="CY521">
        <f>AA521</f>
        <v>23.09</v>
      </c>
      <c r="CZ521">
        <f>AE521</f>
        <v>23.09</v>
      </c>
      <c r="DA521">
        <f>AI521</f>
        <v>1</v>
      </c>
      <c r="DB521">
        <f t="shared" si="61"/>
        <v>5.68</v>
      </c>
      <c r="DC521">
        <f t="shared" si="62"/>
        <v>0</v>
      </c>
    </row>
    <row r="522" spans="1:107">
      <c r="A522">
        <f>ROW(Source!A222)</f>
        <v>222</v>
      </c>
      <c r="B522">
        <v>48583957</v>
      </c>
      <c r="C522">
        <v>48585376</v>
      </c>
      <c r="D522">
        <v>40489071</v>
      </c>
      <c r="E522">
        <v>1</v>
      </c>
      <c r="F522">
        <v>1</v>
      </c>
      <c r="G522">
        <v>1</v>
      </c>
      <c r="H522">
        <v>3</v>
      </c>
      <c r="I522" t="s">
        <v>1391</v>
      </c>
      <c r="J522" t="s">
        <v>1392</v>
      </c>
      <c r="K522" t="s">
        <v>1393</v>
      </c>
      <c r="L522">
        <v>1348</v>
      </c>
      <c r="N522">
        <v>1009</v>
      </c>
      <c r="O522" t="s">
        <v>40</v>
      </c>
      <c r="P522" t="s">
        <v>40</v>
      </c>
      <c r="Q522">
        <v>1000</v>
      </c>
      <c r="W522">
        <v>0</v>
      </c>
      <c r="X522">
        <v>-384985709</v>
      </c>
      <c r="Y522">
        <v>2.0000000000000001E-4</v>
      </c>
      <c r="AA522">
        <v>9040.01</v>
      </c>
      <c r="AB522">
        <v>0</v>
      </c>
      <c r="AC522">
        <v>0</v>
      </c>
      <c r="AD522">
        <v>0</v>
      </c>
      <c r="AE522">
        <v>9040.01</v>
      </c>
      <c r="AF522">
        <v>0</v>
      </c>
      <c r="AG522">
        <v>0</v>
      </c>
      <c r="AH522">
        <v>0</v>
      </c>
      <c r="AI522">
        <v>1</v>
      </c>
      <c r="AJ522">
        <v>1</v>
      </c>
      <c r="AK522">
        <v>1</v>
      </c>
      <c r="AL522">
        <v>1</v>
      </c>
      <c r="AN522">
        <v>0</v>
      </c>
      <c r="AO522">
        <v>1</v>
      </c>
      <c r="AP522">
        <v>0</v>
      </c>
      <c r="AQ522">
        <v>0</v>
      </c>
      <c r="AR522">
        <v>0</v>
      </c>
      <c r="AS522" t="s">
        <v>3</v>
      </c>
      <c r="AT522">
        <v>2.0000000000000001E-4</v>
      </c>
      <c r="AU522" t="s">
        <v>3</v>
      </c>
      <c r="AV522">
        <v>0</v>
      </c>
      <c r="AW522">
        <v>2</v>
      </c>
      <c r="AX522">
        <v>48585386</v>
      </c>
      <c r="AY522">
        <v>1</v>
      </c>
      <c r="AZ522">
        <v>0</v>
      </c>
      <c r="BA522">
        <v>575</v>
      </c>
      <c r="BB522">
        <v>0</v>
      </c>
      <c r="BC522">
        <v>0</v>
      </c>
      <c r="BD522">
        <v>0</v>
      </c>
      <c r="BE522">
        <v>0</v>
      </c>
      <c r="BF522">
        <v>0</v>
      </c>
      <c r="BG522">
        <v>0</v>
      </c>
      <c r="BH522">
        <v>0</v>
      </c>
      <c r="BI522">
        <v>0</v>
      </c>
      <c r="BJ522">
        <v>0</v>
      </c>
      <c r="BK522">
        <v>0</v>
      </c>
      <c r="BL522">
        <v>0</v>
      </c>
      <c r="BM522">
        <v>0</v>
      </c>
      <c r="BN522">
        <v>0</v>
      </c>
      <c r="BO522">
        <v>0</v>
      </c>
      <c r="BP522">
        <v>0</v>
      </c>
      <c r="BQ522">
        <v>0</v>
      </c>
      <c r="BR522">
        <v>0</v>
      </c>
      <c r="BS522">
        <v>0</v>
      </c>
      <c r="BT522">
        <v>0</v>
      </c>
      <c r="BU522">
        <v>0</v>
      </c>
      <c r="BV522">
        <v>0</v>
      </c>
      <c r="BW522">
        <v>0</v>
      </c>
      <c r="CX522">
        <f>Y522*Source!I222</f>
        <v>2.0000000000000001E-4</v>
      </c>
      <c r="CY522">
        <f>AA522</f>
        <v>9040.01</v>
      </c>
      <c r="CZ522">
        <f>AE522</f>
        <v>9040.01</v>
      </c>
      <c r="DA522">
        <f>AI522</f>
        <v>1</v>
      </c>
      <c r="DB522">
        <f t="shared" si="61"/>
        <v>1.81</v>
      </c>
      <c r="DC522">
        <f t="shared" si="62"/>
        <v>0</v>
      </c>
    </row>
    <row r="523" spans="1:107">
      <c r="A523">
        <f>ROW(Source!A225)</f>
        <v>225</v>
      </c>
      <c r="B523">
        <v>48583957</v>
      </c>
      <c r="C523">
        <v>48585390</v>
      </c>
      <c r="D523">
        <v>23129805</v>
      </c>
      <c r="E523">
        <v>1</v>
      </c>
      <c r="F523">
        <v>1</v>
      </c>
      <c r="G523">
        <v>1</v>
      </c>
      <c r="H523">
        <v>1</v>
      </c>
      <c r="I523" t="s">
        <v>1183</v>
      </c>
      <c r="J523" t="s">
        <v>3</v>
      </c>
      <c r="K523" t="s">
        <v>1184</v>
      </c>
      <c r="L523">
        <v>1369</v>
      </c>
      <c r="N523">
        <v>1013</v>
      </c>
      <c r="O523" t="s">
        <v>991</v>
      </c>
      <c r="P523" t="s">
        <v>991</v>
      </c>
      <c r="Q523">
        <v>1</v>
      </c>
      <c r="W523">
        <v>0</v>
      </c>
      <c r="X523">
        <v>756115135</v>
      </c>
      <c r="Y523">
        <v>6.54</v>
      </c>
      <c r="AA523">
        <v>0</v>
      </c>
      <c r="AB523">
        <v>0</v>
      </c>
      <c r="AC523">
        <v>0</v>
      </c>
      <c r="AD523">
        <v>7.97</v>
      </c>
      <c r="AE523">
        <v>0</v>
      </c>
      <c r="AF523">
        <v>0</v>
      </c>
      <c r="AG523">
        <v>0</v>
      </c>
      <c r="AH523">
        <v>7.97</v>
      </c>
      <c r="AI523">
        <v>1</v>
      </c>
      <c r="AJ523">
        <v>1</v>
      </c>
      <c r="AK523">
        <v>1</v>
      </c>
      <c r="AL523">
        <v>1</v>
      </c>
      <c r="AN523">
        <v>0</v>
      </c>
      <c r="AO523">
        <v>1</v>
      </c>
      <c r="AP523">
        <v>0</v>
      </c>
      <c r="AQ523">
        <v>0</v>
      </c>
      <c r="AR523">
        <v>0</v>
      </c>
      <c r="AS523" t="s">
        <v>3</v>
      </c>
      <c r="AT523">
        <v>6.54</v>
      </c>
      <c r="AU523" t="s">
        <v>3</v>
      </c>
      <c r="AV523">
        <v>1</v>
      </c>
      <c r="AW523">
        <v>2</v>
      </c>
      <c r="AX523">
        <v>48585397</v>
      </c>
      <c r="AY523">
        <v>1</v>
      </c>
      <c r="AZ523">
        <v>0</v>
      </c>
      <c r="BA523">
        <v>577</v>
      </c>
      <c r="BB523">
        <v>0</v>
      </c>
      <c r="BC523">
        <v>0</v>
      </c>
      <c r="BD523">
        <v>0</v>
      </c>
      <c r="BE523">
        <v>0</v>
      </c>
      <c r="BF523">
        <v>0</v>
      </c>
      <c r="BG523">
        <v>0</v>
      </c>
      <c r="BH523">
        <v>0</v>
      </c>
      <c r="BI523">
        <v>0</v>
      </c>
      <c r="BJ523">
        <v>0</v>
      </c>
      <c r="BK523">
        <v>0</v>
      </c>
      <c r="BL523">
        <v>0</v>
      </c>
      <c r="BM523">
        <v>0</v>
      </c>
      <c r="BN523">
        <v>0</v>
      </c>
      <c r="BO523">
        <v>0</v>
      </c>
      <c r="BP523">
        <v>0</v>
      </c>
      <c r="BQ523">
        <v>0</v>
      </c>
      <c r="BR523">
        <v>0</v>
      </c>
      <c r="BS523">
        <v>0</v>
      </c>
      <c r="BT523">
        <v>0</v>
      </c>
      <c r="BU523">
        <v>0</v>
      </c>
      <c r="BV523">
        <v>0</v>
      </c>
      <c r="BW523">
        <v>0</v>
      </c>
      <c r="CX523">
        <f>Y523*Source!I225</f>
        <v>6.54</v>
      </c>
      <c r="CY523">
        <f>AD523</f>
        <v>7.97</v>
      </c>
      <c r="CZ523">
        <f>AH523</f>
        <v>7.97</v>
      </c>
      <c r="DA523">
        <f>AL523</f>
        <v>1</v>
      </c>
      <c r="DB523">
        <f t="shared" si="61"/>
        <v>52.12</v>
      </c>
      <c r="DC523">
        <f t="shared" si="62"/>
        <v>0</v>
      </c>
    </row>
    <row r="524" spans="1:107">
      <c r="A524">
        <f>ROW(Source!A225)</f>
        <v>225</v>
      </c>
      <c r="B524">
        <v>48583957</v>
      </c>
      <c r="C524">
        <v>48585390</v>
      </c>
      <c r="D524">
        <v>121548</v>
      </c>
      <c r="E524">
        <v>1</v>
      </c>
      <c r="F524">
        <v>1</v>
      </c>
      <c r="G524">
        <v>1</v>
      </c>
      <c r="H524">
        <v>1</v>
      </c>
      <c r="I524" t="s">
        <v>24</v>
      </c>
      <c r="J524" t="s">
        <v>3</v>
      </c>
      <c r="K524" t="s">
        <v>992</v>
      </c>
      <c r="L524">
        <v>608254</v>
      </c>
      <c r="N524">
        <v>1013</v>
      </c>
      <c r="O524" t="s">
        <v>993</v>
      </c>
      <c r="P524" t="s">
        <v>993</v>
      </c>
      <c r="Q524">
        <v>1</v>
      </c>
      <c r="W524">
        <v>0</v>
      </c>
      <c r="X524">
        <v>-185737400</v>
      </c>
      <c r="Y524">
        <v>0.01</v>
      </c>
      <c r="AA524">
        <v>0</v>
      </c>
      <c r="AB524">
        <v>0</v>
      </c>
      <c r="AC524">
        <v>0</v>
      </c>
      <c r="AD524">
        <v>0</v>
      </c>
      <c r="AE524">
        <v>0</v>
      </c>
      <c r="AF524">
        <v>0</v>
      </c>
      <c r="AG524">
        <v>0</v>
      </c>
      <c r="AH524">
        <v>0</v>
      </c>
      <c r="AI524">
        <v>1</v>
      </c>
      <c r="AJ524">
        <v>1</v>
      </c>
      <c r="AK524">
        <v>1</v>
      </c>
      <c r="AL524">
        <v>1</v>
      </c>
      <c r="AN524">
        <v>0</v>
      </c>
      <c r="AO524">
        <v>1</v>
      </c>
      <c r="AP524">
        <v>0</v>
      </c>
      <c r="AQ524">
        <v>0</v>
      </c>
      <c r="AR524">
        <v>0</v>
      </c>
      <c r="AS524" t="s">
        <v>3</v>
      </c>
      <c r="AT524">
        <v>0.01</v>
      </c>
      <c r="AU524" t="s">
        <v>3</v>
      </c>
      <c r="AV524">
        <v>2</v>
      </c>
      <c r="AW524">
        <v>2</v>
      </c>
      <c r="AX524">
        <v>48585398</v>
      </c>
      <c r="AY524">
        <v>1</v>
      </c>
      <c r="AZ524">
        <v>0</v>
      </c>
      <c r="BA524">
        <v>578</v>
      </c>
      <c r="BB524">
        <v>0</v>
      </c>
      <c r="BC524">
        <v>0</v>
      </c>
      <c r="BD524">
        <v>0</v>
      </c>
      <c r="BE524">
        <v>0</v>
      </c>
      <c r="BF524">
        <v>0</v>
      </c>
      <c r="BG524">
        <v>0</v>
      </c>
      <c r="BH524">
        <v>0</v>
      </c>
      <c r="BI524">
        <v>0</v>
      </c>
      <c r="BJ524">
        <v>0</v>
      </c>
      <c r="BK524">
        <v>0</v>
      </c>
      <c r="BL524">
        <v>0</v>
      </c>
      <c r="BM524">
        <v>0</v>
      </c>
      <c r="BN524">
        <v>0</v>
      </c>
      <c r="BO524">
        <v>0</v>
      </c>
      <c r="BP524">
        <v>0</v>
      </c>
      <c r="BQ524">
        <v>0</v>
      </c>
      <c r="BR524">
        <v>0</v>
      </c>
      <c r="BS524">
        <v>0</v>
      </c>
      <c r="BT524">
        <v>0</v>
      </c>
      <c r="BU524">
        <v>0</v>
      </c>
      <c r="BV524">
        <v>0</v>
      </c>
      <c r="BW524">
        <v>0</v>
      </c>
      <c r="CX524">
        <f>Y524*Source!I225</f>
        <v>0.01</v>
      </c>
      <c r="CY524">
        <f>AD524</f>
        <v>0</v>
      </c>
      <c r="CZ524">
        <f>AH524</f>
        <v>0</v>
      </c>
      <c r="DA524">
        <f>AL524</f>
        <v>1</v>
      </c>
      <c r="DB524">
        <f t="shared" si="61"/>
        <v>0</v>
      </c>
      <c r="DC524">
        <f t="shared" si="62"/>
        <v>0</v>
      </c>
    </row>
    <row r="525" spans="1:107">
      <c r="A525">
        <f>ROW(Source!A225)</f>
        <v>225</v>
      </c>
      <c r="B525">
        <v>48583957</v>
      </c>
      <c r="C525">
        <v>48585390</v>
      </c>
      <c r="D525">
        <v>40547010</v>
      </c>
      <c r="E525">
        <v>1</v>
      </c>
      <c r="F525">
        <v>1</v>
      </c>
      <c r="G525">
        <v>1</v>
      </c>
      <c r="H525">
        <v>2</v>
      </c>
      <c r="I525" t="s">
        <v>1052</v>
      </c>
      <c r="J525" t="s">
        <v>1053</v>
      </c>
      <c r="K525" t="s">
        <v>1054</v>
      </c>
      <c r="L525">
        <v>1368</v>
      </c>
      <c r="N525">
        <v>1011</v>
      </c>
      <c r="O525" t="s">
        <v>997</v>
      </c>
      <c r="P525" t="s">
        <v>997</v>
      </c>
      <c r="Q525">
        <v>1</v>
      </c>
      <c r="W525">
        <v>0</v>
      </c>
      <c r="X525">
        <v>1447433125</v>
      </c>
      <c r="Y525">
        <v>0.01</v>
      </c>
      <c r="AA525">
        <v>0</v>
      </c>
      <c r="AB525">
        <v>124.14</v>
      </c>
      <c r="AC525">
        <v>12.1</v>
      </c>
      <c r="AD525">
        <v>0</v>
      </c>
      <c r="AE525">
        <v>0</v>
      </c>
      <c r="AF525">
        <v>124.14</v>
      </c>
      <c r="AG525">
        <v>12.1</v>
      </c>
      <c r="AH525">
        <v>0</v>
      </c>
      <c r="AI525">
        <v>1</v>
      </c>
      <c r="AJ525">
        <v>1</v>
      </c>
      <c r="AK525">
        <v>1</v>
      </c>
      <c r="AL525">
        <v>1</v>
      </c>
      <c r="AN525">
        <v>0</v>
      </c>
      <c r="AO525">
        <v>1</v>
      </c>
      <c r="AP525">
        <v>0</v>
      </c>
      <c r="AQ525">
        <v>0</v>
      </c>
      <c r="AR525">
        <v>0</v>
      </c>
      <c r="AS525" t="s">
        <v>3</v>
      </c>
      <c r="AT525">
        <v>0.01</v>
      </c>
      <c r="AU525" t="s">
        <v>3</v>
      </c>
      <c r="AV525">
        <v>0</v>
      </c>
      <c r="AW525">
        <v>2</v>
      </c>
      <c r="AX525">
        <v>48585399</v>
      </c>
      <c r="AY525">
        <v>1</v>
      </c>
      <c r="AZ525">
        <v>0</v>
      </c>
      <c r="BA525">
        <v>579</v>
      </c>
      <c r="BB525">
        <v>0</v>
      </c>
      <c r="BC525">
        <v>0</v>
      </c>
      <c r="BD525">
        <v>0</v>
      </c>
      <c r="BE525">
        <v>0</v>
      </c>
      <c r="BF525">
        <v>0</v>
      </c>
      <c r="BG525">
        <v>0</v>
      </c>
      <c r="BH525">
        <v>0</v>
      </c>
      <c r="BI525">
        <v>0</v>
      </c>
      <c r="BJ525">
        <v>0</v>
      </c>
      <c r="BK525">
        <v>0</v>
      </c>
      <c r="BL525">
        <v>0</v>
      </c>
      <c r="BM525">
        <v>0</v>
      </c>
      <c r="BN525">
        <v>0</v>
      </c>
      <c r="BO525">
        <v>0</v>
      </c>
      <c r="BP525">
        <v>0</v>
      </c>
      <c r="BQ525">
        <v>0</v>
      </c>
      <c r="BR525">
        <v>0</v>
      </c>
      <c r="BS525">
        <v>0</v>
      </c>
      <c r="BT525">
        <v>0</v>
      </c>
      <c r="BU525">
        <v>0</v>
      </c>
      <c r="BV525">
        <v>0</v>
      </c>
      <c r="BW525">
        <v>0</v>
      </c>
      <c r="CX525">
        <f>Y525*Source!I225</f>
        <v>0.01</v>
      </c>
      <c r="CY525">
        <f>AB525</f>
        <v>124.14</v>
      </c>
      <c r="CZ525">
        <f>AF525</f>
        <v>124.14</v>
      </c>
      <c r="DA525">
        <f>AJ525</f>
        <v>1</v>
      </c>
      <c r="DB525">
        <f t="shared" si="61"/>
        <v>1.24</v>
      </c>
      <c r="DC525">
        <f t="shared" si="62"/>
        <v>0.12</v>
      </c>
    </row>
    <row r="526" spans="1:107">
      <c r="A526">
        <f>ROW(Source!A225)</f>
        <v>225</v>
      </c>
      <c r="B526">
        <v>48583957</v>
      </c>
      <c r="C526">
        <v>48585390</v>
      </c>
      <c r="D526">
        <v>40547104</v>
      </c>
      <c r="E526">
        <v>1</v>
      </c>
      <c r="F526">
        <v>1</v>
      </c>
      <c r="G526">
        <v>1</v>
      </c>
      <c r="H526">
        <v>2</v>
      </c>
      <c r="I526" t="s">
        <v>1397</v>
      </c>
      <c r="J526" t="s">
        <v>1398</v>
      </c>
      <c r="K526" t="s">
        <v>1399</v>
      </c>
      <c r="L526">
        <v>1368</v>
      </c>
      <c r="N526">
        <v>1011</v>
      </c>
      <c r="O526" t="s">
        <v>997</v>
      </c>
      <c r="P526" t="s">
        <v>997</v>
      </c>
      <c r="Q526">
        <v>1</v>
      </c>
      <c r="W526">
        <v>0</v>
      </c>
      <c r="X526">
        <v>-1265006147</v>
      </c>
      <c r="Y526">
        <v>1.5</v>
      </c>
      <c r="AA526">
        <v>0</v>
      </c>
      <c r="AB526">
        <v>2.85</v>
      </c>
      <c r="AC526">
        <v>0</v>
      </c>
      <c r="AD526">
        <v>0</v>
      </c>
      <c r="AE526">
        <v>0</v>
      </c>
      <c r="AF526">
        <v>2.85</v>
      </c>
      <c r="AG526">
        <v>0</v>
      </c>
      <c r="AH526">
        <v>0</v>
      </c>
      <c r="AI526">
        <v>1</v>
      </c>
      <c r="AJ526">
        <v>1</v>
      </c>
      <c r="AK526">
        <v>1</v>
      </c>
      <c r="AL526">
        <v>1</v>
      </c>
      <c r="AN526">
        <v>0</v>
      </c>
      <c r="AO526">
        <v>1</v>
      </c>
      <c r="AP526">
        <v>0</v>
      </c>
      <c r="AQ526">
        <v>0</v>
      </c>
      <c r="AR526">
        <v>0</v>
      </c>
      <c r="AS526" t="s">
        <v>3</v>
      </c>
      <c r="AT526">
        <v>1.5</v>
      </c>
      <c r="AU526" t="s">
        <v>3</v>
      </c>
      <c r="AV526">
        <v>0</v>
      </c>
      <c r="AW526">
        <v>2</v>
      </c>
      <c r="AX526">
        <v>48585400</v>
      </c>
      <c r="AY526">
        <v>1</v>
      </c>
      <c r="AZ526">
        <v>0</v>
      </c>
      <c r="BA526">
        <v>580</v>
      </c>
      <c r="BB526">
        <v>0</v>
      </c>
      <c r="BC526">
        <v>0</v>
      </c>
      <c r="BD526">
        <v>0</v>
      </c>
      <c r="BE526">
        <v>0</v>
      </c>
      <c r="BF526">
        <v>0</v>
      </c>
      <c r="BG526">
        <v>0</v>
      </c>
      <c r="BH526">
        <v>0</v>
      </c>
      <c r="BI526">
        <v>0</v>
      </c>
      <c r="BJ526">
        <v>0</v>
      </c>
      <c r="BK526">
        <v>0</v>
      </c>
      <c r="BL526">
        <v>0</v>
      </c>
      <c r="BM526">
        <v>0</v>
      </c>
      <c r="BN526">
        <v>0</v>
      </c>
      <c r="BO526">
        <v>0</v>
      </c>
      <c r="BP526">
        <v>0</v>
      </c>
      <c r="BQ526">
        <v>0</v>
      </c>
      <c r="BR526">
        <v>0</v>
      </c>
      <c r="BS526">
        <v>0</v>
      </c>
      <c r="BT526">
        <v>0</v>
      </c>
      <c r="BU526">
        <v>0</v>
      </c>
      <c r="BV526">
        <v>0</v>
      </c>
      <c r="BW526">
        <v>0</v>
      </c>
      <c r="CX526">
        <f>Y526*Source!I225</f>
        <v>1.5</v>
      </c>
      <c r="CY526">
        <f>AB526</f>
        <v>2.85</v>
      </c>
      <c r="CZ526">
        <f>AF526</f>
        <v>2.85</v>
      </c>
      <c r="DA526">
        <f>AJ526</f>
        <v>1</v>
      </c>
      <c r="DB526">
        <f t="shared" si="61"/>
        <v>4.28</v>
      </c>
      <c r="DC526">
        <f t="shared" si="62"/>
        <v>0</v>
      </c>
    </row>
    <row r="527" spans="1:107">
      <c r="A527">
        <f>ROW(Source!A225)</f>
        <v>225</v>
      </c>
      <c r="B527">
        <v>48583957</v>
      </c>
      <c r="C527">
        <v>48585390</v>
      </c>
      <c r="D527">
        <v>40548857</v>
      </c>
      <c r="E527">
        <v>1</v>
      </c>
      <c r="F527">
        <v>1</v>
      </c>
      <c r="G527">
        <v>1</v>
      </c>
      <c r="H527">
        <v>2</v>
      </c>
      <c r="I527" t="s">
        <v>1028</v>
      </c>
      <c r="J527" t="s">
        <v>1029</v>
      </c>
      <c r="K527" t="s">
        <v>1030</v>
      </c>
      <c r="L527">
        <v>1368</v>
      </c>
      <c r="N527">
        <v>1011</v>
      </c>
      <c r="O527" t="s">
        <v>997</v>
      </c>
      <c r="P527" t="s">
        <v>997</v>
      </c>
      <c r="Q527">
        <v>1</v>
      </c>
      <c r="W527">
        <v>0</v>
      </c>
      <c r="X527">
        <v>-671646184</v>
      </c>
      <c r="Y527">
        <v>0.01</v>
      </c>
      <c r="AA527">
        <v>0</v>
      </c>
      <c r="AB527">
        <v>91.76</v>
      </c>
      <c r="AC527">
        <v>10.35</v>
      </c>
      <c r="AD527">
        <v>0</v>
      </c>
      <c r="AE527">
        <v>0</v>
      </c>
      <c r="AF527">
        <v>91.76</v>
      </c>
      <c r="AG527">
        <v>10.35</v>
      </c>
      <c r="AH527">
        <v>0</v>
      </c>
      <c r="AI527">
        <v>1</v>
      </c>
      <c r="AJ527">
        <v>1</v>
      </c>
      <c r="AK527">
        <v>1</v>
      </c>
      <c r="AL527">
        <v>1</v>
      </c>
      <c r="AN527">
        <v>0</v>
      </c>
      <c r="AO527">
        <v>1</v>
      </c>
      <c r="AP527">
        <v>0</v>
      </c>
      <c r="AQ527">
        <v>0</v>
      </c>
      <c r="AR527">
        <v>0</v>
      </c>
      <c r="AS527" t="s">
        <v>3</v>
      </c>
      <c r="AT527">
        <v>0.01</v>
      </c>
      <c r="AU527" t="s">
        <v>3</v>
      </c>
      <c r="AV527">
        <v>0</v>
      </c>
      <c r="AW527">
        <v>2</v>
      </c>
      <c r="AX527">
        <v>48585401</v>
      </c>
      <c r="AY527">
        <v>1</v>
      </c>
      <c r="AZ527">
        <v>0</v>
      </c>
      <c r="BA527">
        <v>581</v>
      </c>
      <c r="BB527">
        <v>0</v>
      </c>
      <c r="BC527">
        <v>0</v>
      </c>
      <c r="BD527">
        <v>0</v>
      </c>
      <c r="BE527">
        <v>0</v>
      </c>
      <c r="BF527">
        <v>0</v>
      </c>
      <c r="BG527">
        <v>0</v>
      </c>
      <c r="BH527">
        <v>0</v>
      </c>
      <c r="BI527">
        <v>0</v>
      </c>
      <c r="BJ527">
        <v>0</v>
      </c>
      <c r="BK527">
        <v>0</v>
      </c>
      <c r="BL527">
        <v>0</v>
      </c>
      <c r="BM527">
        <v>0</v>
      </c>
      <c r="BN527">
        <v>0</v>
      </c>
      <c r="BO527">
        <v>0</v>
      </c>
      <c r="BP527">
        <v>0</v>
      </c>
      <c r="BQ527">
        <v>0</v>
      </c>
      <c r="BR527">
        <v>0</v>
      </c>
      <c r="BS527">
        <v>0</v>
      </c>
      <c r="BT527">
        <v>0</v>
      </c>
      <c r="BU527">
        <v>0</v>
      </c>
      <c r="BV527">
        <v>0</v>
      </c>
      <c r="BW527">
        <v>0</v>
      </c>
      <c r="CX527">
        <f>Y527*Source!I225</f>
        <v>0.01</v>
      </c>
      <c r="CY527">
        <f>AB527</f>
        <v>91.76</v>
      </c>
      <c r="CZ527">
        <f>AF527</f>
        <v>91.76</v>
      </c>
      <c r="DA527">
        <f>AJ527</f>
        <v>1</v>
      </c>
      <c r="DB527">
        <f t="shared" si="61"/>
        <v>0.92</v>
      </c>
      <c r="DC527">
        <f t="shared" si="62"/>
        <v>0.1</v>
      </c>
    </row>
    <row r="528" spans="1:107">
      <c r="A528">
        <f>ROW(Source!A225)</f>
        <v>225</v>
      </c>
      <c r="B528">
        <v>48583957</v>
      </c>
      <c r="C528">
        <v>48585390</v>
      </c>
      <c r="D528">
        <v>40489004</v>
      </c>
      <c r="E528">
        <v>1</v>
      </c>
      <c r="F528">
        <v>1</v>
      </c>
      <c r="G528">
        <v>1</v>
      </c>
      <c r="H528">
        <v>3</v>
      </c>
      <c r="I528" t="s">
        <v>1127</v>
      </c>
      <c r="J528" t="s">
        <v>1128</v>
      </c>
      <c r="K528" t="s">
        <v>1129</v>
      </c>
      <c r="L528">
        <v>1348</v>
      </c>
      <c r="N528">
        <v>1009</v>
      </c>
      <c r="O528" t="s">
        <v>40</v>
      </c>
      <c r="P528" t="s">
        <v>40</v>
      </c>
      <c r="Q528">
        <v>1000</v>
      </c>
      <c r="W528">
        <v>0</v>
      </c>
      <c r="X528">
        <v>-1485663071</v>
      </c>
      <c r="Y528">
        <v>1.4E-3</v>
      </c>
      <c r="AA528">
        <v>10068</v>
      </c>
      <c r="AB528">
        <v>0</v>
      </c>
      <c r="AC528">
        <v>0</v>
      </c>
      <c r="AD528">
        <v>0</v>
      </c>
      <c r="AE528">
        <v>10068</v>
      </c>
      <c r="AF528">
        <v>0</v>
      </c>
      <c r="AG528">
        <v>0</v>
      </c>
      <c r="AH528">
        <v>0</v>
      </c>
      <c r="AI528">
        <v>1</v>
      </c>
      <c r="AJ528">
        <v>1</v>
      </c>
      <c r="AK528">
        <v>1</v>
      </c>
      <c r="AL528">
        <v>1</v>
      </c>
      <c r="AN528">
        <v>0</v>
      </c>
      <c r="AO528">
        <v>1</v>
      </c>
      <c r="AP528">
        <v>0</v>
      </c>
      <c r="AQ528">
        <v>0</v>
      </c>
      <c r="AR528">
        <v>0</v>
      </c>
      <c r="AS528" t="s">
        <v>3</v>
      </c>
      <c r="AT528">
        <v>1.4E-3</v>
      </c>
      <c r="AU528" t="s">
        <v>3</v>
      </c>
      <c r="AV528">
        <v>0</v>
      </c>
      <c r="AW528">
        <v>2</v>
      </c>
      <c r="AX528">
        <v>48585402</v>
      </c>
      <c r="AY528">
        <v>1</v>
      </c>
      <c r="AZ528">
        <v>0</v>
      </c>
      <c r="BA528">
        <v>582</v>
      </c>
      <c r="BB528">
        <v>0</v>
      </c>
      <c r="BC528">
        <v>0</v>
      </c>
      <c r="BD528">
        <v>0</v>
      </c>
      <c r="BE528">
        <v>0</v>
      </c>
      <c r="BF528">
        <v>0</v>
      </c>
      <c r="BG528">
        <v>0</v>
      </c>
      <c r="BH528">
        <v>0</v>
      </c>
      <c r="BI528">
        <v>0</v>
      </c>
      <c r="BJ528">
        <v>0</v>
      </c>
      <c r="BK528">
        <v>0</v>
      </c>
      <c r="BL528">
        <v>0</v>
      </c>
      <c r="BM528">
        <v>0</v>
      </c>
      <c r="BN528">
        <v>0</v>
      </c>
      <c r="BO528">
        <v>0</v>
      </c>
      <c r="BP528">
        <v>0</v>
      </c>
      <c r="BQ528">
        <v>0</v>
      </c>
      <c r="BR528">
        <v>0</v>
      </c>
      <c r="BS528">
        <v>0</v>
      </c>
      <c r="BT528">
        <v>0</v>
      </c>
      <c r="BU528">
        <v>0</v>
      </c>
      <c r="BV528">
        <v>0</v>
      </c>
      <c r="BW528">
        <v>0</v>
      </c>
      <c r="CX528">
        <f>Y528*Source!I225</f>
        <v>1.4E-3</v>
      </c>
      <c r="CY528">
        <f>AA528</f>
        <v>10068</v>
      </c>
      <c r="CZ528">
        <f>AE528</f>
        <v>10068</v>
      </c>
      <c r="DA528">
        <f>AI528</f>
        <v>1</v>
      </c>
      <c r="DB528">
        <f t="shared" si="61"/>
        <v>14.1</v>
      </c>
      <c r="DC528">
        <f t="shared" si="62"/>
        <v>0</v>
      </c>
    </row>
    <row r="529" spans="1:107">
      <c r="A529">
        <f>ROW(Source!A227)</f>
        <v>227</v>
      </c>
      <c r="B529">
        <v>48583957</v>
      </c>
      <c r="C529">
        <v>48585405</v>
      </c>
      <c r="D529">
        <v>23135499</v>
      </c>
      <c r="E529">
        <v>1</v>
      </c>
      <c r="F529">
        <v>1</v>
      </c>
      <c r="G529">
        <v>1</v>
      </c>
      <c r="H529">
        <v>1</v>
      </c>
      <c r="I529" t="s">
        <v>1296</v>
      </c>
      <c r="J529" t="s">
        <v>3</v>
      </c>
      <c r="K529" t="s">
        <v>1297</v>
      </c>
      <c r="L529">
        <v>1369</v>
      </c>
      <c r="N529">
        <v>1013</v>
      </c>
      <c r="O529" t="s">
        <v>991</v>
      </c>
      <c r="P529" t="s">
        <v>991</v>
      </c>
      <c r="Q529">
        <v>1</v>
      </c>
      <c r="W529">
        <v>0</v>
      </c>
      <c r="X529">
        <v>-499460097</v>
      </c>
      <c r="Y529">
        <v>16.309999999999999</v>
      </c>
      <c r="AA529">
        <v>0</v>
      </c>
      <c r="AB529">
        <v>0</v>
      </c>
      <c r="AC529">
        <v>0</v>
      </c>
      <c r="AD529">
        <v>8.99</v>
      </c>
      <c r="AE529">
        <v>0</v>
      </c>
      <c r="AF529">
        <v>0</v>
      </c>
      <c r="AG529">
        <v>0</v>
      </c>
      <c r="AH529">
        <v>8.99</v>
      </c>
      <c r="AI529">
        <v>1</v>
      </c>
      <c r="AJ529">
        <v>1</v>
      </c>
      <c r="AK529">
        <v>1</v>
      </c>
      <c r="AL529">
        <v>1</v>
      </c>
      <c r="AN529">
        <v>0</v>
      </c>
      <c r="AO529">
        <v>1</v>
      </c>
      <c r="AP529">
        <v>0</v>
      </c>
      <c r="AQ529">
        <v>0</v>
      </c>
      <c r="AR529">
        <v>0</v>
      </c>
      <c r="AS529" t="s">
        <v>3</v>
      </c>
      <c r="AT529">
        <v>16.309999999999999</v>
      </c>
      <c r="AU529" t="s">
        <v>3</v>
      </c>
      <c r="AV529">
        <v>1</v>
      </c>
      <c r="AW529">
        <v>2</v>
      </c>
      <c r="AX529">
        <v>48585418</v>
      </c>
      <c r="AY529">
        <v>1</v>
      </c>
      <c r="AZ529">
        <v>0</v>
      </c>
      <c r="BA529">
        <v>584</v>
      </c>
      <c r="BB529">
        <v>0</v>
      </c>
      <c r="BC529">
        <v>0</v>
      </c>
      <c r="BD529">
        <v>0</v>
      </c>
      <c r="BE529">
        <v>0</v>
      </c>
      <c r="BF529">
        <v>0</v>
      </c>
      <c r="BG529">
        <v>0</v>
      </c>
      <c r="BH529">
        <v>0</v>
      </c>
      <c r="BI529">
        <v>0</v>
      </c>
      <c r="BJ529">
        <v>0</v>
      </c>
      <c r="BK529">
        <v>0</v>
      </c>
      <c r="BL529">
        <v>0</v>
      </c>
      <c r="BM529">
        <v>0</v>
      </c>
      <c r="BN529">
        <v>0</v>
      </c>
      <c r="BO529">
        <v>0</v>
      </c>
      <c r="BP529">
        <v>0</v>
      </c>
      <c r="BQ529">
        <v>0</v>
      </c>
      <c r="BR529">
        <v>0</v>
      </c>
      <c r="BS529">
        <v>0</v>
      </c>
      <c r="BT529">
        <v>0</v>
      </c>
      <c r="BU529">
        <v>0</v>
      </c>
      <c r="BV529">
        <v>0</v>
      </c>
      <c r="BW529">
        <v>0</v>
      </c>
      <c r="CX529">
        <f>Y529*Source!I227</f>
        <v>16.309999999999999</v>
      </c>
      <c r="CY529">
        <f>AD529</f>
        <v>8.99</v>
      </c>
      <c r="CZ529">
        <f>AH529</f>
        <v>8.99</v>
      </c>
      <c r="DA529">
        <f>AL529</f>
        <v>1</v>
      </c>
      <c r="DB529">
        <f t="shared" si="61"/>
        <v>146.63</v>
      </c>
      <c r="DC529">
        <f t="shared" si="62"/>
        <v>0</v>
      </c>
    </row>
    <row r="530" spans="1:107">
      <c r="A530">
        <f>ROW(Source!A227)</f>
        <v>227</v>
      </c>
      <c r="B530">
        <v>48583957</v>
      </c>
      <c r="C530">
        <v>48585405</v>
      </c>
      <c r="D530">
        <v>121548</v>
      </c>
      <c r="E530">
        <v>1</v>
      </c>
      <c r="F530">
        <v>1</v>
      </c>
      <c r="G530">
        <v>1</v>
      </c>
      <c r="H530">
        <v>1</v>
      </c>
      <c r="I530" t="s">
        <v>24</v>
      </c>
      <c r="J530" t="s">
        <v>3</v>
      </c>
      <c r="K530" t="s">
        <v>992</v>
      </c>
      <c r="L530">
        <v>608254</v>
      </c>
      <c r="N530">
        <v>1013</v>
      </c>
      <c r="O530" t="s">
        <v>993</v>
      </c>
      <c r="P530" t="s">
        <v>993</v>
      </c>
      <c r="Q530">
        <v>1</v>
      </c>
      <c r="W530">
        <v>0</v>
      </c>
      <c r="X530">
        <v>-185737400</v>
      </c>
      <c r="Y530">
        <v>0.17</v>
      </c>
      <c r="AA530">
        <v>0</v>
      </c>
      <c r="AB530">
        <v>0</v>
      </c>
      <c r="AC530">
        <v>0</v>
      </c>
      <c r="AD530">
        <v>0</v>
      </c>
      <c r="AE530">
        <v>0</v>
      </c>
      <c r="AF530">
        <v>0</v>
      </c>
      <c r="AG530">
        <v>0</v>
      </c>
      <c r="AH530">
        <v>0</v>
      </c>
      <c r="AI530">
        <v>1</v>
      </c>
      <c r="AJ530">
        <v>1</v>
      </c>
      <c r="AK530">
        <v>1</v>
      </c>
      <c r="AL530">
        <v>1</v>
      </c>
      <c r="AN530">
        <v>0</v>
      </c>
      <c r="AO530">
        <v>1</v>
      </c>
      <c r="AP530">
        <v>0</v>
      </c>
      <c r="AQ530">
        <v>0</v>
      </c>
      <c r="AR530">
        <v>0</v>
      </c>
      <c r="AS530" t="s">
        <v>3</v>
      </c>
      <c r="AT530">
        <v>0.17</v>
      </c>
      <c r="AU530" t="s">
        <v>3</v>
      </c>
      <c r="AV530">
        <v>2</v>
      </c>
      <c r="AW530">
        <v>2</v>
      </c>
      <c r="AX530">
        <v>48585419</v>
      </c>
      <c r="AY530">
        <v>1</v>
      </c>
      <c r="AZ530">
        <v>0</v>
      </c>
      <c r="BA530">
        <v>585</v>
      </c>
      <c r="BB530">
        <v>0</v>
      </c>
      <c r="BC530">
        <v>0</v>
      </c>
      <c r="BD530">
        <v>0</v>
      </c>
      <c r="BE530">
        <v>0</v>
      </c>
      <c r="BF530">
        <v>0</v>
      </c>
      <c r="BG530">
        <v>0</v>
      </c>
      <c r="BH530">
        <v>0</v>
      </c>
      <c r="BI530">
        <v>0</v>
      </c>
      <c r="BJ530">
        <v>0</v>
      </c>
      <c r="BK530">
        <v>0</v>
      </c>
      <c r="BL530">
        <v>0</v>
      </c>
      <c r="BM530">
        <v>0</v>
      </c>
      <c r="BN530">
        <v>0</v>
      </c>
      <c r="BO530">
        <v>0</v>
      </c>
      <c r="BP530">
        <v>0</v>
      </c>
      <c r="BQ530">
        <v>0</v>
      </c>
      <c r="BR530">
        <v>0</v>
      </c>
      <c r="BS530">
        <v>0</v>
      </c>
      <c r="BT530">
        <v>0</v>
      </c>
      <c r="BU530">
        <v>0</v>
      </c>
      <c r="BV530">
        <v>0</v>
      </c>
      <c r="BW530">
        <v>0</v>
      </c>
      <c r="CX530">
        <f>Y530*Source!I227</f>
        <v>0.17</v>
      </c>
      <c r="CY530">
        <f>AD530</f>
        <v>0</v>
      </c>
      <c r="CZ530">
        <f>AH530</f>
        <v>0</v>
      </c>
      <c r="DA530">
        <f>AL530</f>
        <v>1</v>
      </c>
      <c r="DB530">
        <f t="shared" si="61"/>
        <v>0</v>
      </c>
      <c r="DC530">
        <f t="shared" si="62"/>
        <v>0</v>
      </c>
    </row>
    <row r="531" spans="1:107">
      <c r="A531">
        <f>ROW(Source!A227)</f>
        <v>227</v>
      </c>
      <c r="B531">
        <v>48583957</v>
      </c>
      <c r="C531">
        <v>48585405</v>
      </c>
      <c r="D531">
        <v>40547010</v>
      </c>
      <c r="E531">
        <v>1</v>
      </c>
      <c r="F531">
        <v>1</v>
      </c>
      <c r="G531">
        <v>1</v>
      </c>
      <c r="H531">
        <v>2</v>
      </c>
      <c r="I531" t="s">
        <v>1052</v>
      </c>
      <c r="J531" t="s">
        <v>1053</v>
      </c>
      <c r="K531" t="s">
        <v>1054</v>
      </c>
      <c r="L531">
        <v>1368</v>
      </c>
      <c r="N531">
        <v>1011</v>
      </c>
      <c r="O531" t="s">
        <v>997</v>
      </c>
      <c r="P531" t="s">
        <v>997</v>
      </c>
      <c r="Q531">
        <v>1</v>
      </c>
      <c r="W531">
        <v>0</v>
      </c>
      <c r="X531">
        <v>1447433125</v>
      </c>
      <c r="Y531">
        <v>0.17</v>
      </c>
      <c r="AA531">
        <v>0</v>
      </c>
      <c r="AB531">
        <v>124.14</v>
      </c>
      <c r="AC531">
        <v>12.1</v>
      </c>
      <c r="AD531">
        <v>0</v>
      </c>
      <c r="AE531">
        <v>0</v>
      </c>
      <c r="AF531">
        <v>124.14</v>
      </c>
      <c r="AG531">
        <v>12.1</v>
      </c>
      <c r="AH531">
        <v>0</v>
      </c>
      <c r="AI531">
        <v>1</v>
      </c>
      <c r="AJ531">
        <v>1</v>
      </c>
      <c r="AK531">
        <v>1</v>
      </c>
      <c r="AL531">
        <v>1</v>
      </c>
      <c r="AN531">
        <v>0</v>
      </c>
      <c r="AO531">
        <v>1</v>
      </c>
      <c r="AP531">
        <v>0</v>
      </c>
      <c r="AQ531">
        <v>0</v>
      </c>
      <c r="AR531">
        <v>0</v>
      </c>
      <c r="AS531" t="s">
        <v>3</v>
      </c>
      <c r="AT531">
        <v>0.17</v>
      </c>
      <c r="AU531" t="s">
        <v>3</v>
      </c>
      <c r="AV531">
        <v>0</v>
      </c>
      <c r="AW531">
        <v>2</v>
      </c>
      <c r="AX531">
        <v>48585420</v>
      </c>
      <c r="AY531">
        <v>1</v>
      </c>
      <c r="AZ531">
        <v>0</v>
      </c>
      <c r="BA531">
        <v>586</v>
      </c>
      <c r="BB531">
        <v>0</v>
      </c>
      <c r="BC531">
        <v>0</v>
      </c>
      <c r="BD531">
        <v>0</v>
      </c>
      <c r="BE531">
        <v>0</v>
      </c>
      <c r="BF531">
        <v>0</v>
      </c>
      <c r="BG531">
        <v>0</v>
      </c>
      <c r="BH531">
        <v>0</v>
      </c>
      <c r="BI531">
        <v>0</v>
      </c>
      <c r="BJ531">
        <v>0</v>
      </c>
      <c r="BK531">
        <v>0</v>
      </c>
      <c r="BL531">
        <v>0</v>
      </c>
      <c r="BM531">
        <v>0</v>
      </c>
      <c r="BN531">
        <v>0</v>
      </c>
      <c r="BO531">
        <v>0</v>
      </c>
      <c r="BP531">
        <v>0</v>
      </c>
      <c r="BQ531">
        <v>0</v>
      </c>
      <c r="BR531">
        <v>0</v>
      </c>
      <c r="BS531">
        <v>0</v>
      </c>
      <c r="BT531">
        <v>0</v>
      </c>
      <c r="BU531">
        <v>0</v>
      </c>
      <c r="BV531">
        <v>0</v>
      </c>
      <c r="BW531">
        <v>0</v>
      </c>
      <c r="CX531">
        <f>Y531*Source!I227</f>
        <v>0.17</v>
      </c>
      <c r="CY531">
        <f>AB531</f>
        <v>124.14</v>
      </c>
      <c r="CZ531">
        <f>AF531</f>
        <v>124.14</v>
      </c>
      <c r="DA531">
        <f>AJ531</f>
        <v>1</v>
      </c>
      <c r="DB531">
        <f t="shared" si="61"/>
        <v>21.1</v>
      </c>
      <c r="DC531">
        <f t="shared" si="62"/>
        <v>2.06</v>
      </c>
    </row>
    <row r="532" spans="1:107">
      <c r="A532">
        <f>ROW(Source!A227)</f>
        <v>227</v>
      </c>
      <c r="B532">
        <v>48583957</v>
      </c>
      <c r="C532">
        <v>48585405</v>
      </c>
      <c r="D532">
        <v>40547104</v>
      </c>
      <c r="E532">
        <v>1</v>
      </c>
      <c r="F532">
        <v>1</v>
      </c>
      <c r="G532">
        <v>1</v>
      </c>
      <c r="H532">
        <v>2</v>
      </c>
      <c r="I532" t="s">
        <v>1397</v>
      </c>
      <c r="J532" t="s">
        <v>1398</v>
      </c>
      <c r="K532" t="s">
        <v>1399</v>
      </c>
      <c r="L532">
        <v>1368</v>
      </c>
      <c r="N532">
        <v>1011</v>
      </c>
      <c r="O532" t="s">
        <v>997</v>
      </c>
      <c r="P532" t="s">
        <v>997</v>
      </c>
      <c r="Q532">
        <v>1</v>
      </c>
      <c r="W532">
        <v>0</v>
      </c>
      <c r="X532">
        <v>-1265006147</v>
      </c>
      <c r="Y532">
        <v>1.6</v>
      </c>
      <c r="AA532">
        <v>0</v>
      </c>
      <c r="AB532">
        <v>2.85</v>
      </c>
      <c r="AC532">
        <v>0</v>
      </c>
      <c r="AD532">
        <v>0</v>
      </c>
      <c r="AE532">
        <v>0</v>
      </c>
      <c r="AF532">
        <v>2.85</v>
      </c>
      <c r="AG532">
        <v>0</v>
      </c>
      <c r="AH532">
        <v>0</v>
      </c>
      <c r="AI532">
        <v>1</v>
      </c>
      <c r="AJ532">
        <v>1</v>
      </c>
      <c r="AK532">
        <v>1</v>
      </c>
      <c r="AL532">
        <v>1</v>
      </c>
      <c r="AN532">
        <v>0</v>
      </c>
      <c r="AO532">
        <v>1</v>
      </c>
      <c r="AP532">
        <v>0</v>
      </c>
      <c r="AQ532">
        <v>0</v>
      </c>
      <c r="AR532">
        <v>0</v>
      </c>
      <c r="AS532" t="s">
        <v>3</v>
      </c>
      <c r="AT532">
        <v>1.6</v>
      </c>
      <c r="AU532" t="s">
        <v>3</v>
      </c>
      <c r="AV532">
        <v>0</v>
      </c>
      <c r="AW532">
        <v>2</v>
      </c>
      <c r="AX532">
        <v>48585421</v>
      </c>
      <c r="AY532">
        <v>1</v>
      </c>
      <c r="AZ532">
        <v>0</v>
      </c>
      <c r="BA532">
        <v>587</v>
      </c>
      <c r="BB532">
        <v>0</v>
      </c>
      <c r="BC532">
        <v>0</v>
      </c>
      <c r="BD532">
        <v>0</v>
      </c>
      <c r="BE532">
        <v>0</v>
      </c>
      <c r="BF532">
        <v>0</v>
      </c>
      <c r="BG532">
        <v>0</v>
      </c>
      <c r="BH532">
        <v>0</v>
      </c>
      <c r="BI532">
        <v>0</v>
      </c>
      <c r="BJ532">
        <v>0</v>
      </c>
      <c r="BK532">
        <v>0</v>
      </c>
      <c r="BL532">
        <v>0</v>
      </c>
      <c r="BM532">
        <v>0</v>
      </c>
      <c r="BN532">
        <v>0</v>
      </c>
      <c r="BO532">
        <v>0</v>
      </c>
      <c r="BP532">
        <v>0</v>
      </c>
      <c r="BQ532">
        <v>0</v>
      </c>
      <c r="BR532">
        <v>0</v>
      </c>
      <c r="BS532">
        <v>0</v>
      </c>
      <c r="BT532">
        <v>0</v>
      </c>
      <c r="BU532">
        <v>0</v>
      </c>
      <c r="BV532">
        <v>0</v>
      </c>
      <c r="BW532">
        <v>0</v>
      </c>
      <c r="CX532">
        <f>Y532*Source!I227</f>
        <v>1.6</v>
      </c>
      <c r="CY532">
        <f>AB532</f>
        <v>2.85</v>
      </c>
      <c r="CZ532">
        <f>AF532</f>
        <v>2.85</v>
      </c>
      <c r="DA532">
        <f>AJ532</f>
        <v>1</v>
      </c>
      <c r="DB532">
        <f t="shared" si="61"/>
        <v>4.5599999999999996</v>
      </c>
      <c r="DC532">
        <f t="shared" si="62"/>
        <v>0</v>
      </c>
    </row>
    <row r="533" spans="1:107">
      <c r="A533">
        <f>ROW(Source!A227)</f>
        <v>227</v>
      </c>
      <c r="B533">
        <v>48583957</v>
      </c>
      <c r="C533">
        <v>48585405</v>
      </c>
      <c r="D533">
        <v>40547214</v>
      </c>
      <c r="E533">
        <v>1</v>
      </c>
      <c r="F533">
        <v>1</v>
      </c>
      <c r="G533">
        <v>1</v>
      </c>
      <c r="H533">
        <v>2</v>
      </c>
      <c r="I533" t="s">
        <v>1104</v>
      </c>
      <c r="J533" t="s">
        <v>1105</v>
      </c>
      <c r="K533" t="s">
        <v>1106</v>
      </c>
      <c r="L533">
        <v>1368</v>
      </c>
      <c r="N533">
        <v>1011</v>
      </c>
      <c r="O533" t="s">
        <v>997</v>
      </c>
      <c r="P533" t="s">
        <v>997</v>
      </c>
      <c r="Q533">
        <v>1</v>
      </c>
      <c r="W533">
        <v>0</v>
      </c>
      <c r="X533">
        <v>1084334125</v>
      </c>
      <c r="Y533">
        <v>0.67</v>
      </c>
      <c r="AA533">
        <v>0</v>
      </c>
      <c r="AB533">
        <v>7.55</v>
      </c>
      <c r="AC533">
        <v>0</v>
      </c>
      <c r="AD533">
        <v>0</v>
      </c>
      <c r="AE533">
        <v>0</v>
      </c>
      <c r="AF533">
        <v>7.55</v>
      </c>
      <c r="AG533">
        <v>0</v>
      </c>
      <c r="AH533">
        <v>0</v>
      </c>
      <c r="AI533">
        <v>1</v>
      </c>
      <c r="AJ533">
        <v>1</v>
      </c>
      <c r="AK533">
        <v>1</v>
      </c>
      <c r="AL533">
        <v>1</v>
      </c>
      <c r="AN533">
        <v>0</v>
      </c>
      <c r="AO533">
        <v>1</v>
      </c>
      <c r="AP533">
        <v>0</v>
      </c>
      <c r="AQ533">
        <v>0</v>
      </c>
      <c r="AR533">
        <v>0</v>
      </c>
      <c r="AS533" t="s">
        <v>3</v>
      </c>
      <c r="AT533">
        <v>0.67</v>
      </c>
      <c r="AU533" t="s">
        <v>3</v>
      </c>
      <c r="AV533">
        <v>0</v>
      </c>
      <c r="AW533">
        <v>2</v>
      </c>
      <c r="AX533">
        <v>48585422</v>
      </c>
      <c r="AY533">
        <v>1</v>
      </c>
      <c r="AZ533">
        <v>0</v>
      </c>
      <c r="BA533">
        <v>588</v>
      </c>
      <c r="BB533">
        <v>0</v>
      </c>
      <c r="BC533">
        <v>0</v>
      </c>
      <c r="BD533">
        <v>0</v>
      </c>
      <c r="BE533">
        <v>0</v>
      </c>
      <c r="BF533">
        <v>0</v>
      </c>
      <c r="BG533">
        <v>0</v>
      </c>
      <c r="BH533">
        <v>0</v>
      </c>
      <c r="BI533">
        <v>0</v>
      </c>
      <c r="BJ533">
        <v>0</v>
      </c>
      <c r="BK533">
        <v>0</v>
      </c>
      <c r="BL533">
        <v>0</v>
      </c>
      <c r="BM533">
        <v>0</v>
      </c>
      <c r="BN533">
        <v>0</v>
      </c>
      <c r="BO533">
        <v>0</v>
      </c>
      <c r="BP533">
        <v>0</v>
      </c>
      <c r="BQ533">
        <v>0</v>
      </c>
      <c r="BR533">
        <v>0</v>
      </c>
      <c r="BS533">
        <v>0</v>
      </c>
      <c r="BT533">
        <v>0</v>
      </c>
      <c r="BU533">
        <v>0</v>
      </c>
      <c r="BV533">
        <v>0</v>
      </c>
      <c r="BW533">
        <v>0</v>
      </c>
      <c r="CX533">
        <f>Y533*Source!I227</f>
        <v>0.67</v>
      </c>
      <c r="CY533">
        <f>AB533</f>
        <v>7.55</v>
      </c>
      <c r="CZ533">
        <f>AF533</f>
        <v>7.55</v>
      </c>
      <c r="DA533">
        <f>AJ533</f>
        <v>1</v>
      </c>
      <c r="DB533">
        <f t="shared" si="61"/>
        <v>5.0599999999999996</v>
      </c>
      <c r="DC533">
        <f t="shared" si="62"/>
        <v>0</v>
      </c>
    </row>
    <row r="534" spans="1:107">
      <c r="A534">
        <f>ROW(Source!A227)</f>
        <v>227</v>
      </c>
      <c r="B534">
        <v>48583957</v>
      </c>
      <c r="C534">
        <v>48585405</v>
      </c>
      <c r="D534">
        <v>40548857</v>
      </c>
      <c r="E534">
        <v>1</v>
      </c>
      <c r="F534">
        <v>1</v>
      </c>
      <c r="G534">
        <v>1</v>
      </c>
      <c r="H534">
        <v>2</v>
      </c>
      <c r="I534" t="s">
        <v>1028</v>
      </c>
      <c r="J534" t="s">
        <v>1029</v>
      </c>
      <c r="K534" t="s">
        <v>1030</v>
      </c>
      <c r="L534">
        <v>1368</v>
      </c>
      <c r="N534">
        <v>1011</v>
      </c>
      <c r="O534" t="s">
        <v>997</v>
      </c>
      <c r="P534" t="s">
        <v>997</v>
      </c>
      <c r="Q534">
        <v>1</v>
      </c>
      <c r="W534">
        <v>0</v>
      </c>
      <c r="X534">
        <v>-671646184</v>
      </c>
      <c r="Y534">
        <v>0.26</v>
      </c>
      <c r="AA534">
        <v>0</v>
      </c>
      <c r="AB534">
        <v>91.76</v>
      </c>
      <c r="AC534">
        <v>10.35</v>
      </c>
      <c r="AD534">
        <v>0</v>
      </c>
      <c r="AE534">
        <v>0</v>
      </c>
      <c r="AF534">
        <v>91.76</v>
      </c>
      <c r="AG534">
        <v>10.35</v>
      </c>
      <c r="AH534">
        <v>0</v>
      </c>
      <c r="AI534">
        <v>1</v>
      </c>
      <c r="AJ534">
        <v>1</v>
      </c>
      <c r="AK534">
        <v>1</v>
      </c>
      <c r="AL534">
        <v>1</v>
      </c>
      <c r="AN534">
        <v>0</v>
      </c>
      <c r="AO534">
        <v>1</v>
      </c>
      <c r="AP534">
        <v>0</v>
      </c>
      <c r="AQ534">
        <v>0</v>
      </c>
      <c r="AR534">
        <v>0</v>
      </c>
      <c r="AS534" t="s">
        <v>3</v>
      </c>
      <c r="AT534">
        <v>0.26</v>
      </c>
      <c r="AU534" t="s">
        <v>3</v>
      </c>
      <c r="AV534">
        <v>0</v>
      </c>
      <c r="AW534">
        <v>2</v>
      </c>
      <c r="AX534">
        <v>48585423</v>
      </c>
      <c r="AY534">
        <v>1</v>
      </c>
      <c r="AZ534">
        <v>0</v>
      </c>
      <c r="BA534">
        <v>589</v>
      </c>
      <c r="BB534">
        <v>0</v>
      </c>
      <c r="BC534">
        <v>0</v>
      </c>
      <c r="BD534">
        <v>0</v>
      </c>
      <c r="BE534">
        <v>0</v>
      </c>
      <c r="BF534">
        <v>0</v>
      </c>
      <c r="BG534">
        <v>0</v>
      </c>
      <c r="BH534">
        <v>0</v>
      </c>
      <c r="BI534">
        <v>0</v>
      </c>
      <c r="BJ534">
        <v>0</v>
      </c>
      <c r="BK534">
        <v>0</v>
      </c>
      <c r="BL534">
        <v>0</v>
      </c>
      <c r="BM534">
        <v>0</v>
      </c>
      <c r="BN534">
        <v>0</v>
      </c>
      <c r="BO534">
        <v>0</v>
      </c>
      <c r="BP534">
        <v>0</v>
      </c>
      <c r="BQ534">
        <v>0</v>
      </c>
      <c r="BR534">
        <v>0</v>
      </c>
      <c r="BS534">
        <v>0</v>
      </c>
      <c r="BT534">
        <v>0</v>
      </c>
      <c r="BU534">
        <v>0</v>
      </c>
      <c r="BV534">
        <v>0</v>
      </c>
      <c r="BW534">
        <v>0</v>
      </c>
      <c r="CX534">
        <f>Y534*Source!I227</f>
        <v>0.26</v>
      </c>
      <c r="CY534">
        <f>AB534</f>
        <v>91.76</v>
      </c>
      <c r="CZ534">
        <f>AF534</f>
        <v>91.76</v>
      </c>
      <c r="DA534">
        <f>AJ534</f>
        <v>1</v>
      </c>
      <c r="DB534">
        <f t="shared" si="61"/>
        <v>23.86</v>
      </c>
      <c r="DC534">
        <f t="shared" si="62"/>
        <v>2.69</v>
      </c>
    </row>
    <row r="535" spans="1:107">
      <c r="A535">
        <f>ROW(Source!A227)</f>
        <v>227</v>
      </c>
      <c r="B535">
        <v>48583957</v>
      </c>
      <c r="C535">
        <v>48585405</v>
      </c>
      <c r="D535">
        <v>40488840</v>
      </c>
      <c r="E535">
        <v>1</v>
      </c>
      <c r="F535">
        <v>1</v>
      </c>
      <c r="G535">
        <v>1</v>
      </c>
      <c r="H535">
        <v>3</v>
      </c>
      <c r="I535" t="s">
        <v>1385</v>
      </c>
      <c r="J535" t="s">
        <v>1386</v>
      </c>
      <c r="K535" t="s">
        <v>1387</v>
      </c>
      <c r="L535">
        <v>1348</v>
      </c>
      <c r="N535">
        <v>1009</v>
      </c>
      <c r="O535" t="s">
        <v>40</v>
      </c>
      <c r="P535" t="s">
        <v>40</v>
      </c>
      <c r="Q535">
        <v>1000</v>
      </c>
      <c r="W535">
        <v>0</v>
      </c>
      <c r="X535">
        <v>184689296</v>
      </c>
      <c r="Y535">
        <v>2.4000000000000001E-4</v>
      </c>
      <c r="AA535">
        <v>10362</v>
      </c>
      <c r="AB535">
        <v>0</v>
      </c>
      <c r="AC535">
        <v>0</v>
      </c>
      <c r="AD535">
        <v>0</v>
      </c>
      <c r="AE535">
        <v>10362</v>
      </c>
      <c r="AF535">
        <v>0</v>
      </c>
      <c r="AG535">
        <v>0</v>
      </c>
      <c r="AH535">
        <v>0</v>
      </c>
      <c r="AI535">
        <v>1</v>
      </c>
      <c r="AJ535">
        <v>1</v>
      </c>
      <c r="AK535">
        <v>1</v>
      </c>
      <c r="AL535">
        <v>1</v>
      </c>
      <c r="AN535">
        <v>0</v>
      </c>
      <c r="AO535">
        <v>1</v>
      </c>
      <c r="AP535">
        <v>0</v>
      </c>
      <c r="AQ535">
        <v>0</v>
      </c>
      <c r="AR535">
        <v>0</v>
      </c>
      <c r="AS535" t="s">
        <v>3</v>
      </c>
      <c r="AT535">
        <v>2.4000000000000001E-4</v>
      </c>
      <c r="AU535" t="s">
        <v>3</v>
      </c>
      <c r="AV535">
        <v>0</v>
      </c>
      <c r="AW535">
        <v>2</v>
      </c>
      <c r="AX535">
        <v>48585424</v>
      </c>
      <c r="AY535">
        <v>1</v>
      </c>
      <c r="AZ535">
        <v>0</v>
      </c>
      <c r="BA535">
        <v>590</v>
      </c>
      <c r="BB535">
        <v>0</v>
      </c>
      <c r="BC535">
        <v>0</v>
      </c>
      <c r="BD535">
        <v>0</v>
      </c>
      <c r="BE535">
        <v>0</v>
      </c>
      <c r="BF535">
        <v>0</v>
      </c>
      <c r="BG535">
        <v>0</v>
      </c>
      <c r="BH535">
        <v>0</v>
      </c>
      <c r="BI535">
        <v>0</v>
      </c>
      <c r="BJ535">
        <v>0</v>
      </c>
      <c r="BK535">
        <v>0</v>
      </c>
      <c r="BL535">
        <v>0</v>
      </c>
      <c r="BM535">
        <v>0</v>
      </c>
      <c r="BN535">
        <v>0</v>
      </c>
      <c r="BO535">
        <v>0</v>
      </c>
      <c r="BP535">
        <v>0</v>
      </c>
      <c r="BQ535">
        <v>0</v>
      </c>
      <c r="BR535">
        <v>0</v>
      </c>
      <c r="BS535">
        <v>0</v>
      </c>
      <c r="BT535">
        <v>0</v>
      </c>
      <c r="BU535">
        <v>0</v>
      </c>
      <c r="BV535">
        <v>0</v>
      </c>
      <c r="BW535">
        <v>0</v>
      </c>
      <c r="CX535">
        <f>Y535*Source!I227</f>
        <v>2.4000000000000001E-4</v>
      </c>
      <c r="CY535">
        <f t="shared" ref="CY535:CY540" si="63">AA535</f>
        <v>10362</v>
      </c>
      <c r="CZ535">
        <f t="shared" ref="CZ535:CZ540" si="64">AE535</f>
        <v>10362</v>
      </c>
      <c r="DA535">
        <f t="shared" ref="DA535:DA540" si="65">AI535</f>
        <v>1</v>
      </c>
      <c r="DB535">
        <f t="shared" si="61"/>
        <v>2.4900000000000002</v>
      </c>
      <c r="DC535">
        <f t="shared" si="62"/>
        <v>0</v>
      </c>
    </row>
    <row r="536" spans="1:107">
      <c r="A536">
        <f>ROW(Source!A227)</f>
        <v>227</v>
      </c>
      <c r="B536">
        <v>48583957</v>
      </c>
      <c r="C536">
        <v>48585405</v>
      </c>
      <c r="D536">
        <v>40489071</v>
      </c>
      <c r="E536">
        <v>1</v>
      </c>
      <c r="F536">
        <v>1</v>
      </c>
      <c r="G536">
        <v>1</v>
      </c>
      <c r="H536">
        <v>3</v>
      </c>
      <c r="I536" t="s">
        <v>1391</v>
      </c>
      <c r="J536" t="s">
        <v>1392</v>
      </c>
      <c r="K536" t="s">
        <v>1393</v>
      </c>
      <c r="L536">
        <v>1348</v>
      </c>
      <c r="N536">
        <v>1009</v>
      </c>
      <c r="O536" t="s">
        <v>40</v>
      </c>
      <c r="P536" t="s">
        <v>40</v>
      </c>
      <c r="Q536">
        <v>1000</v>
      </c>
      <c r="W536">
        <v>0</v>
      </c>
      <c r="X536">
        <v>-384985709</v>
      </c>
      <c r="Y536">
        <v>1.8E-3</v>
      </c>
      <c r="AA536">
        <v>9040.01</v>
      </c>
      <c r="AB536">
        <v>0</v>
      </c>
      <c r="AC536">
        <v>0</v>
      </c>
      <c r="AD536">
        <v>0</v>
      </c>
      <c r="AE536">
        <v>9040.01</v>
      </c>
      <c r="AF536">
        <v>0</v>
      </c>
      <c r="AG536">
        <v>0</v>
      </c>
      <c r="AH536">
        <v>0</v>
      </c>
      <c r="AI536">
        <v>1</v>
      </c>
      <c r="AJ536">
        <v>1</v>
      </c>
      <c r="AK536">
        <v>1</v>
      </c>
      <c r="AL536">
        <v>1</v>
      </c>
      <c r="AN536">
        <v>0</v>
      </c>
      <c r="AO536">
        <v>1</v>
      </c>
      <c r="AP536">
        <v>0</v>
      </c>
      <c r="AQ536">
        <v>0</v>
      </c>
      <c r="AR536">
        <v>0</v>
      </c>
      <c r="AS536" t="s">
        <v>3</v>
      </c>
      <c r="AT536">
        <v>1.8E-3</v>
      </c>
      <c r="AU536" t="s">
        <v>3</v>
      </c>
      <c r="AV536">
        <v>0</v>
      </c>
      <c r="AW536">
        <v>2</v>
      </c>
      <c r="AX536">
        <v>48585425</v>
      </c>
      <c r="AY536">
        <v>1</v>
      </c>
      <c r="AZ536">
        <v>0</v>
      </c>
      <c r="BA536">
        <v>591</v>
      </c>
      <c r="BB536">
        <v>0</v>
      </c>
      <c r="BC536">
        <v>0</v>
      </c>
      <c r="BD536">
        <v>0</v>
      </c>
      <c r="BE536">
        <v>0</v>
      </c>
      <c r="BF536">
        <v>0</v>
      </c>
      <c r="BG536">
        <v>0</v>
      </c>
      <c r="BH536">
        <v>0</v>
      </c>
      <c r="BI536">
        <v>0</v>
      </c>
      <c r="BJ536">
        <v>0</v>
      </c>
      <c r="BK536">
        <v>0</v>
      </c>
      <c r="BL536">
        <v>0</v>
      </c>
      <c r="BM536">
        <v>0</v>
      </c>
      <c r="BN536">
        <v>0</v>
      </c>
      <c r="BO536">
        <v>0</v>
      </c>
      <c r="BP536">
        <v>0</v>
      </c>
      <c r="BQ536">
        <v>0</v>
      </c>
      <c r="BR536">
        <v>0</v>
      </c>
      <c r="BS536">
        <v>0</v>
      </c>
      <c r="BT536">
        <v>0</v>
      </c>
      <c r="BU536">
        <v>0</v>
      </c>
      <c r="BV536">
        <v>0</v>
      </c>
      <c r="BW536">
        <v>0</v>
      </c>
      <c r="CX536">
        <f>Y536*Source!I227</f>
        <v>1.8E-3</v>
      </c>
      <c r="CY536">
        <f t="shared" si="63"/>
        <v>9040.01</v>
      </c>
      <c r="CZ536">
        <f t="shared" si="64"/>
        <v>9040.01</v>
      </c>
      <c r="DA536">
        <f t="shared" si="65"/>
        <v>1</v>
      </c>
      <c r="DB536">
        <f t="shared" si="61"/>
        <v>16.27</v>
      </c>
      <c r="DC536">
        <f t="shared" si="62"/>
        <v>0</v>
      </c>
    </row>
    <row r="537" spans="1:107">
      <c r="A537">
        <f>ROW(Source!A227)</f>
        <v>227</v>
      </c>
      <c r="B537">
        <v>48583957</v>
      </c>
      <c r="C537">
        <v>48585405</v>
      </c>
      <c r="D537">
        <v>40489004</v>
      </c>
      <c r="E537">
        <v>1</v>
      </c>
      <c r="F537">
        <v>1</v>
      </c>
      <c r="G537">
        <v>1</v>
      </c>
      <c r="H537">
        <v>3</v>
      </c>
      <c r="I537" t="s">
        <v>1127</v>
      </c>
      <c r="J537" t="s">
        <v>1128</v>
      </c>
      <c r="K537" t="s">
        <v>1129</v>
      </c>
      <c r="L537">
        <v>1348</v>
      </c>
      <c r="N537">
        <v>1009</v>
      </c>
      <c r="O537" t="s">
        <v>40</v>
      </c>
      <c r="P537" t="s">
        <v>40</v>
      </c>
      <c r="Q537">
        <v>1000</v>
      </c>
      <c r="W537">
        <v>0</v>
      </c>
      <c r="X537">
        <v>-1485663071</v>
      </c>
      <c r="Y537">
        <v>3.0799999999999998E-3</v>
      </c>
      <c r="AA537">
        <v>10068</v>
      </c>
      <c r="AB537">
        <v>0</v>
      </c>
      <c r="AC537">
        <v>0</v>
      </c>
      <c r="AD537">
        <v>0</v>
      </c>
      <c r="AE537">
        <v>10068</v>
      </c>
      <c r="AF537">
        <v>0</v>
      </c>
      <c r="AG537">
        <v>0</v>
      </c>
      <c r="AH537">
        <v>0</v>
      </c>
      <c r="AI537">
        <v>1</v>
      </c>
      <c r="AJ537">
        <v>1</v>
      </c>
      <c r="AK537">
        <v>1</v>
      </c>
      <c r="AL537">
        <v>1</v>
      </c>
      <c r="AN537">
        <v>0</v>
      </c>
      <c r="AO537">
        <v>1</v>
      </c>
      <c r="AP537">
        <v>0</v>
      </c>
      <c r="AQ537">
        <v>0</v>
      </c>
      <c r="AR537">
        <v>0</v>
      </c>
      <c r="AS537" t="s">
        <v>3</v>
      </c>
      <c r="AT537">
        <v>3.0799999999999998E-3</v>
      </c>
      <c r="AU537" t="s">
        <v>3</v>
      </c>
      <c r="AV537">
        <v>0</v>
      </c>
      <c r="AW537">
        <v>2</v>
      </c>
      <c r="AX537">
        <v>48585426</v>
      </c>
      <c r="AY537">
        <v>1</v>
      </c>
      <c r="AZ537">
        <v>0</v>
      </c>
      <c r="BA537">
        <v>592</v>
      </c>
      <c r="BB537">
        <v>0</v>
      </c>
      <c r="BC537">
        <v>0</v>
      </c>
      <c r="BD537">
        <v>0</v>
      </c>
      <c r="BE537">
        <v>0</v>
      </c>
      <c r="BF537">
        <v>0</v>
      </c>
      <c r="BG537">
        <v>0</v>
      </c>
      <c r="BH537">
        <v>0</v>
      </c>
      <c r="BI537">
        <v>0</v>
      </c>
      <c r="BJ537">
        <v>0</v>
      </c>
      <c r="BK537">
        <v>0</v>
      </c>
      <c r="BL537">
        <v>0</v>
      </c>
      <c r="BM537">
        <v>0</v>
      </c>
      <c r="BN537">
        <v>0</v>
      </c>
      <c r="BO537">
        <v>0</v>
      </c>
      <c r="BP537">
        <v>0</v>
      </c>
      <c r="BQ537">
        <v>0</v>
      </c>
      <c r="BR537">
        <v>0</v>
      </c>
      <c r="BS537">
        <v>0</v>
      </c>
      <c r="BT537">
        <v>0</v>
      </c>
      <c r="BU537">
        <v>0</v>
      </c>
      <c r="BV537">
        <v>0</v>
      </c>
      <c r="BW537">
        <v>0</v>
      </c>
      <c r="CX537">
        <f>Y537*Source!I227</f>
        <v>3.0799999999999998E-3</v>
      </c>
      <c r="CY537">
        <f t="shared" si="63"/>
        <v>10068</v>
      </c>
      <c r="CZ537">
        <f t="shared" si="64"/>
        <v>10068</v>
      </c>
      <c r="DA537">
        <f t="shared" si="65"/>
        <v>1</v>
      </c>
      <c r="DB537">
        <f t="shared" si="61"/>
        <v>31.01</v>
      </c>
      <c r="DC537">
        <f t="shared" si="62"/>
        <v>0</v>
      </c>
    </row>
    <row r="538" spans="1:107">
      <c r="A538">
        <f>ROW(Source!A227)</f>
        <v>227</v>
      </c>
      <c r="B538">
        <v>48583957</v>
      </c>
      <c r="C538">
        <v>48585405</v>
      </c>
      <c r="D538">
        <v>40517390</v>
      </c>
      <c r="E538">
        <v>1</v>
      </c>
      <c r="F538">
        <v>1</v>
      </c>
      <c r="G538">
        <v>1</v>
      </c>
      <c r="H538">
        <v>3</v>
      </c>
      <c r="I538" t="s">
        <v>1400</v>
      </c>
      <c r="J538" t="s">
        <v>1401</v>
      </c>
      <c r="K538" t="s">
        <v>1402</v>
      </c>
      <c r="L538">
        <v>1339</v>
      </c>
      <c r="N538">
        <v>1007</v>
      </c>
      <c r="O538" t="s">
        <v>1040</v>
      </c>
      <c r="P538" t="s">
        <v>1040</v>
      </c>
      <c r="Q538">
        <v>1</v>
      </c>
      <c r="W538">
        <v>0</v>
      </c>
      <c r="X538">
        <v>1351440637</v>
      </c>
      <c r="Y538">
        <v>1.6979999999999999E-2</v>
      </c>
      <c r="AA538">
        <v>432</v>
      </c>
      <c r="AB538">
        <v>0</v>
      </c>
      <c r="AC538">
        <v>0</v>
      </c>
      <c r="AD538">
        <v>0</v>
      </c>
      <c r="AE538">
        <v>432</v>
      </c>
      <c r="AF538">
        <v>0</v>
      </c>
      <c r="AG538">
        <v>0</v>
      </c>
      <c r="AH538">
        <v>0</v>
      </c>
      <c r="AI538">
        <v>1</v>
      </c>
      <c r="AJ538">
        <v>1</v>
      </c>
      <c r="AK538">
        <v>1</v>
      </c>
      <c r="AL538">
        <v>1</v>
      </c>
      <c r="AN538">
        <v>0</v>
      </c>
      <c r="AO538">
        <v>1</v>
      </c>
      <c r="AP538">
        <v>0</v>
      </c>
      <c r="AQ538">
        <v>0</v>
      </c>
      <c r="AR538">
        <v>0</v>
      </c>
      <c r="AS538" t="s">
        <v>3</v>
      </c>
      <c r="AT538">
        <v>1.6979999999999999E-2</v>
      </c>
      <c r="AU538" t="s">
        <v>3</v>
      </c>
      <c r="AV538">
        <v>0</v>
      </c>
      <c r="AW538">
        <v>2</v>
      </c>
      <c r="AX538">
        <v>48585429</v>
      </c>
      <c r="AY538">
        <v>1</v>
      </c>
      <c r="AZ538">
        <v>0</v>
      </c>
      <c r="BA538">
        <v>595</v>
      </c>
      <c r="BB538">
        <v>0</v>
      </c>
      <c r="BC538">
        <v>0</v>
      </c>
      <c r="BD538">
        <v>0</v>
      </c>
      <c r="BE538">
        <v>0</v>
      </c>
      <c r="BF538">
        <v>0</v>
      </c>
      <c r="BG538">
        <v>0</v>
      </c>
      <c r="BH538">
        <v>0</v>
      </c>
      <c r="BI538">
        <v>0</v>
      </c>
      <c r="BJ538">
        <v>0</v>
      </c>
      <c r="BK538">
        <v>0</v>
      </c>
      <c r="BL538">
        <v>0</v>
      </c>
      <c r="BM538">
        <v>0</v>
      </c>
      <c r="BN538">
        <v>0</v>
      </c>
      <c r="BO538">
        <v>0</v>
      </c>
      <c r="BP538">
        <v>0</v>
      </c>
      <c r="BQ538">
        <v>0</v>
      </c>
      <c r="BR538">
        <v>0</v>
      </c>
      <c r="BS538">
        <v>0</v>
      </c>
      <c r="BT538">
        <v>0</v>
      </c>
      <c r="BU538">
        <v>0</v>
      </c>
      <c r="BV538">
        <v>0</v>
      </c>
      <c r="BW538">
        <v>0</v>
      </c>
      <c r="CX538">
        <f>Y538*Source!I227</f>
        <v>1.6979999999999999E-2</v>
      </c>
      <c r="CY538">
        <f t="shared" si="63"/>
        <v>432</v>
      </c>
      <c r="CZ538">
        <f t="shared" si="64"/>
        <v>432</v>
      </c>
      <c r="DA538">
        <f t="shared" si="65"/>
        <v>1</v>
      </c>
      <c r="DB538">
        <f t="shared" si="61"/>
        <v>7.34</v>
      </c>
      <c r="DC538">
        <f t="shared" si="62"/>
        <v>0</v>
      </c>
    </row>
    <row r="539" spans="1:107">
      <c r="A539">
        <f>ROW(Source!A227)</f>
        <v>227</v>
      </c>
      <c r="B539">
        <v>48583957</v>
      </c>
      <c r="C539">
        <v>48585405</v>
      </c>
      <c r="D539">
        <v>40535829</v>
      </c>
      <c r="E539">
        <v>1</v>
      </c>
      <c r="F539">
        <v>1</v>
      </c>
      <c r="G539">
        <v>1</v>
      </c>
      <c r="H539">
        <v>3</v>
      </c>
      <c r="I539" t="s">
        <v>1403</v>
      </c>
      <c r="J539" t="s">
        <v>1404</v>
      </c>
      <c r="K539" t="s">
        <v>1405</v>
      </c>
      <c r="L539">
        <v>1354</v>
      </c>
      <c r="N539">
        <v>1010</v>
      </c>
      <c r="O539" t="s">
        <v>170</v>
      </c>
      <c r="P539" t="s">
        <v>170</v>
      </c>
      <c r="Q539">
        <v>1</v>
      </c>
      <c r="W539">
        <v>0</v>
      </c>
      <c r="X539">
        <v>-380537306</v>
      </c>
      <c r="Y539">
        <v>4</v>
      </c>
      <c r="AA539">
        <v>23</v>
      </c>
      <c r="AB539">
        <v>0</v>
      </c>
      <c r="AC539">
        <v>0</v>
      </c>
      <c r="AD539">
        <v>0</v>
      </c>
      <c r="AE539">
        <v>23</v>
      </c>
      <c r="AF539">
        <v>0</v>
      </c>
      <c r="AG539">
        <v>0</v>
      </c>
      <c r="AH539">
        <v>0</v>
      </c>
      <c r="AI539">
        <v>1</v>
      </c>
      <c r="AJ539">
        <v>1</v>
      </c>
      <c r="AK539">
        <v>1</v>
      </c>
      <c r="AL539">
        <v>1</v>
      </c>
      <c r="AN539">
        <v>0</v>
      </c>
      <c r="AO539">
        <v>1</v>
      </c>
      <c r="AP539">
        <v>0</v>
      </c>
      <c r="AQ539">
        <v>0</v>
      </c>
      <c r="AR539">
        <v>0</v>
      </c>
      <c r="AS539" t="s">
        <v>3</v>
      </c>
      <c r="AT539">
        <v>4</v>
      </c>
      <c r="AU539" t="s">
        <v>3</v>
      </c>
      <c r="AV539">
        <v>0</v>
      </c>
      <c r="AW539">
        <v>2</v>
      </c>
      <c r="AX539">
        <v>48585430</v>
      </c>
      <c r="AY539">
        <v>1</v>
      </c>
      <c r="AZ539">
        <v>0</v>
      </c>
      <c r="BA539">
        <v>596</v>
      </c>
      <c r="BB539">
        <v>0</v>
      </c>
      <c r="BC539">
        <v>0</v>
      </c>
      <c r="BD539">
        <v>0</v>
      </c>
      <c r="BE539">
        <v>0</v>
      </c>
      <c r="BF539">
        <v>0</v>
      </c>
      <c r="BG539">
        <v>0</v>
      </c>
      <c r="BH539">
        <v>0</v>
      </c>
      <c r="BI539">
        <v>0</v>
      </c>
      <c r="BJ539">
        <v>0</v>
      </c>
      <c r="BK539">
        <v>0</v>
      </c>
      <c r="BL539">
        <v>0</v>
      </c>
      <c r="BM539">
        <v>0</v>
      </c>
      <c r="BN539">
        <v>0</v>
      </c>
      <c r="BO539">
        <v>0</v>
      </c>
      <c r="BP539">
        <v>0</v>
      </c>
      <c r="BQ539">
        <v>0</v>
      </c>
      <c r="BR539">
        <v>0</v>
      </c>
      <c r="BS539">
        <v>0</v>
      </c>
      <c r="BT539">
        <v>0</v>
      </c>
      <c r="BU539">
        <v>0</v>
      </c>
      <c r="BV539">
        <v>0</v>
      </c>
      <c r="BW539">
        <v>0</v>
      </c>
      <c r="CX539">
        <f>Y539*Source!I227</f>
        <v>4</v>
      </c>
      <c r="CY539">
        <f t="shared" si="63"/>
        <v>23</v>
      </c>
      <c r="CZ539">
        <f t="shared" si="64"/>
        <v>23</v>
      </c>
      <c r="DA539">
        <f t="shared" si="65"/>
        <v>1</v>
      </c>
      <c r="DB539">
        <f t="shared" si="61"/>
        <v>92</v>
      </c>
      <c r="DC539">
        <f t="shared" si="62"/>
        <v>0</v>
      </c>
    </row>
    <row r="540" spans="1:107">
      <c r="A540">
        <f>ROW(Source!A227)</f>
        <v>227</v>
      </c>
      <c r="B540">
        <v>48583957</v>
      </c>
      <c r="C540">
        <v>48585405</v>
      </c>
      <c r="D540">
        <v>40546328</v>
      </c>
      <c r="E540">
        <v>1</v>
      </c>
      <c r="F540">
        <v>1</v>
      </c>
      <c r="G540">
        <v>1</v>
      </c>
      <c r="H540">
        <v>3</v>
      </c>
      <c r="I540" t="s">
        <v>1406</v>
      </c>
      <c r="J540" t="s">
        <v>1407</v>
      </c>
      <c r="K540" t="s">
        <v>1408</v>
      </c>
      <c r="L540">
        <v>1356</v>
      </c>
      <c r="N540">
        <v>1010</v>
      </c>
      <c r="O540" t="s">
        <v>898</v>
      </c>
      <c r="P540" t="s">
        <v>898</v>
      </c>
      <c r="Q540">
        <v>1000</v>
      </c>
      <c r="W540">
        <v>0</v>
      </c>
      <c r="X540">
        <v>1935511789</v>
      </c>
      <c r="Y540">
        <v>4.0000000000000001E-3</v>
      </c>
      <c r="AA540">
        <v>3450</v>
      </c>
      <c r="AB540">
        <v>0</v>
      </c>
      <c r="AC540">
        <v>0</v>
      </c>
      <c r="AD540">
        <v>0</v>
      </c>
      <c r="AE540">
        <v>3450</v>
      </c>
      <c r="AF540">
        <v>0</v>
      </c>
      <c r="AG540">
        <v>0</v>
      </c>
      <c r="AH540">
        <v>0</v>
      </c>
      <c r="AI540">
        <v>1</v>
      </c>
      <c r="AJ540">
        <v>1</v>
      </c>
      <c r="AK540">
        <v>1</v>
      </c>
      <c r="AL540">
        <v>1</v>
      </c>
      <c r="AN540">
        <v>0</v>
      </c>
      <c r="AO540">
        <v>1</v>
      </c>
      <c r="AP540">
        <v>0</v>
      </c>
      <c r="AQ540">
        <v>0</v>
      </c>
      <c r="AR540">
        <v>0</v>
      </c>
      <c r="AS540" t="s">
        <v>3</v>
      </c>
      <c r="AT540">
        <v>4.0000000000000001E-3</v>
      </c>
      <c r="AU540" t="s">
        <v>3</v>
      </c>
      <c r="AV540">
        <v>0</v>
      </c>
      <c r="AW540">
        <v>2</v>
      </c>
      <c r="AX540">
        <v>48585431</v>
      </c>
      <c r="AY540">
        <v>1</v>
      </c>
      <c r="AZ540">
        <v>0</v>
      </c>
      <c r="BA540">
        <v>597</v>
      </c>
      <c r="BB540">
        <v>0</v>
      </c>
      <c r="BC540">
        <v>0</v>
      </c>
      <c r="BD540">
        <v>0</v>
      </c>
      <c r="BE540">
        <v>0</v>
      </c>
      <c r="BF540">
        <v>0</v>
      </c>
      <c r="BG540">
        <v>0</v>
      </c>
      <c r="BH540">
        <v>0</v>
      </c>
      <c r="BI540">
        <v>0</v>
      </c>
      <c r="BJ540">
        <v>0</v>
      </c>
      <c r="BK540">
        <v>0</v>
      </c>
      <c r="BL540">
        <v>0</v>
      </c>
      <c r="BM540">
        <v>0</v>
      </c>
      <c r="BN540">
        <v>0</v>
      </c>
      <c r="BO540">
        <v>0</v>
      </c>
      <c r="BP540">
        <v>0</v>
      </c>
      <c r="BQ540">
        <v>0</v>
      </c>
      <c r="BR540">
        <v>0</v>
      </c>
      <c r="BS540">
        <v>0</v>
      </c>
      <c r="BT540">
        <v>0</v>
      </c>
      <c r="BU540">
        <v>0</v>
      </c>
      <c r="BV540">
        <v>0</v>
      </c>
      <c r="BW540">
        <v>0</v>
      </c>
      <c r="CX540">
        <f>Y540*Source!I227</f>
        <v>4.0000000000000001E-3</v>
      </c>
      <c r="CY540">
        <f t="shared" si="63"/>
        <v>3450</v>
      </c>
      <c r="CZ540">
        <f t="shared" si="64"/>
        <v>3450</v>
      </c>
      <c r="DA540">
        <f t="shared" si="65"/>
        <v>1</v>
      </c>
      <c r="DB540">
        <f t="shared" si="61"/>
        <v>13.8</v>
      </c>
      <c r="DC540">
        <f t="shared" si="62"/>
        <v>0</v>
      </c>
    </row>
    <row r="541" spans="1:107">
      <c r="A541">
        <f>ROW(Source!A229)</f>
        <v>229</v>
      </c>
      <c r="B541">
        <v>48583957</v>
      </c>
      <c r="C541">
        <v>48585433</v>
      </c>
      <c r="D541">
        <v>23129438</v>
      </c>
      <c r="E541">
        <v>1</v>
      </c>
      <c r="F541">
        <v>1</v>
      </c>
      <c r="G541">
        <v>1</v>
      </c>
      <c r="H541">
        <v>1</v>
      </c>
      <c r="I541" t="s">
        <v>1199</v>
      </c>
      <c r="J541" t="s">
        <v>3</v>
      </c>
      <c r="K541" t="s">
        <v>1200</v>
      </c>
      <c r="L541">
        <v>1369</v>
      </c>
      <c r="N541">
        <v>1013</v>
      </c>
      <c r="O541" t="s">
        <v>991</v>
      </c>
      <c r="P541" t="s">
        <v>991</v>
      </c>
      <c r="Q541">
        <v>1</v>
      </c>
      <c r="W541">
        <v>0</v>
      </c>
      <c r="X541">
        <v>-2139336833</v>
      </c>
      <c r="Y541">
        <v>4.1399999999999997</v>
      </c>
      <c r="AA541">
        <v>0</v>
      </c>
      <c r="AB541">
        <v>0</v>
      </c>
      <c r="AC541">
        <v>0</v>
      </c>
      <c r="AD541">
        <v>8.7899999999999991</v>
      </c>
      <c r="AE541">
        <v>0</v>
      </c>
      <c r="AF541">
        <v>0</v>
      </c>
      <c r="AG541">
        <v>0</v>
      </c>
      <c r="AH541">
        <v>8.7899999999999991</v>
      </c>
      <c r="AI541">
        <v>1</v>
      </c>
      <c r="AJ541">
        <v>1</v>
      </c>
      <c r="AK541">
        <v>1</v>
      </c>
      <c r="AL541">
        <v>1</v>
      </c>
      <c r="AN541">
        <v>0</v>
      </c>
      <c r="AO541">
        <v>1</v>
      </c>
      <c r="AP541">
        <v>0</v>
      </c>
      <c r="AQ541">
        <v>0</v>
      </c>
      <c r="AR541">
        <v>0</v>
      </c>
      <c r="AS541" t="s">
        <v>3</v>
      </c>
      <c r="AT541">
        <v>4.1399999999999997</v>
      </c>
      <c r="AU541" t="s">
        <v>3</v>
      </c>
      <c r="AV541">
        <v>1</v>
      </c>
      <c r="AW541">
        <v>2</v>
      </c>
      <c r="AX541">
        <v>48585440</v>
      </c>
      <c r="AY541">
        <v>1</v>
      </c>
      <c r="AZ541">
        <v>0</v>
      </c>
      <c r="BA541">
        <v>598</v>
      </c>
      <c r="BB541">
        <v>0</v>
      </c>
      <c r="BC541">
        <v>0</v>
      </c>
      <c r="BD541">
        <v>0</v>
      </c>
      <c r="BE541">
        <v>0</v>
      </c>
      <c r="BF541">
        <v>0</v>
      </c>
      <c r="BG541">
        <v>0</v>
      </c>
      <c r="BH541">
        <v>0</v>
      </c>
      <c r="BI541">
        <v>0</v>
      </c>
      <c r="BJ541">
        <v>0</v>
      </c>
      <c r="BK541">
        <v>0</v>
      </c>
      <c r="BL541">
        <v>0</v>
      </c>
      <c r="BM541">
        <v>0</v>
      </c>
      <c r="BN541">
        <v>0</v>
      </c>
      <c r="BO541">
        <v>0</v>
      </c>
      <c r="BP541">
        <v>0</v>
      </c>
      <c r="BQ541">
        <v>0</v>
      </c>
      <c r="BR541">
        <v>0</v>
      </c>
      <c r="BS541">
        <v>0</v>
      </c>
      <c r="BT541">
        <v>0</v>
      </c>
      <c r="BU541">
        <v>0</v>
      </c>
      <c r="BV541">
        <v>0</v>
      </c>
      <c r="BW541">
        <v>0</v>
      </c>
      <c r="CX541">
        <f>Y541*Source!I229</f>
        <v>4.1399999999999997</v>
      </c>
      <c r="CY541">
        <f>AD541</f>
        <v>8.7899999999999991</v>
      </c>
      <c r="CZ541">
        <f>AH541</f>
        <v>8.7899999999999991</v>
      </c>
      <c r="DA541">
        <f>AL541</f>
        <v>1</v>
      </c>
      <c r="DB541">
        <f t="shared" si="61"/>
        <v>36.39</v>
      </c>
      <c r="DC541">
        <f t="shared" si="62"/>
        <v>0</v>
      </c>
    </row>
    <row r="542" spans="1:107">
      <c r="A542">
        <f>ROW(Source!A229)</f>
        <v>229</v>
      </c>
      <c r="B542">
        <v>48583957</v>
      </c>
      <c r="C542">
        <v>48585433</v>
      </c>
      <c r="D542">
        <v>40547104</v>
      </c>
      <c r="E542">
        <v>1</v>
      </c>
      <c r="F542">
        <v>1</v>
      </c>
      <c r="G542">
        <v>1</v>
      </c>
      <c r="H542">
        <v>2</v>
      </c>
      <c r="I542" t="s">
        <v>1397</v>
      </c>
      <c r="J542" t="s">
        <v>1398</v>
      </c>
      <c r="K542" t="s">
        <v>1399</v>
      </c>
      <c r="L542">
        <v>1368</v>
      </c>
      <c r="N542">
        <v>1011</v>
      </c>
      <c r="O542" t="s">
        <v>997</v>
      </c>
      <c r="P542" t="s">
        <v>997</v>
      </c>
      <c r="Q542">
        <v>1</v>
      </c>
      <c r="W542">
        <v>0</v>
      </c>
      <c r="X542">
        <v>-1265006147</v>
      </c>
      <c r="Y542">
        <v>1.03</v>
      </c>
      <c r="AA542">
        <v>0</v>
      </c>
      <c r="AB542">
        <v>2.85</v>
      </c>
      <c r="AC542">
        <v>0</v>
      </c>
      <c r="AD542">
        <v>0</v>
      </c>
      <c r="AE542">
        <v>0</v>
      </c>
      <c r="AF542">
        <v>2.85</v>
      </c>
      <c r="AG542">
        <v>0</v>
      </c>
      <c r="AH542">
        <v>0</v>
      </c>
      <c r="AI542">
        <v>1</v>
      </c>
      <c r="AJ542">
        <v>1</v>
      </c>
      <c r="AK542">
        <v>1</v>
      </c>
      <c r="AL542">
        <v>1</v>
      </c>
      <c r="AN542">
        <v>0</v>
      </c>
      <c r="AO542">
        <v>1</v>
      </c>
      <c r="AP542">
        <v>0</v>
      </c>
      <c r="AQ542">
        <v>0</v>
      </c>
      <c r="AR542">
        <v>0</v>
      </c>
      <c r="AS542" t="s">
        <v>3</v>
      </c>
      <c r="AT542">
        <v>1.03</v>
      </c>
      <c r="AU542" t="s">
        <v>3</v>
      </c>
      <c r="AV542">
        <v>0</v>
      </c>
      <c r="AW542">
        <v>2</v>
      </c>
      <c r="AX542">
        <v>48585441</v>
      </c>
      <c r="AY542">
        <v>1</v>
      </c>
      <c r="AZ542">
        <v>0</v>
      </c>
      <c r="BA542">
        <v>599</v>
      </c>
      <c r="BB542">
        <v>0</v>
      </c>
      <c r="BC542">
        <v>0</v>
      </c>
      <c r="BD542">
        <v>0</v>
      </c>
      <c r="BE542">
        <v>0</v>
      </c>
      <c r="BF542">
        <v>0</v>
      </c>
      <c r="BG542">
        <v>0</v>
      </c>
      <c r="BH542">
        <v>0</v>
      </c>
      <c r="BI542">
        <v>0</v>
      </c>
      <c r="BJ542">
        <v>0</v>
      </c>
      <c r="BK542">
        <v>0</v>
      </c>
      <c r="BL542">
        <v>0</v>
      </c>
      <c r="BM542">
        <v>0</v>
      </c>
      <c r="BN542">
        <v>0</v>
      </c>
      <c r="BO542">
        <v>0</v>
      </c>
      <c r="BP542">
        <v>0</v>
      </c>
      <c r="BQ542">
        <v>0</v>
      </c>
      <c r="BR542">
        <v>0</v>
      </c>
      <c r="BS542">
        <v>0</v>
      </c>
      <c r="BT542">
        <v>0</v>
      </c>
      <c r="BU542">
        <v>0</v>
      </c>
      <c r="BV542">
        <v>0</v>
      </c>
      <c r="BW542">
        <v>0</v>
      </c>
      <c r="CX542">
        <f>Y542*Source!I229</f>
        <v>1.03</v>
      </c>
      <c r="CY542">
        <f>AB542</f>
        <v>2.85</v>
      </c>
      <c r="CZ542">
        <f>AF542</f>
        <v>2.85</v>
      </c>
      <c r="DA542">
        <f>AJ542</f>
        <v>1</v>
      </c>
      <c r="DB542">
        <f t="shared" si="61"/>
        <v>2.94</v>
      </c>
      <c r="DC542">
        <f t="shared" si="62"/>
        <v>0</v>
      </c>
    </row>
    <row r="543" spans="1:107">
      <c r="A543">
        <f>ROW(Source!A229)</f>
        <v>229</v>
      </c>
      <c r="B543">
        <v>48583957</v>
      </c>
      <c r="C543">
        <v>48585433</v>
      </c>
      <c r="D543">
        <v>40548857</v>
      </c>
      <c r="E543">
        <v>1</v>
      </c>
      <c r="F543">
        <v>1</v>
      </c>
      <c r="G543">
        <v>1</v>
      </c>
      <c r="H543">
        <v>2</v>
      </c>
      <c r="I543" t="s">
        <v>1028</v>
      </c>
      <c r="J543" t="s">
        <v>1029</v>
      </c>
      <c r="K543" t="s">
        <v>1030</v>
      </c>
      <c r="L543">
        <v>1368</v>
      </c>
      <c r="N543">
        <v>1011</v>
      </c>
      <c r="O543" t="s">
        <v>997</v>
      </c>
      <c r="P543" t="s">
        <v>997</v>
      </c>
      <c r="Q543">
        <v>1</v>
      </c>
      <c r="W543">
        <v>0</v>
      </c>
      <c r="X543">
        <v>-671646184</v>
      </c>
      <c r="Y543">
        <v>0.04</v>
      </c>
      <c r="AA543">
        <v>0</v>
      </c>
      <c r="AB543">
        <v>91.76</v>
      </c>
      <c r="AC543">
        <v>10.35</v>
      </c>
      <c r="AD543">
        <v>0</v>
      </c>
      <c r="AE543">
        <v>0</v>
      </c>
      <c r="AF543">
        <v>91.76</v>
      </c>
      <c r="AG543">
        <v>10.35</v>
      </c>
      <c r="AH543">
        <v>0</v>
      </c>
      <c r="AI543">
        <v>1</v>
      </c>
      <c r="AJ543">
        <v>1</v>
      </c>
      <c r="AK543">
        <v>1</v>
      </c>
      <c r="AL543">
        <v>1</v>
      </c>
      <c r="AN543">
        <v>0</v>
      </c>
      <c r="AO543">
        <v>1</v>
      </c>
      <c r="AP543">
        <v>0</v>
      </c>
      <c r="AQ543">
        <v>0</v>
      </c>
      <c r="AR543">
        <v>0</v>
      </c>
      <c r="AS543" t="s">
        <v>3</v>
      </c>
      <c r="AT543">
        <v>0.04</v>
      </c>
      <c r="AU543" t="s">
        <v>3</v>
      </c>
      <c r="AV543">
        <v>0</v>
      </c>
      <c r="AW543">
        <v>2</v>
      </c>
      <c r="AX543">
        <v>48585442</v>
      </c>
      <c r="AY543">
        <v>1</v>
      </c>
      <c r="AZ543">
        <v>0</v>
      </c>
      <c r="BA543">
        <v>600</v>
      </c>
      <c r="BB543">
        <v>0</v>
      </c>
      <c r="BC543">
        <v>0</v>
      </c>
      <c r="BD543">
        <v>0</v>
      </c>
      <c r="BE543">
        <v>0</v>
      </c>
      <c r="BF543">
        <v>0</v>
      </c>
      <c r="BG543">
        <v>0</v>
      </c>
      <c r="BH543">
        <v>0</v>
      </c>
      <c r="BI543">
        <v>0</v>
      </c>
      <c r="BJ543">
        <v>0</v>
      </c>
      <c r="BK543">
        <v>0</v>
      </c>
      <c r="BL543">
        <v>0</v>
      </c>
      <c r="BM543">
        <v>0</v>
      </c>
      <c r="BN543">
        <v>0</v>
      </c>
      <c r="BO543">
        <v>0</v>
      </c>
      <c r="BP543">
        <v>0</v>
      </c>
      <c r="BQ543">
        <v>0</v>
      </c>
      <c r="BR543">
        <v>0</v>
      </c>
      <c r="BS543">
        <v>0</v>
      </c>
      <c r="BT543">
        <v>0</v>
      </c>
      <c r="BU543">
        <v>0</v>
      </c>
      <c r="BV543">
        <v>0</v>
      </c>
      <c r="BW543">
        <v>0</v>
      </c>
      <c r="CX543">
        <f>Y543*Source!I229</f>
        <v>0.04</v>
      </c>
      <c r="CY543">
        <f>AB543</f>
        <v>91.76</v>
      </c>
      <c r="CZ543">
        <f>AF543</f>
        <v>91.76</v>
      </c>
      <c r="DA543">
        <f>AJ543</f>
        <v>1</v>
      </c>
      <c r="DB543">
        <f t="shared" si="61"/>
        <v>3.67</v>
      </c>
      <c r="DC543">
        <f t="shared" si="62"/>
        <v>0.41</v>
      </c>
    </row>
    <row r="544" spans="1:107">
      <c r="A544">
        <f>ROW(Source!A229)</f>
        <v>229</v>
      </c>
      <c r="B544">
        <v>48583957</v>
      </c>
      <c r="C544">
        <v>48585433</v>
      </c>
      <c r="D544">
        <v>40484911</v>
      </c>
      <c r="E544">
        <v>1</v>
      </c>
      <c r="F544">
        <v>1</v>
      </c>
      <c r="G544">
        <v>1</v>
      </c>
      <c r="H544">
        <v>3</v>
      </c>
      <c r="I544" t="s">
        <v>1388</v>
      </c>
      <c r="J544" t="s">
        <v>1389</v>
      </c>
      <c r="K544" t="s">
        <v>1390</v>
      </c>
      <c r="L544">
        <v>1346</v>
      </c>
      <c r="N544">
        <v>1009</v>
      </c>
      <c r="O544" t="s">
        <v>220</v>
      </c>
      <c r="P544" t="s">
        <v>220</v>
      </c>
      <c r="Q544">
        <v>1</v>
      </c>
      <c r="W544">
        <v>0</v>
      </c>
      <c r="X544">
        <v>-528012699</v>
      </c>
      <c r="Y544">
        <v>0.02</v>
      </c>
      <c r="AA544">
        <v>23.09</v>
      </c>
      <c r="AB544">
        <v>0</v>
      </c>
      <c r="AC544">
        <v>0</v>
      </c>
      <c r="AD544">
        <v>0</v>
      </c>
      <c r="AE544">
        <v>23.09</v>
      </c>
      <c r="AF544">
        <v>0</v>
      </c>
      <c r="AG544">
        <v>0</v>
      </c>
      <c r="AH544">
        <v>0</v>
      </c>
      <c r="AI544">
        <v>1</v>
      </c>
      <c r="AJ544">
        <v>1</v>
      </c>
      <c r="AK544">
        <v>1</v>
      </c>
      <c r="AL544">
        <v>1</v>
      </c>
      <c r="AN544">
        <v>0</v>
      </c>
      <c r="AO544">
        <v>1</v>
      </c>
      <c r="AP544">
        <v>0</v>
      </c>
      <c r="AQ544">
        <v>0</v>
      </c>
      <c r="AR544">
        <v>0</v>
      </c>
      <c r="AS544" t="s">
        <v>3</v>
      </c>
      <c r="AT544">
        <v>0.02</v>
      </c>
      <c r="AU544" t="s">
        <v>3</v>
      </c>
      <c r="AV544">
        <v>0</v>
      </c>
      <c r="AW544">
        <v>2</v>
      </c>
      <c r="AX544">
        <v>48585443</v>
      </c>
      <c r="AY544">
        <v>1</v>
      </c>
      <c r="AZ544">
        <v>0</v>
      </c>
      <c r="BA544">
        <v>601</v>
      </c>
      <c r="BB544">
        <v>0</v>
      </c>
      <c r="BC544">
        <v>0</v>
      </c>
      <c r="BD544">
        <v>0</v>
      </c>
      <c r="BE544">
        <v>0</v>
      </c>
      <c r="BF544">
        <v>0</v>
      </c>
      <c r="BG544">
        <v>0</v>
      </c>
      <c r="BH544">
        <v>0</v>
      </c>
      <c r="BI544">
        <v>0</v>
      </c>
      <c r="BJ544">
        <v>0</v>
      </c>
      <c r="BK544">
        <v>0</v>
      </c>
      <c r="BL544">
        <v>0</v>
      </c>
      <c r="BM544">
        <v>0</v>
      </c>
      <c r="BN544">
        <v>0</v>
      </c>
      <c r="BO544">
        <v>0</v>
      </c>
      <c r="BP544">
        <v>0</v>
      </c>
      <c r="BQ544">
        <v>0</v>
      </c>
      <c r="BR544">
        <v>0</v>
      </c>
      <c r="BS544">
        <v>0</v>
      </c>
      <c r="BT544">
        <v>0</v>
      </c>
      <c r="BU544">
        <v>0</v>
      </c>
      <c r="BV544">
        <v>0</v>
      </c>
      <c r="BW544">
        <v>0</v>
      </c>
      <c r="CX544">
        <f>Y544*Source!I229</f>
        <v>0.02</v>
      </c>
      <c r="CY544">
        <f>AA544</f>
        <v>23.09</v>
      </c>
      <c r="CZ544">
        <f>AE544</f>
        <v>23.09</v>
      </c>
      <c r="DA544">
        <f>AI544</f>
        <v>1</v>
      </c>
      <c r="DB544">
        <f t="shared" si="61"/>
        <v>0.46</v>
      </c>
      <c r="DC544">
        <f t="shared" si="62"/>
        <v>0</v>
      </c>
    </row>
    <row r="545" spans="1:107">
      <c r="A545">
        <f>ROW(Source!A229)</f>
        <v>229</v>
      </c>
      <c r="B545">
        <v>48583957</v>
      </c>
      <c r="C545">
        <v>48585433</v>
      </c>
      <c r="D545">
        <v>40489071</v>
      </c>
      <c r="E545">
        <v>1</v>
      </c>
      <c r="F545">
        <v>1</v>
      </c>
      <c r="G545">
        <v>1</v>
      </c>
      <c r="H545">
        <v>3</v>
      </c>
      <c r="I545" t="s">
        <v>1391</v>
      </c>
      <c r="J545" t="s">
        <v>1392</v>
      </c>
      <c r="K545" t="s">
        <v>1393</v>
      </c>
      <c r="L545">
        <v>1348</v>
      </c>
      <c r="N545">
        <v>1009</v>
      </c>
      <c r="O545" t="s">
        <v>40</v>
      </c>
      <c r="P545" t="s">
        <v>40</v>
      </c>
      <c r="Q545">
        <v>1000</v>
      </c>
      <c r="W545">
        <v>0</v>
      </c>
      <c r="X545">
        <v>-384985709</v>
      </c>
      <c r="Y545">
        <v>1.2E-4</v>
      </c>
      <c r="AA545">
        <v>9040.01</v>
      </c>
      <c r="AB545">
        <v>0</v>
      </c>
      <c r="AC545">
        <v>0</v>
      </c>
      <c r="AD545">
        <v>0</v>
      </c>
      <c r="AE545">
        <v>9040.01</v>
      </c>
      <c r="AF545">
        <v>0</v>
      </c>
      <c r="AG545">
        <v>0</v>
      </c>
      <c r="AH545">
        <v>0</v>
      </c>
      <c r="AI545">
        <v>1</v>
      </c>
      <c r="AJ545">
        <v>1</v>
      </c>
      <c r="AK545">
        <v>1</v>
      </c>
      <c r="AL545">
        <v>1</v>
      </c>
      <c r="AN545">
        <v>0</v>
      </c>
      <c r="AO545">
        <v>1</v>
      </c>
      <c r="AP545">
        <v>0</v>
      </c>
      <c r="AQ545">
        <v>0</v>
      </c>
      <c r="AR545">
        <v>0</v>
      </c>
      <c r="AS545" t="s">
        <v>3</v>
      </c>
      <c r="AT545">
        <v>1.2E-4</v>
      </c>
      <c r="AU545" t="s">
        <v>3</v>
      </c>
      <c r="AV545">
        <v>0</v>
      </c>
      <c r="AW545">
        <v>2</v>
      </c>
      <c r="AX545">
        <v>48585444</v>
      </c>
      <c r="AY545">
        <v>1</v>
      </c>
      <c r="AZ545">
        <v>0</v>
      </c>
      <c r="BA545">
        <v>602</v>
      </c>
      <c r="BB545">
        <v>0</v>
      </c>
      <c r="BC545">
        <v>0</v>
      </c>
      <c r="BD545">
        <v>0</v>
      </c>
      <c r="BE545">
        <v>0</v>
      </c>
      <c r="BF545">
        <v>0</v>
      </c>
      <c r="BG545">
        <v>0</v>
      </c>
      <c r="BH545">
        <v>0</v>
      </c>
      <c r="BI545">
        <v>0</v>
      </c>
      <c r="BJ545">
        <v>0</v>
      </c>
      <c r="BK545">
        <v>0</v>
      </c>
      <c r="BL545">
        <v>0</v>
      </c>
      <c r="BM545">
        <v>0</v>
      </c>
      <c r="BN545">
        <v>0</v>
      </c>
      <c r="BO545">
        <v>0</v>
      </c>
      <c r="BP545">
        <v>0</v>
      </c>
      <c r="BQ545">
        <v>0</v>
      </c>
      <c r="BR545">
        <v>0</v>
      </c>
      <c r="BS545">
        <v>0</v>
      </c>
      <c r="BT545">
        <v>0</v>
      </c>
      <c r="BU545">
        <v>0</v>
      </c>
      <c r="BV545">
        <v>0</v>
      </c>
      <c r="BW545">
        <v>0</v>
      </c>
      <c r="CX545">
        <f>Y545*Source!I229</f>
        <v>1.2E-4</v>
      </c>
      <c r="CY545">
        <f>AA545</f>
        <v>9040.01</v>
      </c>
      <c r="CZ545">
        <f>AE545</f>
        <v>9040.01</v>
      </c>
      <c r="DA545">
        <f>AI545</f>
        <v>1</v>
      </c>
      <c r="DB545">
        <f t="shared" si="61"/>
        <v>1.08</v>
      </c>
      <c r="DC545">
        <f t="shared" si="62"/>
        <v>0</v>
      </c>
    </row>
    <row r="546" spans="1:107">
      <c r="A546">
        <f>ROW(Source!A229)</f>
        <v>229</v>
      </c>
      <c r="B546">
        <v>48583957</v>
      </c>
      <c r="C546">
        <v>48585433</v>
      </c>
      <c r="D546">
        <v>40482644</v>
      </c>
      <c r="E546">
        <v>1</v>
      </c>
      <c r="F546">
        <v>1</v>
      </c>
      <c r="G546">
        <v>1</v>
      </c>
      <c r="H546">
        <v>3</v>
      </c>
      <c r="I546" t="s">
        <v>1409</v>
      </c>
      <c r="J546" t="s">
        <v>1410</v>
      </c>
      <c r="K546" t="s">
        <v>1411</v>
      </c>
      <c r="L546">
        <v>1348</v>
      </c>
      <c r="N546">
        <v>1009</v>
      </c>
      <c r="O546" t="s">
        <v>40</v>
      </c>
      <c r="P546" t="s">
        <v>40</v>
      </c>
      <c r="Q546">
        <v>1000</v>
      </c>
      <c r="W546">
        <v>0</v>
      </c>
      <c r="X546">
        <v>-951525806</v>
      </c>
      <c r="Y546">
        <v>5.1999999999999998E-3</v>
      </c>
      <c r="AA546">
        <v>39630</v>
      </c>
      <c r="AB546">
        <v>0</v>
      </c>
      <c r="AC546">
        <v>0</v>
      </c>
      <c r="AD546">
        <v>0</v>
      </c>
      <c r="AE546">
        <v>39630</v>
      </c>
      <c r="AF546">
        <v>0</v>
      </c>
      <c r="AG546">
        <v>0</v>
      </c>
      <c r="AH546">
        <v>0</v>
      </c>
      <c r="AI546">
        <v>1</v>
      </c>
      <c r="AJ546">
        <v>1</v>
      </c>
      <c r="AK546">
        <v>1</v>
      </c>
      <c r="AL546">
        <v>1</v>
      </c>
      <c r="AN546">
        <v>0</v>
      </c>
      <c r="AO546">
        <v>1</v>
      </c>
      <c r="AP546">
        <v>0</v>
      </c>
      <c r="AQ546">
        <v>0</v>
      </c>
      <c r="AR546">
        <v>0</v>
      </c>
      <c r="AS546" t="s">
        <v>3</v>
      </c>
      <c r="AT546">
        <v>5.1999999999999998E-3</v>
      </c>
      <c r="AU546" t="s">
        <v>3</v>
      </c>
      <c r="AV546">
        <v>0</v>
      </c>
      <c r="AW546">
        <v>2</v>
      </c>
      <c r="AX546">
        <v>48585445</v>
      </c>
      <c r="AY546">
        <v>1</v>
      </c>
      <c r="AZ546">
        <v>0</v>
      </c>
      <c r="BA546">
        <v>603</v>
      </c>
      <c r="BB546">
        <v>0</v>
      </c>
      <c r="BC546">
        <v>0</v>
      </c>
      <c r="BD546">
        <v>0</v>
      </c>
      <c r="BE546">
        <v>0</v>
      </c>
      <c r="BF546">
        <v>0</v>
      </c>
      <c r="BG546">
        <v>0</v>
      </c>
      <c r="BH546">
        <v>0</v>
      </c>
      <c r="BI546">
        <v>0</v>
      </c>
      <c r="BJ546">
        <v>0</v>
      </c>
      <c r="BK546">
        <v>0</v>
      </c>
      <c r="BL546">
        <v>0</v>
      </c>
      <c r="BM546">
        <v>0</v>
      </c>
      <c r="BN546">
        <v>0</v>
      </c>
      <c r="BO546">
        <v>0</v>
      </c>
      <c r="BP546">
        <v>0</v>
      </c>
      <c r="BQ546">
        <v>0</v>
      </c>
      <c r="BR546">
        <v>0</v>
      </c>
      <c r="BS546">
        <v>0</v>
      </c>
      <c r="BT546">
        <v>0</v>
      </c>
      <c r="BU546">
        <v>0</v>
      </c>
      <c r="BV546">
        <v>0</v>
      </c>
      <c r="BW546">
        <v>0</v>
      </c>
      <c r="CX546">
        <f>Y546*Source!I229</f>
        <v>5.1999999999999998E-3</v>
      </c>
      <c r="CY546">
        <f>AA546</f>
        <v>39630</v>
      </c>
      <c r="CZ546">
        <f>AE546</f>
        <v>39630</v>
      </c>
      <c r="DA546">
        <f>AI546</f>
        <v>1</v>
      </c>
      <c r="DB546">
        <f t="shared" si="61"/>
        <v>206.08</v>
      </c>
      <c r="DC546">
        <f t="shared" si="62"/>
        <v>0</v>
      </c>
    </row>
    <row r="547" spans="1:107">
      <c r="A547">
        <f>ROW(Source!A231)</f>
        <v>231</v>
      </c>
      <c r="B547">
        <v>48583957</v>
      </c>
      <c r="C547">
        <v>48585448</v>
      </c>
      <c r="D547">
        <v>23134555</v>
      </c>
      <c r="E547">
        <v>1</v>
      </c>
      <c r="F547">
        <v>1</v>
      </c>
      <c r="G547">
        <v>1</v>
      </c>
      <c r="H547">
        <v>1</v>
      </c>
      <c r="I547" t="s">
        <v>1001</v>
      </c>
      <c r="J547" t="s">
        <v>3</v>
      </c>
      <c r="K547" t="s">
        <v>1002</v>
      </c>
      <c r="L547">
        <v>1369</v>
      </c>
      <c r="N547">
        <v>1013</v>
      </c>
      <c r="O547" t="s">
        <v>991</v>
      </c>
      <c r="P547" t="s">
        <v>991</v>
      </c>
      <c r="Q547">
        <v>1</v>
      </c>
      <c r="W547">
        <v>0</v>
      </c>
      <c r="X547">
        <v>-1593017532</v>
      </c>
      <c r="Y547">
        <v>1.22</v>
      </c>
      <c r="AA547">
        <v>0</v>
      </c>
      <c r="AB547">
        <v>0</v>
      </c>
      <c r="AC547">
        <v>0</v>
      </c>
      <c r="AD547">
        <v>8.3800000000000008</v>
      </c>
      <c r="AE547">
        <v>0</v>
      </c>
      <c r="AF547">
        <v>0</v>
      </c>
      <c r="AG547">
        <v>0</v>
      </c>
      <c r="AH547">
        <v>8.3800000000000008</v>
      </c>
      <c r="AI547">
        <v>1</v>
      </c>
      <c r="AJ547">
        <v>1</v>
      </c>
      <c r="AK547">
        <v>1</v>
      </c>
      <c r="AL547">
        <v>1</v>
      </c>
      <c r="AN547">
        <v>0</v>
      </c>
      <c r="AO547">
        <v>1</v>
      </c>
      <c r="AP547">
        <v>0</v>
      </c>
      <c r="AQ547">
        <v>0</v>
      </c>
      <c r="AR547">
        <v>0</v>
      </c>
      <c r="AS547" t="s">
        <v>3</v>
      </c>
      <c r="AT547">
        <v>1.22</v>
      </c>
      <c r="AU547" t="s">
        <v>3</v>
      </c>
      <c r="AV547">
        <v>1</v>
      </c>
      <c r="AW547">
        <v>2</v>
      </c>
      <c r="AX547">
        <v>48585454</v>
      </c>
      <c r="AY547">
        <v>1</v>
      </c>
      <c r="AZ547">
        <v>0</v>
      </c>
      <c r="BA547">
        <v>605</v>
      </c>
      <c r="BB547">
        <v>0</v>
      </c>
      <c r="BC547">
        <v>0</v>
      </c>
      <c r="BD547">
        <v>0</v>
      </c>
      <c r="BE547">
        <v>0</v>
      </c>
      <c r="BF547">
        <v>0</v>
      </c>
      <c r="BG547">
        <v>0</v>
      </c>
      <c r="BH547">
        <v>0</v>
      </c>
      <c r="BI547">
        <v>0</v>
      </c>
      <c r="BJ547">
        <v>0</v>
      </c>
      <c r="BK547">
        <v>0</v>
      </c>
      <c r="BL547">
        <v>0</v>
      </c>
      <c r="BM547">
        <v>0</v>
      </c>
      <c r="BN547">
        <v>0</v>
      </c>
      <c r="BO547">
        <v>0</v>
      </c>
      <c r="BP547">
        <v>0</v>
      </c>
      <c r="BQ547">
        <v>0</v>
      </c>
      <c r="BR547">
        <v>0</v>
      </c>
      <c r="BS547">
        <v>0</v>
      </c>
      <c r="BT547">
        <v>0</v>
      </c>
      <c r="BU547">
        <v>0</v>
      </c>
      <c r="BV547">
        <v>0</v>
      </c>
      <c r="BW547">
        <v>0</v>
      </c>
      <c r="CX547">
        <f>Y547*Source!I231</f>
        <v>1.22</v>
      </c>
      <c r="CY547">
        <f>AD547</f>
        <v>8.3800000000000008</v>
      </c>
      <c r="CZ547">
        <f>AH547</f>
        <v>8.3800000000000008</v>
      </c>
      <c r="DA547">
        <f>AL547</f>
        <v>1</v>
      </c>
      <c r="DB547">
        <f t="shared" si="61"/>
        <v>10.220000000000001</v>
      </c>
      <c r="DC547">
        <f t="shared" si="62"/>
        <v>0</v>
      </c>
    </row>
    <row r="548" spans="1:107">
      <c r="A548">
        <f>ROW(Source!A231)</f>
        <v>231</v>
      </c>
      <c r="B548">
        <v>48583957</v>
      </c>
      <c r="C548">
        <v>48585448</v>
      </c>
      <c r="D548">
        <v>40547104</v>
      </c>
      <c r="E548">
        <v>1</v>
      </c>
      <c r="F548">
        <v>1</v>
      </c>
      <c r="G548">
        <v>1</v>
      </c>
      <c r="H548">
        <v>2</v>
      </c>
      <c r="I548" t="s">
        <v>1397</v>
      </c>
      <c r="J548" t="s">
        <v>1398</v>
      </c>
      <c r="K548" t="s">
        <v>1399</v>
      </c>
      <c r="L548">
        <v>1368</v>
      </c>
      <c r="N548">
        <v>1011</v>
      </c>
      <c r="O548" t="s">
        <v>997</v>
      </c>
      <c r="P548" t="s">
        <v>997</v>
      </c>
      <c r="Q548">
        <v>1</v>
      </c>
      <c r="W548">
        <v>0</v>
      </c>
      <c r="X548">
        <v>-1265006147</v>
      </c>
      <c r="Y548">
        <v>0.27</v>
      </c>
      <c r="AA548">
        <v>0</v>
      </c>
      <c r="AB548">
        <v>2.85</v>
      </c>
      <c r="AC548">
        <v>0</v>
      </c>
      <c r="AD548">
        <v>0</v>
      </c>
      <c r="AE548">
        <v>0</v>
      </c>
      <c r="AF548">
        <v>2.85</v>
      </c>
      <c r="AG548">
        <v>0</v>
      </c>
      <c r="AH548">
        <v>0</v>
      </c>
      <c r="AI548">
        <v>1</v>
      </c>
      <c r="AJ548">
        <v>1</v>
      </c>
      <c r="AK548">
        <v>1</v>
      </c>
      <c r="AL548">
        <v>1</v>
      </c>
      <c r="AN548">
        <v>0</v>
      </c>
      <c r="AO548">
        <v>1</v>
      </c>
      <c r="AP548">
        <v>0</v>
      </c>
      <c r="AQ548">
        <v>0</v>
      </c>
      <c r="AR548">
        <v>0</v>
      </c>
      <c r="AS548" t="s">
        <v>3</v>
      </c>
      <c r="AT548">
        <v>0.27</v>
      </c>
      <c r="AU548" t="s">
        <v>3</v>
      </c>
      <c r="AV548">
        <v>0</v>
      </c>
      <c r="AW548">
        <v>2</v>
      </c>
      <c r="AX548">
        <v>48585455</v>
      </c>
      <c r="AY548">
        <v>1</v>
      </c>
      <c r="AZ548">
        <v>0</v>
      </c>
      <c r="BA548">
        <v>606</v>
      </c>
      <c r="BB548">
        <v>0</v>
      </c>
      <c r="BC548">
        <v>0</v>
      </c>
      <c r="BD548">
        <v>0</v>
      </c>
      <c r="BE548">
        <v>0</v>
      </c>
      <c r="BF548">
        <v>0</v>
      </c>
      <c r="BG548">
        <v>0</v>
      </c>
      <c r="BH548">
        <v>0</v>
      </c>
      <c r="BI548">
        <v>0</v>
      </c>
      <c r="BJ548">
        <v>0</v>
      </c>
      <c r="BK548">
        <v>0</v>
      </c>
      <c r="BL548">
        <v>0</v>
      </c>
      <c r="BM548">
        <v>0</v>
      </c>
      <c r="BN548">
        <v>0</v>
      </c>
      <c r="BO548">
        <v>0</v>
      </c>
      <c r="BP548">
        <v>0</v>
      </c>
      <c r="BQ548">
        <v>0</v>
      </c>
      <c r="BR548">
        <v>0</v>
      </c>
      <c r="BS548">
        <v>0</v>
      </c>
      <c r="BT548">
        <v>0</v>
      </c>
      <c r="BU548">
        <v>0</v>
      </c>
      <c r="BV548">
        <v>0</v>
      </c>
      <c r="BW548">
        <v>0</v>
      </c>
      <c r="CX548">
        <f>Y548*Source!I231</f>
        <v>0.27</v>
      </c>
      <c r="CY548">
        <f>AB548</f>
        <v>2.85</v>
      </c>
      <c r="CZ548">
        <f>AF548</f>
        <v>2.85</v>
      </c>
      <c r="DA548">
        <f>AJ548</f>
        <v>1</v>
      </c>
      <c r="DB548">
        <f t="shared" si="61"/>
        <v>0.77</v>
      </c>
      <c r="DC548">
        <f t="shared" si="62"/>
        <v>0</v>
      </c>
    </row>
    <row r="549" spans="1:107">
      <c r="A549">
        <f>ROW(Source!A231)</f>
        <v>231</v>
      </c>
      <c r="B549">
        <v>48583957</v>
      </c>
      <c r="C549">
        <v>48585448</v>
      </c>
      <c r="D549">
        <v>40548857</v>
      </c>
      <c r="E549">
        <v>1</v>
      </c>
      <c r="F549">
        <v>1</v>
      </c>
      <c r="G549">
        <v>1</v>
      </c>
      <c r="H549">
        <v>2</v>
      </c>
      <c r="I549" t="s">
        <v>1028</v>
      </c>
      <c r="J549" t="s">
        <v>1029</v>
      </c>
      <c r="K549" t="s">
        <v>1030</v>
      </c>
      <c r="L549">
        <v>1368</v>
      </c>
      <c r="N549">
        <v>1011</v>
      </c>
      <c r="O549" t="s">
        <v>997</v>
      </c>
      <c r="P549" t="s">
        <v>997</v>
      </c>
      <c r="Q549">
        <v>1</v>
      </c>
      <c r="W549">
        <v>0</v>
      </c>
      <c r="X549">
        <v>-671646184</v>
      </c>
      <c r="Y549">
        <v>0.01</v>
      </c>
      <c r="AA549">
        <v>0</v>
      </c>
      <c r="AB549">
        <v>91.76</v>
      </c>
      <c r="AC549">
        <v>10.35</v>
      </c>
      <c r="AD549">
        <v>0</v>
      </c>
      <c r="AE549">
        <v>0</v>
      </c>
      <c r="AF549">
        <v>91.76</v>
      </c>
      <c r="AG549">
        <v>10.35</v>
      </c>
      <c r="AH549">
        <v>0</v>
      </c>
      <c r="AI549">
        <v>1</v>
      </c>
      <c r="AJ549">
        <v>1</v>
      </c>
      <c r="AK549">
        <v>1</v>
      </c>
      <c r="AL549">
        <v>1</v>
      </c>
      <c r="AN549">
        <v>0</v>
      </c>
      <c r="AO549">
        <v>1</v>
      </c>
      <c r="AP549">
        <v>0</v>
      </c>
      <c r="AQ549">
        <v>0</v>
      </c>
      <c r="AR549">
        <v>0</v>
      </c>
      <c r="AS549" t="s">
        <v>3</v>
      </c>
      <c r="AT549">
        <v>0.01</v>
      </c>
      <c r="AU549" t="s">
        <v>3</v>
      </c>
      <c r="AV549">
        <v>0</v>
      </c>
      <c r="AW549">
        <v>2</v>
      </c>
      <c r="AX549">
        <v>48585456</v>
      </c>
      <c r="AY549">
        <v>1</v>
      </c>
      <c r="AZ549">
        <v>0</v>
      </c>
      <c r="BA549">
        <v>607</v>
      </c>
      <c r="BB549">
        <v>0</v>
      </c>
      <c r="BC549">
        <v>0</v>
      </c>
      <c r="BD549">
        <v>0</v>
      </c>
      <c r="BE549">
        <v>0</v>
      </c>
      <c r="BF549">
        <v>0</v>
      </c>
      <c r="BG549">
        <v>0</v>
      </c>
      <c r="BH549">
        <v>0</v>
      </c>
      <c r="BI549">
        <v>0</v>
      </c>
      <c r="BJ549">
        <v>0</v>
      </c>
      <c r="BK549">
        <v>0</v>
      </c>
      <c r="BL549">
        <v>0</v>
      </c>
      <c r="BM549">
        <v>0</v>
      </c>
      <c r="BN549">
        <v>0</v>
      </c>
      <c r="BO549">
        <v>0</v>
      </c>
      <c r="BP549">
        <v>0</v>
      </c>
      <c r="BQ549">
        <v>0</v>
      </c>
      <c r="BR549">
        <v>0</v>
      </c>
      <c r="BS549">
        <v>0</v>
      </c>
      <c r="BT549">
        <v>0</v>
      </c>
      <c r="BU549">
        <v>0</v>
      </c>
      <c r="BV549">
        <v>0</v>
      </c>
      <c r="BW549">
        <v>0</v>
      </c>
      <c r="CX549">
        <f>Y549*Source!I231</f>
        <v>0.01</v>
      </c>
      <c r="CY549">
        <f>AB549</f>
        <v>91.76</v>
      </c>
      <c r="CZ549">
        <f>AF549</f>
        <v>91.76</v>
      </c>
      <c r="DA549">
        <f>AJ549</f>
        <v>1</v>
      </c>
      <c r="DB549">
        <f t="shared" si="61"/>
        <v>0.92</v>
      </c>
      <c r="DC549">
        <f t="shared" si="62"/>
        <v>0.1</v>
      </c>
    </row>
    <row r="550" spans="1:107">
      <c r="A550">
        <f>ROW(Source!A231)</f>
        <v>231</v>
      </c>
      <c r="B550">
        <v>48583957</v>
      </c>
      <c r="C550">
        <v>48585448</v>
      </c>
      <c r="D550">
        <v>40484911</v>
      </c>
      <c r="E550">
        <v>1</v>
      </c>
      <c r="F550">
        <v>1</v>
      </c>
      <c r="G550">
        <v>1</v>
      </c>
      <c r="H550">
        <v>3</v>
      </c>
      <c r="I550" t="s">
        <v>1388</v>
      </c>
      <c r="J550" t="s">
        <v>1389</v>
      </c>
      <c r="K550" t="s">
        <v>1390</v>
      </c>
      <c r="L550">
        <v>1346</v>
      </c>
      <c r="N550">
        <v>1009</v>
      </c>
      <c r="O550" t="s">
        <v>220</v>
      </c>
      <c r="P550" t="s">
        <v>220</v>
      </c>
      <c r="Q550">
        <v>1</v>
      </c>
      <c r="W550">
        <v>0</v>
      </c>
      <c r="X550">
        <v>-528012699</v>
      </c>
      <c r="Y550">
        <v>0.56000000000000005</v>
      </c>
      <c r="AA550">
        <v>23.09</v>
      </c>
      <c r="AB550">
        <v>0</v>
      </c>
      <c r="AC550">
        <v>0</v>
      </c>
      <c r="AD550">
        <v>0</v>
      </c>
      <c r="AE550">
        <v>23.09</v>
      </c>
      <c r="AF550">
        <v>0</v>
      </c>
      <c r="AG550">
        <v>0</v>
      </c>
      <c r="AH550">
        <v>0</v>
      </c>
      <c r="AI550">
        <v>1</v>
      </c>
      <c r="AJ550">
        <v>1</v>
      </c>
      <c r="AK550">
        <v>1</v>
      </c>
      <c r="AL550">
        <v>1</v>
      </c>
      <c r="AN550">
        <v>0</v>
      </c>
      <c r="AO550">
        <v>1</v>
      </c>
      <c r="AP550">
        <v>0</v>
      </c>
      <c r="AQ550">
        <v>0</v>
      </c>
      <c r="AR550">
        <v>0</v>
      </c>
      <c r="AS550" t="s">
        <v>3</v>
      </c>
      <c r="AT550">
        <v>0.56000000000000005</v>
      </c>
      <c r="AU550" t="s">
        <v>3</v>
      </c>
      <c r="AV550">
        <v>0</v>
      </c>
      <c r="AW550">
        <v>2</v>
      </c>
      <c r="AX550">
        <v>48585457</v>
      </c>
      <c r="AY550">
        <v>1</v>
      </c>
      <c r="AZ550">
        <v>0</v>
      </c>
      <c r="BA550">
        <v>608</v>
      </c>
      <c r="BB550">
        <v>0</v>
      </c>
      <c r="BC550">
        <v>0</v>
      </c>
      <c r="BD550">
        <v>0</v>
      </c>
      <c r="BE550">
        <v>0</v>
      </c>
      <c r="BF550">
        <v>0</v>
      </c>
      <c r="BG550">
        <v>0</v>
      </c>
      <c r="BH550">
        <v>0</v>
      </c>
      <c r="BI550">
        <v>0</v>
      </c>
      <c r="BJ550">
        <v>0</v>
      </c>
      <c r="BK550">
        <v>0</v>
      </c>
      <c r="BL550">
        <v>0</v>
      </c>
      <c r="BM550">
        <v>0</v>
      </c>
      <c r="BN550">
        <v>0</v>
      </c>
      <c r="BO550">
        <v>0</v>
      </c>
      <c r="BP550">
        <v>0</v>
      </c>
      <c r="BQ550">
        <v>0</v>
      </c>
      <c r="BR550">
        <v>0</v>
      </c>
      <c r="BS550">
        <v>0</v>
      </c>
      <c r="BT550">
        <v>0</v>
      </c>
      <c r="BU550">
        <v>0</v>
      </c>
      <c r="BV550">
        <v>0</v>
      </c>
      <c r="BW550">
        <v>0</v>
      </c>
      <c r="CX550">
        <f>Y550*Source!I231</f>
        <v>0.56000000000000005</v>
      </c>
      <c r="CY550">
        <f>AA550</f>
        <v>23.09</v>
      </c>
      <c r="CZ550">
        <f>AE550</f>
        <v>23.09</v>
      </c>
      <c r="DA550">
        <f>AI550</f>
        <v>1</v>
      </c>
      <c r="DB550">
        <f t="shared" si="61"/>
        <v>12.93</v>
      </c>
      <c r="DC550">
        <f t="shared" si="62"/>
        <v>0</v>
      </c>
    </row>
    <row r="551" spans="1:107">
      <c r="A551">
        <f>ROW(Source!A231)</f>
        <v>231</v>
      </c>
      <c r="B551">
        <v>48583957</v>
      </c>
      <c r="C551">
        <v>48585448</v>
      </c>
      <c r="D551">
        <v>40489071</v>
      </c>
      <c r="E551">
        <v>1</v>
      </c>
      <c r="F551">
        <v>1</v>
      </c>
      <c r="G551">
        <v>1</v>
      </c>
      <c r="H551">
        <v>3</v>
      </c>
      <c r="I551" t="s">
        <v>1391</v>
      </c>
      <c r="J551" t="s">
        <v>1392</v>
      </c>
      <c r="K551" t="s">
        <v>1393</v>
      </c>
      <c r="L551">
        <v>1348</v>
      </c>
      <c r="N551">
        <v>1009</v>
      </c>
      <c r="O551" t="s">
        <v>40</v>
      </c>
      <c r="P551" t="s">
        <v>40</v>
      </c>
      <c r="Q551">
        <v>1000</v>
      </c>
      <c r="W551">
        <v>0</v>
      </c>
      <c r="X551">
        <v>-384985709</v>
      </c>
      <c r="Y551">
        <v>2.0000000000000001E-4</v>
      </c>
      <c r="AA551">
        <v>9040.01</v>
      </c>
      <c r="AB551">
        <v>0</v>
      </c>
      <c r="AC551">
        <v>0</v>
      </c>
      <c r="AD551">
        <v>0</v>
      </c>
      <c r="AE551">
        <v>9040.01</v>
      </c>
      <c r="AF551">
        <v>0</v>
      </c>
      <c r="AG551">
        <v>0</v>
      </c>
      <c r="AH551">
        <v>0</v>
      </c>
      <c r="AI551">
        <v>1</v>
      </c>
      <c r="AJ551">
        <v>1</v>
      </c>
      <c r="AK551">
        <v>1</v>
      </c>
      <c r="AL551">
        <v>1</v>
      </c>
      <c r="AN551">
        <v>0</v>
      </c>
      <c r="AO551">
        <v>1</v>
      </c>
      <c r="AP551">
        <v>0</v>
      </c>
      <c r="AQ551">
        <v>0</v>
      </c>
      <c r="AR551">
        <v>0</v>
      </c>
      <c r="AS551" t="s">
        <v>3</v>
      </c>
      <c r="AT551">
        <v>2.0000000000000001E-4</v>
      </c>
      <c r="AU551" t="s">
        <v>3</v>
      </c>
      <c r="AV551">
        <v>0</v>
      </c>
      <c r="AW551">
        <v>2</v>
      </c>
      <c r="AX551">
        <v>48585458</v>
      </c>
      <c r="AY551">
        <v>1</v>
      </c>
      <c r="AZ551">
        <v>0</v>
      </c>
      <c r="BA551">
        <v>609</v>
      </c>
      <c r="BB551">
        <v>0</v>
      </c>
      <c r="BC551">
        <v>0</v>
      </c>
      <c r="BD551">
        <v>0</v>
      </c>
      <c r="BE551">
        <v>0</v>
      </c>
      <c r="BF551">
        <v>0</v>
      </c>
      <c r="BG551">
        <v>0</v>
      </c>
      <c r="BH551">
        <v>0</v>
      </c>
      <c r="BI551">
        <v>0</v>
      </c>
      <c r="BJ551">
        <v>0</v>
      </c>
      <c r="BK551">
        <v>0</v>
      </c>
      <c r="BL551">
        <v>0</v>
      </c>
      <c r="BM551">
        <v>0</v>
      </c>
      <c r="BN551">
        <v>0</v>
      </c>
      <c r="BO551">
        <v>0</v>
      </c>
      <c r="BP551">
        <v>0</v>
      </c>
      <c r="BQ551">
        <v>0</v>
      </c>
      <c r="BR551">
        <v>0</v>
      </c>
      <c r="BS551">
        <v>0</v>
      </c>
      <c r="BT551">
        <v>0</v>
      </c>
      <c r="BU551">
        <v>0</v>
      </c>
      <c r="BV551">
        <v>0</v>
      </c>
      <c r="BW551">
        <v>0</v>
      </c>
      <c r="CX551">
        <f>Y551*Source!I231</f>
        <v>2.0000000000000001E-4</v>
      </c>
      <c r="CY551">
        <f>AA551</f>
        <v>9040.01</v>
      </c>
      <c r="CZ551">
        <f>AE551</f>
        <v>9040.01</v>
      </c>
      <c r="DA551">
        <f>AI551</f>
        <v>1</v>
      </c>
      <c r="DB551">
        <f t="shared" si="61"/>
        <v>1.81</v>
      </c>
      <c r="DC551">
        <f t="shared" si="62"/>
        <v>0</v>
      </c>
    </row>
    <row r="552" spans="1:107">
      <c r="A552">
        <f>ROW(Source!A233)</f>
        <v>233</v>
      </c>
      <c r="B552">
        <v>48583957</v>
      </c>
      <c r="C552">
        <v>48585461</v>
      </c>
      <c r="D552">
        <v>23129536</v>
      </c>
      <c r="E552">
        <v>1</v>
      </c>
      <c r="F552">
        <v>1</v>
      </c>
      <c r="G552">
        <v>1</v>
      </c>
      <c r="H552">
        <v>1</v>
      </c>
      <c r="I552" t="s">
        <v>989</v>
      </c>
      <c r="J552" t="s">
        <v>3</v>
      </c>
      <c r="K552" t="s">
        <v>990</v>
      </c>
      <c r="L552">
        <v>1369</v>
      </c>
      <c r="N552">
        <v>1013</v>
      </c>
      <c r="O552" t="s">
        <v>991</v>
      </c>
      <c r="P552" t="s">
        <v>991</v>
      </c>
      <c r="Q552">
        <v>1</v>
      </c>
      <c r="W552">
        <v>0</v>
      </c>
      <c r="X552">
        <v>1663406391</v>
      </c>
      <c r="Y552">
        <v>1.0900000000000001</v>
      </c>
      <c r="AA552">
        <v>0</v>
      </c>
      <c r="AB552">
        <v>0</v>
      </c>
      <c r="AC552">
        <v>0</v>
      </c>
      <c r="AD552">
        <v>8.2799999999999994</v>
      </c>
      <c r="AE552">
        <v>0</v>
      </c>
      <c r="AF552">
        <v>0</v>
      </c>
      <c r="AG552">
        <v>0</v>
      </c>
      <c r="AH552">
        <v>8.2799999999999994</v>
      </c>
      <c r="AI552">
        <v>1</v>
      </c>
      <c r="AJ552">
        <v>1</v>
      </c>
      <c r="AK552">
        <v>1</v>
      </c>
      <c r="AL552">
        <v>1</v>
      </c>
      <c r="AN552">
        <v>0</v>
      </c>
      <c r="AO552">
        <v>1</v>
      </c>
      <c r="AP552">
        <v>0</v>
      </c>
      <c r="AQ552">
        <v>0</v>
      </c>
      <c r="AR552">
        <v>0</v>
      </c>
      <c r="AS552" t="s">
        <v>3</v>
      </c>
      <c r="AT552">
        <v>1.0900000000000001</v>
      </c>
      <c r="AU552" t="s">
        <v>3</v>
      </c>
      <c r="AV552">
        <v>1</v>
      </c>
      <c r="AW552">
        <v>2</v>
      </c>
      <c r="AX552">
        <v>48585467</v>
      </c>
      <c r="AY552">
        <v>1</v>
      </c>
      <c r="AZ552">
        <v>0</v>
      </c>
      <c r="BA552">
        <v>611</v>
      </c>
      <c r="BB552">
        <v>0</v>
      </c>
      <c r="BC552">
        <v>0</v>
      </c>
      <c r="BD552">
        <v>0</v>
      </c>
      <c r="BE552">
        <v>0</v>
      </c>
      <c r="BF552">
        <v>0</v>
      </c>
      <c r="BG552">
        <v>0</v>
      </c>
      <c r="BH552">
        <v>0</v>
      </c>
      <c r="BI552">
        <v>0</v>
      </c>
      <c r="BJ552">
        <v>0</v>
      </c>
      <c r="BK552">
        <v>0</v>
      </c>
      <c r="BL552">
        <v>0</v>
      </c>
      <c r="BM552">
        <v>0</v>
      </c>
      <c r="BN552">
        <v>0</v>
      </c>
      <c r="BO552">
        <v>0</v>
      </c>
      <c r="BP552">
        <v>0</v>
      </c>
      <c r="BQ552">
        <v>0</v>
      </c>
      <c r="BR552">
        <v>0</v>
      </c>
      <c r="BS552">
        <v>0</v>
      </c>
      <c r="BT552">
        <v>0</v>
      </c>
      <c r="BU552">
        <v>0</v>
      </c>
      <c r="BV552">
        <v>0</v>
      </c>
      <c r="BW552">
        <v>0</v>
      </c>
      <c r="CX552">
        <f>Y552*Source!I233</f>
        <v>1.0900000000000001</v>
      </c>
      <c r="CY552">
        <f>AD552</f>
        <v>8.2799999999999994</v>
      </c>
      <c r="CZ552">
        <f>AH552</f>
        <v>8.2799999999999994</v>
      </c>
      <c r="DA552">
        <f>AL552</f>
        <v>1</v>
      </c>
      <c r="DB552">
        <f t="shared" si="61"/>
        <v>9.0299999999999994</v>
      </c>
      <c r="DC552">
        <f t="shared" si="62"/>
        <v>0</v>
      </c>
    </row>
    <row r="553" spans="1:107">
      <c r="A553">
        <f>ROW(Source!A233)</f>
        <v>233</v>
      </c>
      <c r="B553">
        <v>48583957</v>
      </c>
      <c r="C553">
        <v>48585461</v>
      </c>
      <c r="D553">
        <v>40547104</v>
      </c>
      <c r="E553">
        <v>1</v>
      </c>
      <c r="F553">
        <v>1</v>
      </c>
      <c r="G553">
        <v>1</v>
      </c>
      <c r="H553">
        <v>2</v>
      </c>
      <c r="I553" t="s">
        <v>1397</v>
      </c>
      <c r="J553" t="s">
        <v>1398</v>
      </c>
      <c r="K553" t="s">
        <v>1399</v>
      </c>
      <c r="L553">
        <v>1368</v>
      </c>
      <c r="N553">
        <v>1011</v>
      </c>
      <c r="O553" t="s">
        <v>997</v>
      </c>
      <c r="P553" t="s">
        <v>997</v>
      </c>
      <c r="Q553">
        <v>1</v>
      </c>
      <c r="W553">
        <v>0</v>
      </c>
      <c r="X553">
        <v>-1265006147</v>
      </c>
      <c r="Y553">
        <v>0.27</v>
      </c>
      <c r="AA553">
        <v>0</v>
      </c>
      <c r="AB553">
        <v>2.85</v>
      </c>
      <c r="AC553">
        <v>0</v>
      </c>
      <c r="AD553">
        <v>0</v>
      </c>
      <c r="AE553">
        <v>0</v>
      </c>
      <c r="AF553">
        <v>2.85</v>
      </c>
      <c r="AG553">
        <v>0</v>
      </c>
      <c r="AH553">
        <v>0</v>
      </c>
      <c r="AI553">
        <v>1</v>
      </c>
      <c r="AJ553">
        <v>1</v>
      </c>
      <c r="AK553">
        <v>1</v>
      </c>
      <c r="AL553">
        <v>1</v>
      </c>
      <c r="AN553">
        <v>0</v>
      </c>
      <c r="AO553">
        <v>1</v>
      </c>
      <c r="AP553">
        <v>0</v>
      </c>
      <c r="AQ553">
        <v>0</v>
      </c>
      <c r="AR553">
        <v>0</v>
      </c>
      <c r="AS553" t="s">
        <v>3</v>
      </c>
      <c r="AT553">
        <v>0.27</v>
      </c>
      <c r="AU553" t="s">
        <v>3</v>
      </c>
      <c r="AV553">
        <v>0</v>
      </c>
      <c r="AW553">
        <v>2</v>
      </c>
      <c r="AX553">
        <v>48585468</v>
      </c>
      <c r="AY553">
        <v>1</v>
      </c>
      <c r="AZ553">
        <v>0</v>
      </c>
      <c r="BA553">
        <v>612</v>
      </c>
      <c r="BB553">
        <v>0</v>
      </c>
      <c r="BC553">
        <v>0</v>
      </c>
      <c r="BD553">
        <v>0</v>
      </c>
      <c r="BE553">
        <v>0</v>
      </c>
      <c r="BF553">
        <v>0</v>
      </c>
      <c r="BG553">
        <v>0</v>
      </c>
      <c r="BH553">
        <v>0</v>
      </c>
      <c r="BI553">
        <v>0</v>
      </c>
      <c r="BJ553">
        <v>0</v>
      </c>
      <c r="BK553">
        <v>0</v>
      </c>
      <c r="BL553">
        <v>0</v>
      </c>
      <c r="BM553">
        <v>0</v>
      </c>
      <c r="BN553">
        <v>0</v>
      </c>
      <c r="BO553">
        <v>0</v>
      </c>
      <c r="BP553">
        <v>0</v>
      </c>
      <c r="BQ553">
        <v>0</v>
      </c>
      <c r="BR553">
        <v>0</v>
      </c>
      <c r="BS553">
        <v>0</v>
      </c>
      <c r="BT553">
        <v>0</v>
      </c>
      <c r="BU553">
        <v>0</v>
      </c>
      <c r="BV553">
        <v>0</v>
      </c>
      <c r="BW553">
        <v>0</v>
      </c>
      <c r="CX553">
        <f>Y553*Source!I233</f>
        <v>0.27</v>
      </c>
      <c r="CY553">
        <f>AB553</f>
        <v>2.85</v>
      </c>
      <c r="CZ553">
        <f>AF553</f>
        <v>2.85</v>
      </c>
      <c r="DA553">
        <f>AJ553</f>
        <v>1</v>
      </c>
      <c r="DB553">
        <f t="shared" si="61"/>
        <v>0.77</v>
      </c>
      <c r="DC553">
        <f t="shared" si="62"/>
        <v>0</v>
      </c>
    </row>
    <row r="554" spans="1:107">
      <c r="A554">
        <f>ROW(Source!A233)</f>
        <v>233</v>
      </c>
      <c r="B554">
        <v>48583957</v>
      </c>
      <c r="C554">
        <v>48585461</v>
      </c>
      <c r="D554">
        <v>40548857</v>
      </c>
      <c r="E554">
        <v>1</v>
      </c>
      <c r="F554">
        <v>1</v>
      </c>
      <c r="G554">
        <v>1</v>
      </c>
      <c r="H554">
        <v>2</v>
      </c>
      <c r="I554" t="s">
        <v>1028</v>
      </c>
      <c r="J554" t="s">
        <v>1029</v>
      </c>
      <c r="K554" t="s">
        <v>1030</v>
      </c>
      <c r="L554">
        <v>1368</v>
      </c>
      <c r="N554">
        <v>1011</v>
      </c>
      <c r="O554" t="s">
        <v>997</v>
      </c>
      <c r="P554" t="s">
        <v>997</v>
      </c>
      <c r="Q554">
        <v>1</v>
      </c>
      <c r="W554">
        <v>0</v>
      </c>
      <c r="X554">
        <v>-671646184</v>
      </c>
      <c r="Y554">
        <v>0.01</v>
      </c>
      <c r="AA554">
        <v>0</v>
      </c>
      <c r="AB554">
        <v>91.76</v>
      </c>
      <c r="AC554">
        <v>10.35</v>
      </c>
      <c r="AD554">
        <v>0</v>
      </c>
      <c r="AE554">
        <v>0</v>
      </c>
      <c r="AF554">
        <v>91.76</v>
      </c>
      <c r="AG554">
        <v>10.35</v>
      </c>
      <c r="AH554">
        <v>0</v>
      </c>
      <c r="AI554">
        <v>1</v>
      </c>
      <c r="AJ554">
        <v>1</v>
      </c>
      <c r="AK554">
        <v>1</v>
      </c>
      <c r="AL554">
        <v>1</v>
      </c>
      <c r="AN554">
        <v>0</v>
      </c>
      <c r="AO554">
        <v>1</v>
      </c>
      <c r="AP554">
        <v>0</v>
      </c>
      <c r="AQ554">
        <v>0</v>
      </c>
      <c r="AR554">
        <v>0</v>
      </c>
      <c r="AS554" t="s">
        <v>3</v>
      </c>
      <c r="AT554">
        <v>0.01</v>
      </c>
      <c r="AU554" t="s">
        <v>3</v>
      </c>
      <c r="AV554">
        <v>0</v>
      </c>
      <c r="AW554">
        <v>2</v>
      </c>
      <c r="AX554">
        <v>48585469</v>
      </c>
      <c r="AY554">
        <v>1</v>
      </c>
      <c r="AZ554">
        <v>0</v>
      </c>
      <c r="BA554">
        <v>613</v>
      </c>
      <c r="BB554">
        <v>0</v>
      </c>
      <c r="BC554">
        <v>0</v>
      </c>
      <c r="BD554">
        <v>0</v>
      </c>
      <c r="BE554">
        <v>0</v>
      </c>
      <c r="BF554">
        <v>0</v>
      </c>
      <c r="BG554">
        <v>0</v>
      </c>
      <c r="BH554">
        <v>0</v>
      </c>
      <c r="BI554">
        <v>0</v>
      </c>
      <c r="BJ554">
        <v>0</v>
      </c>
      <c r="BK554">
        <v>0</v>
      </c>
      <c r="BL554">
        <v>0</v>
      </c>
      <c r="BM554">
        <v>0</v>
      </c>
      <c r="BN554">
        <v>0</v>
      </c>
      <c r="BO554">
        <v>0</v>
      </c>
      <c r="BP554">
        <v>0</v>
      </c>
      <c r="BQ554">
        <v>0</v>
      </c>
      <c r="BR554">
        <v>0</v>
      </c>
      <c r="BS554">
        <v>0</v>
      </c>
      <c r="BT554">
        <v>0</v>
      </c>
      <c r="BU554">
        <v>0</v>
      </c>
      <c r="BV554">
        <v>0</v>
      </c>
      <c r="BW554">
        <v>0</v>
      </c>
      <c r="CX554">
        <f>Y554*Source!I233</f>
        <v>0.01</v>
      </c>
      <c r="CY554">
        <f>AB554</f>
        <v>91.76</v>
      </c>
      <c r="CZ554">
        <f>AF554</f>
        <v>91.76</v>
      </c>
      <c r="DA554">
        <f>AJ554</f>
        <v>1</v>
      </c>
      <c r="DB554">
        <f t="shared" si="61"/>
        <v>0.92</v>
      </c>
      <c r="DC554">
        <f t="shared" si="62"/>
        <v>0.1</v>
      </c>
    </row>
    <row r="555" spans="1:107">
      <c r="A555">
        <f>ROW(Source!A233)</f>
        <v>233</v>
      </c>
      <c r="B555">
        <v>48583957</v>
      </c>
      <c r="C555">
        <v>48585461</v>
      </c>
      <c r="D555">
        <v>40484911</v>
      </c>
      <c r="E555">
        <v>1</v>
      </c>
      <c r="F555">
        <v>1</v>
      </c>
      <c r="G555">
        <v>1</v>
      </c>
      <c r="H555">
        <v>3</v>
      </c>
      <c r="I555" t="s">
        <v>1388</v>
      </c>
      <c r="J555" t="s">
        <v>1389</v>
      </c>
      <c r="K555" t="s">
        <v>1390</v>
      </c>
      <c r="L555">
        <v>1346</v>
      </c>
      <c r="N555">
        <v>1009</v>
      </c>
      <c r="O555" t="s">
        <v>220</v>
      </c>
      <c r="P555" t="s">
        <v>220</v>
      </c>
      <c r="Q555">
        <v>1</v>
      </c>
      <c r="W555">
        <v>0</v>
      </c>
      <c r="X555">
        <v>-528012699</v>
      </c>
      <c r="Y555">
        <v>0.19</v>
      </c>
      <c r="AA555">
        <v>23.09</v>
      </c>
      <c r="AB555">
        <v>0</v>
      </c>
      <c r="AC555">
        <v>0</v>
      </c>
      <c r="AD555">
        <v>0</v>
      </c>
      <c r="AE555">
        <v>23.09</v>
      </c>
      <c r="AF555">
        <v>0</v>
      </c>
      <c r="AG555">
        <v>0</v>
      </c>
      <c r="AH555">
        <v>0</v>
      </c>
      <c r="AI555">
        <v>1</v>
      </c>
      <c r="AJ555">
        <v>1</v>
      </c>
      <c r="AK555">
        <v>1</v>
      </c>
      <c r="AL555">
        <v>1</v>
      </c>
      <c r="AN555">
        <v>0</v>
      </c>
      <c r="AO555">
        <v>1</v>
      </c>
      <c r="AP555">
        <v>0</v>
      </c>
      <c r="AQ555">
        <v>0</v>
      </c>
      <c r="AR555">
        <v>0</v>
      </c>
      <c r="AS555" t="s">
        <v>3</v>
      </c>
      <c r="AT555">
        <v>0.19</v>
      </c>
      <c r="AU555" t="s">
        <v>3</v>
      </c>
      <c r="AV555">
        <v>0</v>
      </c>
      <c r="AW555">
        <v>2</v>
      </c>
      <c r="AX555">
        <v>48585470</v>
      </c>
      <c r="AY555">
        <v>1</v>
      </c>
      <c r="AZ555">
        <v>0</v>
      </c>
      <c r="BA555">
        <v>614</v>
      </c>
      <c r="BB555">
        <v>0</v>
      </c>
      <c r="BC555">
        <v>0</v>
      </c>
      <c r="BD555">
        <v>0</v>
      </c>
      <c r="BE555">
        <v>0</v>
      </c>
      <c r="BF555">
        <v>0</v>
      </c>
      <c r="BG555">
        <v>0</v>
      </c>
      <c r="BH555">
        <v>0</v>
      </c>
      <c r="BI555">
        <v>0</v>
      </c>
      <c r="BJ555">
        <v>0</v>
      </c>
      <c r="BK555">
        <v>0</v>
      </c>
      <c r="BL555">
        <v>0</v>
      </c>
      <c r="BM555">
        <v>0</v>
      </c>
      <c r="BN555">
        <v>0</v>
      </c>
      <c r="BO555">
        <v>0</v>
      </c>
      <c r="BP555">
        <v>0</v>
      </c>
      <c r="BQ555">
        <v>0</v>
      </c>
      <c r="BR555">
        <v>0</v>
      </c>
      <c r="BS555">
        <v>0</v>
      </c>
      <c r="BT555">
        <v>0</v>
      </c>
      <c r="BU555">
        <v>0</v>
      </c>
      <c r="BV555">
        <v>0</v>
      </c>
      <c r="BW555">
        <v>0</v>
      </c>
      <c r="CX555">
        <f>Y555*Source!I233</f>
        <v>0.19</v>
      </c>
      <c r="CY555">
        <f>AA555</f>
        <v>23.09</v>
      </c>
      <c r="CZ555">
        <f>AE555</f>
        <v>23.09</v>
      </c>
      <c r="DA555">
        <f>AI555</f>
        <v>1</v>
      </c>
      <c r="DB555">
        <f t="shared" si="61"/>
        <v>4.3899999999999997</v>
      </c>
      <c r="DC555">
        <f t="shared" si="62"/>
        <v>0</v>
      </c>
    </row>
    <row r="556" spans="1:107">
      <c r="A556">
        <f>ROW(Source!A233)</f>
        <v>233</v>
      </c>
      <c r="B556">
        <v>48583957</v>
      </c>
      <c r="C556">
        <v>48585461</v>
      </c>
      <c r="D556">
        <v>40489071</v>
      </c>
      <c r="E556">
        <v>1</v>
      </c>
      <c r="F556">
        <v>1</v>
      </c>
      <c r="G556">
        <v>1</v>
      </c>
      <c r="H556">
        <v>3</v>
      </c>
      <c r="I556" t="s">
        <v>1391</v>
      </c>
      <c r="J556" t="s">
        <v>1392</v>
      </c>
      <c r="K556" t="s">
        <v>1393</v>
      </c>
      <c r="L556">
        <v>1348</v>
      </c>
      <c r="N556">
        <v>1009</v>
      </c>
      <c r="O556" t="s">
        <v>40</v>
      </c>
      <c r="P556" t="s">
        <v>40</v>
      </c>
      <c r="Q556">
        <v>1000</v>
      </c>
      <c r="W556">
        <v>0</v>
      </c>
      <c r="X556">
        <v>-384985709</v>
      </c>
      <c r="Y556">
        <v>6.0000000000000002E-5</v>
      </c>
      <c r="AA556">
        <v>9040.01</v>
      </c>
      <c r="AB556">
        <v>0</v>
      </c>
      <c r="AC556">
        <v>0</v>
      </c>
      <c r="AD556">
        <v>0</v>
      </c>
      <c r="AE556">
        <v>9040.01</v>
      </c>
      <c r="AF556">
        <v>0</v>
      </c>
      <c r="AG556">
        <v>0</v>
      </c>
      <c r="AH556">
        <v>0</v>
      </c>
      <c r="AI556">
        <v>1</v>
      </c>
      <c r="AJ556">
        <v>1</v>
      </c>
      <c r="AK556">
        <v>1</v>
      </c>
      <c r="AL556">
        <v>1</v>
      </c>
      <c r="AN556">
        <v>0</v>
      </c>
      <c r="AO556">
        <v>1</v>
      </c>
      <c r="AP556">
        <v>0</v>
      </c>
      <c r="AQ556">
        <v>0</v>
      </c>
      <c r="AR556">
        <v>0</v>
      </c>
      <c r="AS556" t="s">
        <v>3</v>
      </c>
      <c r="AT556">
        <v>6.0000000000000002E-5</v>
      </c>
      <c r="AU556" t="s">
        <v>3</v>
      </c>
      <c r="AV556">
        <v>0</v>
      </c>
      <c r="AW556">
        <v>2</v>
      </c>
      <c r="AX556">
        <v>48585471</v>
      </c>
      <c r="AY556">
        <v>1</v>
      </c>
      <c r="AZ556">
        <v>0</v>
      </c>
      <c r="BA556">
        <v>615</v>
      </c>
      <c r="BB556">
        <v>0</v>
      </c>
      <c r="BC556">
        <v>0</v>
      </c>
      <c r="BD556">
        <v>0</v>
      </c>
      <c r="BE556">
        <v>0</v>
      </c>
      <c r="BF556">
        <v>0</v>
      </c>
      <c r="BG556">
        <v>0</v>
      </c>
      <c r="BH556">
        <v>0</v>
      </c>
      <c r="BI556">
        <v>0</v>
      </c>
      <c r="BJ556">
        <v>0</v>
      </c>
      <c r="BK556">
        <v>0</v>
      </c>
      <c r="BL556">
        <v>0</v>
      </c>
      <c r="BM556">
        <v>0</v>
      </c>
      <c r="BN556">
        <v>0</v>
      </c>
      <c r="BO556">
        <v>0</v>
      </c>
      <c r="BP556">
        <v>0</v>
      </c>
      <c r="BQ556">
        <v>0</v>
      </c>
      <c r="BR556">
        <v>0</v>
      </c>
      <c r="BS556">
        <v>0</v>
      </c>
      <c r="BT556">
        <v>0</v>
      </c>
      <c r="BU556">
        <v>0</v>
      </c>
      <c r="BV556">
        <v>0</v>
      </c>
      <c r="BW556">
        <v>0</v>
      </c>
      <c r="CX556">
        <f>Y556*Source!I233</f>
        <v>6.0000000000000002E-5</v>
      </c>
      <c r="CY556">
        <f>AA556</f>
        <v>9040.01</v>
      </c>
      <c r="CZ556">
        <f>AE556</f>
        <v>9040.01</v>
      </c>
      <c r="DA556">
        <f>AI556</f>
        <v>1</v>
      </c>
      <c r="DB556">
        <f t="shared" si="61"/>
        <v>0.54</v>
      </c>
      <c r="DC556">
        <f t="shared" si="62"/>
        <v>0</v>
      </c>
    </row>
    <row r="557" spans="1:107">
      <c r="A557">
        <f>ROW(Source!A235)</f>
        <v>235</v>
      </c>
      <c r="B557">
        <v>48583957</v>
      </c>
      <c r="C557">
        <v>48585475</v>
      </c>
      <c r="D557">
        <v>23355901</v>
      </c>
      <c r="E557">
        <v>1</v>
      </c>
      <c r="F557">
        <v>1</v>
      </c>
      <c r="G557">
        <v>1</v>
      </c>
      <c r="H557">
        <v>1</v>
      </c>
      <c r="I557" t="s">
        <v>1412</v>
      </c>
      <c r="J557" t="s">
        <v>3</v>
      </c>
      <c r="K557" t="s">
        <v>1413</v>
      </c>
      <c r="L557">
        <v>1369</v>
      </c>
      <c r="N557">
        <v>1013</v>
      </c>
      <c r="O557" t="s">
        <v>991</v>
      </c>
      <c r="P557" t="s">
        <v>991</v>
      </c>
      <c r="Q557">
        <v>1</v>
      </c>
      <c r="W557">
        <v>0</v>
      </c>
      <c r="X557">
        <v>1915132312</v>
      </c>
      <c r="Y557">
        <v>2.3199999999999998</v>
      </c>
      <c r="AA557">
        <v>0</v>
      </c>
      <c r="AB557">
        <v>0</v>
      </c>
      <c r="AC557">
        <v>0</v>
      </c>
      <c r="AD557">
        <v>9.27</v>
      </c>
      <c r="AE557">
        <v>0</v>
      </c>
      <c r="AF557">
        <v>0</v>
      </c>
      <c r="AG557">
        <v>0</v>
      </c>
      <c r="AH557">
        <v>9.27</v>
      </c>
      <c r="AI557">
        <v>1</v>
      </c>
      <c r="AJ557">
        <v>1</v>
      </c>
      <c r="AK557">
        <v>1</v>
      </c>
      <c r="AL557">
        <v>1</v>
      </c>
      <c r="AN557">
        <v>0</v>
      </c>
      <c r="AO557">
        <v>1</v>
      </c>
      <c r="AP557">
        <v>0</v>
      </c>
      <c r="AQ557">
        <v>0</v>
      </c>
      <c r="AR557">
        <v>0</v>
      </c>
      <c r="AS557" t="s">
        <v>3</v>
      </c>
      <c r="AT557">
        <v>2.3199999999999998</v>
      </c>
      <c r="AU557" t="s">
        <v>3</v>
      </c>
      <c r="AV557">
        <v>1</v>
      </c>
      <c r="AW557">
        <v>2</v>
      </c>
      <c r="AX557">
        <v>48585486</v>
      </c>
      <c r="AY557">
        <v>1</v>
      </c>
      <c r="AZ557">
        <v>0</v>
      </c>
      <c r="BA557">
        <v>618</v>
      </c>
      <c r="BB557">
        <v>0</v>
      </c>
      <c r="BC557">
        <v>0</v>
      </c>
      <c r="BD557">
        <v>0</v>
      </c>
      <c r="BE557">
        <v>0</v>
      </c>
      <c r="BF557">
        <v>0</v>
      </c>
      <c r="BG557">
        <v>0</v>
      </c>
      <c r="BH557">
        <v>0</v>
      </c>
      <c r="BI557">
        <v>0</v>
      </c>
      <c r="BJ557">
        <v>0</v>
      </c>
      <c r="BK557">
        <v>0</v>
      </c>
      <c r="BL557">
        <v>0</v>
      </c>
      <c r="BM557">
        <v>0</v>
      </c>
      <c r="BN557">
        <v>0</v>
      </c>
      <c r="BO557">
        <v>0</v>
      </c>
      <c r="BP557">
        <v>0</v>
      </c>
      <c r="BQ557">
        <v>0</v>
      </c>
      <c r="BR557">
        <v>0</v>
      </c>
      <c r="BS557">
        <v>0</v>
      </c>
      <c r="BT557">
        <v>0</v>
      </c>
      <c r="BU557">
        <v>0</v>
      </c>
      <c r="BV557">
        <v>0</v>
      </c>
      <c r="BW557">
        <v>0</v>
      </c>
      <c r="CX557">
        <f>Y557*Source!I235</f>
        <v>2.3199999999999998</v>
      </c>
      <c r="CY557">
        <f>AD557</f>
        <v>9.27</v>
      </c>
      <c r="CZ557">
        <f>AH557</f>
        <v>9.27</v>
      </c>
      <c r="DA557">
        <f>AL557</f>
        <v>1</v>
      </c>
      <c r="DB557">
        <f t="shared" si="61"/>
        <v>21.51</v>
      </c>
      <c r="DC557">
        <f t="shared" si="62"/>
        <v>0</v>
      </c>
    </row>
    <row r="558" spans="1:107">
      <c r="A558">
        <f>ROW(Source!A235)</f>
        <v>235</v>
      </c>
      <c r="B558">
        <v>48583957</v>
      </c>
      <c r="C558">
        <v>48585475</v>
      </c>
      <c r="D558">
        <v>121548</v>
      </c>
      <c r="E558">
        <v>1</v>
      </c>
      <c r="F558">
        <v>1</v>
      </c>
      <c r="G558">
        <v>1</v>
      </c>
      <c r="H558">
        <v>1</v>
      </c>
      <c r="I558" t="s">
        <v>24</v>
      </c>
      <c r="J558" t="s">
        <v>3</v>
      </c>
      <c r="K558" t="s">
        <v>992</v>
      </c>
      <c r="L558">
        <v>608254</v>
      </c>
      <c r="N558">
        <v>1013</v>
      </c>
      <c r="O558" t="s">
        <v>993</v>
      </c>
      <c r="P558" t="s">
        <v>993</v>
      </c>
      <c r="Q558">
        <v>1</v>
      </c>
      <c r="W558">
        <v>0</v>
      </c>
      <c r="X558">
        <v>-185737400</v>
      </c>
      <c r="Y558">
        <v>0.14000000000000001</v>
      </c>
      <c r="AA558">
        <v>0</v>
      </c>
      <c r="AB558">
        <v>0</v>
      </c>
      <c r="AC558">
        <v>0</v>
      </c>
      <c r="AD558">
        <v>0</v>
      </c>
      <c r="AE558">
        <v>0</v>
      </c>
      <c r="AF558">
        <v>0</v>
      </c>
      <c r="AG558">
        <v>0</v>
      </c>
      <c r="AH558">
        <v>0</v>
      </c>
      <c r="AI558">
        <v>1</v>
      </c>
      <c r="AJ558">
        <v>1</v>
      </c>
      <c r="AK558">
        <v>1</v>
      </c>
      <c r="AL558">
        <v>1</v>
      </c>
      <c r="AN558">
        <v>0</v>
      </c>
      <c r="AO558">
        <v>1</v>
      </c>
      <c r="AP558">
        <v>0</v>
      </c>
      <c r="AQ558">
        <v>0</v>
      </c>
      <c r="AR558">
        <v>0</v>
      </c>
      <c r="AS558" t="s">
        <v>3</v>
      </c>
      <c r="AT558">
        <v>0.14000000000000001</v>
      </c>
      <c r="AU558" t="s">
        <v>3</v>
      </c>
      <c r="AV558">
        <v>2</v>
      </c>
      <c r="AW558">
        <v>2</v>
      </c>
      <c r="AX558">
        <v>48585487</v>
      </c>
      <c r="AY558">
        <v>1</v>
      </c>
      <c r="AZ558">
        <v>0</v>
      </c>
      <c r="BA558">
        <v>619</v>
      </c>
      <c r="BB558">
        <v>0</v>
      </c>
      <c r="BC558">
        <v>0</v>
      </c>
      <c r="BD558">
        <v>0</v>
      </c>
      <c r="BE558">
        <v>0</v>
      </c>
      <c r="BF558">
        <v>0</v>
      </c>
      <c r="BG558">
        <v>0</v>
      </c>
      <c r="BH558">
        <v>0</v>
      </c>
      <c r="BI558">
        <v>0</v>
      </c>
      <c r="BJ558">
        <v>0</v>
      </c>
      <c r="BK558">
        <v>0</v>
      </c>
      <c r="BL558">
        <v>0</v>
      </c>
      <c r="BM558">
        <v>0</v>
      </c>
      <c r="BN558">
        <v>0</v>
      </c>
      <c r="BO558">
        <v>0</v>
      </c>
      <c r="BP558">
        <v>0</v>
      </c>
      <c r="BQ558">
        <v>0</v>
      </c>
      <c r="BR558">
        <v>0</v>
      </c>
      <c r="BS558">
        <v>0</v>
      </c>
      <c r="BT558">
        <v>0</v>
      </c>
      <c r="BU558">
        <v>0</v>
      </c>
      <c r="BV558">
        <v>0</v>
      </c>
      <c r="BW558">
        <v>0</v>
      </c>
      <c r="CX558">
        <f>Y558*Source!I235</f>
        <v>0.14000000000000001</v>
      </c>
      <c r="CY558">
        <f>AD558</f>
        <v>0</v>
      </c>
      <c r="CZ558">
        <f>AH558</f>
        <v>0</v>
      </c>
      <c r="DA558">
        <f>AL558</f>
        <v>1</v>
      </c>
      <c r="DB558">
        <f t="shared" si="61"/>
        <v>0</v>
      </c>
      <c r="DC558">
        <f t="shared" si="62"/>
        <v>0</v>
      </c>
    </row>
    <row r="559" spans="1:107">
      <c r="A559">
        <f>ROW(Source!A235)</f>
        <v>235</v>
      </c>
      <c r="B559">
        <v>48583957</v>
      </c>
      <c r="C559">
        <v>48585475</v>
      </c>
      <c r="D559">
        <v>40546999</v>
      </c>
      <c r="E559">
        <v>1</v>
      </c>
      <c r="F559">
        <v>1</v>
      </c>
      <c r="G559">
        <v>1</v>
      </c>
      <c r="H559">
        <v>2</v>
      </c>
      <c r="I559" t="s">
        <v>1414</v>
      </c>
      <c r="J559" t="s">
        <v>1415</v>
      </c>
      <c r="K559" t="s">
        <v>1416</v>
      </c>
      <c r="L559">
        <v>1368</v>
      </c>
      <c r="N559">
        <v>1011</v>
      </c>
      <c r="O559" t="s">
        <v>997</v>
      </c>
      <c r="P559" t="s">
        <v>997</v>
      </c>
      <c r="Q559">
        <v>1</v>
      </c>
      <c r="W559">
        <v>0</v>
      </c>
      <c r="X559">
        <v>-1424728221</v>
      </c>
      <c r="Y559">
        <v>0.14000000000000001</v>
      </c>
      <c r="AA559">
        <v>0</v>
      </c>
      <c r="AB559">
        <v>138.54</v>
      </c>
      <c r="AC559">
        <v>12.1</v>
      </c>
      <c r="AD559">
        <v>0</v>
      </c>
      <c r="AE559">
        <v>0</v>
      </c>
      <c r="AF559">
        <v>138.54</v>
      </c>
      <c r="AG559">
        <v>12.1</v>
      </c>
      <c r="AH559">
        <v>0</v>
      </c>
      <c r="AI559">
        <v>1</v>
      </c>
      <c r="AJ559">
        <v>1</v>
      </c>
      <c r="AK559">
        <v>1</v>
      </c>
      <c r="AL559">
        <v>1</v>
      </c>
      <c r="AN559">
        <v>0</v>
      </c>
      <c r="AO559">
        <v>1</v>
      </c>
      <c r="AP559">
        <v>0</v>
      </c>
      <c r="AQ559">
        <v>0</v>
      </c>
      <c r="AR559">
        <v>0</v>
      </c>
      <c r="AS559" t="s">
        <v>3</v>
      </c>
      <c r="AT559">
        <v>0.14000000000000001</v>
      </c>
      <c r="AU559" t="s">
        <v>3</v>
      </c>
      <c r="AV559">
        <v>0</v>
      </c>
      <c r="AW559">
        <v>2</v>
      </c>
      <c r="AX559">
        <v>48585488</v>
      </c>
      <c r="AY559">
        <v>1</v>
      </c>
      <c r="AZ559">
        <v>0</v>
      </c>
      <c r="BA559">
        <v>620</v>
      </c>
      <c r="BB559">
        <v>0</v>
      </c>
      <c r="BC559">
        <v>0</v>
      </c>
      <c r="BD559">
        <v>0</v>
      </c>
      <c r="BE559">
        <v>0</v>
      </c>
      <c r="BF559">
        <v>0</v>
      </c>
      <c r="BG559">
        <v>0</v>
      </c>
      <c r="BH559">
        <v>0</v>
      </c>
      <c r="BI559">
        <v>0</v>
      </c>
      <c r="BJ559">
        <v>0</v>
      </c>
      <c r="BK559">
        <v>0</v>
      </c>
      <c r="BL559">
        <v>0</v>
      </c>
      <c r="BM559">
        <v>0</v>
      </c>
      <c r="BN559">
        <v>0</v>
      </c>
      <c r="BO559">
        <v>0</v>
      </c>
      <c r="BP559">
        <v>0</v>
      </c>
      <c r="BQ559">
        <v>0</v>
      </c>
      <c r="BR559">
        <v>0</v>
      </c>
      <c r="BS559">
        <v>0</v>
      </c>
      <c r="BT559">
        <v>0</v>
      </c>
      <c r="BU559">
        <v>0</v>
      </c>
      <c r="BV559">
        <v>0</v>
      </c>
      <c r="BW559">
        <v>0</v>
      </c>
      <c r="CX559">
        <f>Y559*Source!I235</f>
        <v>0.14000000000000001</v>
      </c>
      <c r="CY559">
        <f>AB559</f>
        <v>138.54</v>
      </c>
      <c r="CZ559">
        <f>AF559</f>
        <v>138.54</v>
      </c>
      <c r="DA559">
        <f>AJ559</f>
        <v>1</v>
      </c>
      <c r="DB559">
        <f t="shared" si="61"/>
        <v>19.399999999999999</v>
      </c>
      <c r="DC559">
        <f t="shared" si="62"/>
        <v>1.69</v>
      </c>
    </row>
    <row r="560" spans="1:107">
      <c r="A560">
        <f>ROW(Source!A235)</f>
        <v>235</v>
      </c>
      <c r="B560">
        <v>48583957</v>
      </c>
      <c r="C560">
        <v>48585475</v>
      </c>
      <c r="D560">
        <v>40547214</v>
      </c>
      <c r="E560">
        <v>1</v>
      </c>
      <c r="F560">
        <v>1</v>
      </c>
      <c r="G560">
        <v>1</v>
      </c>
      <c r="H560">
        <v>2</v>
      </c>
      <c r="I560" t="s">
        <v>1104</v>
      </c>
      <c r="J560" t="s">
        <v>1105</v>
      </c>
      <c r="K560" t="s">
        <v>1106</v>
      </c>
      <c r="L560">
        <v>1368</v>
      </c>
      <c r="N560">
        <v>1011</v>
      </c>
      <c r="O560" t="s">
        <v>997</v>
      </c>
      <c r="P560" t="s">
        <v>997</v>
      </c>
      <c r="Q560">
        <v>1</v>
      </c>
      <c r="W560">
        <v>0</v>
      </c>
      <c r="X560">
        <v>1084334125</v>
      </c>
      <c r="Y560">
        <v>0.82</v>
      </c>
      <c r="AA560">
        <v>0</v>
      </c>
      <c r="AB560">
        <v>7.55</v>
      </c>
      <c r="AC560">
        <v>0</v>
      </c>
      <c r="AD560">
        <v>0</v>
      </c>
      <c r="AE560">
        <v>0</v>
      </c>
      <c r="AF560">
        <v>7.55</v>
      </c>
      <c r="AG560">
        <v>0</v>
      </c>
      <c r="AH560">
        <v>0</v>
      </c>
      <c r="AI560">
        <v>1</v>
      </c>
      <c r="AJ560">
        <v>1</v>
      </c>
      <c r="AK560">
        <v>1</v>
      </c>
      <c r="AL560">
        <v>1</v>
      </c>
      <c r="AN560">
        <v>0</v>
      </c>
      <c r="AO560">
        <v>1</v>
      </c>
      <c r="AP560">
        <v>0</v>
      </c>
      <c r="AQ560">
        <v>0</v>
      </c>
      <c r="AR560">
        <v>0</v>
      </c>
      <c r="AS560" t="s">
        <v>3</v>
      </c>
      <c r="AT560">
        <v>0.82</v>
      </c>
      <c r="AU560" t="s">
        <v>3</v>
      </c>
      <c r="AV560">
        <v>0</v>
      </c>
      <c r="AW560">
        <v>2</v>
      </c>
      <c r="AX560">
        <v>48585489</v>
      </c>
      <c r="AY560">
        <v>1</v>
      </c>
      <c r="AZ560">
        <v>0</v>
      </c>
      <c r="BA560">
        <v>621</v>
      </c>
      <c r="BB560">
        <v>0</v>
      </c>
      <c r="BC560">
        <v>0</v>
      </c>
      <c r="BD560">
        <v>0</v>
      </c>
      <c r="BE560">
        <v>0</v>
      </c>
      <c r="BF560">
        <v>0</v>
      </c>
      <c r="BG560">
        <v>0</v>
      </c>
      <c r="BH560">
        <v>0</v>
      </c>
      <c r="BI560">
        <v>0</v>
      </c>
      <c r="BJ560">
        <v>0</v>
      </c>
      <c r="BK560">
        <v>0</v>
      </c>
      <c r="BL560">
        <v>0</v>
      </c>
      <c r="BM560">
        <v>0</v>
      </c>
      <c r="BN560">
        <v>0</v>
      </c>
      <c r="BO560">
        <v>0</v>
      </c>
      <c r="BP560">
        <v>0</v>
      </c>
      <c r="BQ560">
        <v>0</v>
      </c>
      <c r="BR560">
        <v>0</v>
      </c>
      <c r="BS560">
        <v>0</v>
      </c>
      <c r="BT560">
        <v>0</v>
      </c>
      <c r="BU560">
        <v>0</v>
      </c>
      <c r="BV560">
        <v>0</v>
      </c>
      <c r="BW560">
        <v>0</v>
      </c>
      <c r="CX560">
        <f>Y560*Source!I235</f>
        <v>0.82</v>
      </c>
      <c r="CY560">
        <f>AB560</f>
        <v>7.55</v>
      </c>
      <c r="CZ560">
        <f>AF560</f>
        <v>7.55</v>
      </c>
      <c r="DA560">
        <f>AJ560</f>
        <v>1</v>
      </c>
      <c r="DB560">
        <f t="shared" si="61"/>
        <v>6.19</v>
      </c>
      <c r="DC560">
        <f t="shared" si="62"/>
        <v>0</v>
      </c>
    </row>
    <row r="561" spans="1:107">
      <c r="A561">
        <f>ROW(Source!A235)</f>
        <v>235</v>
      </c>
      <c r="B561">
        <v>48583957</v>
      </c>
      <c r="C561">
        <v>48585475</v>
      </c>
      <c r="D561">
        <v>40548857</v>
      </c>
      <c r="E561">
        <v>1</v>
      </c>
      <c r="F561">
        <v>1</v>
      </c>
      <c r="G561">
        <v>1</v>
      </c>
      <c r="H561">
        <v>2</v>
      </c>
      <c r="I561" t="s">
        <v>1028</v>
      </c>
      <c r="J561" t="s">
        <v>1029</v>
      </c>
      <c r="K561" t="s">
        <v>1030</v>
      </c>
      <c r="L561">
        <v>1368</v>
      </c>
      <c r="N561">
        <v>1011</v>
      </c>
      <c r="O561" t="s">
        <v>997</v>
      </c>
      <c r="P561" t="s">
        <v>997</v>
      </c>
      <c r="Q561">
        <v>1</v>
      </c>
      <c r="W561">
        <v>0</v>
      </c>
      <c r="X561">
        <v>-671646184</v>
      </c>
      <c r="Y561">
        <v>0.14000000000000001</v>
      </c>
      <c r="AA561">
        <v>0</v>
      </c>
      <c r="AB561">
        <v>91.76</v>
      </c>
      <c r="AC561">
        <v>10.35</v>
      </c>
      <c r="AD561">
        <v>0</v>
      </c>
      <c r="AE561">
        <v>0</v>
      </c>
      <c r="AF561">
        <v>91.76</v>
      </c>
      <c r="AG561">
        <v>10.35</v>
      </c>
      <c r="AH561">
        <v>0</v>
      </c>
      <c r="AI561">
        <v>1</v>
      </c>
      <c r="AJ561">
        <v>1</v>
      </c>
      <c r="AK561">
        <v>1</v>
      </c>
      <c r="AL561">
        <v>1</v>
      </c>
      <c r="AN561">
        <v>0</v>
      </c>
      <c r="AO561">
        <v>1</v>
      </c>
      <c r="AP561">
        <v>0</v>
      </c>
      <c r="AQ561">
        <v>0</v>
      </c>
      <c r="AR561">
        <v>0</v>
      </c>
      <c r="AS561" t="s">
        <v>3</v>
      </c>
      <c r="AT561">
        <v>0.14000000000000001</v>
      </c>
      <c r="AU561" t="s">
        <v>3</v>
      </c>
      <c r="AV561">
        <v>0</v>
      </c>
      <c r="AW561">
        <v>2</v>
      </c>
      <c r="AX561">
        <v>48585490</v>
      </c>
      <c r="AY561">
        <v>1</v>
      </c>
      <c r="AZ561">
        <v>0</v>
      </c>
      <c r="BA561">
        <v>622</v>
      </c>
      <c r="BB561">
        <v>0</v>
      </c>
      <c r="BC561">
        <v>0</v>
      </c>
      <c r="BD561">
        <v>0</v>
      </c>
      <c r="BE561">
        <v>0</v>
      </c>
      <c r="BF561">
        <v>0</v>
      </c>
      <c r="BG561">
        <v>0</v>
      </c>
      <c r="BH561">
        <v>0</v>
      </c>
      <c r="BI561">
        <v>0</v>
      </c>
      <c r="BJ561">
        <v>0</v>
      </c>
      <c r="BK561">
        <v>0</v>
      </c>
      <c r="BL561">
        <v>0</v>
      </c>
      <c r="BM561">
        <v>0</v>
      </c>
      <c r="BN561">
        <v>0</v>
      </c>
      <c r="BO561">
        <v>0</v>
      </c>
      <c r="BP561">
        <v>0</v>
      </c>
      <c r="BQ561">
        <v>0</v>
      </c>
      <c r="BR561">
        <v>0</v>
      </c>
      <c r="BS561">
        <v>0</v>
      </c>
      <c r="BT561">
        <v>0</v>
      </c>
      <c r="BU561">
        <v>0</v>
      </c>
      <c r="BV561">
        <v>0</v>
      </c>
      <c r="BW561">
        <v>0</v>
      </c>
      <c r="CX561">
        <f>Y561*Source!I235</f>
        <v>0.14000000000000001</v>
      </c>
      <c r="CY561">
        <f>AB561</f>
        <v>91.76</v>
      </c>
      <c r="CZ561">
        <f>AF561</f>
        <v>91.76</v>
      </c>
      <c r="DA561">
        <f>AJ561</f>
        <v>1</v>
      </c>
      <c r="DB561">
        <f t="shared" si="61"/>
        <v>12.85</v>
      </c>
      <c r="DC561">
        <f t="shared" si="62"/>
        <v>1.45</v>
      </c>
    </row>
    <row r="562" spans="1:107">
      <c r="A562">
        <f>ROW(Source!A235)</f>
        <v>235</v>
      </c>
      <c r="B562">
        <v>48583957</v>
      </c>
      <c r="C562">
        <v>48585475</v>
      </c>
      <c r="D562">
        <v>40488834</v>
      </c>
      <c r="E562">
        <v>1</v>
      </c>
      <c r="F562">
        <v>1</v>
      </c>
      <c r="G562">
        <v>1</v>
      </c>
      <c r="H562">
        <v>3</v>
      </c>
      <c r="I562" t="s">
        <v>1417</v>
      </c>
      <c r="J562" t="s">
        <v>1418</v>
      </c>
      <c r="K562" t="s">
        <v>1419</v>
      </c>
      <c r="L562">
        <v>1346</v>
      </c>
      <c r="N562">
        <v>1009</v>
      </c>
      <c r="O562" t="s">
        <v>220</v>
      </c>
      <c r="P562" t="s">
        <v>220</v>
      </c>
      <c r="Q562">
        <v>1</v>
      </c>
      <c r="W562">
        <v>0</v>
      </c>
      <c r="X562">
        <v>-347328291</v>
      </c>
      <c r="Y562">
        <v>0.1</v>
      </c>
      <c r="AA562">
        <v>12.65</v>
      </c>
      <c r="AB562">
        <v>0</v>
      </c>
      <c r="AC562">
        <v>0</v>
      </c>
      <c r="AD562">
        <v>0</v>
      </c>
      <c r="AE562">
        <v>12.65</v>
      </c>
      <c r="AF562">
        <v>0</v>
      </c>
      <c r="AG562">
        <v>0</v>
      </c>
      <c r="AH562">
        <v>0</v>
      </c>
      <c r="AI562">
        <v>1</v>
      </c>
      <c r="AJ562">
        <v>1</v>
      </c>
      <c r="AK562">
        <v>1</v>
      </c>
      <c r="AL562">
        <v>1</v>
      </c>
      <c r="AN562">
        <v>0</v>
      </c>
      <c r="AO562">
        <v>1</v>
      </c>
      <c r="AP562">
        <v>0</v>
      </c>
      <c r="AQ562">
        <v>0</v>
      </c>
      <c r="AR562">
        <v>0</v>
      </c>
      <c r="AS562" t="s">
        <v>3</v>
      </c>
      <c r="AT562">
        <v>0.1</v>
      </c>
      <c r="AU562" t="s">
        <v>3</v>
      </c>
      <c r="AV562">
        <v>0</v>
      </c>
      <c r="AW562">
        <v>2</v>
      </c>
      <c r="AX562">
        <v>48585491</v>
      </c>
      <c r="AY562">
        <v>1</v>
      </c>
      <c r="AZ562">
        <v>0</v>
      </c>
      <c r="BA562">
        <v>623</v>
      </c>
      <c r="BB562">
        <v>0</v>
      </c>
      <c r="BC562">
        <v>0</v>
      </c>
      <c r="BD562">
        <v>0</v>
      </c>
      <c r="BE562">
        <v>0</v>
      </c>
      <c r="BF562">
        <v>0</v>
      </c>
      <c r="BG562">
        <v>0</v>
      </c>
      <c r="BH562">
        <v>0</v>
      </c>
      <c r="BI562">
        <v>0</v>
      </c>
      <c r="BJ562">
        <v>0</v>
      </c>
      <c r="BK562">
        <v>0</v>
      </c>
      <c r="BL562">
        <v>0</v>
      </c>
      <c r="BM562">
        <v>0</v>
      </c>
      <c r="BN562">
        <v>0</v>
      </c>
      <c r="BO562">
        <v>0</v>
      </c>
      <c r="BP562">
        <v>0</v>
      </c>
      <c r="BQ562">
        <v>0</v>
      </c>
      <c r="BR562">
        <v>0</v>
      </c>
      <c r="BS562">
        <v>0</v>
      </c>
      <c r="BT562">
        <v>0</v>
      </c>
      <c r="BU562">
        <v>0</v>
      </c>
      <c r="BV562">
        <v>0</v>
      </c>
      <c r="BW562">
        <v>0</v>
      </c>
      <c r="CX562">
        <f>Y562*Source!I235</f>
        <v>0.1</v>
      </c>
      <c r="CY562">
        <f>AA562</f>
        <v>12.65</v>
      </c>
      <c r="CZ562">
        <f>AE562</f>
        <v>12.65</v>
      </c>
      <c r="DA562">
        <f>AI562</f>
        <v>1</v>
      </c>
      <c r="DB562">
        <f t="shared" si="61"/>
        <v>1.27</v>
      </c>
      <c r="DC562">
        <f t="shared" si="62"/>
        <v>0</v>
      </c>
    </row>
    <row r="563" spans="1:107">
      <c r="A563">
        <f>ROW(Source!A235)</f>
        <v>235</v>
      </c>
      <c r="B563">
        <v>48583957</v>
      </c>
      <c r="C563">
        <v>48585475</v>
      </c>
      <c r="D563">
        <v>40489070</v>
      </c>
      <c r="E563">
        <v>1</v>
      </c>
      <c r="F563">
        <v>1</v>
      </c>
      <c r="G563">
        <v>1</v>
      </c>
      <c r="H563">
        <v>3</v>
      </c>
      <c r="I563" t="s">
        <v>1420</v>
      </c>
      <c r="J563" t="s">
        <v>1421</v>
      </c>
      <c r="K563" t="s">
        <v>1393</v>
      </c>
      <c r="L563">
        <v>1346</v>
      </c>
      <c r="N563">
        <v>1009</v>
      </c>
      <c r="O563" t="s">
        <v>220</v>
      </c>
      <c r="P563" t="s">
        <v>220</v>
      </c>
      <c r="Q563">
        <v>1</v>
      </c>
      <c r="W563">
        <v>0</v>
      </c>
      <c r="X563">
        <v>-1815671160</v>
      </c>
      <c r="Y563">
        <v>0.17</v>
      </c>
      <c r="AA563">
        <v>9.49</v>
      </c>
      <c r="AB563">
        <v>0</v>
      </c>
      <c r="AC563">
        <v>0</v>
      </c>
      <c r="AD563">
        <v>0</v>
      </c>
      <c r="AE563">
        <v>9.49</v>
      </c>
      <c r="AF563">
        <v>0</v>
      </c>
      <c r="AG563">
        <v>0</v>
      </c>
      <c r="AH563">
        <v>0</v>
      </c>
      <c r="AI563">
        <v>1</v>
      </c>
      <c r="AJ563">
        <v>1</v>
      </c>
      <c r="AK563">
        <v>1</v>
      </c>
      <c r="AL563">
        <v>1</v>
      </c>
      <c r="AN563">
        <v>0</v>
      </c>
      <c r="AO563">
        <v>1</v>
      </c>
      <c r="AP563">
        <v>0</v>
      </c>
      <c r="AQ563">
        <v>0</v>
      </c>
      <c r="AR563">
        <v>0</v>
      </c>
      <c r="AS563" t="s">
        <v>3</v>
      </c>
      <c r="AT563">
        <v>0.17</v>
      </c>
      <c r="AU563" t="s">
        <v>3</v>
      </c>
      <c r="AV563">
        <v>0</v>
      </c>
      <c r="AW563">
        <v>2</v>
      </c>
      <c r="AX563">
        <v>48585492</v>
      </c>
      <c r="AY563">
        <v>1</v>
      </c>
      <c r="AZ563">
        <v>0</v>
      </c>
      <c r="BA563">
        <v>624</v>
      </c>
      <c r="BB563">
        <v>0</v>
      </c>
      <c r="BC563">
        <v>0</v>
      </c>
      <c r="BD563">
        <v>0</v>
      </c>
      <c r="BE563">
        <v>0</v>
      </c>
      <c r="BF563">
        <v>0</v>
      </c>
      <c r="BG563">
        <v>0</v>
      </c>
      <c r="BH563">
        <v>0</v>
      </c>
      <c r="BI563">
        <v>0</v>
      </c>
      <c r="BJ563">
        <v>0</v>
      </c>
      <c r="BK563">
        <v>0</v>
      </c>
      <c r="BL563">
        <v>0</v>
      </c>
      <c r="BM563">
        <v>0</v>
      </c>
      <c r="BN563">
        <v>0</v>
      </c>
      <c r="BO563">
        <v>0</v>
      </c>
      <c r="BP563">
        <v>0</v>
      </c>
      <c r="BQ563">
        <v>0</v>
      </c>
      <c r="BR563">
        <v>0</v>
      </c>
      <c r="BS563">
        <v>0</v>
      </c>
      <c r="BT563">
        <v>0</v>
      </c>
      <c r="BU563">
        <v>0</v>
      </c>
      <c r="BV563">
        <v>0</v>
      </c>
      <c r="BW563">
        <v>0</v>
      </c>
      <c r="CX563">
        <f>Y563*Source!I235</f>
        <v>0.17</v>
      </c>
      <c r="CY563">
        <f>AA563</f>
        <v>9.49</v>
      </c>
      <c r="CZ563">
        <f>AE563</f>
        <v>9.49</v>
      </c>
      <c r="DA563">
        <f>AI563</f>
        <v>1</v>
      </c>
      <c r="DB563">
        <f t="shared" si="61"/>
        <v>1.61</v>
      </c>
      <c r="DC563">
        <f t="shared" si="62"/>
        <v>0</v>
      </c>
    </row>
    <row r="564" spans="1:107">
      <c r="A564">
        <f>ROW(Source!A235)</f>
        <v>235</v>
      </c>
      <c r="B564">
        <v>48583957</v>
      </c>
      <c r="C564">
        <v>48585475</v>
      </c>
      <c r="D564">
        <v>40485257</v>
      </c>
      <c r="E564">
        <v>1</v>
      </c>
      <c r="F564">
        <v>1</v>
      </c>
      <c r="G564">
        <v>1</v>
      </c>
      <c r="H564">
        <v>3</v>
      </c>
      <c r="I564" t="s">
        <v>1422</v>
      </c>
      <c r="J564" t="s">
        <v>1423</v>
      </c>
      <c r="K564" t="s">
        <v>1424</v>
      </c>
      <c r="L564">
        <v>1346</v>
      </c>
      <c r="N564">
        <v>1009</v>
      </c>
      <c r="O564" t="s">
        <v>220</v>
      </c>
      <c r="P564" t="s">
        <v>220</v>
      </c>
      <c r="Q564">
        <v>1</v>
      </c>
      <c r="W564">
        <v>0</v>
      </c>
      <c r="X564">
        <v>1831350124</v>
      </c>
      <c r="Y564">
        <v>0.03</v>
      </c>
      <c r="AA564">
        <v>29.04</v>
      </c>
      <c r="AB564">
        <v>0</v>
      </c>
      <c r="AC564">
        <v>0</v>
      </c>
      <c r="AD564">
        <v>0</v>
      </c>
      <c r="AE564">
        <v>29.04</v>
      </c>
      <c r="AF564">
        <v>0</v>
      </c>
      <c r="AG564">
        <v>0</v>
      </c>
      <c r="AH564">
        <v>0</v>
      </c>
      <c r="AI564">
        <v>1</v>
      </c>
      <c r="AJ564">
        <v>1</v>
      </c>
      <c r="AK564">
        <v>1</v>
      </c>
      <c r="AL564">
        <v>1</v>
      </c>
      <c r="AN564">
        <v>0</v>
      </c>
      <c r="AO564">
        <v>1</v>
      </c>
      <c r="AP564">
        <v>0</v>
      </c>
      <c r="AQ564">
        <v>0</v>
      </c>
      <c r="AR564">
        <v>0</v>
      </c>
      <c r="AS564" t="s">
        <v>3</v>
      </c>
      <c r="AT564">
        <v>0.03</v>
      </c>
      <c r="AU564" t="s">
        <v>3</v>
      </c>
      <c r="AV564">
        <v>0</v>
      </c>
      <c r="AW564">
        <v>2</v>
      </c>
      <c r="AX564">
        <v>48585493</v>
      </c>
      <c r="AY564">
        <v>1</v>
      </c>
      <c r="AZ564">
        <v>0</v>
      </c>
      <c r="BA564">
        <v>625</v>
      </c>
      <c r="BB564">
        <v>0</v>
      </c>
      <c r="BC564">
        <v>0</v>
      </c>
      <c r="BD564">
        <v>0</v>
      </c>
      <c r="BE564">
        <v>0</v>
      </c>
      <c r="BF564">
        <v>0</v>
      </c>
      <c r="BG564">
        <v>0</v>
      </c>
      <c r="BH564">
        <v>0</v>
      </c>
      <c r="BI564">
        <v>0</v>
      </c>
      <c r="BJ564">
        <v>0</v>
      </c>
      <c r="BK564">
        <v>0</v>
      </c>
      <c r="BL564">
        <v>0</v>
      </c>
      <c r="BM564">
        <v>0</v>
      </c>
      <c r="BN564">
        <v>0</v>
      </c>
      <c r="BO564">
        <v>0</v>
      </c>
      <c r="BP564">
        <v>0</v>
      </c>
      <c r="BQ564">
        <v>0</v>
      </c>
      <c r="BR564">
        <v>0</v>
      </c>
      <c r="BS564">
        <v>0</v>
      </c>
      <c r="BT564">
        <v>0</v>
      </c>
      <c r="BU564">
        <v>0</v>
      </c>
      <c r="BV564">
        <v>0</v>
      </c>
      <c r="BW564">
        <v>0</v>
      </c>
      <c r="CX564">
        <f>Y564*Source!I235</f>
        <v>0.03</v>
      </c>
      <c r="CY564">
        <f>AA564</f>
        <v>29.04</v>
      </c>
      <c r="CZ564">
        <f>AE564</f>
        <v>29.04</v>
      </c>
      <c r="DA564">
        <f>AI564</f>
        <v>1</v>
      </c>
      <c r="DB564">
        <f t="shared" si="61"/>
        <v>0.87</v>
      </c>
      <c r="DC564">
        <f t="shared" si="62"/>
        <v>0</v>
      </c>
    </row>
    <row r="565" spans="1:107">
      <c r="A565">
        <f>ROW(Source!A235)</f>
        <v>235</v>
      </c>
      <c r="B565">
        <v>48583957</v>
      </c>
      <c r="C565">
        <v>48585475</v>
      </c>
      <c r="D565">
        <v>40502918</v>
      </c>
      <c r="E565">
        <v>1</v>
      </c>
      <c r="F565">
        <v>1</v>
      </c>
      <c r="G565">
        <v>1</v>
      </c>
      <c r="H565">
        <v>3</v>
      </c>
      <c r="I565" t="s">
        <v>1425</v>
      </c>
      <c r="J565" t="s">
        <v>1426</v>
      </c>
      <c r="K565" t="s">
        <v>1427</v>
      </c>
      <c r="L565">
        <v>1348</v>
      </c>
      <c r="N565">
        <v>1009</v>
      </c>
      <c r="O565" t="s">
        <v>40</v>
      </c>
      <c r="P565" t="s">
        <v>40</v>
      </c>
      <c r="Q565">
        <v>1000</v>
      </c>
      <c r="W565">
        <v>0</v>
      </c>
      <c r="X565">
        <v>-1120195284</v>
      </c>
      <c r="Y565">
        <v>1.4999999999999999E-2</v>
      </c>
      <c r="AA565">
        <v>11672.49</v>
      </c>
      <c r="AB565">
        <v>0</v>
      </c>
      <c r="AC565">
        <v>0</v>
      </c>
      <c r="AD565">
        <v>0</v>
      </c>
      <c r="AE565">
        <v>11672.49</v>
      </c>
      <c r="AF565">
        <v>0</v>
      </c>
      <c r="AG565">
        <v>0</v>
      </c>
      <c r="AH565">
        <v>0</v>
      </c>
      <c r="AI565">
        <v>1</v>
      </c>
      <c r="AJ565">
        <v>1</v>
      </c>
      <c r="AK565">
        <v>1</v>
      </c>
      <c r="AL565">
        <v>1</v>
      </c>
      <c r="AN565">
        <v>0</v>
      </c>
      <c r="AO565">
        <v>1</v>
      </c>
      <c r="AP565">
        <v>0</v>
      </c>
      <c r="AQ565">
        <v>0</v>
      </c>
      <c r="AR565">
        <v>0</v>
      </c>
      <c r="AS565" t="s">
        <v>3</v>
      </c>
      <c r="AT565">
        <v>1.4999999999999999E-2</v>
      </c>
      <c r="AU565" t="s">
        <v>3</v>
      </c>
      <c r="AV565">
        <v>0</v>
      </c>
      <c r="AW565">
        <v>2</v>
      </c>
      <c r="AX565">
        <v>48585494</v>
      </c>
      <c r="AY565">
        <v>1</v>
      </c>
      <c r="AZ565">
        <v>0</v>
      </c>
      <c r="BA565">
        <v>626</v>
      </c>
      <c r="BB565">
        <v>0</v>
      </c>
      <c r="BC565">
        <v>0</v>
      </c>
      <c r="BD565">
        <v>0</v>
      </c>
      <c r="BE565">
        <v>0</v>
      </c>
      <c r="BF565">
        <v>0</v>
      </c>
      <c r="BG565">
        <v>0</v>
      </c>
      <c r="BH565">
        <v>0</v>
      </c>
      <c r="BI565">
        <v>0</v>
      </c>
      <c r="BJ565">
        <v>0</v>
      </c>
      <c r="BK565">
        <v>0</v>
      </c>
      <c r="BL565">
        <v>0</v>
      </c>
      <c r="BM565">
        <v>0</v>
      </c>
      <c r="BN565">
        <v>0</v>
      </c>
      <c r="BO565">
        <v>0</v>
      </c>
      <c r="BP565">
        <v>0</v>
      </c>
      <c r="BQ565">
        <v>0</v>
      </c>
      <c r="BR565">
        <v>0</v>
      </c>
      <c r="BS565">
        <v>0</v>
      </c>
      <c r="BT565">
        <v>0</v>
      </c>
      <c r="BU565">
        <v>0</v>
      </c>
      <c r="BV565">
        <v>0</v>
      </c>
      <c r="BW565">
        <v>0</v>
      </c>
      <c r="CX565">
        <f>Y565*Source!I235</f>
        <v>1.4999999999999999E-2</v>
      </c>
      <c r="CY565">
        <f>AA565</f>
        <v>11672.49</v>
      </c>
      <c r="CZ565">
        <f>AE565</f>
        <v>11672.49</v>
      </c>
      <c r="DA565">
        <f>AI565</f>
        <v>1</v>
      </c>
      <c r="DB565">
        <f t="shared" si="61"/>
        <v>175.09</v>
      </c>
      <c r="DC565">
        <f t="shared" si="62"/>
        <v>0</v>
      </c>
    </row>
    <row r="566" spans="1:107">
      <c r="A566">
        <f>ROW(Source!A235)</f>
        <v>235</v>
      </c>
      <c r="B566">
        <v>48583957</v>
      </c>
      <c r="C566">
        <v>48585475</v>
      </c>
      <c r="D566">
        <v>40546487</v>
      </c>
      <c r="E566">
        <v>1</v>
      </c>
      <c r="F566">
        <v>1</v>
      </c>
      <c r="G566">
        <v>1</v>
      </c>
      <c r="H566">
        <v>3</v>
      </c>
      <c r="I566" t="s">
        <v>1428</v>
      </c>
      <c r="J566" t="s">
        <v>1429</v>
      </c>
      <c r="K566" t="s">
        <v>1430</v>
      </c>
      <c r="L566">
        <v>1374</v>
      </c>
      <c r="N566">
        <v>1013</v>
      </c>
      <c r="O566" t="s">
        <v>1431</v>
      </c>
      <c r="P566" t="s">
        <v>1431</v>
      </c>
      <c r="Q566">
        <v>1</v>
      </c>
      <c r="W566">
        <v>0</v>
      </c>
      <c r="X566">
        <v>2131831278</v>
      </c>
      <c r="Y566">
        <v>0.43</v>
      </c>
      <c r="AA566">
        <v>1</v>
      </c>
      <c r="AB566">
        <v>0</v>
      </c>
      <c r="AC566">
        <v>0</v>
      </c>
      <c r="AD566">
        <v>0</v>
      </c>
      <c r="AE566">
        <v>1</v>
      </c>
      <c r="AF566">
        <v>0</v>
      </c>
      <c r="AG566">
        <v>0</v>
      </c>
      <c r="AH566">
        <v>0</v>
      </c>
      <c r="AI566">
        <v>1</v>
      </c>
      <c r="AJ566">
        <v>1</v>
      </c>
      <c r="AK566">
        <v>1</v>
      </c>
      <c r="AL566">
        <v>1</v>
      </c>
      <c r="AN566">
        <v>0</v>
      </c>
      <c r="AO566">
        <v>1</v>
      </c>
      <c r="AP566">
        <v>0</v>
      </c>
      <c r="AQ566">
        <v>0</v>
      </c>
      <c r="AR566">
        <v>0</v>
      </c>
      <c r="AS566" t="s">
        <v>3</v>
      </c>
      <c r="AT566">
        <v>0.43</v>
      </c>
      <c r="AU566" t="s">
        <v>3</v>
      </c>
      <c r="AV566">
        <v>0</v>
      </c>
      <c r="AW566">
        <v>2</v>
      </c>
      <c r="AX566">
        <v>48585495</v>
      </c>
      <c r="AY566">
        <v>1</v>
      </c>
      <c r="AZ566">
        <v>0</v>
      </c>
      <c r="BA566">
        <v>627</v>
      </c>
      <c r="BB566">
        <v>0</v>
      </c>
      <c r="BC566">
        <v>0</v>
      </c>
      <c r="BD566">
        <v>0</v>
      </c>
      <c r="BE566">
        <v>0</v>
      </c>
      <c r="BF566">
        <v>0</v>
      </c>
      <c r="BG566">
        <v>0</v>
      </c>
      <c r="BH566">
        <v>0</v>
      </c>
      <c r="BI566">
        <v>0</v>
      </c>
      <c r="BJ566">
        <v>0</v>
      </c>
      <c r="BK566">
        <v>0</v>
      </c>
      <c r="BL566">
        <v>0</v>
      </c>
      <c r="BM566">
        <v>0</v>
      </c>
      <c r="BN566">
        <v>0</v>
      </c>
      <c r="BO566">
        <v>0</v>
      </c>
      <c r="BP566">
        <v>0</v>
      </c>
      <c r="BQ566">
        <v>0</v>
      </c>
      <c r="BR566">
        <v>0</v>
      </c>
      <c r="BS566">
        <v>0</v>
      </c>
      <c r="BT566">
        <v>0</v>
      </c>
      <c r="BU566">
        <v>0</v>
      </c>
      <c r="BV566">
        <v>0</v>
      </c>
      <c r="BW566">
        <v>0</v>
      </c>
      <c r="CX566">
        <f>Y566*Source!I235</f>
        <v>0.43</v>
      </c>
      <c r="CY566">
        <f>AA566</f>
        <v>1</v>
      </c>
      <c r="CZ566">
        <f>AE566</f>
        <v>1</v>
      </c>
      <c r="DA566">
        <f>AI566</f>
        <v>1</v>
      </c>
      <c r="DB566">
        <f t="shared" si="61"/>
        <v>0.43</v>
      </c>
      <c r="DC566">
        <f t="shared" si="62"/>
        <v>0</v>
      </c>
    </row>
    <row r="567" spans="1:107">
      <c r="A567">
        <f>ROW(Source!A237)</f>
        <v>237</v>
      </c>
      <c r="B567">
        <v>48583957</v>
      </c>
      <c r="C567">
        <v>48585497</v>
      </c>
      <c r="D567">
        <v>23355901</v>
      </c>
      <c r="E567">
        <v>1</v>
      </c>
      <c r="F567">
        <v>1</v>
      </c>
      <c r="G567">
        <v>1</v>
      </c>
      <c r="H567">
        <v>1</v>
      </c>
      <c r="I567" t="s">
        <v>1412</v>
      </c>
      <c r="J567" t="s">
        <v>3</v>
      </c>
      <c r="K567" t="s">
        <v>1413</v>
      </c>
      <c r="L567">
        <v>1369</v>
      </c>
      <c r="N567">
        <v>1013</v>
      </c>
      <c r="O567" t="s">
        <v>991</v>
      </c>
      <c r="P567" t="s">
        <v>991</v>
      </c>
      <c r="Q567">
        <v>1</v>
      </c>
      <c r="W567">
        <v>0</v>
      </c>
      <c r="X567">
        <v>1915132312</v>
      </c>
      <c r="Y567">
        <v>1.03</v>
      </c>
      <c r="AA567">
        <v>0</v>
      </c>
      <c r="AB567">
        <v>0</v>
      </c>
      <c r="AC567">
        <v>0</v>
      </c>
      <c r="AD567">
        <v>9.27</v>
      </c>
      <c r="AE567">
        <v>0</v>
      </c>
      <c r="AF567">
        <v>0</v>
      </c>
      <c r="AG567">
        <v>0</v>
      </c>
      <c r="AH567">
        <v>9.27</v>
      </c>
      <c r="AI567">
        <v>1</v>
      </c>
      <c r="AJ567">
        <v>1</v>
      </c>
      <c r="AK567">
        <v>1</v>
      </c>
      <c r="AL567">
        <v>1</v>
      </c>
      <c r="AN567">
        <v>0</v>
      </c>
      <c r="AO567">
        <v>1</v>
      </c>
      <c r="AP567">
        <v>0</v>
      </c>
      <c r="AQ567">
        <v>0</v>
      </c>
      <c r="AR567">
        <v>0</v>
      </c>
      <c r="AS567" t="s">
        <v>3</v>
      </c>
      <c r="AT567">
        <v>1.03</v>
      </c>
      <c r="AU567" t="s">
        <v>3</v>
      </c>
      <c r="AV567">
        <v>1</v>
      </c>
      <c r="AW567">
        <v>2</v>
      </c>
      <c r="AX567">
        <v>48585501</v>
      </c>
      <c r="AY567">
        <v>1</v>
      </c>
      <c r="AZ567">
        <v>0</v>
      </c>
      <c r="BA567">
        <v>628</v>
      </c>
      <c r="BB567">
        <v>0</v>
      </c>
      <c r="BC567">
        <v>0</v>
      </c>
      <c r="BD567">
        <v>0</v>
      </c>
      <c r="BE567">
        <v>0</v>
      </c>
      <c r="BF567">
        <v>0</v>
      </c>
      <c r="BG567">
        <v>0</v>
      </c>
      <c r="BH567">
        <v>0</v>
      </c>
      <c r="BI567">
        <v>0</v>
      </c>
      <c r="BJ567">
        <v>0</v>
      </c>
      <c r="BK567">
        <v>0</v>
      </c>
      <c r="BL567">
        <v>0</v>
      </c>
      <c r="BM567">
        <v>0</v>
      </c>
      <c r="BN567">
        <v>0</v>
      </c>
      <c r="BO567">
        <v>0</v>
      </c>
      <c r="BP567">
        <v>0</v>
      </c>
      <c r="BQ567">
        <v>0</v>
      </c>
      <c r="BR567">
        <v>0</v>
      </c>
      <c r="BS567">
        <v>0</v>
      </c>
      <c r="BT567">
        <v>0</v>
      </c>
      <c r="BU567">
        <v>0</v>
      </c>
      <c r="BV567">
        <v>0</v>
      </c>
      <c r="BW567">
        <v>0</v>
      </c>
      <c r="CX567">
        <f>Y567*Source!I237</f>
        <v>4.12</v>
      </c>
      <c r="CY567">
        <f>AD567</f>
        <v>9.27</v>
      </c>
      <c r="CZ567">
        <f>AH567</f>
        <v>9.27</v>
      </c>
      <c r="DA567">
        <f>AL567</f>
        <v>1</v>
      </c>
      <c r="DB567">
        <f t="shared" si="61"/>
        <v>9.5500000000000007</v>
      </c>
      <c r="DC567">
        <f t="shared" si="62"/>
        <v>0</v>
      </c>
    </row>
    <row r="568" spans="1:107">
      <c r="A568">
        <f>ROW(Source!A237)</f>
        <v>237</v>
      </c>
      <c r="B568">
        <v>48583957</v>
      </c>
      <c r="C568">
        <v>48585497</v>
      </c>
      <c r="D568">
        <v>40546354</v>
      </c>
      <c r="E568">
        <v>1</v>
      </c>
      <c r="F568">
        <v>1</v>
      </c>
      <c r="G568">
        <v>1</v>
      </c>
      <c r="H568">
        <v>3</v>
      </c>
      <c r="I568" t="s">
        <v>1432</v>
      </c>
      <c r="J568" t="s">
        <v>1433</v>
      </c>
      <c r="K568" t="s">
        <v>1434</v>
      </c>
      <c r="L568">
        <v>1346</v>
      </c>
      <c r="N568">
        <v>1009</v>
      </c>
      <c r="O568" t="s">
        <v>220</v>
      </c>
      <c r="P568" t="s">
        <v>220</v>
      </c>
      <c r="Q568">
        <v>1</v>
      </c>
      <c r="W568">
        <v>0</v>
      </c>
      <c r="X568">
        <v>783402620</v>
      </c>
      <c r="Y568">
        <v>4.2000000000000003E-2</v>
      </c>
      <c r="AA568">
        <v>26.84</v>
      </c>
      <c r="AB568">
        <v>0</v>
      </c>
      <c r="AC568">
        <v>0</v>
      </c>
      <c r="AD568">
        <v>0</v>
      </c>
      <c r="AE568">
        <v>26.84</v>
      </c>
      <c r="AF568">
        <v>0</v>
      </c>
      <c r="AG568">
        <v>0</v>
      </c>
      <c r="AH568">
        <v>0</v>
      </c>
      <c r="AI568">
        <v>1</v>
      </c>
      <c r="AJ568">
        <v>1</v>
      </c>
      <c r="AK568">
        <v>1</v>
      </c>
      <c r="AL568">
        <v>1</v>
      </c>
      <c r="AN568">
        <v>0</v>
      </c>
      <c r="AO568">
        <v>1</v>
      </c>
      <c r="AP568">
        <v>0</v>
      </c>
      <c r="AQ568">
        <v>0</v>
      </c>
      <c r="AR568">
        <v>0</v>
      </c>
      <c r="AS568" t="s">
        <v>3</v>
      </c>
      <c r="AT568">
        <v>4.2000000000000003E-2</v>
      </c>
      <c r="AU568" t="s">
        <v>3</v>
      </c>
      <c r="AV568">
        <v>0</v>
      </c>
      <c r="AW568">
        <v>2</v>
      </c>
      <c r="AX568">
        <v>48585502</v>
      </c>
      <c r="AY568">
        <v>1</v>
      </c>
      <c r="AZ568">
        <v>0</v>
      </c>
      <c r="BA568">
        <v>629</v>
      </c>
      <c r="BB568">
        <v>0</v>
      </c>
      <c r="BC568">
        <v>0</v>
      </c>
      <c r="BD568">
        <v>0</v>
      </c>
      <c r="BE568">
        <v>0</v>
      </c>
      <c r="BF568">
        <v>0</v>
      </c>
      <c r="BG568">
        <v>0</v>
      </c>
      <c r="BH568">
        <v>0</v>
      </c>
      <c r="BI568">
        <v>0</v>
      </c>
      <c r="BJ568">
        <v>0</v>
      </c>
      <c r="BK568">
        <v>0</v>
      </c>
      <c r="BL568">
        <v>0</v>
      </c>
      <c r="BM568">
        <v>0</v>
      </c>
      <c r="BN568">
        <v>0</v>
      </c>
      <c r="BO568">
        <v>0</v>
      </c>
      <c r="BP568">
        <v>0</v>
      </c>
      <c r="BQ568">
        <v>0</v>
      </c>
      <c r="BR568">
        <v>0</v>
      </c>
      <c r="BS568">
        <v>0</v>
      </c>
      <c r="BT568">
        <v>0</v>
      </c>
      <c r="BU568">
        <v>0</v>
      </c>
      <c r="BV568">
        <v>0</v>
      </c>
      <c r="BW568">
        <v>0</v>
      </c>
      <c r="CX568">
        <f>Y568*Source!I237</f>
        <v>0.16800000000000001</v>
      </c>
      <c r="CY568">
        <f>AA568</f>
        <v>26.84</v>
      </c>
      <c r="CZ568">
        <f>AE568</f>
        <v>26.84</v>
      </c>
      <c r="DA568">
        <f>AI568</f>
        <v>1</v>
      </c>
      <c r="DB568">
        <f t="shared" si="61"/>
        <v>1.1299999999999999</v>
      </c>
      <c r="DC568">
        <f t="shared" si="62"/>
        <v>0</v>
      </c>
    </row>
    <row r="569" spans="1:107">
      <c r="A569">
        <f>ROW(Source!A237)</f>
        <v>237</v>
      </c>
      <c r="B569">
        <v>48583957</v>
      </c>
      <c r="C569">
        <v>48585497</v>
      </c>
      <c r="D569">
        <v>40546487</v>
      </c>
      <c r="E569">
        <v>1</v>
      </c>
      <c r="F569">
        <v>1</v>
      </c>
      <c r="G569">
        <v>1</v>
      </c>
      <c r="H569">
        <v>3</v>
      </c>
      <c r="I569" t="s">
        <v>1428</v>
      </c>
      <c r="J569" t="s">
        <v>1429</v>
      </c>
      <c r="K569" t="s">
        <v>1430</v>
      </c>
      <c r="L569">
        <v>1374</v>
      </c>
      <c r="N569">
        <v>1013</v>
      </c>
      <c r="O569" t="s">
        <v>1431</v>
      </c>
      <c r="P569" t="s">
        <v>1431</v>
      </c>
      <c r="Q569">
        <v>1</v>
      </c>
      <c r="W569">
        <v>0</v>
      </c>
      <c r="X569">
        <v>2131831278</v>
      </c>
      <c r="Y569">
        <v>0.19</v>
      </c>
      <c r="AA569">
        <v>1</v>
      </c>
      <c r="AB569">
        <v>0</v>
      </c>
      <c r="AC569">
        <v>0</v>
      </c>
      <c r="AD569">
        <v>0</v>
      </c>
      <c r="AE569">
        <v>1</v>
      </c>
      <c r="AF569">
        <v>0</v>
      </c>
      <c r="AG569">
        <v>0</v>
      </c>
      <c r="AH569">
        <v>0</v>
      </c>
      <c r="AI569">
        <v>1</v>
      </c>
      <c r="AJ569">
        <v>1</v>
      </c>
      <c r="AK569">
        <v>1</v>
      </c>
      <c r="AL569">
        <v>1</v>
      </c>
      <c r="AN569">
        <v>0</v>
      </c>
      <c r="AO569">
        <v>1</v>
      </c>
      <c r="AP569">
        <v>0</v>
      </c>
      <c r="AQ569">
        <v>0</v>
      </c>
      <c r="AR569">
        <v>0</v>
      </c>
      <c r="AS569" t="s">
        <v>3</v>
      </c>
      <c r="AT569">
        <v>0.19</v>
      </c>
      <c r="AU569" t="s">
        <v>3</v>
      </c>
      <c r="AV569">
        <v>0</v>
      </c>
      <c r="AW569">
        <v>2</v>
      </c>
      <c r="AX569">
        <v>48585503</v>
      </c>
      <c r="AY569">
        <v>1</v>
      </c>
      <c r="AZ569">
        <v>0</v>
      </c>
      <c r="BA569">
        <v>630</v>
      </c>
      <c r="BB569">
        <v>0</v>
      </c>
      <c r="BC569">
        <v>0</v>
      </c>
      <c r="BD569">
        <v>0</v>
      </c>
      <c r="BE569">
        <v>0</v>
      </c>
      <c r="BF569">
        <v>0</v>
      </c>
      <c r="BG569">
        <v>0</v>
      </c>
      <c r="BH569">
        <v>0</v>
      </c>
      <c r="BI569">
        <v>0</v>
      </c>
      <c r="BJ569">
        <v>0</v>
      </c>
      <c r="BK569">
        <v>0</v>
      </c>
      <c r="BL569">
        <v>0</v>
      </c>
      <c r="BM569">
        <v>0</v>
      </c>
      <c r="BN569">
        <v>0</v>
      </c>
      <c r="BO569">
        <v>0</v>
      </c>
      <c r="BP569">
        <v>0</v>
      </c>
      <c r="BQ569">
        <v>0</v>
      </c>
      <c r="BR569">
        <v>0</v>
      </c>
      <c r="BS569">
        <v>0</v>
      </c>
      <c r="BT569">
        <v>0</v>
      </c>
      <c r="BU569">
        <v>0</v>
      </c>
      <c r="BV569">
        <v>0</v>
      </c>
      <c r="BW569">
        <v>0</v>
      </c>
      <c r="CX569">
        <f>Y569*Source!I237</f>
        <v>0.76</v>
      </c>
      <c r="CY569">
        <f>AA569</f>
        <v>1</v>
      </c>
      <c r="CZ569">
        <f>AE569</f>
        <v>1</v>
      </c>
      <c r="DA569">
        <f>AI569</f>
        <v>1</v>
      </c>
      <c r="DB569">
        <f t="shared" si="61"/>
        <v>0.19</v>
      </c>
      <c r="DC569">
        <f t="shared" si="62"/>
        <v>0</v>
      </c>
    </row>
    <row r="570" spans="1:107">
      <c r="A570">
        <f>ROW(Source!A241)</f>
        <v>241</v>
      </c>
      <c r="B570">
        <v>48583957</v>
      </c>
      <c r="C570">
        <v>48585507</v>
      </c>
      <c r="D570">
        <v>23146426</v>
      </c>
      <c r="E570">
        <v>1</v>
      </c>
      <c r="F570">
        <v>1</v>
      </c>
      <c r="G570">
        <v>1</v>
      </c>
      <c r="H570">
        <v>1</v>
      </c>
      <c r="I570" t="s">
        <v>1102</v>
      </c>
      <c r="J570" t="s">
        <v>3</v>
      </c>
      <c r="K570" t="s">
        <v>1103</v>
      </c>
      <c r="L570">
        <v>1369</v>
      </c>
      <c r="N570">
        <v>1013</v>
      </c>
      <c r="O570" t="s">
        <v>991</v>
      </c>
      <c r="P570" t="s">
        <v>991</v>
      </c>
      <c r="Q570">
        <v>1</v>
      </c>
      <c r="W570">
        <v>0</v>
      </c>
      <c r="X570">
        <v>-348873804</v>
      </c>
      <c r="Y570">
        <v>6.67</v>
      </c>
      <c r="AA570">
        <v>0</v>
      </c>
      <c r="AB570">
        <v>0</v>
      </c>
      <c r="AC570">
        <v>0</v>
      </c>
      <c r="AD570">
        <v>9.27</v>
      </c>
      <c r="AE570">
        <v>0</v>
      </c>
      <c r="AF570">
        <v>0</v>
      </c>
      <c r="AG570">
        <v>0</v>
      </c>
      <c r="AH570">
        <v>9.27</v>
      </c>
      <c r="AI570">
        <v>1</v>
      </c>
      <c r="AJ570">
        <v>1</v>
      </c>
      <c r="AK570">
        <v>1</v>
      </c>
      <c r="AL570">
        <v>1</v>
      </c>
      <c r="AN570">
        <v>0</v>
      </c>
      <c r="AO570">
        <v>1</v>
      </c>
      <c r="AP570">
        <v>0</v>
      </c>
      <c r="AQ570">
        <v>0</v>
      </c>
      <c r="AR570">
        <v>0</v>
      </c>
      <c r="AS570" t="s">
        <v>3</v>
      </c>
      <c r="AT570">
        <v>6.67</v>
      </c>
      <c r="AU570" t="s">
        <v>3</v>
      </c>
      <c r="AV570">
        <v>1</v>
      </c>
      <c r="AW570">
        <v>2</v>
      </c>
      <c r="AX570">
        <v>48585510</v>
      </c>
      <c r="AY570">
        <v>1</v>
      </c>
      <c r="AZ570">
        <v>0</v>
      </c>
      <c r="BA570">
        <v>631</v>
      </c>
      <c r="BB570">
        <v>0</v>
      </c>
      <c r="BC570">
        <v>0</v>
      </c>
      <c r="BD570">
        <v>0</v>
      </c>
      <c r="BE570">
        <v>0</v>
      </c>
      <c r="BF570">
        <v>0</v>
      </c>
      <c r="BG570">
        <v>0</v>
      </c>
      <c r="BH570">
        <v>0</v>
      </c>
      <c r="BI570">
        <v>0</v>
      </c>
      <c r="BJ570">
        <v>0</v>
      </c>
      <c r="BK570">
        <v>0</v>
      </c>
      <c r="BL570">
        <v>0</v>
      </c>
      <c r="BM570">
        <v>0</v>
      </c>
      <c r="BN570">
        <v>0</v>
      </c>
      <c r="BO570">
        <v>0</v>
      </c>
      <c r="BP570">
        <v>0</v>
      </c>
      <c r="BQ570">
        <v>0</v>
      </c>
      <c r="BR570">
        <v>0</v>
      </c>
      <c r="BS570">
        <v>0</v>
      </c>
      <c r="BT570">
        <v>0</v>
      </c>
      <c r="BU570">
        <v>0</v>
      </c>
      <c r="BV570">
        <v>0</v>
      </c>
      <c r="BW570">
        <v>0</v>
      </c>
      <c r="CX570">
        <f>Y570*Source!I241</f>
        <v>6.67</v>
      </c>
      <c r="CY570">
        <f>AD570</f>
        <v>9.27</v>
      </c>
      <c r="CZ570">
        <f>AH570</f>
        <v>9.27</v>
      </c>
      <c r="DA570">
        <f>AL570</f>
        <v>1</v>
      </c>
      <c r="DB570">
        <f t="shared" si="61"/>
        <v>61.83</v>
      </c>
      <c r="DC570">
        <f t="shared" si="62"/>
        <v>0</v>
      </c>
    </row>
    <row r="571" spans="1:107">
      <c r="A571">
        <f>ROW(Source!A241)</f>
        <v>241</v>
      </c>
      <c r="B571">
        <v>48583957</v>
      </c>
      <c r="C571">
        <v>48585507</v>
      </c>
      <c r="D571">
        <v>40548857</v>
      </c>
      <c r="E571">
        <v>1</v>
      </c>
      <c r="F571">
        <v>1</v>
      </c>
      <c r="G571">
        <v>1</v>
      </c>
      <c r="H571">
        <v>2</v>
      </c>
      <c r="I571" t="s">
        <v>1028</v>
      </c>
      <c r="J571" t="s">
        <v>1029</v>
      </c>
      <c r="K571" t="s">
        <v>1030</v>
      </c>
      <c r="L571">
        <v>1368</v>
      </c>
      <c r="N571">
        <v>1011</v>
      </c>
      <c r="O571" t="s">
        <v>997</v>
      </c>
      <c r="P571" t="s">
        <v>997</v>
      </c>
      <c r="Q571">
        <v>1</v>
      </c>
      <c r="W571">
        <v>0</v>
      </c>
      <c r="X571">
        <v>-671646184</v>
      </c>
      <c r="Y571">
        <v>0.43</v>
      </c>
      <c r="AA571">
        <v>0</v>
      </c>
      <c r="AB571">
        <v>91.76</v>
      </c>
      <c r="AC571">
        <v>10.35</v>
      </c>
      <c r="AD571">
        <v>0</v>
      </c>
      <c r="AE571">
        <v>0</v>
      </c>
      <c r="AF571">
        <v>91.76</v>
      </c>
      <c r="AG571">
        <v>10.35</v>
      </c>
      <c r="AH571">
        <v>0</v>
      </c>
      <c r="AI571">
        <v>1</v>
      </c>
      <c r="AJ571">
        <v>1</v>
      </c>
      <c r="AK571">
        <v>1</v>
      </c>
      <c r="AL571">
        <v>1</v>
      </c>
      <c r="AN571">
        <v>0</v>
      </c>
      <c r="AO571">
        <v>1</v>
      </c>
      <c r="AP571">
        <v>0</v>
      </c>
      <c r="AQ571">
        <v>0</v>
      </c>
      <c r="AR571">
        <v>0</v>
      </c>
      <c r="AS571" t="s">
        <v>3</v>
      </c>
      <c r="AT571">
        <v>0.43</v>
      </c>
      <c r="AU571" t="s">
        <v>3</v>
      </c>
      <c r="AV571">
        <v>0</v>
      </c>
      <c r="AW571">
        <v>2</v>
      </c>
      <c r="AX571">
        <v>48585511</v>
      </c>
      <c r="AY571">
        <v>1</v>
      </c>
      <c r="AZ571">
        <v>0</v>
      </c>
      <c r="BA571">
        <v>632</v>
      </c>
      <c r="BB571">
        <v>0</v>
      </c>
      <c r="BC571">
        <v>0</v>
      </c>
      <c r="BD571">
        <v>0</v>
      </c>
      <c r="BE571">
        <v>0</v>
      </c>
      <c r="BF571">
        <v>0</v>
      </c>
      <c r="BG571">
        <v>0</v>
      </c>
      <c r="BH571">
        <v>0</v>
      </c>
      <c r="BI571">
        <v>0</v>
      </c>
      <c r="BJ571">
        <v>0</v>
      </c>
      <c r="BK571">
        <v>0</v>
      </c>
      <c r="BL571">
        <v>0</v>
      </c>
      <c r="BM571">
        <v>0</v>
      </c>
      <c r="BN571">
        <v>0</v>
      </c>
      <c r="BO571">
        <v>0</v>
      </c>
      <c r="BP571">
        <v>0</v>
      </c>
      <c r="BQ571">
        <v>0</v>
      </c>
      <c r="BR571">
        <v>0</v>
      </c>
      <c r="BS571">
        <v>0</v>
      </c>
      <c r="BT571">
        <v>0</v>
      </c>
      <c r="BU571">
        <v>0</v>
      </c>
      <c r="BV571">
        <v>0</v>
      </c>
      <c r="BW571">
        <v>0</v>
      </c>
      <c r="CX571">
        <f>Y571*Source!I241</f>
        <v>0.43</v>
      </c>
      <c r="CY571">
        <f>AB571</f>
        <v>91.76</v>
      </c>
      <c r="CZ571">
        <f>AF571</f>
        <v>91.76</v>
      </c>
      <c r="DA571">
        <f>AJ571</f>
        <v>1</v>
      </c>
      <c r="DB571">
        <f t="shared" si="61"/>
        <v>39.46</v>
      </c>
      <c r="DC571">
        <f t="shared" si="62"/>
        <v>4.45</v>
      </c>
    </row>
    <row r="572" spans="1:107">
      <c r="A572">
        <f>ROW(Source!A248)</f>
        <v>248</v>
      </c>
      <c r="B572">
        <v>48583957</v>
      </c>
      <c r="C572">
        <v>48585523</v>
      </c>
      <c r="D572">
        <v>23134555</v>
      </c>
      <c r="E572">
        <v>1</v>
      </c>
      <c r="F572">
        <v>1</v>
      </c>
      <c r="G572">
        <v>1</v>
      </c>
      <c r="H572">
        <v>1</v>
      </c>
      <c r="I572" t="s">
        <v>1001</v>
      </c>
      <c r="J572" t="s">
        <v>3</v>
      </c>
      <c r="K572" t="s">
        <v>1002</v>
      </c>
      <c r="L572">
        <v>1369</v>
      </c>
      <c r="N572">
        <v>1013</v>
      </c>
      <c r="O572" t="s">
        <v>991</v>
      </c>
      <c r="P572" t="s">
        <v>991</v>
      </c>
      <c r="Q572">
        <v>1</v>
      </c>
      <c r="W572">
        <v>0</v>
      </c>
      <c r="X572">
        <v>-1593017532</v>
      </c>
      <c r="Y572">
        <v>1.46</v>
      </c>
      <c r="AA572">
        <v>0</v>
      </c>
      <c r="AB572">
        <v>0</v>
      </c>
      <c r="AC572">
        <v>0</v>
      </c>
      <c r="AD572">
        <v>8.3800000000000008</v>
      </c>
      <c r="AE572">
        <v>0</v>
      </c>
      <c r="AF572">
        <v>0</v>
      </c>
      <c r="AG572">
        <v>0</v>
      </c>
      <c r="AH572">
        <v>8.3800000000000008</v>
      </c>
      <c r="AI572">
        <v>1</v>
      </c>
      <c r="AJ572">
        <v>1</v>
      </c>
      <c r="AK572">
        <v>1</v>
      </c>
      <c r="AL572">
        <v>1</v>
      </c>
      <c r="AN572">
        <v>0</v>
      </c>
      <c r="AO572">
        <v>1</v>
      </c>
      <c r="AP572">
        <v>0</v>
      </c>
      <c r="AQ572">
        <v>0</v>
      </c>
      <c r="AR572">
        <v>0</v>
      </c>
      <c r="AS572" t="s">
        <v>3</v>
      </c>
      <c r="AT572">
        <v>1.46</v>
      </c>
      <c r="AU572" t="s">
        <v>3</v>
      </c>
      <c r="AV572">
        <v>1</v>
      </c>
      <c r="AW572">
        <v>2</v>
      </c>
      <c r="AX572">
        <v>48585531</v>
      </c>
      <c r="AY572">
        <v>1</v>
      </c>
      <c r="AZ572">
        <v>0</v>
      </c>
      <c r="BA572">
        <v>638</v>
      </c>
      <c r="BB572">
        <v>0</v>
      </c>
      <c r="BC572">
        <v>0</v>
      </c>
      <c r="BD572">
        <v>0</v>
      </c>
      <c r="BE572">
        <v>0</v>
      </c>
      <c r="BF572">
        <v>0</v>
      </c>
      <c r="BG572">
        <v>0</v>
      </c>
      <c r="BH572">
        <v>0</v>
      </c>
      <c r="BI572">
        <v>0</v>
      </c>
      <c r="BJ572">
        <v>0</v>
      </c>
      <c r="BK572">
        <v>0</v>
      </c>
      <c r="BL572">
        <v>0</v>
      </c>
      <c r="BM572">
        <v>0</v>
      </c>
      <c r="BN572">
        <v>0</v>
      </c>
      <c r="BO572">
        <v>0</v>
      </c>
      <c r="BP572">
        <v>0</v>
      </c>
      <c r="BQ572">
        <v>0</v>
      </c>
      <c r="BR572">
        <v>0</v>
      </c>
      <c r="BS572">
        <v>0</v>
      </c>
      <c r="BT572">
        <v>0</v>
      </c>
      <c r="BU572">
        <v>0</v>
      </c>
      <c r="BV572">
        <v>0</v>
      </c>
      <c r="BW572">
        <v>0</v>
      </c>
      <c r="CX572">
        <f>Y572*Source!I248</f>
        <v>1.46</v>
      </c>
      <c r="CY572">
        <f>AD572</f>
        <v>8.3800000000000008</v>
      </c>
      <c r="CZ572">
        <f>AH572</f>
        <v>8.3800000000000008</v>
      </c>
      <c r="DA572">
        <f>AL572</f>
        <v>1</v>
      </c>
      <c r="DB572">
        <f t="shared" si="61"/>
        <v>12.23</v>
      </c>
      <c r="DC572">
        <f t="shared" si="62"/>
        <v>0</v>
      </c>
    </row>
    <row r="573" spans="1:107">
      <c r="A573">
        <f>ROW(Source!A248)</f>
        <v>248</v>
      </c>
      <c r="B573">
        <v>48583957</v>
      </c>
      <c r="C573">
        <v>48585523</v>
      </c>
      <c r="D573">
        <v>40547214</v>
      </c>
      <c r="E573">
        <v>1</v>
      </c>
      <c r="F573">
        <v>1</v>
      </c>
      <c r="G573">
        <v>1</v>
      </c>
      <c r="H573">
        <v>2</v>
      </c>
      <c r="I573" t="s">
        <v>1104</v>
      </c>
      <c r="J573" t="s">
        <v>1105</v>
      </c>
      <c r="K573" t="s">
        <v>1106</v>
      </c>
      <c r="L573">
        <v>1368</v>
      </c>
      <c r="N573">
        <v>1011</v>
      </c>
      <c r="O573" t="s">
        <v>997</v>
      </c>
      <c r="P573" t="s">
        <v>997</v>
      </c>
      <c r="Q573">
        <v>1</v>
      </c>
      <c r="W573">
        <v>0</v>
      </c>
      <c r="X573">
        <v>1084334125</v>
      </c>
      <c r="Y573">
        <v>0.12</v>
      </c>
      <c r="AA573">
        <v>0</v>
      </c>
      <c r="AB573">
        <v>7.55</v>
      </c>
      <c r="AC573">
        <v>0</v>
      </c>
      <c r="AD573">
        <v>0</v>
      </c>
      <c r="AE573">
        <v>0</v>
      </c>
      <c r="AF573">
        <v>7.55</v>
      </c>
      <c r="AG573">
        <v>0</v>
      </c>
      <c r="AH573">
        <v>0</v>
      </c>
      <c r="AI573">
        <v>1</v>
      </c>
      <c r="AJ573">
        <v>1</v>
      </c>
      <c r="AK573">
        <v>1</v>
      </c>
      <c r="AL573">
        <v>1</v>
      </c>
      <c r="AN573">
        <v>0</v>
      </c>
      <c r="AO573">
        <v>1</v>
      </c>
      <c r="AP573">
        <v>0</v>
      </c>
      <c r="AQ573">
        <v>0</v>
      </c>
      <c r="AR573">
        <v>0</v>
      </c>
      <c r="AS573" t="s">
        <v>3</v>
      </c>
      <c r="AT573">
        <v>0.12</v>
      </c>
      <c r="AU573" t="s">
        <v>3</v>
      </c>
      <c r="AV573">
        <v>0</v>
      </c>
      <c r="AW573">
        <v>2</v>
      </c>
      <c r="AX573">
        <v>48585532</v>
      </c>
      <c r="AY573">
        <v>1</v>
      </c>
      <c r="AZ573">
        <v>0</v>
      </c>
      <c r="BA573">
        <v>639</v>
      </c>
      <c r="BB573">
        <v>0</v>
      </c>
      <c r="BC573">
        <v>0</v>
      </c>
      <c r="BD573">
        <v>0</v>
      </c>
      <c r="BE573">
        <v>0</v>
      </c>
      <c r="BF573">
        <v>0</v>
      </c>
      <c r="BG573">
        <v>0</v>
      </c>
      <c r="BH573">
        <v>0</v>
      </c>
      <c r="BI573">
        <v>0</v>
      </c>
      <c r="BJ573">
        <v>0</v>
      </c>
      <c r="BK573">
        <v>0</v>
      </c>
      <c r="BL573">
        <v>0</v>
      </c>
      <c r="BM573">
        <v>0</v>
      </c>
      <c r="BN573">
        <v>0</v>
      </c>
      <c r="BO573">
        <v>0</v>
      </c>
      <c r="BP573">
        <v>0</v>
      </c>
      <c r="BQ573">
        <v>0</v>
      </c>
      <c r="BR573">
        <v>0</v>
      </c>
      <c r="BS573">
        <v>0</v>
      </c>
      <c r="BT573">
        <v>0</v>
      </c>
      <c r="BU573">
        <v>0</v>
      </c>
      <c r="BV573">
        <v>0</v>
      </c>
      <c r="BW573">
        <v>0</v>
      </c>
      <c r="CX573">
        <f>Y573*Source!I248</f>
        <v>0.12</v>
      </c>
      <c r="CY573">
        <f>AB573</f>
        <v>7.55</v>
      </c>
      <c r="CZ573">
        <f>AF573</f>
        <v>7.55</v>
      </c>
      <c r="DA573">
        <f>AJ573</f>
        <v>1</v>
      </c>
      <c r="DB573">
        <f t="shared" si="61"/>
        <v>0.91</v>
      </c>
      <c r="DC573">
        <f t="shared" si="62"/>
        <v>0</v>
      </c>
    </row>
    <row r="574" spans="1:107">
      <c r="A574">
        <f>ROW(Source!A248)</f>
        <v>248</v>
      </c>
      <c r="B574">
        <v>48583957</v>
      </c>
      <c r="C574">
        <v>48585523</v>
      </c>
      <c r="D574">
        <v>40548544</v>
      </c>
      <c r="E574">
        <v>1</v>
      </c>
      <c r="F574">
        <v>1</v>
      </c>
      <c r="G574">
        <v>1</v>
      </c>
      <c r="H574">
        <v>2</v>
      </c>
      <c r="I574" t="s">
        <v>1110</v>
      </c>
      <c r="J574" t="s">
        <v>1111</v>
      </c>
      <c r="K574" t="s">
        <v>1112</v>
      </c>
      <c r="L574">
        <v>1368</v>
      </c>
      <c r="N574">
        <v>1011</v>
      </c>
      <c r="O574" t="s">
        <v>997</v>
      </c>
      <c r="P574" t="s">
        <v>997</v>
      </c>
      <c r="Q574">
        <v>1</v>
      </c>
      <c r="W574">
        <v>0</v>
      </c>
      <c r="X574">
        <v>835824343</v>
      </c>
      <c r="Y574">
        <v>0.27</v>
      </c>
      <c r="AA574">
        <v>0</v>
      </c>
      <c r="AB574">
        <v>2.15</v>
      </c>
      <c r="AC574">
        <v>0</v>
      </c>
      <c r="AD574">
        <v>0</v>
      </c>
      <c r="AE574">
        <v>0</v>
      </c>
      <c r="AF574">
        <v>2.15</v>
      </c>
      <c r="AG574">
        <v>0</v>
      </c>
      <c r="AH574">
        <v>0</v>
      </c>
      <c r="AI574">
        <v>1</v>
      </c>
      <c r="AJ574">
        <v>1</v>
      </c>
      <c r="AK574">
        <v>1</v>
      </c>
      <c r="AL574">
        <v>1</v>
      </c>
      <c r="AN574">
        <v>0</v>
      </c>
      <c r="AO574">
        <v>1</v>
      </c>
      <c r="AP574">
        <v>0</v>
      </c>
      <c r="AQ574">
        <v>0</v>
      </c>
      <c r="AR574">
        <v>0</v>
      </c>
      <c r="AS574" t="s">
        <v>3</v>
      </c>
      <c r="AT574">
        <v>0.27</v>
      </c>
      <c r="AU574" t="s">
        <v>3</v>
      </c>
      <c r="AV574">
        <v>0</v>
      </c>
      <c r="AW574">
        <v>2</v>
      </c>
      <c r="AX574">
        <v>48585533</v>
      </c>
      <c r="AY574">
        <v>1</v>
      </c>
      <c r="AZ574">
        <v>0</v>
      </c>
      <c r="BA574">
        <v>640</v>
      </c>
      <c r="BB574">
        <v>0</v>
      </c>
      <c r="BC574">
        <v>0</v>
      </c>
      <c r="BD574">
        <v>0</v>
      </c>
      <c r="BE574">
        <v>0</v>
      </c>
      <c r="BF574">
        <v>0</v>
      </c>
      <c r="BG574">
        <v>0</v>
      </c>
      <c r="BH574">
        <v>0</v>
      </c>
      <c r="BI574">
        <v>0</v>
      </c>
      <c r="BJ574">
        <v>0</v>
      </c>
      <c r="BK574">
        <v>0</v>
      </c>
      <c r="BL574">
        <v>0</v>
      </c>
      <c r="BM574">
        <v>0</v>
      </c>
      <c r="BN574">
        <v>0</v>
      </c>
      <c r="BO574">
        <v>0</v>
      </c>
      <c r="BP574">
        <v>0</v>
      </c>
      <c r="BQ574">
        <v>0</v>
      </c>
      <c r="BR574">
        <v>0</v>
      </c>
      <c r="BS574">
        <v>0</v>
      </c>
      <c r="BT574">
        <v>0</v>
      </c>
      <c r="BU574">
        <v>0</v>
      </c>
      <c r="BV574">
        <v>0</v>
      </c>
      <c r="BW574">
        <v>0</v>
      </c>
      <c r="CX574">
        <f>Y574*Source!I248</f>
        <v>0.27</v>
      </c>
      <c r="CY574">
        <f>AB574</f>
        <v>2.15</v>
      </c>
      <c r="CZ574">
        <f>AF574</f>
        <v>2.15</v>
      </c>
      <c r="DA574">
        <f>AJ574</f>
        <v>1</v>
      </c>
      <c r="DB574">
        <f t="shared" si="61"/>
        <v>0.57999999999999996</v>
      </c>
      <c r="DC574">
        <f t="shared" si="62"/>
        <v>0</v>
      </c>
    </row>
    <row r="575" spans="1:107">
      <c r="A575">
        <f>ROW(Source!A248)</f>
        <v>248</v>
      </c>
      <c r="B575">
        <v>48583957</v>
      </c>
      <c r="C575">
        <v>48585523</v>
      </c>
      <c r="D575">
        <v>40548857</v>
      </c>
      <c r="E575">
        <v>1</v>
      </c>
      <c r="F575">
        <v>1</v>
      </c>
      <c r="G575">
        <v>1</v>
      </c>
      <c r="H575">
        <v>2</v>
      </c>
      <c r="I575" t="s">
        <v>1028</v>
      </c>
      <c r="J575" t="s">
        <v>1029</v>
      </c>
      <c r="K575" t="s">
        <v>1030</v>
      </c>
      <c r="L575">
        <v>1368</v>
      </c>
      <c r="N575">
        <v>1011</v>
      </c>
      <c r="O575" t="s">
        <v>997</v>
      </c>
      <c r="P575" t="s">
        <v>997</v>
      </c>
      <c r="Q575">
        <v>1</v>
      </c>
      <c r="W575">
        <v>0</v>
      </c>
      <c r="X575">
        <v>-671646184</v>
      </c>
      <c r="Y575">
        <v>0.01</v>
      </c>
      <c r="AA575">
        <v>0</v>
      </c>
      <c r="AB575">
        <v>91.76</v>
      </c>
      <c r="AC575">
        <v>10.35</v>
      </c>
      <c r="AD575">
        <v>0</v>
      </c>
      <c r="AE575">
        <v>0</v>
      </c>
      <c r="AF575">
        <v>91.76</v>
      </c>
      <c r="AG575">
        <v>10.35</v>
      </c>
      <c r="AH575">
        <v>0</v>
      </c>
      <c r="AI575">
        <v>1</v>
      </c>
      <c r="AJ575">
        <v>1</v>
      </c>
      <c r="AK575">
        <v>1</v>
      </c>
      <c r="AL575">
        <v>1</v>
      </c>
      <c r="AN575">
        <v>0</v>
      </c>
      <c r="AO575">
        <v>1</v>
      </c>
      <c r="AP575">
        <v>0</v>
      </c>
      <c r="AQ575">
        <v>0</v>
      </c>
      <c r="AR575">
        <v>0</v>
      </c>
      <c r="AS575" t="s">
        <v>3</v>
      </c>
      <c r="AT575">
        <v>0.01</v>
      </c>
      <c r="AU575" t="s">
        <v>3</v>
      </c>
      <c r="AV575">
        <v>0</v>
      </c>
      <c r="AW575">
        <v>2</v>
      </c>
      <c r="AX575">
        <v>48585534</v>
      </c>
      <c r="AY575">
        <v>1</v>
      </c>
      <c r="AZ575">
        <v>0</v>
      </c>
      <c r="BA575">
        <v>641</v>
      </c>
      <c r="BB575">
        <v>0</v>
      </c>
      <c r="BC575">
        <v>0</v>
      </c>
      <c r="BD575">
        <v>0</v>
      </c>
      <c r="BE575">
        <v>0</v>
      </c>
      <c r="BF575">
        <v>0</v>
      </c>
      <c r="BG575">
        <v>0</v>
      </c>
      <c r="BH575">
        <v>0</v>
      </c>
      <c r="BI575">
        <v>0</v>
      </c>
      <c r="BJ575">
        <v>0</v>
      </c>
      <c r="BK575">
        <v>0</v>
      </c>
      <c r="BL575">
        <v>0</v>
      </c>
      <c r="BM575">
        <v>0</v>
      </c>
      <c r="BN575">
        <v>0</v>
      </c>
      <c r="BO575">
        <v>0</v>
      </c>
      <c r="BP575">
        <v>0</v>
      </c>
      <c r="BQ575">
        <v>0</v>
      </c>
      <c r="BR575">
        <v>0</v>
      </c>
      <c r="BS575">
        <v>0</v>
      </c>
      <c r="BT575">
        <v>0</v>
      </c>
      <c r="BU575">
        <v>0</v>
      </c>
      <c r="BV575">
        <v>0</v>
      </c>
      <c r="BW575">
        <v>0</v>
      </c>
      <c r="CX575">
        <f>Y575*Source!I248</f>
        <v>0.01</v>
      </c>
      <c r="CY575">
        <f>AB575</f>
        <v>91.76</v>
      </c>
      <c r="CZ575">
        <f>AF575</f>
        <v>91.76</v>
      </c>
      <c r="DA575">
        <f>AJ575</f>
        <v>1</v>
      </c>
      <c r="DB575">
        <f t="shared" si="61"/>
        <v>0.92</v>
      </c>
      <c r="DC575">
        <f t="shared" si="62"/>
        <v>0.1</v>
      </c>
    </row>
    <row r="576" spans="1:107">
      <c r="A576">
        <f>ROW(Source!A248)</f>
        <v>248</v>
      </c>
      <c r="B576">
        <v>48583957</v>
      </c>
      <c r="C576">
        <v>48585523</v>
      </c>
      <c r="D576">
        <v>40488840</v>
      </c>
      <c r="E576">
        <v>1</v>
      </c>
      <c r="F576">
        <v>1</v>
      </c>
      <c r="G576">
        <v>1</v>
      </c>
      <c r="H576">
        <v>3</v>
      </c>
      <c r="I576" t="s">
        <v>1385</v>
      </c>
      <c r="J576" t="s">
        <v>1386</v>
      </c>
      <c r="K576" t="s">
        <v>1387</v>
      </c>
      <c r="L576">
        <v>1348</v>
      </c>
      <c r="N576">
        <v>1009</v>
      </c>
      <c r="O576" t="s">
        <v>40</v>
      </c>
      <c r="P576" t="s">
        <v>40</v>
      </c>
      <c r="Q576">
        <v>1000</v>
      </c>
      <c r="W576">
        <v>0</v>
      </c>
      <c r="X576">
        <v>184689296</v>
      </c>
      <c r="Y576">
        <v>1.1E-4</v>
      </c>
      <c r="AA576">
        <v>10362</v>
      </c>
      <c r="AB576">
        <v>0</v>
      </c>
      <c r="AC576">
        <v>0</v>
      </c>
      <c r="AD576">
        <v>0</v>
      </c>
      <c r="AE576">
        <v>10362</v>
      </c>
      <c r="AF576">
        <v>0</v>
      </c>
      <c r="AG576">
        <v>0</v>
      </c>
      <c r="AH576">
        <v>0</v>
      </c>
      <c r="AI576">
        <v>1</v>
      </c>
      <c r="AJ576">
        <v>1</v>
      </c>
      <c r="AK576">
        <v>1</v>
      </c>
      <c r="AL576">
        <v>1</v>
      </c>
      <c r="AN576">
        <v>0</v>
      </c>
      <c r="AO576">
        <v>1</v>
      </c>
      <c r="AP576">
        <v>0</v>
      </c>
      <c r="AQ576">
        <v>0</v>
      </c>
      <c r="AR576">
        <v>0</v>
      </c>
      <c r="AS576" t="s">
        <v>3</v>
      </c>
      <c r="AT576">
        <v>1.1E-4</v>
      </c>
      <c r="AU576" t="s">
        <v>3</v>
      </c>
      <c r="AV576">
        <v>0</v>
      </c>
      <c r="AW576">
        <v>2</v>
      </c>
      <c r="AX576">
        <v>48585535</v>
      </c>
      <c r="AY576">
        <v>1</v>
      </c>
      <c r="AZ576">
        <v>0</v>
      </c>
      <c r="BA576">
        <v>642</v>
      </c>
      <c r="BB576">
        <v>0</v>
      </c>
      <c r="BC576">
        <v>0</v>
      </c>
      <c r="BD576">
        <v>0</v>
      </c>
      <c r="BE576">
        <v>0</v>
      </c>
      <c r="BF576">
        <v>0</v>
      </c>
      <c r="BG576">
        <v>0</v>
      </c>
      <c r="BH576">
        <v>0</v>
      </c>
      <c r="BI576">
        <v>0</v>
      </c>
      <c r="BJ576">
        <v>0</v>
      </c>
      <c r="BK576">
        <v>0</v>
      </c>
      <c r="BL576">
        <v>0</v>
      </c>
      <c r="BM576">
        <v>0</v>
      </c>
      <c r="BN576">
        <v>0</v>
      </c>
      <c r="BO576">
        <v>0</v>
      </c>
      <c r="BP576">
        <v>0</v>
      </c>
      <c r="BQ576">
        <v>0</v>
      </c>
      <c r="BR576">
        <v>0</v>
      </c>
      <c r="BS576">
        <v>0</v>
      </c>
      <c r="BT576">
        <v>0</v>
      </c>
      <c r="BU576">
        <v>0</v>
      </c>
      <c r="BV576">
        <v>0</v>
      </c>
      <c r="BW576">
        <v>0</v>
      </c>
      <c r="CX576">
        <f>Y576*Source!I248</f>
        <v>1.1E-4</v>
      </c>
      <c r="CY576">
        <f>AA576</f>
        <v>10362</v>
      </c>
      <c r="CZ576">
        <f>AE576</f>
        <v>10362</v>
      </c>
      <c r="DA576">
        <f>AI576</f>
        <v>1</v>
      </c>
      <c r="DB576">
        <f t="shared" si="61"/>
        <v>1.1399999999999999</v>
      </c>
      <c r="DC576">
        <f t="shared" si="62"/>
        <v>0</v>
      </c>
    </row>
    <row r="577" spans="1:107">
      <c r="A577">
        <f>ROW(Source!A248)</f>
        <v>248</v>
      </c>
      <c r="B577">
        <v>48583957</v>
      </c>
      <c r="C577">
        <v>48585523</v>
      </c>
      <c r="D577">
        <v>40504525</v>
      </c>
      <c r="E577">
        <v>1</v>
      </c>
      <c r="F577">
        <v>1</v>
      </c>
      <c r="G577">
        <v>1</v>
      </c>
      <c r="H577">
        <v>3</v>
      </c>
      <c r="I577" t="s">
        <v>1435</v>
      </c>
      <c r="J577" t="s">
        <v>1436</v>
      </c>
      <c r="K577" t="s">
        <v>1437</v>
      </c>
      <c r="L577">
        <v>1348</v>
      </c>
      <c r="N577">
        <v>1009</v>
      </c>
      <c r="O577" t="s">
        <v>40</v>
      </c>
      <c r="P577" t="s">
        <v>40</v>
      </c>
      <c r="Q577">
        <v>1000</v>
      </c>
      <c r="W577">
        <v>0</v>
      </c>
      <c r="X577">
        <v>1308337192</v>
      </c>
      <c r="Y577">
        <v>4.2999999999999999E-4</v>
      </c>
      <c r="AA577">
        <v>6594</v>
      </c>
      <c r="AB577">
        <v>0</v>
      </c>
      <c r="AC577">
        <v>0</v>
      </c>
      <c r="AD577">
        <v>0</v>
      </c>
      <c r="AE577">
        <v>6594</v>
      </c>
      <c r="AF577">
        <v>0</v>
      </c>
      <c r="AG577">
        <v>0</v>
      </c>
      <c r="AH577">
        <v>0</v>
      </c>
      <c r="AI577">
        <v>1</v>
      </c>
      <c r="AJ577">
        <v>1</v>
      </c>
      <c r="AK577">
        <v>1</v>
      </c>
      <c r="AL577">
        <v>1</v>
      </c>
      <c r="AN577">
        <v>0</v>
      </c>
      <c r="AO577">
        <v>1</v>
      </c>
      <c r="AP577">
        <v>0</v>
      </c>
      <c r="AQ577">
        <v>0</v>
      </c>
      <c r="AR577">
        <v>0</v>
      </c>
      <c r="AS577" t="s">
        <v>3</v>
      </c>
      <c r="AT577">
        <v>4.2999999999999999E-4</v>
      </c>
      <c r="AU577" t="s">
        <v>3</v>
      </c>
      <c r="AV577">
        <v>0</v>
      </c>
      <c r="AW577">
        <v>2</v>
      </c>
      <c r="AX577">
        <v>48585536</v>
      </c>
      <c r="AY577">
        <v>1</v>
      </c>
      <c r="AZ577">
        <v>0</v>
      </c>
      <c r="BA577">
        <v>643</v>
      </c>
      <c r="BB577">
        <v>0</v>
      </c>
      <c r="BC577">
        <v>0</v>
      </c>
      <c r="BD577">
        <v>0</v>
      </c>
      <c r="BE577">
        <v>0</v>
      </c>
      <c r="BF577">
        <v>0</v>
      </c>
      <c r="BG577">
        <v>0</v>
      </c>
      <c r="BH577">
        <v>0</v>
      </c>
      <c r="BI577">
        <v>0</v>
      </c>
      <c r="BJ577">
        <v>0</v>
      </c>
      <c r="BK577">
        <v>0</v>
      </c>
      <c r="BL577">
        <v>0</v>
      </c>
      <c r="BM577">
        <v>0</v>
      </c>
      <c r="BN577">
        <v>0</v>
      </c>
      <c r="BO577">
        <v>0</v>
      </c>
      <c r="BP577">
        <v>0</v>
      </c>
      <c r="BQ577">
        <v>0</v>
      </c>
      <c r="BR577">
        <v>0</v>
      </c>
      <c r="BS577">
        <v>0</v>
      </c>
      <c r="BT577">
        <v>0</v>
      </c>
      <c r="BU577">
        <v>0</v>
      </c>
      <c r="BV577">
        <v>0</v>
      </c>
      <c r="BW577">
        <v>0</v>
      </c>
      <c r="CX577">
        <f>Y577*Source!I248</f>
        <v>4.2999999999999999E-4</v>
      </c>
      <c r="CY577">
        <f>AA577</f>
        <v>6594</v>
      </c>
      <c r="CZ577">
        <f>AE577</f>
        <v>6594</v>
      </c>
      <c r="DA577">
        <f>AI577</f>
        <v>1</v>
      </c>
      <c r="DB577">
        <f t="shared" ref="DB577:DB597" si="66">ROUND(ROUND(AT577*CZ577,2),2)</f>
        <v>2.84</v>
      </c>
      <c r="DC577">
        <f t="shared" ref="DC577:DC597" si="67">ROUND(ROUND(AT577*AG577,2),2)</f>
        <v>0</v>
      </c>
    </row>
    <row r="578" spans="1:107">
      <c r="A578">
        <f>ROW(Source!A248)</f>
        <v>248</v>
      </c>
      <c r="B578">
        <v>48583957</v>
      </c>
      <c r="C578">
        <v>48585523</v>
      </c>
      <c r="D578">
        <v>40517390</v>
      </c>
      <c r="E578">
        <v>1</v>
      </c>
      <c r="F578">
        <v>1</v>
      </c>
      <c r="G578">
        <v>1</v>
      </c>
      <c r="H578">
        <v>3</v>
      </c>
      <c r="I578" t="s">
        <v>1400</v>
      </c>
      <c r="J578" t="s">
        <v>1401</v>
      </c>
      <c r="K578" t="s">
        <v>1402</v>
      </c>
      <c r="L578">
        <v>1339</v>
      </c>
      <c r="N578">
        <v>1007</v>
      </c>
      <c r="O578" t="s">
        <v>1040</v>
      </c>
      <c r="P578" t="s">
        <v>1040</v>
      </c>
      <c r="Q578">
        <v>1</v>
      </c>
      <c r="W578">
        <v>0</v>
      </c>
      <c r="X578">
        <v>1351440637</v>
      </c>
      <c r="Y578">
        <v>2.9999999999999997E-4</v>
      </c>
      <c r="AA578">
        <v>432</v>
      </c>
      <c r="AB578">
        <v>0</v>
      </c>
      <c r="AC578">
        <v>0</v>
      </c>
      <c r="AD578">
        <v>0</v>
      </c>
      <c r="AE578">
        <v>432</v>
      </c>
      <c r="AF578">
        <v>0</v>
      </c>
      <c r="AG578">
        <v>0</v>
      </c>
      <c r="AH578">
        <v>0</v>
      </c>
      <c r="AI578">
        <v>1</v>
      </c>
      <c r="AJ578">
        <v>1</v>
      </c>
      <c r="AK578">
        <v>1</v>
      </c>
      <c r="AL578">
        <v>1</v>
      </c>
      <c r="AN578">
        <v>0</v>
      </c>
      <c r="AO578">
        <v>1</v>
      </c>
      <c r="AP578">
        <v>0</v>
      </c>
      <c r="AQ578">
        <v>0</v>
      </c>
      <c r="AR578">
        <v>0</v>
      </c>
      <c r="AS578" t="s">
        <v>3</v>
      </c>
      <c r="AT578">
        <v>2.9999999999999997E-4</v>
      </c>
      <c r="AU578" t="s">
        <v>3</v>
      </c>
      <c r="AV578">
        <v>0</v>
      </c>
      <c r="AW578">
        <v>2</v>
      </c>
      <c r="AX578">
        <v>48585538</v>
      </c>
      <c r="AY578">
        <v>1</v>
      </c>
      <c r="AZ578">
        <v>0</v>
      </c>
      <c r="BA578">
        <v>645</v>
      </c>
      <c r="BB578">
        <v>0</v>
      </c>
      <c r="BC578">
        <v>0</v>
      </c>
      <c r="BD578">
        <v>0</v>
      </c>
      <c r="BE578">
        <v>0</v>
      </c>
      <c r="BF578">
        <v>0</v>
      </c>
      <c r="BG578">
        <v>0</v>
      </c>
      <c r="BH578">
        <v>0</v>
      </c>
      <c r="BI578">
        <v>0</v>
      </c>
      <c r="BJ578">
        <v>0</v>
      </c>
      <c r="BK578">
        <v>0</v>
      </c>
      <c r="BL578">
        <v>0</v>
      </c>
      <c r="BM578">
        <v>0</v>
      </c>
      <c r="BN578">
        <v>0</v>
      </c>
      <c r="BO578">
        <v>0</v>
      </c>
      <c r="BP578">
        <v>0</v>
      </c>
      <c r="BQ578">
        <v>0</v>
      </c>
      <c r="BR578">
        <v>0</v>
      </c>
      <c r="BS578">
        <v>0</v>
      </c>
      <c r="BT578">
        <v>0</v>
      </c>
      <c r="BU578">
        <v>0</v>
      </c>
      <c r="BV578">
        <v>0</v>
      </c>
      <c r="BW578">
        <v>0</v>
      </c>
      <c r="CX578">
        <f>Y578*Source!I248</f>
        <v>2.9999999999999997E-4</v>
      </c>
      <c r="CY578">
        <f>AA578</f>
        <v>432</v>
      </c>
      <c r="CZ578">
        <f>AE578</f>
        <v>432</v>
      </c>
      <c r="DA578">
        <f>AI578</f>
        <v>1</v>
      </c>
      <c r="DB578">
        <f t="shared" si="66"/>
        <v>0.13</v>
      </c>
      <c r="DC578">
        <f t="shared" si="67"/>
        <v>0</v>
      </c>
    </row>
    <row r="579" spans="1:107">
      <c r="A579">
        <f>ROW(Source!A250)</f>
        <v>250</v>
      </c>
      <c r="B579">
        <v>48583957</v>
      </c>
      <c r="C579">
        <v>48585540</v>
      </c>
      <c r="D579">
        <v>23134955</v>
      </c>
      <c r="E579">
        <v>1</v>
      </c>
      <c r="F579">
        <v>1</v>
      </c>
      <c r="G579">
        <v>1</v>
      </c>
      <c r="H579">
        <v>1</v>
      </c>
      <c r="I579" t="s">
        <v>1020</v>
      </c>
      <c r="J579" t="s">
        <v>3</v>
      </c>
      <c r="K579" t="s">
        <v>1021</v>
      </c>
      <c r="L579">
        <v>1369</v>
      </c>
      <c r="N579">
        <v>1013</v>
      </c>
      <c r="O579" t="s">
        <v>991</v>
      </c>
      <c r="P579" t="s">
        <v>991</v>
      </c>
      <c r="Q579">
        <v>1</v>
      </c>
      <c r="W579">
        <v>0</v>
      </c>
      <c r="X579">
        <v>-1698459243</v>
      </c>
      <c r="Y579">
        <v>167.86</v>
      </c>
      <c r="AA579">
        <v>0</v>
      </c>
      <c r="AB579">
        <v>0</v>
      </c>
      <c r="AC579">
        <v>0</v>
      </c>
      <c r="AD579">
        <v>8.17</v>
      </c>
      <c r="AE579">
        <v>0</v>
      </c>
      <c r="AF579">
        <v>0</v>
      </c>
      <c r="AG579">
        <v>0</v>
      </c>
      <c r="AH579">
        <v>8.17</v>
      </c>
      <c r="AI579">
        <v>1</v>
      </c>
      <c r="AJ579">
        <v>1</v>
      </c>
      <c r="AK579">
        <v>1</v>
      </c>
      <c r="AL579">
        <v>1</v>
      </c>
      <c r="AN579">
        <v>0</v>
      </c>
      <c r="AO579">
        <v>1</v>
      </c>
      <c r="AP579">
        <v>0</v>
      </c>
      <c r="AQ579">
        <v>0</v>
      </c>
      <c r="AR579">
        <v>0</v>
      </c>
      <c r="AS579" t="s">
        <v>3</v>
      </c>
      <c r="AT579">
        <v>167.86</v>
      </c>
      <c r="AU579" t="s">
        <v>3</v>
      </c>
      <c r="AV579">
        <v>1</v>
      </c>
      <c r="AW579">
        <v>2</v>
      </c>
      <c r="AX579">
        <v>48585552</v>
      </c>
      <c r="AY579">
        <v>1</v>
      </c>
      <c r="AZ579">
        <v>0</v>
      </c>
      <c r="BA579">
        <v>646</v>
      </c>
      <c r="BB579">
        <v>0</v>
      </c>
      <c r="BC579">
        <v>0</v>
      </c>
      <c r="BD579">
        <v>0</v>
      </c>
      <c r="BE579">
        <v>0</v>
      </c>
      <c r="BF579">
        <v>0</v>
      </c>
      <c r="BG579">
        <v>0</v>
      </c>
      <c r="BH579">
        <v>0</v>
      </c>
      <c r="BI579">
        <v>0</v>
      </c>
      <c r="BJ579">
        <v>0</v>
      </c>
      <c r="BK579">
        <v>0</v>
      </c>
      <c r="BL579">
        <v>0</v>
      </c>
      <c r="BM579">
        <v>0</v>
      </c>
      <c r="BN579">
        <v>0</v>
      </c>
      <c r="BO579">
        <v>0</v>
      </c>
      <c r="BP579">
        <v>0</v>
      </c>
      <c r="BQ579">
        <v>0</v>
      </c>
      <c r="BR579">
        <v>0</v>
      </c>
      <c r="BS579">
        <v>0</v>
      </c>
      <c r="BT579">
        <v>0</v>
      </c>
      <c r="BU579">
        <v>0</v>
      </c>
      <c r="BV579">
        <v>0</v>
      </c>
      <c r="BW579">
        <v>0</v>
      </c>
      <c r="CX579">
        <f>Y579*Source!I250</f>
        <v>15.963486000000001</v>
      </c>
      <c r="CY579">
        <f>AD579</f>
        <v>8.17</v>
      </c>
      <c r="CZ579">
        <f>AH579</f>
        <v>8.17</v>
      </c>
      <c r="DA579">
        <f>AL579</f>
        <v>1</v>
      </c>
      <c r="DB579">
        <f t="shared" si="66"/>
        <v>1371.42</v>
      </c>
      <c r="DC579">
        <f t="shared" si="67"/>
        <v>0</v>
      </c>
    </row>
    <row r="580" spans="1:107">
      <c r="A580">
        <f>ROW(Source!A250)</f>
        <v>250</v>
      </c>
      <c r="B580">
        <v>48583957</v>
      </c>
      <c r="C580">
        <v>48585540</v>
      </c>
      <c r="D580">
        <v>121548</v>
      </c>
      <c r="E580">
        <v>1</v>
      </c>
      <c r="F580">
        <v>1</v>
      </c>
      <c r="G580">
        <v>1</v>
      </c>
      <c r="H580">
        <v>1</v>
      </c>
      <c r="I580" t="s">
        <v>24</v>
      </c>
      <c r="J580" t="s">
        <v>3</v>
      </c>
      <c r="K580" t="s">
        <v>992</v>
      </c>
      <c r="L580">
        <v>608254</v>
      </c>
      <c r="N580">
        <v>1013</v>
      </c>
      <c r="O580" t="s">
        <v>993</v>
      </c>
      <c r="P580" t="s">
        <v>993</v>
      </c>
      <c r="Q580">
        <v>1</v>
      </c>
      <c r="W580">
        <v>0</v>
      </c>
      <c r="X580">
        <v>-185737400</v>
      </c>
      <c r="Y580">
        <v>0.52</v>
      </c>
      <c r="AA580">
        <v>0</v>
      </c>
      <c r="AB580">
        <v>0</v>
      </c>
      <c r="AC580">
        <v>0</v>
      </c>
      <c r="AD580">
        <v>0</v>
      </c>
      <c r="AE580">
        <v>0</v>
      </c>
      <c r="AF580">
        <v>0</v>
      </c>
      <c r="AG580">
        <v>0</v>
      </c>
      <c r="AH580">
        <v>0</v>
      </c>
      <c r="AI580">
        <v>1</v>
      </c>
      <c r="AJ580">
        <v>1</v>
      </c>
      <c r="AK580">
        <v>1</v>
      </c>
      <c r="AL580">
        <v>1</v>
      </c>
      <c r="AN580">
        <v>0</v>
      </c>
      <c r="AO580">
        <v>1</v>
      </c>
      <c r="AP580">
        <v>0</v>
      </c>
      <c r="AQ580">
        <v>0</v>
      </c>
      <c r="AR580">
        <v>0</v>
      </c>
      <c r="AS580" t="s">
        <v>3</v>
      </c>
      <c r="AT580">
        <v>0.52</v>
      </c>
      <c r="AU580" t="s">
        <v>3</v>
      </c>
      <c r="AV580">
        <v>2</v>
      </c>
      <c r="AW580">
        <v>2</v>
      </c>
      <c r="AX580">
        <v>48585553</v>
      </c>
      <c r="AY580">
        <v>1</v>
      </c>
      <c r="AZ580">
        <v>0</v>
      </c>
      <c r="BA580">
        <v>647</v>
      </c>
      <c r="BB580">
        <v>0</v>
      </c>
      <c r="BC580">
        <v>0</v>
      </c>
      <c r="BD580">
        <v>0</v>
      </c>
      <c r="BE580">
        <v>0</v>
      </c>
      <c r="BF580">
        <v>0</v>
      </c>
      <c r="BG580">
        <v>0</v>
      </c>
      <c r="BH580">
        <v>0</v>
      </c>
      <c r="BI580">
        <v>0</v>
      </c>
      <c r="BJ580">
        <v>0</v>
      </c>
      <c r="BK580">
        <v>0</v>
      </c>
      <c r="BL580">
        <v>0</v>
      </c>
      <c r="BM580">
        <v>0</v>
      </c>
      <c r="BN580">
        <v>0</v>
      </c>
      <c r="BO580">
        <v>0</v>
      </c>
      <c r="BP580">
        <v>0</v>
      </c>
      <c r="BQ580">
        <v>0</v>
      </c>
      <c r="BR580">
        <v>0</v>
      </c>
      <c r="BS580">
        <v>0</v>
      </c>
      <c r="BT580">
        <v>0</v>
      </c>
      <c r="BU580">
        <v>0</v>
      </c>
      <c r="BV580">
        <v>0</v>
      </c>
      <c r="BW580">
        <v>0</v>
      </c>
      <c r="CX580">
        <f>Y580*Source!I250</f>
        <v>4.9452000000000003E-2</v>
      </c>
      <c r="CY580">
        <f>AD580</f>
        <v>0</v>
      </c>
      <c r="CZ580">
        <f>AH580</f>
        <v>0</v>
      </c>
      <c r="DA580">
        <f>AL580</f>
        <v>1</v>
      </c>
      <c r="DB580">
        <f t="shared" si="66"/>
        <v>0</v>
      </c>
      <c r="DC580">
        <f t="shared" si="67"/>
        <v>0</v>
      </c>
    </row>
    <row r="581" spans="1:107">
      <c r="A581">
        <f>ROW(Source!A250)</f>
        <v>250</v>
      </c>
      <c r="B581">
        <v>48583957</v>
      </c>
      <c r="C581">
        <v>48585540</v>
      </c>
      <c r="D581">
        <v>40547010</v>
      </c>
      <c r="E581">
        <v>1</v>
      </c>
      <c r="F581">
        <v>1</v>
      </c>
      <c r="G581">
        <v>1</v>
      </c>
      <c r="H581">
        <v>2</v>
      </c>
      <c r="I581" t="s">
        <v>1052</v>
      </c>
      <c r="J581" t="s">
        <v>1053</v>
      </c>
      <c r="K581" t="s">
        <v>1054</v>
      </c>
      <c r="L581">
        <v>1368</v>
      </c>
      <c r="N581">
        <v>1011</v>
      </c>
      <c r="O581" t="s">
        <v>997</v>
      </c>
      <c r="P581" t="s">
        <v>997</v>
      </c>
      <c r="Q581">
        <v>1</v>
      </c>
      <c r="W581">
        <v>0</v>
      </c>
      <c r="X581">
        <v>1447433125</v>
      </c>
      <c r="Y581">
        <v>0.52</v>
      </c>
      <c r="AA581">
        <v>0</v>
      </c>
      <c r="AB581">
        <v>124.14</v>
      </c>
      <c r="AC581">
        <v>12.1</v>
      </c>
      <c r="AD581">
        <v>0</v>
      </c>
      <c r="AE581">
        <v>0</v>
      </c>
      <c r="AF581">
        <v>124.14</v>
      </c>
      <c r="AG581">
        <v>12.1</v>
      </c>
      <c r="AH581">
        <v>0</v>
      </c>
      <c r="AI581">
        <v>1</v>
      </c>
      <c r="AJ581">
        <v>1</v>
      </c>
      <c r="AK581">
        <v>1</v>
      </c>
      <c r="AL581">
        <v>1</v>
      </c>
      <c r="AN581">
        <v>0</v>
      </c>
      <c r="AO581">
        <v>1</v>
      </c>
      <c r="AP581">
        <v>0</v>
      </c>
      <c r="AQ581">
        <v>0</v>
      </c>
      <c r="AR581">
        <v>0</v>
      </c>
      <c r="AS581" t="s">
        <v>3</v>
      </c>
      <c r="AT581">
        <v>0.52</v>
      </c>
      <c r="AU581" t="s">
        <v>3</v>
      </c>
      <c r="AV581">
        <v>0</v>
      </c>
      <c r="AW581">
        <v>2</v>
      </c>
      <c r="AX581">
        <v>48585554</v>
      </c>
      <c r="AY581">
        <v>1</v>
      </c>
      <c r="AZ581">
        <v>0</v>
      </c>
      <c r="BA581">
        <v>648</v>
      </c>
      <c r="BB581">
        <v>0</v>
      </c>
      <c r="BC581">
        <v>0</v>
      </c>
      <c r="BD581">
        <v>0</v>
      </c>
      <c r="BE581">
        <v>0</v>
      </c>
      <c r="BF581">
        <v>0</v>
      </c>
      <c r="BG581">
        <v>0</v>
      </c>
      <c r="BH581">
        <v>0</v>
      </c>
      <c r="BI581">
        <v>0</v>
      </c>
      <c r="BJ581">
        <v>0</v>
      </c>
      <c r="BK581">
        <v>0</v>
      </c>
      <c r="BL581">
        <v>0</v>
      </c>
      <c r="BM581">
        <v>0</v>
      </c>
      <c r="BN581">
        <v>0</v>
      </c>
      <c r="BO581">
        <v>0</v>
      </c>
      <c r="BP581">
        <v>0</v>
      </c>
      <c r="BQ581">
        <v>0</v>
      </c>
      <c r="BR581">
        <v>0</v>
      </c>
      <c r="BS581">
        <v>0</v>
      </c>
      <c r="BT581">
        <v>0</v>
      </c>
      <c r="BU581">
        <v>0</v>
      </c>
      <c r="BV581">
        <v>0</v>
      </c>
      <c r="BW581">
        <v>0</v>
      </c>
      <c r="CX581">
        <f>Y581*Source!I250</f>
        <v>4.9452000000000003E-2</v>
      </c>
      <c r="CY581">
        <f>AB581</f>
        <v>124.14</v>
      </c>
      <c r="CZ581">
        <f>AF581</f>
        <v>124.14</v>
      </c>
      <c r="DA581">
        <f>AJ581</f>
        <v>1</v>
      </c>
      <c r="DB581">
        <f t="shared" si="66"/>
        <v>64.55</v>
      </c>
      <c r="DC581">
        <f t="shared" si="67"/>
        <v>6.29</v>
      </c>
    </row>
    <row r="582" spans="1:107">
      <c r="A582">
        <f>ROW(Source!A250)</f>
        <v>250</v>
      </c>
      <c r="B582">
        <v>48583957</v>
      </c>
      <c r="C582">
        <v>48585540</v>
      </c>
      <c r="D582">
        <v>40547108</v>
      </c>
      <c r="E582">
        <v>1</v>
      </c>
      <c r="F582">
        <v>1</v>
      </c>
      <c r="G582">
        <v>1</v>
      </c>
      <c r="H582">
        <v>2</v>
      </c>
      <c r="I582" t="s">
        <v>1379</v>
      </c>
      <c r="J582" t="s">
        <v>1380</v>
      </c>
      <c r="K582" t="s">
        <v>1381</v>
      </c>
      <c r="L582">
        <v>1368</v>
      </c>
      <c r="N582">
        <v>1011</v>
      </c>
      <c r="O582" t="s">
        <v>997</v>
      </c>
      <c r="P582" t="s">
        <v>997</v>
      </c>
      <c r="Q582">
        <v>1</v>
      </c>
      <c r="W582">
        <v>0</v>
      </c>
      <c r="X582">
        <v>1846615105</v>
      </c>
      <c r="Y582">
        <v>0.39</v>
      </c>
      <c r="AA582">
        <v>0</v>
      </c>
      <c r="AB582">
        <v>6.9</v>
      </c>
      <c r="AC582">
        <v>0</v>
      </c>
      <c r="AD582">
        <v>0</v>
      </c>
      <c r="AE582">
        <v>0</v>
      </c>
      <c r="AF582">
        <v>6.9</v>
      </c>
      <c r="AG582">
        <v>0</v>
      </c>
      <c r="AH582">
        <v>0</v>
      </c>
      <c r="AI582">
        <v>1</v>
      </c>
      <c r="AJ582">
        <v>1</v>
      </c>
      <c r="AK582">
        <v>1</v>
      </c>
      <c r="AL582">
        <v>1</v>
      </c>
      <c r="AN582">
        <v>0</v>
      </c>
      <c r="AO582">
        <v>1</v>
      </c>
      <c r="AP582">
        <v>0</v>
      </c>
      <c r="AQ582">
        <v>0</v>
      </c>
      <c r="AR582">
        <v>0</v>
      </c>
      <c r="AS582" t="s">
        <v>3</v>
      </c>
      <c r="AT582">
        <v>0.39</v>
      </c>
      <c r="AU582" t="s">
        <v>3</v>
      </c>
      <c r="AV582">
        <v>0</v>
      </c>
      <c r="AW582">
        <v>2</v>
      </c>
      <c r="AX582">
        <v>48585555</v>
      </c>
      <c r="AY582">
        <v>1</v>
      </c>
      <c r="AZ582">
        <v>0</v>
      </c>
      <c r="BA582">
        <v>649</v>
      </c>
      <c r="BB582">
        <v>0</v>
      </c>
      <c r="BC582">
        <v>0</v>
      </c>
      <c r="BD582">
        <v>0</v>
      </c>
      <c r="BE582">
        <v>0</v>
      </c>
      <c r="BF582">
        <v>0</v>
      </c>
      <c r="BG582">
        <v>0</v>
      </c>
      <c r="BH582">
        <v>0</v>
      </c>
      <c r="BI582">
        <v>0</v>
      </c>
      <c r="BJ582">
        <v>0</v>
      </c>
      <c r="BK582">
        <v>0</v>
      </c>
      <c r="BL582">
        <v>0</v>
      </c>
      <c r="BM582">
        <v>0</v>
      </c>
      <c r="BN582">
        <v>0</v>
      </c>
      <c r="BO582">
        <v>0</v>
      </c>
      <c r="BP582">
        <v>0</v>
      </c>
      <c r="BQ582">
        <v>0</v>
      </c>
      <c r="BR582">
        <v>0</v>
      </c>
      <c r="BS582">
        <v>0</v>
      </c>
      <c r="BT582">
        <v>0</v>
      </c>
      <c r="BU582">
        <v>0</v>
      </c>
      <c r="BV582">
        <v>0</v>
      </c>
      <c r="BW582">
        <v>0</v>
      </c>
      <c r="CX582">
        <f>Y582*Source!I250</f>
        <v>3.7089000000000004E-2</v>
      </c>
      <c r="CY582">
        <f>AB582</f>
        <v>6.9</v>
      </c>
      <c r="CZ582">
        <f>AF582</f>
        <v>6.9</v>
      </c>
      <c r="DA582">
        <f>AJ582</f>
        <v>1</v>
      </c>
      <c r="DB582">
        <f t="shared" si="66"/>
        <v>2.69</v>
      </c>
      <c r="DC582">
        <f t="shared" si="67"/>
        <v>0</v>
      </c>
    </row>
    <row r="583" spans="1:107">
      <c r="A583">
        <f>ROW(Source!A250)</f>
        <v>250</v>
      </c>
      <c r="B583">
        <v>48583957</v>
      </c>
      <c r="C583">
        <v>48585540</v>
      </c>
      <c r="D583">
        <v>40547214</v>
      </c>
      <c r="E583">
        <v>1</v>
      </c>
      <c r="F583">
        <v>1</v>
      </c>
      <c r="G583">
        <v>1</v>
      </c>
      <c r="H583">
        <v>2</v>
      </c>
      <c r="I583" t="s">
        <v>1104</v>
      </c>
      <c r="J583" t="s">
        <v>1105</v>
      </c>
      <c r="K583" t="s">
        <v>1106</v>
      </c>
      <c r="L583">
        <v>1368</v>
      </c>
      <c r="N583">
        <v>1011</v>
      </c>
      <c r="O583" t="s">
        <v>997</v>
      </c>
      <c r="P583" t="s">
        <v>997</v>
      </c>
      <c r="Q583">
        <v>1</v>
      </c>
      <c r="W583">
        <v>0</v>
      </c>
      <c r="X583">
        <v>1084334125</v>
      </c>
      <c r="Y583">
        <v>1.79</v>
      </c>
      <c r="AA583">
        <v>0</v>
      </c>
      <c r="AB583">
        <v>7.55</v>
      </c>
      <c r="AC583">
        <v>0</v>
      </c>
      <c r="AD583">
        <v>0</v>
      </c>
      <c r="AE583">
        <v>0</v>
      </c>
      <c r="AF583">
        <v>7.55</v>
      </c>
      <c r="AG583">
        <v>0</v>
      </c>
      <c r="AH583">
        <v>0</v>
      </c>
      <c r="AI583">
        <v>1</v>
      </c>
      <c r="AJ583">
        <v>1</v>
      </c>
      <c r="AK583">
        <v>1</v>
      </c>
      <c r="AL583">
        <v>1</v>
      </c>
      <c r="AN583">
        <v>0</v>
      </c>
      <c r="AO583">
        <v>1</v>
      </c>
      <c r="AP583">
        <v>0</v>
      </c>
      <c r="AQ583">
        <v>0</v>
      </c>
      <c r="AR583">
        <v>0</v>
      </c>
      <c r="AS583" t="s">
        <v>3</v>
      </c>
      <c r="AT583">
        <v>1.79</v>
      </c>
      <c r="AU583" t="s">
        <v>3</v>
      </c>
      <c r="AV583">
        <v>0</v>
      </c>
      <c r="AW583">
        <v>2</v>
      </c>
      <c r="AX583">
        <v>48585556</v>
      </c>
      <c r="AY583">
        <v>1</v>
      </c>
      <c r="AZ583">
        <v>0</v>
      </c>
      <c r="BA583">
        <v>650</v>
      </c>
      <c r="BB583">
        <v>0</v>
      </c>
      <c r="BC583">
        <v>0</v>
      </c>
      <c r="BD583">
        <v>0</v>
      </c>
      <c r="BE583">
        <v>0</v>
      </c>
      <c r="BF583">
        <v>0</v>
      </c>
      <c r="BG583">
        <v>0</v>
      </c>
      <c r="BH583">
        <v>0</v>
      </c>
      <c r="BI583">
        <v>0</v>
      </c>
      <c r="BJ583">
        <v>0</v>
      </c>
      <c r="BK583">
        <v>0</v>
      </c>
      <c r="BL583">
        <v>0</v>
      </c>
      <c r="BM583">
        <v>0</v>
      </c>
      <c r="BN583">
        <v>0</v>
      </c>
      <c r="BO583">
        <v>0</v>
      </c>
      <c r="BP583">
        <v>0</v>
      </c>
      <c r="BQ583">
        <v>0</v>
      </c>
      <c r="BR583">
        <v>0</v>
      </c>
      <c r="BS583">
        <v>0</v>
      </c>
      <c r="BT583">
        <v>0</v>
      </c>
      <c r="BU583">
        <v>0</v>
      </c>
      <c r="BV583">
        <v>0</v>
      </c>
      <c r="BW583">
        <v>0</v>
      </c>
      <c r="CX583">
        <f>Y583*Source!I250</f>
        <v>0.17022900000000002</v>
      </c>
      <c r="CY583">
        <f>AB583</f>
        <v>7.55</v>
      </c>
      <c r="CZ583">
        <f>AF583</f>
        <v>7.55</v>
      </c>
      <c r="DA583">
        <f>AJ583</f>
        <v>1</v>
      </c>
      <c r="DB583">
        <f t="shared" si="66"/>
        <v>13.51</v>
      </c>
      <c r="DC583">
        <f t="shared" si="67"/>
        <v>0</v>
      </c>
    </row>
    <row r="584" spans="1:107">
      <c r="A584">
        <f>ROW(Source!A250)</f>
        <v>250</v>
      </c>
      <c r="B584">
        <v>48583957</v>
      </c>
      <c r="C584">
        <v>48585540</v>
      </c>
      <c r="D584">
        <v>40548857</v>
      </c>
      <c r="E584">
        <v>1</v>
      </c>
      <c r="F584">
        <v>1</v>
      </c>
      <c r="G584">
        <v>1</v>
      </c>
      <c r="H584">
        <v>2</v>
      </c>
      <c r="I584" t="s">
        <v>1028</v>
      </c>
      <c r="J584" t="s">
        <v>1029</v>
      </c>
      <c r="K584" t="s">
        <v>1030</v>
      </c>
      <c r="L584">
        <v>1368</v>
      </c>
      <c r="N584">
        <v>1011</v>
      </c>
      <c r="O584" t="s">
        <v>997</v>
      </c>
      <c r="P584" t="s">
        <v>997</v>
      </c>
      <c r="Q584">
        <v>1</v>
      </c>
      <c r="W584">
        <v>0</v>
      </c>
      <c r="X584">
        <v>-671646184</v>
      </c>
      <c r="Y584">
        <v>0.78</v>
      </c>
      <c r="AA584">
        <v>0</v>
      </c>
      <c r="AB584">
        <v>91.76</v>
      </c>
      <c r="AC584">
        <v>10.35</v>
      </c>
      <c r="AD584">
        <v>0</v>
      </c>
      <c r="AE584">
        <v>0</v>
      </c>
      <c r="AF584">
        <v>91.76</v>
      </c>
      <c r="AG584">
        <v>10.35</v>
      </c>
      <c r="AH584">
        <v>0</v>
      </c>
      <c r="AI584">
        <v>1</v>
      </c>
      <c r="AJ584">
        <v>1</v>
      </c>
      <c r="AK584">
        <v>1</v>
      </c>
      <c r="AL584">
        <v>1</v>
      </c>
      <c r="AN584">
        <v>0</v>
      </c>
      <c r="AO584">
        <v>1</v>
      </c>
      <c r="AP584">
        <v>0</v>
      </c>
      <c r="AQ584">
        <v>0</v>
      </c>
      <c r="AR584">
        <v>0</v>
      </c>
      <c r="AS584" t="s">
        <v>3</v>
      </c>
      <c r="AT584">
        <v>0.78</v>
      </c>
      <c r="AU584" t="s">
        <v>3</v>
      </c>
      <c r="AV584">
        <v>0</v>
      </c>
      <c r="AW584">
        <v>2</v>
      </c>
      <c r="AX584">
        <v>48585557</v>
      </c>
      <c r="AY584">
        <v>1</v>
      </c>
      <c r="AZ584">
        <v>0</v>
      </c>
      <c r="BA584">
        <v>651</v>
      </c>
      <c r="BB584">
        <v>0</v>
      </c>
      <c r="BC584">
        <v>0</v>
      </c>
      <c r="BD584">
        <v>0</v>
      </c>
      <c r="BE584">
        <v>0</v>
      </c>
      <c r="BF584">
        <v>0</v>
      </c>
      <c r="BG584">
        <v>0</v>
      </c>
      <c r="BH584">
        <v>0</v>
      </c>
      <c r="BI584">
        <v>0</v>
      </c>
      <c r="BJ584">
        <v>0</v>
      </c>
      <c r="BK584">
        <v>0</v>
      </c>
      <c r="BL584">
        <v>0</v>
      </c>
      <c r="BM584">
        <v>0</v>
      </c>
      <c r="BN584">
        <v>0</v>
      </c>
      <c r="BO584">
        <v>0</v>
      </c>
      <c r="BP584">
        <v>0</v>
      </c>
      <c r="BQ584">
        <v>0</v>
      </c>
      <c r="BR584">
        <v>0</v>
      </c>
      <c r="BS584">
        <v>0</v>
      </c>
      <c r="BT584">
        <v>0</v>
      </c>
      <c r="BU584">
        <v>0</v>
      </c>
      <c r="BV584">
        <v>0</v>
      </c>
      <c r="BW584">
        <v>0</v>
      </c>
      <c r="CX584">
        <f>Y584*Source!I250</f>
        <v>7.4178000000000008E-2</v>
      </c>
      <c r="CY584">
        <f>AB584</f>
        <v>91.76</v>
      </c>
      <c r="CZ584">
        <f>AF584</f>
        <v>91.76</v>
      </c>
      <c r="DA584">
        <f>AJ584</f>
        <v>1</v>
      </c>
      <c r="DB584">
        <f t="shared" si="66"/>
        <v>71.569999999999993</v>
      </c>
      <c r="DC584">
        <f t="shared" si="67"/>
        <v>8.07</v>
      </c>
    </row>
    <row r="585" spans="1:107">
      <c r="A585">
        <f>ROW(Source!A250)</f>
        <v>250</v>
      </c>
      <c r="B585">
        <v>48583957</v>
      </c>
      <c r="C585">
        <v>48585540</v>
      </c>
      <c r="D585">
        <v>40486031</v>
      </c>
      <c r="E585">
        <v>1</v>
      </c>
      <c r="F585">
        <v>1</v>
      </c>
      <c r="G585">
        <v>1</v>
      </c>
      <c r="H585">
        <v>3</v>
      </c>
      <c r="I585" t="s">
        <v>1382</v>
      </c>
      <c r="J585" t="s">
        <v>1383</v>
      </c>
      <c r="K585" t="s">
        <v>1384</v>
      </c>
      <c r="L585">
        <v>1348</v>
      </c>
      <c r="N585">
        <v>1009</v>
      </c>
      <c r="O585" t="s">
        <v>40</v>
      </c>
      <c r="P585" t="s">
        <v>40</v>
      </c>
      <c r="Q585">
        <v>1000</v>
      </c>
      <c r="W585">
        <v>0</v>
      </c>
      <c r="X585">
        <v>1282960288</v>
      </c>
      <c r="Y585">
        <v>5.0099999999999997E-3</v>
      </c>
      <c r="AA585">
        <v>17183</v>
      </c>
      <c r="AB585">
        <v>0</v>
      </c>
      <c r="AC585">
        <v>0</v>
      </c>
      <c r="AD585">
        <v>0</v>
      </c>
      <c r="AE585">
        <v>17183</v>
      </c>
      <c r="AF585">
        <v>0</v>
      </c>
      <c r="AG585">
        <v>0</v>
      </c>
      <c r="AH585">
        <v>0</v>
      </c>
      <c r="AI585">
        <v>1</v>
      </c>
      <c r="AJ585">
        <v>1</v>
      </c>
      <c r="AK585">
        <v>1</v>
      </c>
      <c r="AL585">
        <v>1</v>
      </c>
      <c r="AN585">
        <v>0</v>
      </c>
      <c r="AO585">
        <v>1</v>
      </c>
      <c r="AP585">
        <v>0</v>
      </c>
      <c r="AQ585">
        <v>0</v>
      </c>
      <c r="AR585">
        <v>0</v>
      </c>
      <c r="AS585" t="s">
        <v>3</v>
      </c>
      <c r="AT585">
        <v>5.0099999999999997E-3</v>
      </c>
      <c r="AU585" t="s">
        <v>3</v>
      </c>
      <c r="AV585">
        <v>0</v>
      </c>
      <c r="AW585">
        <v>2</v>
      </c>
      <c r="AX585">
        <v>48585558</v>
      </c>
      <c r="AY585">
        <v>1</v>
      </c>
      <c r="AZ585">
        <v>0</v>
      </c>
      <c r="BA585">
        <v>652</v>
      </c>
      <c r="BB585">
        <v>0</v>
      </c>
      <c r="BC585">
        <v>0</v>
      </c>
      <c r="BD585">
        <v>0</v>
      </c>
      <c r="BE585">
        <v>0</v>
      </c>
      <c r="BF585">
        <v>0</v>
      </c>
      <c r="BG585">
        <v>0</v>
      </c>
      <c r="BH585">
        <v>0</v>
      </c>
      <c r="BI585">
        <v>0</v>
      </c>
      <c r="BJ585">
        <v>0</v>
      </c>
      <c r="BK585">
        <v>0</v>
      </c>
      <c r="BL585">
        <v>0</v>
      </c>
      <c r="BM585">
        <v>0</v>
      </c>
      <c r="BN585">
        <v>0</v>
      </c>
      <c r="BO585">
        <v>0</v>
      </c>
      <c r="BP585">
        <v>0</v>
      </c>
      <c r="BQ585">
        <v>0</v>
      </c>
      <c r="BR585">
        <v>0</v>
      </c>
      <c r="BS585">
        <v>0</v>
      </c>
      <c r="BT585">
        <v>0</v>
      </c>
      <c r="BU585">
        <v>0</v>
      </c>
      <c r="BV585">
        <v>0</v>
      </c>
      <c r="BW585">
        <v>0</v>
      </c>
      <c r="CX585">
        <f>Y585*Source!I250</f>
        <v>4.7645099999999997E-4</v>
      </c>
      <c r="CY585">
        <f>AA585</f>
        <v>17183</v>
      </c>
      <c r="CZ585">
        <f>AE585</f>
        <v>17183</v>
      </c>
      <c r="DA585">
        <f>AI585</f>
        <v>1</v>
      </c>
      <c r="DB585">
        <f t="shared" si="66"/>
        <v>86.09</v>
      </c>
      <c r="DC585">
        <f t="shared" si="67"/>
        <v>0</v>
      </c>
    </row>
    <row r="586" spans="1:107">
      <c r="A586">
        <f>ROW(Source!A250)</f>
        <v>250</v>
      </c>
      <c r="B586">
        <v>48583957</v>
      </c>
      <c r="C586">
        <v>48585540</v>
      </c>
      <c r="D586">
        <v>40488840</v>
      </c>
      <c r="E586">
        <v>1</v>
      </c>
      <c r="F586">
        <v>1</v>
      </c>
      <c r="G586">
        <v>1</v>
      </c>
      <c r="H586">
        <v>3</v>
      </c>
      <c r="I586" t="s">
        <v>1385</v>
      </c>
      <c r="J586" t="s">
        <v>1386</v>
      </c>
      <c r="K586" t="s">
        <v>1387</v>
      </c>
      <c r="L586">
        <v>1348</v>
      </c>
      <c r="N586">
        <v>1009</v>
      </c>
      <c r="O586" t="s">
        <v>40</v>
      </c>
      <c r="P586" t="s">
        <v>40</v>
      </c>
      <c r="Q586">
        <v>1000</v>
      </c>
      <c r="W586">
        <v>0</v>
      </c>
      <c r="X586">
        <v>184689296</v>
      </c>
      <c r="Y586">
        <v>4.4999999999999999E-4</v>
      </c>
      <c r="AA586">
        <v>10362</v>
      </c>
      <c r="AB586">
        <v>0</v>
      </c>
      <c r="AC586">
        <v>0</v>
      </c>
      <c r="AD586">
        <v>0</v>
      </c>
      <c r="AE586">
        <v>10362</v>
      </c>
      <c r="AF586">
        <v>0</v>
      </c>
      <c r="AG586">
        <v>0</v>
      </c>
      <c r="AH586">
        <v>0</v>
      </c>
      <c r="AI586">
        <v>1</v>
      </c>
      <c r="AJ586">
        <v>1</v>
      </c>
      <c r="AK586">
        <v>1</v>
      </c>
      <c r="AL586">
        <v>1</v>
      </c>
      <c r="AN586">
        <v>0</v>
      </c>
      <c r="AO586">
        <v>1</v>
      </c>
      <c r="AP586">
        <v>0</v>
      </c>
      <c r="AQ586">
        <v>0</v>
      </c>
      <c r="AR586">
        <v>0</v>
      </c>
      <c r="AS586" t="s">
        <v>3</v>
      </c>
      <c r="AT586">
        <v>4.4999999999999999E-4</v>
      </c>
      <c r="AU586" t="s">
        <v>3</v>
      </c>
      <c r="AV586">
        <v>0</v>
      </c>
      <c r="AW586">
        <v>2</v>
      </c>
      <c r="AX586">
        <v>48585559</v>
      </c>
      <c r="AY586">
        <v>1</v>
      </c>
      <c r="AZ586">
        <v>0</v>
      </c>
      <c r="BA586">
        <v>653</v>
      </c>
      <c r="BB586">
        <v>0</v>
      </c>
      <c r="BC586">
        <v>0</v>
      </c>
      <c r="BD586">
        <v>0</v>
      </c>
      <c r="BE586">
        <v>0</v>
      </c>
      <c r="BF586">
        <v>0</v>
      </c>
      <c r="BG586">
        <v>0</v>
      </c>
      <c r="BH586">
        <v>0</v>
      </c>
      <c r="BI586">
        <v>0</v>
      </c>
      <c r="BJ586">
        <v>0</v>
      </c>
      <c r="BK586">
        <v>0</v>
      </c>
      <c r="BL586">
        <v>0</v>
      </c>
      <c r="BM586">
        <v>0</v>
      </c>
      <c r="BN586">
        <v>0</v>
      </c>
      <c r="BO586">
        <v>0</v>
      </c>
      <c r="BP586">
        <v>0</v>
      </c>
      <c r="BQ586">
        <v>0</v>
      </c>
      <c r="BR586">
        <v>0</v>
      </c>
      <c r="BS586">
        <v>0</v>
      </c>
      <c r="BT586">
        <v>0</v>
      </c>
      <c r="BU586">
        <v>0</v>
      </c>
      <c r="BV586">
        <v>0</v>
      </c>
      <c r="BW586">
        <v>0</v>
      </c>
      <c r="CX586">
        <f>Y586*Source!I250</f>
        <v>4.2794999999999999E-5</v>
      </c>
      <c r="CY586">
        <f>AA586</f>
        <v>10362</v>
      </c>
      <c r="CZ586">
        <f>AE586</f>
        <v>10362</v>
      </c>
      <c r="DA586">
        <f>AI586</f>
        <v>1</v>
      </c>
      <c r="DB586">
        <f t="shared" si="66"/>
        <v>4.66</v>
      </c>
      <c r="DC586">
        <f t="shared" si="67"/>
        <v>0</v>
      </c>
    </row>
    <row r="587" spans="1:107">
      <c r="A587">
        <f>ROW(Source!A250)</f>
        <v>250</v>
      </c>
      <c r="B587">
        <v>48583957</v>
      </c>
      <c r="C587">
        <v>48585540</v>
      </c>
      <c r="D587">
        <v>40484911</v>
      </c>
      <c r="E587">
        <v>1</v>
      </c>
      <c r="F587">
        <v>1</v>
      </c>
      <c r="G587">
        <v>1</v>
      </c>
      <c r="H587">
        <v>3</v>
      </c>
      <c r="I587" t="s">
        <v>1388</v>
      </c>
      <c r="J587" t="s">
        <v>1389</v>
      </c>
      <c r="K587" t="s">
        <v>1390</v>
      </c>
      <c r="L587">
        <v>1346</v>
      </c>
      <c r="N587">
        <v>1009</v>
      </c>
      <c r="O587" t="s">
        <v>220</v>
      </c>
      <c r="P587" t="s">
        <v>220</v>
      </c>
      <c r="Q587">
        <v>1</v>
      </c>
      <c r="W587">
        <v>0</v>
      </c>
      <c r="X587">
        <v>-528012699</v>
      </c>
      <c r="Y587">
        <v>8</v>
      </c>
      <c r="AA587">
        <v>23.09</v>
      </c>
      <c r="AB587">
        <v>0</v>
      </c>
      <c r="AC587">
        <v>0</v>
      </c>
      <c r="AD587">
        <v>0</v>
      </c>
      <c r="AE587">
        <v>23.09</v>
      </c>
      <c r="AF587">
        <v>0</v>
      </c>
      <c r="AG587">
        <v>0</v>
      </c>
      <c r="AH587">
        <v>0</v>
      </c>
      <c r="AI587">
        <v>1</v>
      </c>
      <c r="AJ587">
        <v>1</v>
      </c>
      <c r="AK587">
        <v>1</v>
      </c>
      <c r="AL587">
        <v>1</v>
      </c>
      <c r="AN587">
        <v>0</v>
      </c>
      <c r="AO587">
        <v>1</v>
      </c>
      <c r="AP587">
        <v>0</v>
      </c>
      <c r="AQ587">
        <v>0</v>
      </c>
      <c r="AR587">
        <v>0</v>
      </c>
      <c r="AS587" t="s">
        <v>3</v>
      </c>
      <c r="AT587">
        <v>8</v>
      </c>
      <c r="AU587" t="s">
        <v>3</v>
      </c>
      <c r="AV587">
        <v>0</v>
      </c>
      <c r="AW587">
        <v>2</v>
      </c>
      <c r="AX587">
        <v>48585560</v>
      </c>
      <c r="AY587">
        <v>1</v>
      </c>
      <c r="AZ587">
        <v>0</v>
      </c>
      <c r="BA587">
        <v>654</v>
      </c>
      <c r="BB587">
        <v>0</v>
      </c>
      <c r="BC587">
        <v>0</v>
      </c>
      <c r="BD587">
        <v>0</v>
      </c>
      <c r="BE587">
        <v>0</v>
      </c>
      <c r="BF587">
        <v>0</v>
      </c>
      <c r="BG587">
        <v>0</v>
      </c>
      <c r="BH587">
        <v>0</v>
      </c>
      <c r="BI587">
        <v>0</v>
      </c>
      <c r="BJ587">
        <v>0</v>
      </c>
      <c r="BK587">
        <v>0</v>
      </c>
      <c r="BL587">
        <v>0</v>
      </c>
      <c r="BM587">
        <v>0</v>
      </c>
      <c r="BN587">
        <v>0</v>
      </c>
      <c r="BO587">
        <v>0</v>
      </c>
      <c r="BP587">
        <v>0</v>
      </c>
      <c r="BQ587">
        <v>0</v>
      </c>
      <c r="BR587">
        <v>0</v>
      </c>
      <c r="BS587">
        <v>0</v>
      </c>
      <c r="BT587">
        <v>0</v>
      </c>
      <c r="BU587">
        <v>0</v>
      </c>
      <c r="BV587">
        <v>0</v>
      </c>
      <c r="BW587">
        <v>0</v>
      </c>
      <c r="CX587">
        <f>Y587*Source!I250</f>
        <v>0.76080000000000003</v>
      </c>
      <c r="CY587">
        <f>AA587</f>
        <v>23.09</v>
      </c>
      <c r="CZ587">
        <f>AE587</f>
        <v>23.09</v>
      </c>
      <c r="DA587">
        <f>AI587</f>
        <v>1</v>
      </c>
      <c r="DB587">
        <f t="shared" si="66"/>
        <v>184.72</v>
      </c>
      <c r="DC587">
        <f t="shared" si="67"/>
        <v>0</v>
      </c>
    </row>
    <row r="588" spans="1:107">
      <c r="A588">
        <f>ROW(Source!A250)</f>
        <v>250</v>
      </c>
      <c r="B588">
        <v>48583957</v>
      </c>
      <c r="C588">
        <v>48585540</v>
      </c>
      <c r="D588">
        <v>40489071</v>
      </c>
      <c r="E588">
        <v>1</v>
      </c>
      <c r="F588">
        <v>1</v>
      </c>
      <c r="G588">
        <v>1</v>
      </c>
      <c r="H588">
        <v>3</v>
      </c>
      <c r="I588" t="s">
        <v>1391</v>
      </c>
      <c r="J588" t="s">
        <v>1392</v>
      </c>
      <c r="K588" t="s">
        <v>1393</v>
      </c>
      <c r="L588">
        <v>1348</v>
      </c>
      <c r="N588">
        <v>1009</v>
      </c>
      <c r="O588" t="s">
        <v>40</v>
      </c>
      <c r="P588" t="s">
        <v>40</v>
      </c>
      <c r="Q588">
        <v>1000</v>
      </c>
      <c r="W588">
        <v>0</v>
      </c>
      <c r="X588">
        <v>-384985709</v>
      </c>
      <c r="Y588">
        <v>1.4999999999999999E-2</v>
      </c>
      <c r="AA588">
        <v>9040.01</v>
      </c>
      <c r="AB588">
        <v>0</v>
      </c>
      <c r="AC588">
        <v>0</v>
      </c>
      <c r="AD588">
        <v>0</v>
      </c>
      <c r="AE588">
        <v>9040.01</v>
      </c>
      <c r="AF588">
        <v>0</v>
      </c>
      <c r="AG588">
        <v>0</v>
      </c>
      <c r="AH588">
        <v>0</v>
      </c>
      <c r="AI588">
        <v>1</v>
      </c>
      <c r="AJ588">
        <v>1</v>
      </c>
      <c r="AK588">
        <v>1</v>
      </c>
      <c r="AL588">
        <v>1</v>
      </c>
      <c r="AN588">
        <v>0</v>
      </c>
      <c r="AO588">
        <v>1</v>
      </c>
      <c r="AP588">
        <v>0</v>
      </c>
      <c r="AQ588">
        <v>0</v>
      </c>
      <c r="AR588">
        <v>0</v>
      </c>
      <c r="AS588" t="s">
        <v>3</v>
      </c>
      <c r="AT588">
        <v>1.4999999999999999E-2</v>
      </c>
      <c r="AU588" t="s">
        <v>3</v>
      </c>
      <c r="AV588">
        <v>0</v>
      </c>
      <c r="AW588">
        <v>2</v>
      </c>
      <c r="AX588">
        <v>48585561</v>
      </c>
      <c r="AY588">
        <v>1</v>
      </c>
      <c r="AZ588">
        <v>0</v>
      </c>
      <c r="BA588">
        <v>655</v>
      </c>
      <c r="BB588">
        <v>0</v>
      </c>
      <c r="BC588">
        <v>0</v>
      </c>
      <c r="BD588">
        <v>0</v>
      </c>
      <c r="BE588">
        <v>0</v>
      </c>
      <c r="BF588">
        <v>0</v>
      </c>
      <c r="BG588">
        <v>0</v>
      </c>
      <c r="BH588">
        <v>0</v>
      </c>
      <c r="BI588">
        <v>0</v>
      </c>
      <c r="BJ588">
        <v>0</v>
      </c>
      <c r="BK588">
        <v>0</v>
      </c>
      <c r="BL588">
        <v>0</v>
      </c>
      <c r="BM588">
        <v>0</v>
      </c>
      <c r="BN588">
        <v>0</v>
      </c>
      <c r="BO588">
        <v>0</v>
      </c>
      <c r="BP588">
        <v>0</v>
      </c>
      <c r="BQ588">
        <v>0</v>
      </c>
      <c r="BR588">
        <v>0</v>
      </c>
      <c r="BS588">
        <v>0</v>
      </c>
      <c r="BT588">
        <v>0</v>
      </c>
      <c r="BU588">
        <v>0</v>
      </c>
      <c r="BV588">
        <v>0</v>
      </c>
      <c r="BW588">
        <v>0</v>
      </c>
      <c r="CX588">
        <f>Y588*Source!I250</f>
        <v>1.4265E-3</v>
      </c>
      <c r="CY588">
        <f>AA588</f>
        <v>9040.01</v>
      </c>
      <c r="CZ588">
        <f>AE588</f>
        <v>9040.01</v>
      </c>
      <c r="DA588">
        <f>AI588</f>
        <v>1</v>
      </c>
      <c r="DB588">
        <f t="shared" si="66"/>
        <v>135.6</v>
      </c>
      <c r="DC588">
        <f t="shared" si="67"/>
        <v>0</v>
      </c>
    </row>
    <row r="589" spans="1:107">
      <c r="A589">
        <f>ROW(Source!A250)</f>
        <v>250</v>
      </c>
      <c r="B589">
        <v>48583957</v>
      </c>
      <c r="C589">
        <v>48585540</v>
      </c>
      <c r="D589">
        <v>40546363</v>
      </c>
      <c r="E589">
        <v>1</v>
      </c>
      <c r="F589">
        <v>1</v>
      </c>
      <c r="G589">
        <v>1</v>
      </c>
      <c r="H589">
        <v>3</v>
      </c>
      <c r="I589" t="s">
        <v>1394</v>
      </c>
      <c r="J589" t="s">
        <v>1395</v>
      </c>
      <c r="K589" t="s">
        <v>1396</v>
      </c>
      <c r="L589">
        <v>1348</v>
      </c>
      <c r="N589">
        <v>1009</v>
      </c>
      <c r="O589" t="s">
        <v>40</v>
      </c>
      <c r="P589" t="s">
        <v>40</v>
      </c>
      <c r="Q589">
        <v>1000</v>
      </c>
      <c r="W589">
        <v>0</v>
      </c>
      <c r="X589">
        <v>1963711609</v>
      </c>
      <c r="Y589">
        <v>8.8999999999999995E-4</v>
      </c>
      <c r="AA589">
        <v>27081.98</v>
      </c>
      <c r="AB589">
        <v>0</v>
      </c>
      <c r="AC589">
        <v>0</v>
      </c>
      <c r="AD589">
        <v>0</v>
      </c>
      <c r="AE589">
        <v>27081.98</v>
      </c>
      <c r="AF589">
        <v>0</v>
      </c>
      <c r="AG589">
        <v>0</v>
      </c>
      <c r="AH589">
        <v>0</v>
      </c>
      <c r="AI589">
        <v>1</v>
      </c>
      <c r="AJ589">
        <v>1</v>
      </c>
      <c r="AK589">
        <v>1</v>
      </c>
      <c r="AL589">
        <v>1</v>
      </c>
      <c r="AN589">
        <v>0</v>
      </c>
      <c r="AO589">
        <v>1</v>
      </c>
      <c r="AP589">
        <v>0</v>
      </c>
      <c r="AQ589">
        <v>0</v>
      </c>
      <c r="AR589">
        <v>0</v>
      </c>
      <c r="AS589" t="s">
        <v>3</v>
      </c>
      <c r="AT589">
        <v>8.8999999999999995E-4</v>
      </c>
      <c r="AU589" t="s">
        <v>3</v>
      </c>
      <c r="AV589">
        <v>0</v>
      </c>
      <c r="AW589">
        <v>2</v>
      </c>
      <c r="AX589">
        <v>48585568</v>
      </c>
      <c r="AY589">
        <v>1</v>
      </c>
      <c r="AZ589">
        <v>0</v>
      </c>
      <c r="BA589">
        <v>662</v>
      </c>
      <c r="BB589">
        <v>0</v>
      </c>
      <c r="BC589">
        <v>0</v>
      </c>
      <c r="BD589">
        <v>0</v>
      </c>
      <c r="BE589">
        <v>0</v>
      </c>
      <c r="BF589">
        <v>0</v>
      </c>
      <c r="BG589">
        <v>0</v>
      </c>
      <c r="BH589">
        <v>0</v>
      </c>
      <c r="BI589">
        <v>0</v>
      </c>
      <c r="BJ589">
        <v>0</v>
      </c>
      <c r="BK589">
        <v>0</v>
      </c>
      <c r="BL589">
        <v>0</v>
      </c>
      <c r="BM589">
        <v>0</v>
      </c>
      <c r="BN589">
        <v>0</v>
      </c>
      <c r="BO589">
        <v>0</v>
      </c>
      <c r="BP589">
        <v>0</v>
      </c>
      <c r="BQ589">
        <v>0</v>
      </c>
      <c r="BR589">
        <v>0</v>
      </c>
      <c r="BS589">
        <v>0</v>
      </c>
      <c r="BT589">
        <v>0</v>
      </c>
      <c r="BU589">
        <v>0</v>
      </c>
      <c r="BV589">
        <v>0</v>
      </c>
      <c r="BW589">
        <v>0</v>
      </c>
      <c r="CX589">
        <f>Y589*Source!I250</f>
        <v>8.4639000000000001E-5</v>
      </c>
      <c r="CY589">
        <f>AA589</f>
        <v>27081.98</v>
      </c>
      <c r="CZ589">
        <f>AE589</f>
        <v>27081.98</v>
      </c>
      <c r="DA589">
        <f>AI589</f>
        <v>1</v>
      </c>
      <c r="DB589">
        <f t="shared" si="66"/>
        <v>24.1</v>
      </c>
      <c r="DC589">
        <f t="shared" si="67"/>
        <v>0</v>
      </c>
    </row>
    <row r="590" spans="1:107">
      <c r="A590">
        <f>ROW(Source!A253)</f>
        <v>253</v>
      </c>
      <c r="B590">
        <v>48583957</v>
      </c>
      <c r="C590">
        <v>48585571</v>
      </c>
      <c r="D590">
        <v>23129536</v>
      </c>
      <c r="E590">
        <v>1</v>
      </c>
      <c r="F590">
        <v>1</v>
      </c>
      <c r="G590">
        <v>1</v>
      </c>
      <c r="H590">
        <v>1</v>
      </c>
      <c r="I590" t="s">
        <v>989</v>
      </c>
      <c r="J590" t="s">
        <v>3</v>
      </c>
      <c r="K590" t="s">
        <v>990</v>
      </c>
      <c r="L590">
        <v>1369</v>
      </c>
      <c r="N590">
        <v>1013</v>
      </c>
      <c r="O590" t="s">
        <v>991</v>
      </c>
      <c r="P590" t="s">
        <v>991</v>
      </c>
      <c r="Q590">
        <v>1</v>
      </c>
      <c r="W590">
        <v>0</v>
      </c>
      <c r="X590">
        <v>1663406391</v>
      </c>
      <c r="Y590">
        <v>1.33</v>
      </c>
      <c r="AA590">
        <v>0</v>
      </c>
      <c r="AB590">
        <v>0</v>
      </c>
      <c r="AC590">
        <v>0</v>
      </c>
      <c r="AD590">
        <v>8.2799999999999994</v>
      </c>
      <c r="AE590">
        <v>0</v>
      </c>
      <c r="AF590">
        <v>0</v>
      </c>
      <c r="AG590">
        <v>0</v>
      </c>
      <c r="AH590">
        <v>8.2799999999999994</v>
      </c>
      <c r="AI590">
        <v>1</v>
      </c>
      <c r="AJ590">
        <v>1</v>
      </c>
      <c r="AK590">
        <v>1</v>
      </c>
      <c r="AL590">
        <v>1</v>
      </c>
      <c r="AN590">
        <v>0</v>
      </c>
      <c r="AO590">
        <v>1</v>
      </c>
      <c r="AP590">
        <v>0</v>
      </c>
      <c r="AQ590">
        <v>0</v>
      </c>
      <c r="AR590">
        <v>0</v>
      </c>
      <c r="AS590" t="s">
        <v>3</v>
      </c>
      <c r="AT590">
        <v>1.33</v>
      </c>
      <c r="AU590" t="s">
        <v>3</v>
      </c>
      <c r="AV590">
        <v>1</v>
      </c>
      <c r="AW590">
        <v>2</v>
      </c>
      <c r="AX590">
        <v>48585580</v>
      </c>
      <c r="AY590">
        <v>1</v>
      </c>
      <c r="AZ590">
        <v>0</v>
      </c>
      <c r="BA590">
        <v>663</v>
      </c>
      <c r="BB590">
        <v>0</v>
      </c>
      <c r="BC590">
        <v>0</v>
      </c>
      <c r="BD590">
        <v>0</v>
      </c>
      <c r="BE590">
        <v>0</v>
      </c>
      <c r="BF590">
        <v>0</v>
      </c>
      <c r="BG590">
        <v>0</v>
      </c>
      <c r="BH590">
        <v>0</v>
      </c>
      <c r="BI590">
        <v>0</v>
      </c>
      <c r="BJ590">
        <v>0</v>
      </c>
      <c r="BK590">
        <v>0</v>
      </c>
      <c r="BL590">
        <v>0</v>
      </c>
      <c r="BM590">
        <v>0</v>
      </c>
      <c r="BN590">
        <v>0</v>
      </c>
      <c r="BO590">
        <v>0</v>
      </c>
      <c r="BP590">
        <v>0</v>
      </c>
      <c r="BQ590">
        <v>0</v>
      </c>
      <c r="BR590">
        <v>0</v>
      </c>
      <c r="BS590">
        <v>0</v>
      </c>
      <c r="BT590">
        <v>0</v>
      </c>
      <c r="BU590">
        <v>0</v>
      </c>
      <c r="BV590">
        <v>0</v>
      </c>
      <c r="BW590">
        <v>0</v>
      </c>
      <c r="CX590">
        <f>Y590*Source!I253</f>
        <v>2.66</v>
      </c>
      <c r="CY590">
        <f>AD590</f>
        <v>8.2799999999999994</v>
      </c>
      <c r="CZ590">
        <f>AH590</f>
        <v>8.2799999999999994</v>
      </c>
      <c r="DA590">
        <f>AL590</f>
        <v>1</v>
      </c>
      <c r="DB590">
        <f t="shared" si="66"/>
        <v>11.01</v>
      </c>
      <c r="DC590">
        <f t="shared" si="67"/>
        <v>0</v>
      </c>
    </row>
    <row r="591" spans="1:107">
      <c r="A591">
        <f>ROW(Source!A253)</f>
        <v>253</v>
      </c>
      <c r="B591">
        <v>48583957</v>
      </c>
      <c r="C591">
        <v>48585571</v>
      </c>
      <c r="D591">
        <v>40547104</v>
      </c>
      <c r="E591">
        <v>1</v>
      </c>
      <c r="F591">
        <v>1</v>
      </c>
      <c r="G591">
        <v>1</v>
      </c>
      <c r="H591">
        <v>2</v>
      </c>
      <c r="I591" t="s">
        <v>1397</v>
      </c>
      <c r="J591" t="s">
        <v>1398</v>
      </c>
      <c r="K591" t="s">
        <v>1399</v>
      </c>
      <c r="L591">
        <v>1368</v>
      </c>
      <c r="N591">
        <v>1011</v>
      </c>
      <c r="O591" t="s">
        <v>997</v>
      </c>
      <c r="P591" t="s">
        <v>997</v>
      </c>
      <c r="Q591">
        <v>1</v>
      </c>
      <c r="W591">
        <v>0</v>
      </c>
      <c r="X591">
        <v>-1265006147</v>
      </c>
      <c r="Y591">
        <v>0.31</v>
      </c>
      <c r="AA591">
        <v>0</v>
      </c>
      <c r="AB591">
        <v>2.85</v>
      </c>
      <c r="AC591">
        <v>0</v>
      </c>
      <c r="AD591">
        <v>0</v>
      </c>
      <c r="AE591">
        <v>0</v>
      </c>
      <c r="AF591">
        <v>2.85</v>
      </c>
      <c r="AG591">
        <v>0</v>
      </c>
      <c r="AH591">
        <v>0</v>
      </c>
      <c r="AI591">
        <v>1</v>
      </c>
      <c r="AJ591">
        <v>1</v>
      </c>
      <c r="AK591">
        <v>1</v>
      </c>
      <c r="AL591">
        <v>1</v>
      </c>
      <c r="AN591">
        <v>0</v>
      </c>
      <c r="AO591">
        <v>1</v>
      </c>
      <c r="AP591">
        <v>0</v>
      </c>
      <c r="AQ591">
        <v>0</v>
      </c>
      <c r="AR591">
        <v>0</v>
      </c>
      <c r="AS591" t="s">
        <v>3</v>
      </c>
      <c r="AT591">
        <v>0.31</v>
      </c>
      <c r="AU591" t="s">
        <v>3</v>
      </c>
      <c r="AV591">
        <v>0</v>
      </c>
      <c r="AW591">
        <v>2</v>
      </c>
      <c r="AX591">
        <v>48585581</v>
      </c>
      <c r="AY591">
        <v>1</v>
      </c>
      <c r="AZ591">
        <v>0</v>
      </c>
      <c r="BA591">
        <v>664</v>
      </c>
      <c r="BB591">
        <v>0</v>
      </c>
      <c r="BC591">
        <v>0</v>
      </c>
      <c r="BD591">
        <v>0</v>
      </c>
      <c r="BE591">
        <v>0</v>
      </c>
      <c r="BF591">
        <v>0</v>
      </c>
      <c r="BG591">
        <v>0</v>
      </c>
      <c r="BH591">
        <v>0</v>
      </c>
      <c r="BI591">
        <v>0</v>
      </c>
      <c r="BJ591">
        <v>0</v>
      </c>
      <c r="BK591">
        <v>0</v>
      </c>
      <c r="BL591">
        <v>0</v>
      </c>
      <c r="BM591">
        <v>0</v>
      </c>
      <c r="BN591">
        <v>0</v>
      </c>
      <c r="BO591">
        <v>0</v>
      </c>
      <c r="BP591">
        <v>0</v>
      </c>
      <c r="BQ591">
        <v>0</v>
      </c>
      <c r="BR591">
        <v>0</v>
      </c>
      <c r="BS591">
        <v>0</v>
      </c>
      <c r="BT591">
        <v>0</v>
      </c>
      <c r="BU591">
        <v>0</v>
      </c>
      <c r="BV591">
        <v>0</v>
      </c>
      <c r="BW591">
        <v>0</v>
      </c>
      <c r="CX591">
        <f>Y591*Source!I253</f>
        <v>0.62</v>
      </c>
      <c r="CY591">
        <f>AB591</f>
        <v>2.85</v>
      </c>
      <c r="CZ591">
        <f>AF591</f>
        <v>2.85</v>
      </c>
      <c r="DA591">
        <f>AJ591</f>
        <v>1</v>
      </c>
      <c r="DB591">
        <f t="shared" si="66"/>
        <v>0.88</v>
      </c>
      <c r="DC591">
        <f t="shared" si="67"/>
        <v>0</v>
      </c>
    </row>
    <row r="592" spans="1:107">
      <c r="A592">
        <f>ROW(Source!A253)</f>
        <v>253</v>
      </c>
      <c r="B592">
        <v>48583957</v>
      </c>
      <c r="C592">
        <v>48585571</v>
      </c>
      <c r="D592">
        <v>40547108</v>
      </c>
      <c r="E592">
        <v>1</v>
      </c>
      <c r="F592">
        <v>1</v>
      </c>
      <c r="G592">
        <v>1</v>
      </c>
      <c r="H592">
        <v>2</v>
      </c>
      <c r="I592" t="s">
        <v>1379</v>
      </c>
      <c r="J592" t="s">
        <v>1380</v>
      </c>
      <c r="K592" t="s">
        <v>1381</v>
      </c>
      <c r="L592">
        <v>1368</v>
      </c>
      <c r="N592">
        <v>1011</v>
      </c>
      <c r="O592" t="s">
        <v>997</v>
      </c>
      <c r="P592" t="s">
        <v>997</v>
      </c>
      <c r="Q592">
        <v>1</v>
      </c>
      <c r="W592">
        <v>0</v>
      </c>
      <c r="X592">
        <v>1846615105</v>
      </c>
      <c r="Y592">
        <v>0.05</v>
      </c>
      <c r="AA592">
        <v>0</v>
      </c>
      <c r="AB592">
        <v>6.9</v>
      </c>
      <c r="AC592">
        <v>0</v>
      </c>
      <c r="AD592">
        <v>0</v>
      </c>
      <c r="AE592">
        <v>0</v>
      </c>
      <c r="AF592">
        <v>6.9</v>
      </c>
      <c r="AG592">
        <v>0</v>
      </c>
      <c r="AH592">
        <v>0</v>
      </c>
      <c r="AI592">
        <v>1</v>
      </c>
      <c r="AJ592">
        <v>1</v>
      </c>
      <c r="AK592">
        <v>1</v>
      </c>
      <c r="AL592">
        <v>1</v>
      </c>
      <c r="AN592">
        <v>0</v>
      </c>
      <c r="AO592">
        <v>1</v>
      </c>
      <c r="AP592">
        <v>0</v>
      </c>
      <c r="AQ592">
        <v>0</v>
      </c>
      <c r="AR592">
        <v>0</v>
      </c>
      <c r="AS592" t="s">
        <v>3</v>
      </c>
      <c r="AT592">
        <v>0.05</v>
      </c>
      <c r="AU592" t="s">
        <v>3</v>
      </c>
      <c r="AV592">
        <v>0</v>
      </c>
      <c r="AW592">
        <v>2</v>
      </c>
      <c r="AX592">
        <v>48585582</v>
      </c>
      <c r="AY592">
        <v>1</v>
      </c>
      <c r="AZ592">
        <v>0</v>
      </c>
      <c r="BA592">
        <v>665</v>
      </c>
      <c r="BB592">
        <v>0</v>
      </c>
      <c r="BC592">
        <v>0</v>
      </c>
      <c r="BD592">
        <v>0</v>
      </c>
      <c r="BE592">
        <v>0</v>
      </c>
      <c r="BF592">
        <v>0</v>
      </c>
      <c r="BG592">
        <v>0</v>
      </c>
      <c r="BH592">
        <v>0</v>
      </c>
      <c r="BI592">
        <v>0</v>
      </c>
      <c r="BJ592">
        <v>0</v>
      </c>
      <c r="BK592">
        <v>0</v>
      </c>
      <c r="BL592">
        <v>0</v>
      </c>
      <c r="BM592">
        <v>0</v>
      </c>
      <c r="BN592">
        <v>0</v>
      </c>
      <c r="BO592">
        <v>0</v>
      </c>
      <c r="BP592">
        <v>0</v>
      </c>
      <c r="BQ592">
        <v>0</v>
      </c>
      <c r="BR592">
        <v>0</v>
      </c>
      <c r="BS592">
        <v>0</v>
      </c>
      <c r="BT592">
        <v>0</v>
      </c>
      <c r="BU592">
        <v>0</v>
      </c>
      <c r="BV592">
        <v>0</v>
      </c>
      <c r="BW592">
        <v>0</v>
      </c>
      <c r="CX592">
        <f>Y592*Source!I253</f>
        <v>0.1</v>
      </c>
      <c r="CY592">
        <f>AB592</f>
        <v>6.9</v>
      </c>
      <c r="CZ592">
        <f>AF592</f>
        <v>6.9</v>
      </c>
      <c r="DA592">
        <f>AJ592</f>
        <v>1</v>
      </c>
      <c r="DB592">
        <f t="shared" si="66"/>
        <v>0.35</v>
      </c>
      <c r="DC592">
        <f t="shared" si="67"/>
        <v>0</v>
      </c>
    </row>
    <row r="593" spans="1:107">
      <c r="A593">
        <f>ROW(Source!A253)</f>
        <v>253</v>
      </c>
      <c r="B593">
        <v>48583957</v>
      </c>
      <c r="C593">
        <v>48585571</v>
      </c>
      <c r="D593">
        <v>40547214</v>
      </c>
      <c r="E593">
        <v>1</v>
      </c>
      <c r="F593">
        <v>1</v>
      </c>
      <c r="G593">
        <v>1</v>
      </c>
      <c r="H593">
        <v>2</v>
      </c>
      <c r="I593" t="s">
        <v>1104</v>
      </c>
      <c r="J593" t="s">
        <v>1105</v>
      </c>
      <c r="K593" t="s">
        <v>1106</v>
      </c>
      <c r="L593">
        <v>1368</v>
      </c>
      <c r="N593">
        <v>1011</v>
      </c>
      <c r="O593" t="s">
        <v>997</v>
      </c>
      <c r="P593" t="s">
        <v>997</v>
      </c>
      <c r="Q593">
        <v>1</v>
      </c>
      <c r="W593">
        <v>0</v>
      </c>
      <c r="X593">
        <v>1084334125</v>
      </c>
      <c r="Y593">
        <v>0.23</v>
      </c>
      <c r="AA593">
        <v>0</v>
      </c>
      <c r="AB593">
        <v>7.55</v>
      </c>
      <c r="AC593">
        <v>0</v>
      </c>
      <c r="AD593">
        <v>0</v>
      </c>
      <c r="AE593">
        <v>0</v>
      </c>
      <c r="AF593">
        <v>7.55</v>
      </c>
      <c r="AG593">
        <v>0</v>
      </c>
      <c r="AH593">
        <v>0</v>
      </c>
      <c r="AI593">
        <v>1</v>
      </c>
      <c r="AJ593">
        <v>1</v>
      </c>
      <c r="AK593">
        <v>1</v>
      </c>
      <c r="AL593">
        <v>1</v>
      </c>
      <c r="AN593">
        <v>0</v>
      </c>
      <c r="AO593">
        <v>1</v>
      </c>
      <c r="AP593">
        <v>0</v>
      </c>
      <c r="AQ593">
        <v>0</v>
      </c>
      <c r="AR593">
        <v>0</v>
      </c>
      <c r="AS593" t="s">
        <v>3</v>
      </c>
      <c r="AT593">
        <v>0.23</v>
      </c>
      <c r="AU593" t="s">
        <v>3</v>
      </c>
      <c r="AV593">
        <v>0</v>
      </c>
      <c r="AW593">
        <v>2</v>
      </c>
      <c r="AX593">
        <v>48585583</v>
      </c>
      <c r="AY593">
        <v>1</v>
      </c>
      <c r="AZ593">
        <v>0</v>
      </c>
      <c r="BA593">
        <v>666</v>
      </c>
      <c r="BB593">
        <v>0</v>
      </c>
      <c r="BC593">
        <v>0</v>
      </c>
      <c r="BD593">
        <v>0</v>
      </c>
      <c r="BE593">
        <v>0</v>
      </c>
      <c r="BF593">
        <v>0</v>
      </c>
      <c r="BG593">
        <v>0</v>
      </c>
      <c r="BH593">
        <v>0</v>
      </c>
      <c r="BI593">
        <v>0</v>
      </c>
      <c r="BJ593">
        <v>0</v>
      </c>
      <c r="BK593">
        <v>0</v>
      </c>
      <c r="BL593">
        <v>0</v>
      </c>
      <c r="BM593">
        <v>0</v>
      </c>
      <c r="BN593">
        <v>0</v>
      </c>
      <c r="BO593">
        <v>0</v>
      </c>
      <c r="BP593">
        <v>0</v>
      </c>
      <c r="BQ593">
        <v>0</v>
      </c>
      <c r="BR593">
        <v>0</v>
      </c>
      <c r="BS593">
        <v>0</v>
      </c>
      <c r="BT593">
        <v>0</v>
      </c>
      <c r="BU593">
        <v>0</v>
      </c>
      <c r="BV593">
        <v>0</v>
      </c>
      <c r="BW593">
        <v>0</v>
      </c>
      <c r="CX593">
        <f>Y593*Source!I253</f>
        <v>0.46</v>
      </c>
      <c r="CY593">
        <f>AB593</f>
        <v>7.55</v>
      </c>
      <c r="CZ593">
        <f>AF593</f>
        <v>7.55</v>
      </c>
      <c r="DA593">
        <f>AJ593</f>
        <v>1</v>
      </c>
      <c r="DB593">
        <f t="shared" si="66"/>
        <v>1.74</v>
      </c>
      <c r="DC593">
        <f t="shared" si="67"/>
        <v>0</v>
      </c>
    </row>
    <row r="594" spans="1:107">
      <c r="A594">
        <f>ROW(Source!A253)</f>
        <v>253</v>
      </c>
      <c r="B594">
        <v>48583957</v>
      </c>
      <c r="C594">
        <v>48585571</v>
      </c>
      <c r="D594">
        <v>40548857</v>
      </c>
      <c r="E594">
        <v>1</v>
      </c>
      <c r="F594">
        <v>1</v>
      </c>
      <c r="G594">
        <v>1</v>
      </c>
      <c r="H594">
        <v>2</v>
      </c>
      <c r="I594" t="s">
        <v>1028</v>
      </c>
      <c r="J594" t="s">
        <v>1029</v>
      </c>
      <c r="K594" t="s">
        <v>1030</v>
      </c>
      <c r="L594">
        <v>1368</v>
      </c>
      <c r="N594">
        <v>1011</v>
      </c>
      <c r="O594" t="s">
        <v>997</v>
      </c>
      <c r="P594" t="s">
        <v>997</v>
      </c>
      <c r="Q594">
        <v>1</v>
      </c>
      <c r="W594">
        <v>0</v>
      </c>
      <c r="X594">
        <v>-671646184</v>
      </c>
      <c r="Y594">
        <v>0.01</v>
      </c>
      <c r="AA594">
        <v>0</v>
      </c>
      <c r="AB594">
        <v>91.76</v>
      </c>
      <c r="AC594">
        <v>10.35</v>
      </c>
      <c r="AD594">
        <v>0</v>
      </c>
      <c r="AE594">
        <v>0</v>
      </c>
      <c r="AF594">
        <v>91.76</v>
      </c>
      <c r="AG594">
        <v>10.35</v>
      </c>
      <c r="AH594">
        <v>0</v>
      </c>
      <c r="AI594">
        <v>1</v>
      </c>
      <c r="AJ594">
        <v>1</v>
      </c>
      <c r="AK594">
        <v>1</v>
      </c>
      <c r="AL594">
        <v>1</v>
      </c>
      <c r="AN594">
        <v>0</v>
      </c>
      <c r="AO594">
        <v>1</v>
      </c>
      <c r="AP594">
        <v>0</v>
      </c>
      <c r="AQ594">
        <v>0</v>
      </c>
      <c r="AR594">
        <v>0</v>
      </c>
      <c r="AS594" t="s">
        <v>3</v>
      </c>
      <c r="AT594">
        <v>0.01</v>
      </c>
      <c r="AU594" t="s">
        <v>3</v>
      </c>
      <c r="AV594">
        <v>0</v>
      </c>
      <c r="AW594">
        <v>2</v>
      </c>
      <c r="AX594">
        <v>48585584</v>
      </c>
      <c r="AY594">
        <v>1</v>
      </c>
      <c r="AZ594">
        <v>0</v>
      </c>
      <c r="BA594">
        <v>667</v>
      </c>
      <c r="BB594">
        <v>0</v>
      </c>
      <c r="BC594">
        <v>0</v>
      </c>
      <c r="BD594">
        <v>0</v>
      </c>
      <c r="BE594">
        <v>0</v>
      </c>
      <c r="BF594">
        <v>0</v>
      </c>
      <c r="BG594">
        <v>0</v>
      </c>
      <c r="BH594">
        <v>0</v>
      </c>
      <c r="BI594">
        <v>0</v>
      </c>
      <c r="BJ594">
        <v>0</v>
      </c>
      <c r="BK594">
        <v>0</v>
      </c>
      <c r="BL594">
        <v>0</v>
      </c>
      <c r="BM594">
        <v>0</v>
      </c>
      <c r="BN594">
        <v>0</v>
      </c>
      <c r="BO594">
        <v>0</v>
      </c>
      <c r="BP594">
        <v>0</v>
      </c>
      <c r="BQ594">
        <v>0</v>
      </c>
      <c r="BR594">
        <v>0</v>
      </c>
      <c r="BS594">
        <v>0</v>
      </c>
      <c r="BT594">
        <v>0</v>
      </c>
      <c r="BU594">
        <v>0</v>
      </c>
      <c r="BV594">
        <v>0</v>
      </c>
      <c r="BW594">
        <v>0</v>
      </c>
      <c r="CX594">
        <f>Y594*Source!I253</f>
        <v>0.02</v>
      </c>
      <c r="CY594">
        <f>AB594</f>
        <v>91.76</v>
      </c>
      <c r="CZ594">
        <f>AF594</f>
        <v>91.76</v>
      </c>
      <c r="DA594">
        <f>AJ594</f>
        <v>1</v>
      </c>
      <c r="DB594">
        <f t="shared" si="66"/>
        <v>0.92</v>
      </c>
      <c r="DC594">
        <f t="shared" si="67"/>
        <v>0.1</v>
      </c>
    </row>
    <row r="595" spans="1:107">
      <c r="A595">
        <f>ROW(Source!A253)</f>
        <v>253</v>
      </c>
      <c r="B595">
        <v>48583957</v>
      </c>
      <c r="C595">
        <v>48585571</v>
      </c>
      <c r="D595">
        <v>40488840</v>
      </c>
      <c r="E595">
        <v>1</v>
      </c>
      <c r="F595">
        <v>1</v>
      </c>
      <c r="G595">
        <v>1</v>
      </c>
      <c r="H595">
        <v>3</v>
      </c>
      <c r="I595" t="s">
        <v>1385</v>
      </c>
      <c r="J595" t="s">
        <v>1386</v>
      </c>
      <c r="K595" t="s">
        <v>1387</v>
      </c>
      <c r="L595">
        <v>1348</v>
      </c>
      <c r="N595">
        <v>1009</v>
      </c>
      <c r="O595" t="s">
        <v>40</v>
      </c>
      <c r="P595" t="s">
        <v>40</v>
      </c>
      <c r="Q595">
        <v>1000</v>
      </c>
      <c r="W595">
        <v>0</v>
      </c>
      <c r="X595">
        <v>184689296</v>
      </c>
      <c r="Y595">
        <v>2.0000000000000001E-4</v>
      </c>
      <c r="AA595">
        <v>10362</v>
      </c>
      <c r="AB595">
        <v>0</v>
      </c>
      <c r="AC595">
        <v>0</v>
      </c>
      <c r="AD595">
        <v>0</v>
      </c>
      <c r="AE595">
        <v>10362</v>
      </c>
      <c r="AF595">
        <v>0</v>
      </c>
      <c r="AG595">
        <v>0</v>
      </c>
      <c r="AH595">
        <v>0</v>
      </c>
      <c r="AI595">
        <v>1</v>
      </c>
      <c r="AJ595">
        <v>1</v>
      </c>
      <c r="AK595">
        <v>1</v>
      </c>
      <c r="AL595">
        <v>1</v>
      </c>
      <c r="AN595">
        <v>0</v>
      </c>
      <c r="AO595">
        <v>1</v>
      </c>
      <c r="AP595">
        <v>0</v>
      </c>
      <c r="AQ595">
        <v>0</v>
      </c>
      <c r="AR595">
        <v>0</v>
      </c>
      <c r="AS595" t="s">
        <v>3</v>
      </c>
      <c r="AT595">
        <v>2.0000000000000001E-4</v>
      </c>
      <c r="AU595" t="s">
        <v>3</v>
      </c>
      <c r="AV595">
        <v>0</v>
      </c>
      <c r="AW595">
        <v>2</v>
      </c>
      <c r="AX595">
        <v>48585585</v>
      </c>
      <c r="AY595">
        <v>1</v>
      </c>
      <c r="AZ595">
        <v>0</v>
      </c>
      <c r="BA595">
        <v>668</v>
      </c>
      <c r="BB595">
        <v>0</v>
      </c>
      <c r="BC595">
        <v>0</v>
      </c>
      <c r="BD595">
        <v>0</v>
      </c>
      <c r="BE595">
        <v>0</v>
      </c>
      <c r="BF595">
        <v>0</v>
      </c>
      <c r="BG595">
        <v>0</v>
      </c>
      <c r="BH595">
        <v>0</v>
      </c>
      <c r="BI595">
        <v>0</v>
      </c>
      <c r="BJ595">
        <v>0</v>
      </c>
      <c r="BK595">
        <v>0</v>
      </c>
      <c r="BL595">
        <v>0</v>
      </c>
      <c r="BM595">
        <v>0</v>
      </c>
      <c r="BN595">
        <v>0</v>
      </c>
      <c r="BO595">
        <v>0</v>
      </c>
      <c r="BP595">
        <v>0</v>
      </c>
      <c r="BQ595">
        <v>0</v>
      </c>
      <c r="BR595">
        <v>0</v>
      </c>
      <c r="BS595">
        <v>0</v>
      </c>
      <c r="BT595">
        <v>0</v>
      </c>
      <c r="BU595">
        <v>0</v>
      </c>
      <c r="BV595">
        <v>0</v>
      </c>
      <c r="BW595">
        <v>0</v>
      </c>
      <c r="CX595">
        <f>Y595*Source!I253</f>
        <v>4.0000000000000002E-4</v>
      </c>
      <c r="CY595">
        <f>AA595</f>
        <v>10362</v>
      </c>
      <c r="CZ595">
        <f>AE595</f>
        <v>10362</v>
      </c>
      <c r="DA595">
        <f>AI595</f>
        <v>1</v>
      </c>
      <c r="DB595">
        <f t="shared" si="66"/>
        <v>2.0699999999999998</v>
      </c>
      <c r="DC595">
        <f t="shared" si="67"/>
        <v>0</v>
      </c>
    </row>
    <row r="596" spans="1:107">
      <c r="A596">
        <f>ROW(Source!A253)</f>
        <v>253</v>
      </c>
      <c r="B596">
        <v>48583957</v>
      </c>
      <c r="C596">
        <v>48585571</v>
      </c>
      <c r="D596">
        <v>40484911</v>
      </c>
      <c r="E596">
        <v>1</v>
      </c>
      <c r="F596">
        <v>1</v>
      </c>
      <c r="G596">
        <v>1</v>
      </c>
      <c r="H596">
        <v>3</v>
      </c>
      <c r="I596" t="s">
        <v>1388</v>
      </c>
      <c r="J596" t="s">
        <v>1389</v>
      </c>
      <c r="K596" t="s">
        <v>1390</v>
      </c>
      <c r="L596">
        <v>1346</v>
      </c>
      <c r="N596">
        <v>1009</v>
      </c>
      <c r="O596" t="s">
        <v>220</v>
      </c>
      <c r="P596" t="s">
        <v>220</v>
      </c>
      <c r="Q596">
        <v>1</v>
      </c>
      <c r="W596">
        <v>0</v>
      </c>
      <c r="X596">
        <v>-528012699</v>
      </c>
      <c r="Y596">
        <v>0.16400000000000001</v>
      </c>
      <c r="AA596">
        <v>23.09</v>
      </c>
      <c r="AB596">
        <v>0</v>
      </c>
      <c r="AC596">
        <v>0</v>
      </c>
      <c r="AD596">
        <v>0</v>
      </c>
      <c r="AE596">
        <v>23.09</v>
      </c>
      <c r="AF596">
        <v>0</v>
      </c>
      <c r="AG596">
        <v>0</v>
      </c>
      <c r="AH596">
        <v>0</v>
      </c>
      <c r="AI596">
        <v>1</v>
      </c>
      <c r="AJ596">
        <v>1</v>
      </c>
      <c r="AK596">
        <v>1</v>
      </c>
      <c r="AL596">
        <v>1</v>
      </c>
      <c r="AN596">
        <v>0</v>
      </c>
      <c r="AO596">
        <v>1</v>
      </c>
      <c r="AP596">
        <v>0</v>
      </c>
      <c r="AQ596">
        <v>0</v>
      </c>
      <c r="AR596">
        <v>0</v>
      </c>
      <c r="AS596" t="s">
        <v>3</v>
      </c>
      <c r="AT596">
        <v>0.16400000000000001</v>
      </c>
      <c r="AU596" t="s">
        <v>3</v>
      </c>
      <c r="AV596">
        <v>0</v>
      </c>
      <c r="AW596">
        <v>2</v>
      </c>
      <c r="AX596">
        <v>48585586</v>
      </c>
      <c r="AY596">
        <v>1</v>
      </c>
      <c r="AZ596">
        <v>0</v>
      </c>
      <c r="BA596">
        <v>669</v>
      </c>
      <c r="BB596">
        <v>0</v>
      </c>
      <c r="BC596">
        <v>0</v>
      </c>
      <c r="BD596">
        <v>0</v>
      </c>
      <c r="BE596">
        <v>0</v>
      </c>
      <c r="BF596">
        <v>0</v>
      </c>
      <c r="BG596">
        <v>0</v>
      </c>
      <c r="BH596">
        <v>0</v>
      </c>
      <c r="BI596">
        <v>0</v>
      </c>
      <c r="BJ596">
        <v>0</v>
      </c>
      <c r="BK596">
        <v>0</v>
      </c>
      <c r="BL596">
        <v>0</v>
      </c>
      <c r="BM596">
        <v>0</v>
      </c>
      <c r="BN596">
        <v>0</v>
      </c>
      <c r="BO596">
        <v>0</v>
      </c>
      <c r="BP596">
        <v>0</v>
      </c>
      <c r="BQ596">
        <v>0</v>
      </c>
      <c r="BR596">
        <v>0</v>
      </c>
      <c r="BS596">
        <v>0</v>
      </c>
      <c r="BT596">
        <v>0</v>
      </c>
      <c r="BU596">
        <v>0</v>
      </c>
      <c r="BV596">
        <v>0</v>
      </c>
      <c r="BW596">
        <v>0</v>
      </c>
      <c r="CX596">
        <f>Y596*Source!I253</f>
        <v>0.32800000000000001</v>
      </c>
      <c r="CY596">
        <f>AA596</f>
        <v>23.09</v>
      </c>
      <c r="CZ596">
        <f>AE596</f>
        <v>23.09</v>
      </c>
      <c r="DA596">
        <f>AI596</f>
        <v>1</v>
      </c>
      <c r="DB596">
        <f t="shared" si="66"/>
        <v>3.79</v>
      </c>
      <c r="DC596">
        <f t="shared" si="67"/>
        <v>0</v>
      </c>
    </row>
    <row r="597" spans="1:107">
      <c r="A597">
        <f>ROW(Source!A253)</f>
        <v>253</v>
      </c>
      <c r="B597">
        <v>48583957</v>
      </c>
      <c r="C597">
        <v>48585571</v>
      </c>
      <c r="D597">
        <v>40489071</v>
      </c>
      <c r="E597">
        <v>1</v>
      </c>
      <c r="F597">
        <v>1</v>
      </c>
      <c r="G597">
        <v>1</v>
      </c>
      <c r="H597">
        <v>3</v>
      </c>
      <c r="I597" t="s">
        <v>1391</v>
      </c>
      <c r="J597" t="s">
        <v>1392</v>
      </c>
      <c r="K597" t="s">
        <v>1393</v>
      </c>
      <c r="L597">
        <v>1348</v>
      </c>
      <c r="N597">
        <v>1009</v>
      </c>
      <c r="O597" t="s">
        <v>40</v>
      </c>
      <c r="P597" t="s">
        <v>40</v>
      </c>
      <c r="Q597">
        <v>1000</v>
      </c>
      <c r="W597">
        <v>0</v>
      </c>
      <c r="X597">
        <v>-384985709</v>
      </c>
      <c r="Y597">
        <v>1.3999999999999999E-4</v>
      </c>
      <c r="AA597">
        <v>9040.01</v>
      </c>
      <c r="AB597">
        <v>0</v>
      </c>
      <c r="AC597">
        <v>0</v>
      </c>
      <c r="AD597">
        <v>0</v>
      </c>
      <c r="AE597">
        <v>9040.01</v>
      </c>
      <c r="AF597">
        <v>0</v>
      </c>
      <c r="AG597">
        <v>0</v>
      </c>
      <c r="AH597">
        <v>0</v>
      </c>
      <c r="AI597">
        <v>1</v>
      </c>
      <c r="AJ597">
        <v>1</v>
      </c>
      <c r="AK597">
        <v>1</v>
      </c>
      <c r="AL597">
        <v>1</v>
      </c>
      <c r="AN597">
        <v>0</v>
      </c>
      <c r="AO597">
        <v>1</v>
      </c>
      <c r="AP597">
        <v>0</v>
      </c>
      <c r="AQ597">
        <v>0</v>
      </c>
      <c r="AR597">
        <v>0</v>
      </c>
      <c r="AS597" t="s">
        <v>3</v>
      </c>
      <c r="AT597">
        <v>1.3999999999999999E-4</v>
      </c>
      <c r="AU597" t="s">
        <v>3</v>
      </c>
      <c r="AV597">
        <v>0</v>
      </c>
      <c r="AW597">
        <v>2</v>
      </c>
      <c r="AX597">
        <v>48585587</v>
      </c>
      <c r="AY597">
        <v>1</v>
      </c>
      <c r="AZ597">
        <v>0</v>
      </c>
      <c r="BA597">
        <v>670</v>
      </c>
      <c r="BB597">
        <v>0</v>
      </c>
      <c r="BC597">
        <v>0</v>
      </c>
      <c r="BD597">
        <v>0</v>
      </c>
      <c r="BE597">
        <v>0</v>
      </c>
      <c r="BF597">
        <v>0</v>
      </c>
      <c r="BG597">
        <v>0</v>
      </c>
      <c r="BH597">
        <v>0</v>
      </c>
      <c r="BI597">
        <v>0</v>
      </c>
      <c r="BJ597">
        <v>0</v>
      </c>
      <c r="BK597">
        <v>0</v>
      </c>
      <c r="BL597">
        <v>0</v>
      </c>
      <c r="BM597">
        <v>0</v>
      </c>
      <c r="BN597">
        <v>0</v>
      </c>
      <c r="BO597">
        <v>0</v>
      </c>
      <c r="BP597">
        <v>0</v>
      </c>
      <c r="BQ597">
        <v>0</v>
      </c>
      <c r="BR597">
        <v>0</v>
      </c>
      <c r="BS597">
        <v>0</v>
      </c>
      <c r="BT597">
        <v>0</v>
      </c>
      <c r="BU597">
        <v>0</v>
      </c>
      <c r="BV597">
        <v>0</v>
      </c>
      <c r="BW597">
        <v>0</v>
      </c>
      <c r="CX597">
        <f>Y597*Source!I253</f>
        <v>2.7999999999999998E-4</v>
      </c>
      <c r="CY597">
        <f>AA597</f>
        <v>9040.01</v>
      </c>
      <c r="CZ597">
        <f>AE597</f>
        <v>9040.01</v>
      </c>
      <c r="DA597">
        <f>AI597</f>
        <v>1</v>
      </c>
      <c r="DB597">
        <f t="shared" si="66"/>
        <v>1.27</v>
      </c>
      <c r="DC597">
        <f t="shared" si="67"/>
        <v>0</v>
      </c>
    </row>
    <row r="598" spans="1:107">
      <c r="A598">
        <f>ROW(Source!A256)</f>
        <v>256</v>
      </c>
      <c r="B598">
        <v>48583957</v>
      </c>
      <c r="C598">
        <v>48585592</v>
      </c>
      <c r="D598">
        <v>23129438</v>
      </c>
      <c r="E598">
        <v>1</v>
      </c>
      <c r="F598">
        <v>1</v>
      </c>
      <c r="G598">
        <v>1</v>
      </c>
      <c r="H598">
        <v>1</v>
      </c>
      <c r="I598" t="s">
        <v>1199</v>
      </c>
      <c r="J598" t="s">
        <v>3</v>
      </c>
      <c r="K598" t="s">
        <v>1200</v>
      </c>
      <c r="L598">
        <v>1369</v>
      </c>
      <c r="N598">
        <v>1013</v>
      </c>
      <c r="O598" t="s">
        <v>991</v>
      </c>
      <c r="P598" t="s">
        <v>991</v>
      </c>
      <c r="Q598">
        <v>1</v>
      </c>
      <c r="W598">
        <v>0</v>
      </c>
      <c r="X598">
        <v>-2139336833</v>
      </c>
      <c r="Y598">
        <v>23.968000000000004</v>
      </c>
      <c r="AA598">
        <v>0</v>
      </c>
      <c r="AB598">
        <v>0</v>
      </c>
      <c r="AC598">
        <v>0</v>
      </c>
      <c r="AD598">
        <v>8.7899999999999991</v>
      </c>
      <c r="AE598">
        <v>0</v>
      </c>
      <c r="AF598">
        <v>0</v>
      </c>
      <c r="AG598">
        <v>0</v>
      </c>
      <c r="AH598">
        <v>8.7899999999999991</v>
      </c>
      <c r="AI598">
        <v>1</v>
      </c>
      <c r="AJ598">
        <v>1</v>
      </c>
      <c r="AK598">
        <v>1</v>
      </c>
      <c r="AL598">
        <v>1</v>
      </c>
      <c r="AN598">
        <v>0</v>
      </c>
      <c r="AO598">
        <v>1</v>
      </c>
      <c r="AP598">
        <v>1</v>
      </c>
      <c r="AQ598">
        <v>0</v>
      </c>
      <c r="AR598">
        <v>0</v>
      </c>
      <c r="AS598" t="s">
        <v>3</v>
      </c>
      <c r="AT598">
        <v>59.92</v>
      </c>
      <c r="AU598" t="s">
        <v>653</v>
      </c>
      <c r="AV598">
        <v>1</v>
      </c>
      <c r="AW598">
        <v>2</v>
      </c>
      <c r="AX598">
        <v>48585603</v>
      </c>
      <c r="AY598">
        <v>1</v>
      </c>
      <c r="AZ598">
        <v>0</v>
      </c>
      <c r="BA598">
        <v>673</v>
      </c>
      <c r="BB598">
        <v>0</v>
      </c>
      <c r="BC598">
        <v>0</v>
      </c>
      <c r="BD598">
        <v>0</v>
      </c>
      <c r="BE598">
        <v>0</v>
      </c>
      <c r="BF598">
        <v>0</v>
      </c>
      <c r="BG598">
        <v>0</v>
      </c>
      <c r="BH598">
        <v>0</v>
      </c>
      <c r="BI598">
        <v>0</v>
      </c>
      <c r="BJ598">
        <v>0</v>
      </c>
      <c r="BK598">
        <v>0</v>
      </c>
      <c r="BL598">
        <v>0</v>
      </c>
      <c r="BM598">
        <v>0</v>
      </c>
      <c r="BN598">
        <v>0</v>
      </c>
      <c r="BO598">
        <v>0</v>
      </c>
      <c r="BP598">
        <v>0</v>
      </c>
      <c r="BQ598">
        <v>0</v>
      </c>
      <c r="BR598">
        <v>0</v>
      </c>
      <c r="BS598">
        <v>0</v>
      </c>
      <c r="BT598">
        <v>0</v>
      </c>
      <c r="BU598">
        <v>0</v>
      </c>
      <c r="BV598">
        <v>0</v>
      </c>
      <c r="BW598">
        <v>0</v>
      </c>
      <c r="CX598">
        <f>Y598*Source!I256</f>
        <v>0.95872000000000013</v>
      </c>
      <c r="CY598">
        <f>AD598</f>
        <v>8.7899999999999991</v>
      </c>
      <c r="CZ598">
        <f>AH598</f>
        <v>8.7899999999999991</v>
      </c>
      <c r="DA598">
        <f>AL598</f>
        <v>1</v>
      </c>
      <c r="DB598">
        <f t="shared" ref="DB598:DB603" si="68">ROUND((ROUND(AT598*CZ598,2)*0.4),2)</f>
        <v>210.68</v>
      </c>
      <c r="DC598">
        <f t="shared" ref="DC598:DC603" si="69">ROUND((ROUND(AT598*AG598,2)*0.4),2)</f>
        <v>0</v>
      </c>
    </row>
    <row r="599" spans="1:107">
      <c r="A599">
        <f>ROW(Source!A256)</f>
        <v>256</v>
      </c>
      <c r="B599">
        <v>48583957</v>
      </c>
      <c r="C599">
        <v>48585592</v>
      </c>
      <c r="D599">
        <v>121548</v>
      </c>
      <c r="E599">
        <v>1</v>
      </c>
      <c r="F599">
        <v>1</v>
      </c>
      <c r="G599">
        <v>1</v>
      </c>
      <c r="H599">
        <v>1</v>
      </c>
      <c r="I599" t="s">
        <v>24</v>
      </c>
      <c r="J599" t="s">
        <v>3</v>
      </c>
      <c r="K599" t="s">
        <v>992</v>
      </c>
      <c r="L599">
        <v>608254</v>
      </c>
      <c r="N599">
        <v>1013</v>
      </c>
      <c r="O599" t="s">
        <v>993</v>
      </c>
      <c r="P599" t="s">
        <v>993</v>
      </c>
      <c r="Q599">
        <v>1</v>
      </c>
      <c r="W599">
        <v>0</v>
      </c>
      <c r="X599">
        <v>-185737400</v>
      </c>
      <c r="Y599">
        <v>2.4E-2</v>
      </c>
      <c r="AA599">
        <v>0</v>
      </c>
      <c r="AB599">
        <v>0</v>
      </c>
      <c r="AC599">
        <v>0</v>
      </c>
      <c r="AD599">
        <v>0</v>
      </c>
      <c r="AE599">
        <v>0</v>
      </c>
      <c r="AF599">
        <v>0</v>
      </c>
      <c r="AG599">
        <v>0</v>
      </c>
      <c r="AH599">
        <v>0</v>
      </c>
      <c r="AI599">
        <v>1</v>
      </c>
      <c r="AJ599">
        <v>1</v>
      </c>
      <c r="AK599">
        <v>1</v>
      </c>
      <c r="AL599">
        <v>1</v>
      </c>
      <c r="AN599">
        <v>0</v>
      </c>
      <c r="AO599">
        <v>1</v>
      </c>
      <c r="AP599">
        <v>1</v>
      </c>
      <c r="AQ599">
        <v>0</v>
      </c>
      <c r="AR599">
        <v>0</v>
      </c>
      <c r="AS599" t="s">
        <v>3</v>
      </c>
      <c r="AT599">
        <v>0.06</v>
      </c>
      <c r="AU599" t="s">
        <v>653</v>
      </c>
      <c r="AV599">
        <v>2</v>
      </c>
      <c r="AW599">
        <v>2</v>
      </c>
      <c r="AX599">
        <v>48585604</v>
      </c>
      <c r="AY599">
        <v>1</v>
      </c>
      <c r="AZ599">
        <v>0</v>
      </c>
      <c r="BA599">
        <v>674</v>
      </c>
      <c r="BB599">
        <v>0</v>
      </c>
      <c r="BC599">
        <v>0</v>
      </c>
      <c r="BD599">
        <v>0</v>
      </c>
      <c r="BE599">
        <v>0</v>
      </c>
      <c r="BF599">
        <v>0</v>
      </c>
      <c r="BG599">
        <v>0</v>
      </c>
      <c r="BH599">
        <v>0</v>
      </c>
      <c r="BI599">
        <v>0</v>
      </c>
      <c r="BJ599">
        <v>0</v>
      </c>
      <c r="BK599">
        <v>0</v>
      </c>
      <c r="BL599">
        <v>0</v>
      </c>
      <c r="BM599">
        <v>0</v>
      </c>
      <c r="BN599">
        <v>0</v>
      </c>
      <c r="BO599">
        <v>0</v>
      </c>
      <c r="BP599">
        <v>0</v>
      </c>
      <c r="BQ599">
        <v>0</v>
      </c>
      <c r="BR599">
        <v>0</v>
      </c>
      <c r="BS599">
        <v>0</v>
      </c>
      <c r="BT599">
        <v>0</v>
      </c>
      <c r="BU599">
        <v>0</v>
      </c>
      <c r="BV599">
        <v>0</v>
      </c>
      <c r="BW599">
        <v>0</v>
      </c>
      <c r="CX599">
        <f>Y599*Source!I256</f>
        <v>9.6000000000000002E-4</v>
      </c>
      <c r="CY599">
        <f>AD599</f>
        <v>0</v>
      </c>
      <c r="CZ599">
        <f>AH599</f>
        <v>0</v>
      </c>
      <c r="DA599">
        <f>AL599</f>
        <v>1</v>
      </c>
      <c r="DB599">
        <f t="shared" si="68"/>
        <v>0</v>
      </c>
      <c r="DC599">
        <f t="shared" si="69"/>
        <v>0</v>
      </c>
    </row>
    <row r="600" spans="1:107">
      <c r="A600">
        <f>ROW(Source!A256)</f>
        <v>256</v>
      </c>
      <c r="B600">
        <v>48583957</v>
      </c>
      <c r="C600">
        <v>48585592</v>
      </c>
      <c r="D600">
        <v>40546929</v>
      </c>
      <c r="E600">
        <v>1</v>
      </c>
      <c r="F600">
        <v>1</v>
      </c>
      <c r="G600">
        <v>1</v>
      </c>
      <c r="H600">
        <v>2</v>
      </c>
      <c r="I600" t="s">
        <v>1049</v>
      </c>
      <c r="J600" t="s">
        <v>1050</v>
      </c>
      <c r="K600" t="s">
        <v>1051</v>
      </c>
      <c r="L600">
        <v>1368</v>
      </c>
      <c r="N600">
        <v>1011</v>
      </c>
      <c r="O600" t="s">
        <v>997</v>
      </c>
      <c r="P600" t="s">
        <v>997</v>
      </c>
      <c r="Q600">
        <v>1</v>
      </c>
      <c r="W600">
        <v>0</v>
      </c>
      <c r="X600">
        <v>1604115853</v>
      </c>
      <c r="Y600">
        <v>8.0000000000000002E-3</v>
      </c>
      <c r="AA600">
        <v>0</v>
      </c>
      <c r="AB600">
        <v>103.49</v>
      </c>
      <c r="AC600">
        <v>12.1</v>
      </c>
      <c r="AD600">
        <v>0</v>
      </c>
      <c r="AE600">
        <v>0</v>
      </c>
      <c r="AF600">
        <v>103.49</v>
      </c>
      <c r="AG600">
        <v>12.1</v>
      </c>
      <c r="AH600">
        <v>0</v>
      </c>
      <c r="AI600">
        <v>1</v>
      </c>
      <c r="AJ600">
        <v>1</v>
      </c>
      <c r="AK600">
        <v>1</v>
      </c>
      <c r="AL600">
        <v>1</v>
      </c>
      <c r="AN600">
        <v>0</v>
      </c>
      <c r="AO600">
        <v>1</v>
      </c>
      <c r="AP600">
        <v>1</v>
      </c>
      <c r="AQ600">
        <v>0</v>
      </c>
      <c r="AR600">
        <v>0</v>
      </c>
      <c r="AS600" t="s">
        <v>3</v>
      </c>
      <c r="AT600">
        <v>0.02</v>
      </c>
      <c r="AU600" t="s">
        <v>653</v>
      </c>
      <c r="AV600">
        <v>0</v>
      </c>
      <c r="AW600">
        <v>2</v>
      </c>
      <c r="AX600">
        <v>48585605</v>
      </c>
      <c r="AY600">
        <v>1</v>
      </c>
      <c r="AZ600">
        <v>0</v>
      </c>
      <c r="BA600">
        <v>675</v>
      </c>
      <c r="BB600">
        <v>0</v>
      </c>
      <c r="BC600">
        <v>0</v>
      </c>
      <c r="BD600">
        <v>0</v>
      </c>
      <c r="BE600">
        <v>0</v>
      </c>
      <c r="BF600">
        <v>0</v>
      </c>
      <c r="BG600">
        <v>0</v>
      </c>
      <c r="BH600">
        <v>0</v>
      </c>
      <c r="BI600">
        <v>0</v>
      </c>
      <c r="BJ600">
        <v>0</v>
      </c>
      <c r="BK600">
        <v>0</v>
      </c>
      <c r="BL600">
        <v>0</v>
      </c>
      <c r="BM600">
        <v>0</v>
      </c>
      <c r="BN600">
        <v>0</v>
      </c>
      <c r="BO600">
        <v>0</v>
      </c>
      <c r="BP600">
        <v>0</v>
      </c>
      <c r="BQ600">
        <v>0</v>
      </c>
      <c r="BR600">
        <v>0</v>
      </c>
      <c r="BS600">
        <v>0</v>
      </c>
      <c r="BT600">
        <v>0</v>
      </c>
      <c r="BU600">
        <v>0</v>
      </c>
      <c r="BV600">
        <v>0</v>
      </c>
      <c r="BW600">
        <v>0</v>
      </c>
      <c r="CX600">
        <f>Y600*Source!I256</f>
        <v>3.2000000000000003E-4</v>
      </c>
      <c r="CY600">
        <f>AB600</f>
        <v>103.49</v>
      </c>
      <c r="CZ600">
        <f>AF600</f>
        <v>103.49</v>
      </c>
      <c r="DA600">
        <f>AJ600</f>
        <v>1</v>
      </c>
      <c r="DB600">
        <f t="shared" si="68"/>
        <v>0.83</v>
      </c>
      <c r="DC600">
        <f t="shared" si="69"/>
        <v>0.1</v>
      </c>
    </row>
    <row r="601" spans="1:107">
      <c r="A601">
        <f>ROW(Source!A256)</f>
        <v>256</v>
      </c>
      <c r="B601">
        <v>48583957</v>
      </c>
      <c r="C601">
        <v>48585592</v>
      </c>
      <c r="D601">
        <v>40547009</v>
      </c>
      <c r="E601">
        <v>1</v>
      </c>
      <c r="F601">
        <v>1</v>
      </c>
      <c r="G601">
        <v>1</v>
      </c>
      <c r="H601">
        <v>2</v>
      </c>
      <c r="I601" t="s">
        <v>1157</v>
      </c>
      <c r="J601" t="s">
        <v>1158</v>
      </c>
      <c r="K601" t="s">
        <v>1159</v>
      </c>
      <c r="L601">
        <v>1368</v>
      </c>
      <c r="N601">
        <v>1011</v>
      </c>
      <c r="O601" t="s">
        <v>997</v>
      </c>
      <c r="P601" t="s">
        <v>997</v>
      </c>
      <c r="Q601">
        <v>1</v>
      </c>
      <c r="W601">
        <v>0</v>
      </c>
      <c r="X601">
        <v>70398099</v>
      </c>
      <c r="Y601">
        <v>1.6E-2</v>
      </c>
      <c r="AA601">
        <v>0</v>
      </c>
      <c r="AB601">
        <v>104.01</v>
      </c>
      <c r="AC601">
        <v>10.35</v>
      </c>
      <c r="AD601">
        <v>0</v>
      </c>
      <c r="AE601">
        <v>0</v>
      </c>
      <c r="AF601">
        <v>104.01</v>
      </c>
      <c r="AG601">
        <v>10.35</v>
      </c>
      <c r="AH601">
        <v>0</v>
      </c>
      <c r="AI601">
        <v>1</v>
      </c>
      <c r="AJ601">
        <v>1</v>
      </c>
      <c r="AK601">
        <v>1</v>
      </c>
      <c r="AL601">
        <v>1</v>
      </c>
      <c r="AN601">
        <v>0</v>
      </c>
      <c r="AO601">
        <v>1</v>
      </c>
      <c r="AP601">
        <v>1</v>
      </c>
      <c r="AQ601">
        <v>0</v>
      </c>
      <c r="AR601">
        <v>0</v>
      </c>
      <c r="AS601" t="s">
        <v>3</v>
      </c>
      <c r="AT601">
        <v>0.04</v>
      </c>
      <c r="AU601" t="s">
        <v>653</v>
      </c>
      <c r="AV601">
        <v>0</v>
      </c>
      <c r="AW601">
        <v>2</v>
      </c>
      <c r="AX601">
        <v>48585606</v>
      </c>
      <c r="AY601">
        <v>1</v>
      </c>
      <c r="AZ601">
        <v>0</v>
      </c>
      <c r="BA601">
        <v>676</v>
      </c>
      <c r="BB601">
        <v>0</v>
      </c>
      <c r="BC601">
        <v>0</v>
      </c>
      <c r="BD601">
        <v>0</v>
      </c>
      <c r="BE601">
        <v>0</v>
      </c>
      <c r="BF601">
        <v>0</v>
      </c>
      <c r="BG601">
        <v>0</v>
      </c>
      <c r="BH601">
        <v>0</v>
      </c>
      <c r="BI601">
        <v>0</v>
      </c>
      <c r="BJ601">
        <v>0</v>
      </c>
      <c r="BK601">
        <v>0</v>
      </c>
      <c r="BL601">
        <v>0</v>
      </c>
      <c r="BM601">
        <v>0</v>
      </c>
      <c r="BN601">
        <v>0</v>
      </c>
      <c r="BO601">
        <v>0</v>
      </c>
      <c r="BP601">
        <v>0</v>
      </c>
      <c r="BQ601">
        <v>0</v>
      </c>
      <c r="BR601">
        <v>0</v>
      </c>
      <c r="BS601">
        <v>0</v>
      </c>
      <c r="BT601">
        <v>0</v>
      </c>
      <c r="BU601">
        <v>0</v>
      </c>
      <c r="BV601">
        <v>0</v>
      </c>
      <c r="BW601">
        <v>0</v>
      </c>
      <c r="CX601">
        <f>Y601*Source!I256</f>
        <v>6.4000000000000005E-4</v>
      </c>
      <c r="CY601">
        <f>AB601</f>
        <v>104.01</v>
      </c>
      <c r="CZ601">
        <f>AF601</f>
        <v>104.01</v>
      </c>
      <c r="DA601">
        <f>AJ601</f>
        <v>1</v>
      </c>
      <c r="DB601">
        <f t="shared" si="68"/>
        <v>1.66</v>
      </c>
      <c r="DC601">
        <f t="shared" si="69"/>
        <v>0.16</v>
      </c>
    </row>
    <row r="602" spans="1:107">
      <c r="A602">
        <f>ROW(Source!A256)</f>
        <v>256</v>
      </c>
      <c r="B602">
        <v>48583957</v>
      </c>
      <c r="C602">
        <v>48585592</v>
      </c>
      <c r="D602">
        <v>40548608</v>
      </c>
      <c r="E602">
        <v>1</v>
      </c>
      <c r="F602">
        <v>1</v>
      </c>
      <c r="G602">
        <v>1</v>
      </c>
      <c r="H602">
        <v>2</v>
      </c>
      <c r="I602" t="s">
        <v>1124</v>
      </c>
      <c r="J602" t="s">
        <v>1125</v>
      </c>
      <c r="K602" t="s">
        <v>1126</v>
      </c>
      <c r="L602">
        <v>1368</v>
      </c>
      <c r="N602">
        <v>1011</v>
      </c>
      <c r="O602" t="s">
        <v>997</v>
      </c>
      <c r="P602" t="s">
        <v>997</v>
      </c>
      <c r="Q602">
        <v>1</v>
      </c>
      <c r="W602">
        <v>0</v>
      </c>
      <c r="X602">
        <v>1067600123</v>
      </c>
      <c r="Y602">
        <v>0.15200000000000002</v>
      </c>
      <c r="AA602">
        <v>0</v>
      </c>
      <c r="AB602">
        <v>2.27</v>
      </c>
      <c r="AC602">
        <v>0</v>
      </c>
      <c r="AD602">
        <v>0</v>
      </c>
      <c r="AE602">
        <v>0</v>
      </c>
      <c r="AF602">
        <v>2.27</v>
      </c>
      <c r="AG602">
        <v>0</v>
      </c>
      <c r="AH602">
        <v>0</v>
      </c>
      <c r="AI602">
        <v>1</v>
      </c>
      <c r="AJ602">
        <v>1</v>
      </c>
      <c r="AK602">
        <v>1</v>
      </c>
      <c r="AL602">
        <v>1</v>
      </c>
      <c r="AN602">
        <v>0</v>
      </c>
      <c r="AO602">
        <v>1</v>
      </c>
      <c r="AP602">
        <v>1</v>
      </c>
      <c r="AQ602">
        <v>0</v>
      </c>
      <c r="AR602">
        <v>0</v>
      </c>
      <c r="AS602" t="s">
        <v>3</v>
      </c>
      <c r="AT602">
        <v>0.38</v>
      </c>
      <c r="AU602" t="s">
        <v>653</v>
      </c>
      <c r="AV602">
        <v>0</v>
      </c>
      <c r="AW602">
        <v>2</v>
      </c>
      <c r="AX602">
        <v>48585607</v>
      </c>
      <c r="AY602">
        <v>1</v>
      </c>
      <c r="AZ602">
        <v>0</v>
      </c>
      <c r="BA602">
        <v>677</v>
      </c>
      <c r="BB602">
        <v>0</v>
      </c>
      <c r="BC602">
        <v>0</v>
      </c>
      <c r="BD602">
        <v>0</v>
      </c>
      <c r="BE602">
        <v>0</v>
      </c>
      <c r="BF602">
        <v>0</v>
      </c>
      <c r="BG602">
        <v>0</v>
      </c>
      <c r="BH602">
        <v>0</v>
      </c>
      <c r="BI602">
        <v>0</v>
      </c>
      <c r="BJ602">
        <v>0</v>
      </c>
      <c r="BK602">
        <v>0</v>
      </c>
      <c r="BL602">
        <v>0</v>
      </c>
      <c r="BM602">
        <v>0</v>
      </c>
      <c r="BN602">
        <v>0</v>
      </c>
      <c r="BO602">
        <v>0</v>
      </c>
      <c r="BP602">
        <v>0</v>
      </c>
      <c r="BQ602">
        <v>0</v>
      </c>
      <c r="BR602">
        <v>0</v>
      </c>
      <c r="BS602">
        <v>0</v>
      </c>
      <c r="BT602">
        <v>0</v>
      </c>
      <c r="BU602">
        <v>0</v>
      </c>
      <c r="BV602">
        <v>0</v>
      </c>
      <c r="BW602">
        <v>0</v>
      </c>
      <c r="CX602">
        <f>Y602*Source!I256</f>
        <v>6.0800000000000012E-3</v>
      </c>
      <c r="CY602">
        <f>AB602</f>
        <v>2.27</v>
      </c>
      <c r="CZ602">
        <f>AF602</f>
        <v>2.27</v>
      </c>
      <c r="DA602">
        <f>AJ602</f>
        <v>1</v>
      </c>
      <c r="DB602">
        <f t="shared" si="68"/>
        <v>0.34</v>
      </c>
      <c r="DC602">
        <f t="shared" si="69"/>
        <v>0</v>
      </c>
    </row>
    <row r="603" spans="1:107">
      <c r="A603">
        <f>ROW(Source!A256)</f>
        <v>256</v>
      </c>
      <c r="B603">
        <v>48583957</v>
      </c>
      <c r="C603">
        <v>48585592</v>
      </c>
      <c r="D603">
        <v>40548857</v>
      </c>
      <c r="E603">
        <v>1</v>
      </c>
      <c r="F603">
        <v>1</v>
      </c>
      <c r="G603">
        <v>1</v>
      </c>
      <c r="H603">
        <v>2</v>
      </c>
      <c r="I603" t="s">
        <v>1028</v>
      </c>
      <c r="J603" t="s">
        <v>1029</v>
      </c>
      <c r="K603" t="s">
        <v>1030</v>
      </c>
      <c r="L603">
        <v>1368</v>
      </c>
      <c r="N603">
        <v>1011</v>
      </c>
      <c r="O603" t="s">
        <v>997</v>
      </c>
      <c r="P603" t="s">
        <v>997</v>
      </c>
      <c r="Q603">
        <v>1</v>
      </c>
      <c r="W603">
        <v>0</v>
      </c>
      <c r="X603">
        <v>-671646184</v>
      </c>
      <c r="Y603">
        <v>1.6E-2</v>
      </c>
      <c r="AA603">
        <v>0</v>
      </c>
      <c r="AB603">
        <v>91.76</v>
      </c>
      <c r="AC603">
        <v>10.35</v>
      </c>
      <c r="AD603">
        <v>0</v>
      </c>
      <c r="AE603">
        <v>0</v>
      </c>
      <c r="AF603">
        <v>91.76</v>
      </c>
      <c r="AG603">
        <v>10.35</v>
      </c>
      <c r="AH603">
        <v>0</v>
      </c>
      <c r="AI603">
        <v>1</v>
      </c>
      <c r="AJ603">
        <v>1</v>
      </c>
      <c r="AK603">
        <v>1</v>
      </c>
      <c r="AL603">
        <v>1</v>
      </c>
      <c r="AN603">
        <v>0</v>
      </c>
      <c r="AO603">
        <v>1</v>
      </c>
      <c r="AP603">
        <v>1</v>
      </c>
      <c r="AQ603">
        <v>0</v>
      </c>
      <c r="AR603">
        <v>0</v>
      </c>
      <c r="AS603" t="s">
        <v>3</v>
      </c>
      <c r="AT603">
        <v>0.04</v>
      </c>
      <c r="AU603" t="s">
        <v>653</v>
      </c>
      <c r="AV603">
        <v>0</v>
      </c>
      <c r="AW603">
        <v>2</v>
      </c>
      <c r="AX603">
        <v>48585608</v>
      </c>
      <c r="AY603">
        <v>1</v>
      </c>
      <c r="AZ603">
        <v>0</v>
      </c>
      <c r="BA603">
        <v>678</v>
      </c>
      <c r="BB603">
        <v>0</v>
      </c>
      <c r="BC603">
        <v>0</v>
      </c>
      <c r="BD603">
        <v>0</v>
      </c>
      <c r="BE603">
        <v>0</v>
      </c>
      <c r="BF603">
        <v>0</v>
      </c>
      <c r="BG603">
        <v>0</v>
      </c>
      <c r="BH603">
        <v>0</v>
      </c>
      <c r="BI603">
        <v>0</v>
      </c>
      <c r="BJ603">
        <v>0</v>
      </c>
      <c r="BK603">
        <v>0</v>
      </c>
      <c r="BL603">
        <v>0</v>
      </c>
      <c r="BM603">
        <v>0</v>
      </c>
      <c r="BN603">
        <v>0</v>
      </c>
      <c r="BO603">
        <v>0</v>
      </c>
      <c r="BP603">
        <v>0</v>
      </c>
      <c r="BQ603">
        <v>0</v>
      </c>
      <c r="BR603">
        <v>0</v>
      </c>
      <c r="BS603">
        <v>0</v>
      </c>
      <c r="BT603">
        <v>0</v>
      </c>
      <c r="BU603">
        <v>0</v>
      </c>
      <c r="BV603">
        <v>0</v>
      </c>
      <c r="BW603">
        <v>0</v>
      </c>
      <c r="CX603">
        <f>Y603*Source!I256</f>
        <v>6.4000000000000005E-4</v>
      </c>
      <c r="CY603">
        <f>AB603</f>
        <v>91.76</v>
      </c>
      <c r="CZ603">
        <f>AF603</f>
        <v>91.76</v>
      </c>
      <c r="DA603">
        <f>AJ603</f>
        <v>1</v>
      </c>
      <c r="DB603">
        <f t="shared" si="68"/>
        <v>1.47</v>
      </c>
      <c r="DC603">
        <f t="shared" si="69"/>
        <v>0.16</v>
      </c>
    </row>
    <row r="604" spans="1:107">
      <c r="A604">
        <f>ROW(Source!A256)</f>
        <v>256</v>
      </c>
      <c r="B604">
        <v>48583957</v>
      </c>
      <c r="C604">
        <v>48585592</v>
      </c>
      <c r="D604">
        <v>40489064</v>
      </c>
      <c r="E604">
        <v>1</v>
      </c>
      <c r="F604">
        <v>1</v>
      </c>
      <c r="G604">
        <v>1</v>
      </c>
      <c r="H604">
        <v>3</v>
      </c>
      <c r="I604" t="s">
        <v>1313</v>
      </c>
      <c r="J604" t="s">
        <v>1314</v>
      </c>
      <c r="K604" t="s">
        <v>1315</v>
      </c>
      <c r="L604">
        <v>1348</v>
      </c>
      <c r="N604">
        <v>1009</v>
      </c>
      <c r="O604" t="s">
        <v>40</v>
      </c>
      <c r="P604" t="s">
        <v>40</v>
      </c>
      <c r="Q604">
        <v>1000</v>
      </c>
      <c r="W604">
        <v>0</v>
      </c>
      <c r="X604">
        <v>259030359</v>
      </c>
      <c r="Y604">
        <v>0</v>
      </c>
      <c r="AA604">
        <v>14830</v>
      </c>
      <c r="AB604">
        <v>0</v>
      </c>
      <c r="AC604">
        <v>0</v>
      </c>
      <c r="AD604">
        <v>0</v>
      </c>
      <c r="AE604">
        <v>14830</v>
      </c>
      <c r="AF604">
        <v>0</v>
      </c>
      <c r="AG604">
        <v>0</v>
      </c>
      <c r="AH604">
        <v>0</v>
      </c>
      <c r="AI604">
        <v>1</v>
      </c>
      <c r="AJ604">
        <v>1</v>
      </c>
      <c r="AK604">
        <v>1</v>
      </c>
      <c r="AL604">
        <v>1</v>
      </c>
      <c r="AN604">
        <v>0</v>
      </c>
      <c r="AO604">
        <v>1</v>
      </c>
      <c r="AP604">
        <v>1</v>
      </c>
      <c r="AQ604">
        <v>0</v>
      </c>
      <c r="AR604">
        <v>0</v>
      </c>
      <c r="AS604" t="s">
        <v>3</v>
      </c>
      <c r="AT604">
        <v>1.1999999999999999E-3</v>
      </c>
      <c r="AU604" t="s">
        <v>652</v>
      </c>
      <c r="AV604">
        <v>0</v>
      </c>
      <c r="AW604">
        <v>2</v>
      </c>
      <c r="AX604">
        <v>48585609</v>
      </c>
      <c r="AY604">
        <v>1</v>
      </c>
      <c r="AZ604">
        <v>0</v>
      </c>
      <c r="BA604">
        <v>679</v>
      </c>
      <c r="BB604">
        <v>0</v>
      </c>
      <c r="BC604">
        <v>0</v>
      </c>
      <c r="BD604">
        <v>0</v>
      </c>
      <c r="BE604">
        <v>0</v>
      </c>
      <c r="BF604">
        <v>0</v>
      </c>
      <c r="BG604">
        <v>0</v>
      </c>
      <c r="BH604">
        <v>0</v>
      </c>
      <c r="BI604">
        <v>0</v>
      </c>
      <c r="BJ604">
        <v>0</v>
      </c>
      <c r="BK604">
        <v>0</v>
      </c>
      <c r="BL604">
        <v>0</v>
      </c>
      <c r="BM604">
        <v>0</v>
      </c>
      <c r="BN604">
        <v>0</v>
      </c>
      <c r="BO604">
        <v>0</v>
      </c>
      <c r="BP604">
        <v>0</v>
      </c>
      <c r="BQ604">
        <v>0</v>
      </c>
      <c r="BR604">
        <v>0</v>
      </c>
      <c r="BS604">
        <v>0</v>
      </c>
      <c r="BT604">
        <v>0</v>
      </c>
      <c r="BU604">
        <v>0</v>
      </c>
      <c r="BV604">
        <v>0</v>
      </c>
      <c r="BW604">
        <v>0</v>
      </c>
      <c r="CX604">
        <f>Y604*Source!I256</f>
        <v>0</v>
      </c>
      <c r="CY604">
        <f>AA604</f>
        <v>14830</v>
      </c>
      <c r="CZ604">
        <f>AE604</f>
        <v>14830</v>
      </c>
      <c r="DA604">
        <f>AI604</f>
        <v>1</v>
      </c>
      <c r="DB604">
        <f>ROUND((ROUND(AT604*CZ604,2)*0),2)</f>
        <v>0</v>
      </c>
      <c r="DC604">
        <f>ROUND((ROUND(AT604*AG604,2)*0),2)</f>
        <v>0</v>
      </c>
    </row>
    <row r="605" spans="1:107">
      <c r="A605">
        <f>ROW(Source!A256)</f>
        <v>256</v>
      </c>
      <c r="B605">
        <v>48583957</v>
      </c>
      <c r="C605">
        <v>48585592</v>
      </c>
      <c r="D605">
        <v>40484862</v>
      </c>
      <c r="E605">
        <v>1</v>
      </c>
      <c r="F605">
        <v>1</v>
      </c>
      <c r="G605">
        <v>1</v>
      </c>
      <c r="H605">
        <v>3</v>
      </c>
      <c r="I605" t="s">
        <v>1322</v>
      </c>
      <c r="J605" t="s">
        <v>1323</v>
      </c>
      <c r="K605" t="s">
        <v>1324</v>
      </c>
      <c r="L605">
        <v>1354</v>
      </c>
      <c r="N605">
        <v>1010</v>
      </c>
      <c r="O605" t="s">
        <v>170</v>
      </c>
      <c r="P605" t="s">
        <v>170</v>
      </c>
      <c r="Q605">
        <v>1</v>
      </c>
      <c r="W605">
        <v>0</v>
      </c>
      <c r="X605">
        <v>1494308646</v>
      </c>
      <c r="Y605">
        <v>0</v>
      </c>
      <c r="AA605">
        <v>0.75</v>
      </c>
      <c r="AB605">
        <v>0</v>
      </c>
      <c r="AC605">
        <v>0</v>
      </c>
      <c r="AD605">
        <v>0</v>
      </c>
      <c r="AE605">
        <v>0.75</v>
      </c>
      <c r="AF605">
        <v>0</v>
      </c>
      <c r="AG605">
        <v>0</v>
      </c>
      <c r="AH605">
        <v>0</v>
      </c>
      <c r="AI605">
        <v>1</v>
      </c>
      <c r="AJ605">
        <v>1</v>
      </c>
      <c r="AK605">
        <v>1</v>
      </c>
      <c r="AL605">
        <v>1</v>
      </c>
      <c r="AN605">
        <v>0</v>
      </c>
      <c r="AO605">
        <v>1</v>
      </c>
      <c r="AP605">
        <v>1</v>
      </c>
      <c r="AQ605">
        <v>0</v>
      </c>
      <c r="AR605">
        <v>0</v>
      </c>
      <c r="AS605" t="s">
        <v>3</v>
      </c>
      <c r="AT605">
        <v>12</v>
      </c>
      <c r="AU605" t="s">
        <v>652</v>
      </c>
      <c r="AV605">
        <v>0</v>
      </c>
      <c r="AW605">
        <v>2</v>
      </c>
      <c r="AX605">
        <v>48585610</v>
      </c>
      <c r="AY605">
        <v>1</v>
      </c>
      <c r="AZ605">
        <v>0</v>
      </c>
      <c r="BA605">
        <v>680</v>
      </c>
      <c r="BB605">
        <v>0</v>
      </c>
      <c r="BC605">
        <v>0</v>
      </c>
      <c r="BD605">
        <v>0</v>
      </c>
      <c r="BE605">
        <v>0</v>
      </c>
      <c r="BF605">
        <v>0</v>
      </c>
      <c r="BG605">
        <v>0</v>
      </c>
      <c r="BH605">
        <v>0</v>
      </c>
      <c r="BI605">
        <v>0</v>
      </c>
      <c r="BJ605">
        <v>0</v>
      </c>
      <c r="BK605">
        <v>0</v>
      </c>
      <c r="BL605">
        <v>0</v>
      </c>
      <c r="BM605">
        <v>0</v>
      </c>
      <c r="BN605">
        <v>0</v>
      </c>
      <c r="BO605">
        <v>0</v>
      </c>
      <c r="BP605">
        <v>0</v>
      </c>
      <c r="BQ605">
        <v>0</v>
      </c>
      <c r="BR605">
        <v>0</v>
      </c>
      <c r="BS605">
        <v>0</v>
      </c>
      <c r="BT605">
        <v>0</v>
      </c>
      <c r="BU605">
        <v>0</v>
      </c>
      <c r="BV605">
        <v>0</v>
      </c>
      <c r="BW605">
        <v>0</v>
      </c>
      <c r="CX605">
        <f>Y605*Source!I256</f>
        <v>0</v>
      </c>
      <c r="CY605">
        <f>AA605</f>
        <v>0.75</v>
      </c>
      <c r="CZ605">
        <f>AE605</f>
        <v>0.75</v>
      </c>
      <c r="DA605">
        <f>AI605</f>
        <v>1</v>
      </c>
      <c r="DB605">
        <f>ROUND((ROUND(AT605*CZ605,2)*0),2)</f>
        <v>0</v>
      </c>
      <c r="DC605">
        <f>ROUND((ROUND(AT605*AG605,2)*0),2)</f>
        <v>0</v>
      </c>
    </row>
    <row r="606" spans="1:107">
      <c r="A606">
        <f>ROW(Source!A256)</f>
        <v>256</v>
      </c>
      <c r="B606">
        <v>48583957</v>
      </c>
      <c r="C606">
        <v>48585592</v>
      </c>
      <c r="D606">
        <v>40525967</v>
      </c>
      <c r="E606">
        <v>1</v>
      </c>
      <c r="F606">
        <v>1</v>
      </c>
      <c r="G606">
        <v>1</v>
      </c>
      <c r="H606">
        <v>3</v>
      </c>
      <c r="I606" t="s">
        <v>1090</v>
      </c>
      <c r="J606" t="s">
        <v>1091</v>
      </c>
      <c r="K606" t="s">
        <v>1092</v>
      </c>
      <c r="L606">
        <v>1339</v>
      </c>
      <c r="N606">
        <v>1007</v>
      </c>
      <c r="O606" t="s">
        <v>1040</v>
      </c>
      <c r="P606" t="s">
        <v>1040</v>
      </c>
      <c r="Q606">
        <v>1</v>
      </c>
      <c r="W606">
        <v>0</v>
      </c>
      <c r="X606">
        <v>-1418712732</v>
      </c>
      <c r="Y606">
        <v>0</v>
      </c>
      <c r="AA606">
        <v>2.4700000000000002</v>
      </c>
      <c r="AB606">
        <v>0</v>
      </c>
      <c r="AC606">
        <v>0</v>
      </c>
      <c r="AD606">
        <v>0</v>
      </c>
      <c r="AE606">
        <v>2.4700000000000002</v>
      </c>
      <c r="AF606">
        <v>0</v>
      </c>
      <c r="AG606">
        <v>0</v>
      </c>
      <c r="AH606">
        <v>0</v>
      </c>
      <c r="AI606">
        <v>1</v>
      </c>
      <c r="AJ606">
        <v>1</v>
      </c>
      <c r="AK606">
        <v>1</v>
      </c>
      <c r="AL606">
        <v>1</v>
      </c>
      <c r="AN606">
        <v>0</v>
      </c>
      <c r="AO606">
        <v>1</v>
      </c>
      <c r="AP606">
        <v>1</v>
      </c>
      <c r="AQ606">
        <v>0</v>
      </c>
      <c r="AR606">
        <v>0</v>
      </c>
      <c r="AS606" t="s">
        <v>3</v>
      </c>
      <c r="AT606">
        <v>0.19700000000000001</v>
      </c>
      <c r="AU606" t="s">
        <v>652</v>
      </c>
      <c r="AV606">
        <v>0</v>
      </c>
      <c r="AW606">
        <v>2</v>
      </c>
      <c r="AX606">
        <v>48585613</v>
      </c>
      <c r="AY606">
        <v>1</v>
      </c>
      <c r="AZ606">
        <v>0</v>
      </c>
      <c r="BA606">
        <v>683</v>
      </c>
      <c r="BB606">
        <v>0</v>
      </c>
      <c r="BC606">
        <v>0</v>
      </c>
      <c r="BD606">
        <v>0</v>
      </c>
      <c r="BE606">
        <v>0</v>
      </c>
      <c r="BF606">
        <v>0</v>
      </c>
      <c r="BG606">
        <v>0</v>
      </c>
      <c r="BH606">
        <v>0</v>
      </c>
      <c r="BI606">
        <v>0</v>
      </c>
      <c r="BJ606">
        <v>0</v>
      </c>
      <c r="BK606">
        <v>0</v>
      </c>
      <c r="BL606">
        <v>0</v>
      </c>
      <c r="BM606">
        <v>0</v>
      </c>
      <c r="BN606">
        <v>0</v>
      </c>
      <c r="BO606">
        <v>0</v>
      </c>
      <c r="BP606">
        <v>0</v>
      </c>
      <c r="BQ606">
        <v>0</v>
      </c>
      <c r="BR606">
        <v>0</v>
      </c>
      <c r="BS606">
        <v>0</v>
      </c>
      <c r="BT606">
        <v>0</v>
      </c>
      <c r="BU606">
        <v>0</v>
      </c>
      <c r="BV606">
        <v>0</v>
      </c>
      <c r="BW606">
        <v>0</v>
      </c>
      <c r="CX606">
        <f>Y606*Source!I256</f>
        <v>0</v>
      </c>
      <c r="CY606">
        <f>AA606</f>
        <v>2.4700000000000002</v>
      </c>
      <c r="CZ606">
        <f>AE606</f>
        <v>2.4700000000000002</v>
      </c>
      <c r="DA606">
        <f>AI606</f>
        <v>1</v>
      </c>
      <c r="DB606">
        <f>ROUND((ROUND(AT606*CZ606,2)*0),2)</f>
        <v>0</v>
      </c>
      <c r="DC606">
        <f>ROUND((ROUND(AT606*AG606,2)*0),2)</f>
        <v>0</v>
      </c>
    </row>
    <row r="607" spans="1:107">
      <c r="A607">
        <f>ROW(Source!A256)</f>
        <v>256</v>
      </c>
      <c r="B607">
        <v>48583957</v>
      </c>
      <c r="C607">
        <v>48585592</v>
      </c>
      <c r="D607">
        <v>40534235</v>
      </c>
      <c r="E607">
        <v>1</v>
      </c>
      <c r="F607">
        <v>1</v>
      </c>
      <c r="G607">
        <v>1</v>
      </c>
      <c r="H607">
        <v>3</v>
      </c>
      <c r="I607" t="s">
        <v>1325</v>
      </c>
      <c r="J607" t="s">
        <v>1326</v>
      </c>
      <c r="K607" t="s">
        <v>1327</v>
      </c>
      <c r="L607">
        <v>1301</v>
      </c>
      <c r="N607">
        <v>1003</v>
      </c>
      <c r="O607" t="s">
        <v>116</v>
      </c>
      <c r="P607" t="s">
        <v>116</v>
      </c>
      <c r="Q607">
        <v>1</v>
      </c>
      <c r="W607">
        <v>0</v>
      </c>
      <c r="X607">
        <v>2144540005</v>
      </c>
      <c r="Y607">
        <v>0</v>
      </c>
      <c r="AA607">
        <v>10.54</v>
      </c>
      <c r="AB607">
        <v>0</v>
      </c>
      <c r="AC607">
        <v>0</v>
      </c>
      <c r="AD607">
        <v>0</v>
      </c>
      <c r="AE607">
        <v>10.54</v>
      </c>
      <c r="AF607">
        <v>0</v>
      </c>
      <c r="AG607">
        <v>0</v>
      </c>
      <c r="AH607">
        <v>0</v>
      </c>
      <c r="AI607">
        <v>1</v>
      </c>
      <c r="AJ607">
        <v>1</v>
      </c>
      <c r="AK607">
        <v>1</v>
      </c>
      <c r="AL607">
        <v>1</v>
      </c>
      <c r="AN607">
        <v>0</v>
      </c>
      <c r="AO607">
        <v>1</v>
      </c>
      <c r="AP607">
        <v>1</v>
      </c>
      <c r="AQ607">
        <v>0</v>
      </c>
      <c r="AR607">
        <v>0</v>
      </c>
      <c r="AS607" t="s">
        <v>3</v>
      </c>
      <c r="AT607">
        <v>99.8</v>
      </c>
      <c r="AU607" t="s">
        <v>652</v>
      </c>
      <c r="AV607">
        <v>0</v>
      </c>
      <c r="AW607">
        <v>2</v>
      </c>
      <c r="AX607">
        <v>48585614</v>
      </c>
      <c r="AY607">
        <v>1</v>
      </c>
      <c r="AZ607">
        <v>0</v>
      </c>
      <c r="BA607">
        <v>684</v>
      </c>
      <c r="BB607">
        <v>0</v>
      </c>
      <c r="BC607">
        <v>0</v>
      </c>
      <c r="BD607">
        <v>0</v>
      </c>
      <c r="BE607">
        <v>0</v>
      </c>
      <c r="BF607">
        <v>0</v>
      </c>
      <c r="BG607">
        <v>0</v>
      </c>
      <c r="BH607">
        <v>0</v>
      </c>
      <c r="BI607">
        <v>0</v>
      </c>
      <c r="BJ607">
        <v>0</v>
      </c>
      <c r="BK607">
        <v>0</v>
      </c>
      <c r="BL607">
        <v>0</v>
      </c>
      <c r="BM607">
        <v>0</v>
      </c>
      <c r="BN607">
        <v>0</v>
      </c>
      <c r="BO607">
        <v>0</v>
      </c>
      <c r="BP607">
        <v>0</v>
      </c>
      <c r="BQ607">
        <v>0</v>
      </c>
      <c r="BR607">
        <v>0</v>
      </c>
      <c r="BS607">
        <v>0</v>
      </c>
      <c r="BT607">
        <v>0</v>
      </c>
      <c r="BU607">
        <v>0</v>
      </c>
      <c r="BV607">
        <v>0</v>
      </c>
      <c r="BW607">
        <v>0</v>
      </c>
      <c r="CX607">
        <f>Y607*Source!I256</f>
        <v>0</v>
      </c>
      <c r="CY607">
        <f>AA607</f>
        <v>10.54</v>
      </c>
      <c r="CZ607">
        <f>AE607</f>
        <v>10.54</v>
      </c>
      <c r="DA607">
        <f>AI607</f>
        <v>1</v>
      </c>
      <c r="DB607">
        <f>ROUND((ROUND(AT607*CZ607,2)*0),2)</f>
        <v>0</v>
      </c>
      <c r="DC607">
        <f>ROUND((ROUND(AT607*AG607,2)*0),2)</f>
        <v>0</v>
      </c>
    </row>
    <row r="608" spans="1:107">
      <c r="A608">
        <f>ROW(Source!A257)</f>
        <v>257</v>
      </c>
      <c r="B608">
        <v>48583957</v>
      </c>
      <c r="C608">
        <v>48585615</v>
      </c>
      <c r="D608">
        <v>23135014</v>
      </c>
      <c r="E608">
        <v>1</v>
      </c>
      <c r="F608">
        <v>1</v>
      </c>
      <c r="G608">
        <v>1</v>
      </c>
      <c r="H608">
        <v>1</v>
      </c>
      <c r="I608" t="s">
        <v>1438</v>
      </c>
      <c r="J608" t="s">
        <v>3</v>
      </c>
      <c r="K608" t="s">
        <v>1439</v>
      </c>
      <c r="L608">
        <v>1369</v>
      </c>
      <c r="N608">
        <v>1013</v>
      </c>
      <c r="O608" t="s">
        <v>991</v>
      </c>
      <c r="P608" t="s">
        <v>991</v>
      </c>
      <c r="Q608">
        <v>1</v>
      </c>
      <c r="W608">
        <v>0</v>
      </c>
      <c r="X608">
        <v>-883932286</v>
      </c>
      <c r="Y608">
        <v>85.3</v>
      </c>
      <c r="AA608">
        <v>0</v>
      </c>
      <c r="AB608">
        <v>0</v>
      </c>
      <c r="AC608">
        <v>0</v>
      </c>
      <c r="AD608">
        <v>7.9</v>
      </c>
      <c r="AE608">
        <v>0</v>
      </c>
      <c r="AF608">
        <v>0</v>
      </c>
      <c r="AG608">
        <v>0</v>
      </c>
      <c r="AH608">
        <v>7.9</v>
      </c>
      <c r="AI608">
        <v>1</v>
      </c>
      <c r="AJ608">
        <v>1</v>
      </c>
      <c r="AK608">
        <v>1</v>
      </c>
      <c r="AL608">
        <v>1</v>
      </c>
      <c r="AN608">
        <v>0</v>
      </c>
      <c r="AO608">
        <v>1</v>
      </c>
      <c r="AP608">
        <v>0</v>
      </c>
      <c r="AQ608">
        <v>0</v>
      </c>
      <c r="AR608">
        <v>0</v>
      </c>
      <c r="AS608" t="s">
        <v>3</v>
      </c>
      <c r="AT608">
        <v>85.3</v>
      </c>
      <c r="AU608" t="s">
        <v>3</v>
      </c>
      <c r="AV608">
        <v>1</v>
      </c>
      <c r="AW608">
        <v>2</v>
      </c>
      <c r="AX608">
        <v>48585620</v>
      </c>
      <c r="AY608">
        <v>1</v>
      </c>
      <c r="AZ608">
        <v>0</v>
      </c>
      <c r="BA608">
        <v>685</v>
      </c>
      <c r="BB608">
        <v>0</v>
      </c>
      <c r="BC608">
        <v>0</v>
      </c>
      <c r="BD608">
        <v>0</v>
      </c>
      <c r="BE608">
        <v>0</v>
      </c>
      <c r="BF608">
        <v>0</v>
      </c>
      <c r="BG608">
        <v>0</v>
      </c>
      <c r="BH608">
        <v>0</v>
      </c>
      <c r="BI608">
        <v>0</v>
      </c>
      <c r="BJ608">
        <v>0</v>
      </c>
      <c r="BK608">
        <v>0</v>
      </c>
      <c r="BL608">
        <v>0</v>
      </c>
      <c r="BM608">
        <v>0</v>
      </c>
      <c r="BN608">
        <v>0</v>
      </c>
      <c r="BO608">
        <v>0</v>
      </c>
      <c r="BP608">
        <v>0</v>
      </c>
      <c r="BQ608">
        <v>0</v>
      </c>
      <c r="BR608">
        <v>0</v>
      </c>
      <c r="BS608">
        <v>0</v>
      </c>
      <c r="BT608">
        <v>0</v>
      </c>
      <c r="BU608">
        <v>0</v>
      </c>
      <c r="BV608">
        <v>0</v>
      </c>
      <c r="BW608">
        <v>0</v>
      </c>
      <c r="CX608">
        <f>Y608*Source!I257</f>
        <v>8.5299999999999994</v>
      </c>
      <c r="CY608">
        <f>AD608</f>
        <v>7.9</v>
      </c>
      <c r="CZ608">
        <f>AH608</f>
        <v>7.9</v>
      </c>
      <c r="DA608">
        <f>AL608</f>
        <v>1</v>
      </c>
      <c r="DB608">
        <f>ROUND(ROUND(AT608*CZ608,2),2)</f>
        <v>673.87</v>
      </c>
      <c r="DC608">
        <f>ROUND(ROUND(AT608*AG608,2),2)</f>
        <v>0</v>
      </c>
    </row>
    <row r="609" spans="1:107">
      <c r="A609">
        <f>ROW(Source!A257)</f>
        <v>257</v>
      </c>
      <c r="B609">
        <v>48583957</v>
      </c>
      <c r="C609">
        <v>48585615</v>
      </c>
      <c r="D609">
        <v>121548</v>
      </c>
      <c r="E609">
        <v>1</v>
      </c>
      <c r="F609">
        <v>1</v>
      </c>
      <c r="G609">
        <v>1</v>
      </c>
      <c r="H609">
        <v>1</v>
      </c>
      <c r="I609" t="s">
        <v>24</v>
      </c>
      <c r="J609" t="s">
        <v>3</v>
      </c>
      <c r="K609" t="s">
        <v>992</v>
      </c>
      <c r="L609">
        <v>608254</v>
      </c>
      <c r="N609">
        <v>1013</v>
      </c>
      <c r="O609" t="s">
        <v>993</v>
      </c>
      <c r="P609" t="s">
        <v>993</v>
      </c>
      <c r="Q609">
        <v>1</v>
      </c>
      <c r="W609">
        <v>0</v>
      </c>
      <c r="X609">
        <v>-185737400</v>
      </c>
      <c r="Y609">
        <v>0.32</v>
      </c>
      <c r="AA609">
        <v>0</v>
      </c>
      <c r="AB609">
        <v>0</v>
      </c>
      <c r="AC609">
        <v>0</v>
      </c>
      <c r="AD609">
        <v>0</v>
      </c>
      <c r="AE609">
        <v>0</v>
      </c>
      <c r="AF609">
        <v>0</v>
      </c>
      <c r="AG609">
        <v>0</v>
      </c>
      <c r="AH609">
        <v>0</v>
      </c>
      <c r="AI609">
        <v>1</v>
      </c>
      <c r="AJ609">
        <v>1</v>
      </c>
      <c r="AK609">
        <v>1</v>
      </c>
      <c r="AL609">
        <v>1</v>
      </c>
      <c r="AN609">
        <v>0</v>
      </c>
      <c r="AO609">
        <v>1</v>
      </c>
      <c r="AP609">
        <v>0</v>
      </c>
      <c r="AQ609">
        <v>0</v>
      </c>
      <c r="AR609">
        <v>0</v>
      </c>
      <c r="AS609" t="s">
        <v>3</v>
      </c>
      <c r="AT609">
        <v>0.32</v>
      </c>
      <c r="AU609" t="s">
        <v>3</v>
      </c>
      <c r="AV609">
        <v>2</v>
      </c>
      <c r="AW609">
        <v>2</v>
      </c>
      <c r="AX609">
        <v>48585621</v>
      </c>
      <c r="AY609">
        <v>1</v>
      </c>
      <c r="AZ609">
        <v>0</v>
      </c>
      <c r="BA609">
        <v>686</v>
      </c>
      <c r="BB609">
        <v>0</v>
      </c>
      <c r="BC609">
        <v>0</v>
      </c>
      <c r="BD609">
        <v>0</v>
      </c>
      <c r="BE609">
        <v>0</v>
      </c>
      <c r="BF609">
        <v>0</v>
      </c>
      <c r="BG609">
        <v>0</v>
      </c>
      <c r="BH609">
        <v>0</v>
      </c>
      <c r="BI609">
        <v>0</v>
      </c>
      <c r="BJ609">
        <v>0</v>
      </c>
      <c r="BK609">
        <v>0</v>
      </c>
      <c r="BL609">
        <v>0</v>
      </c>
      <c r="BM609">
        <v>0</v>
      </c>
      <c r="BN609">
        <v>0</v>
      </c>
      <c r="BO609">
        <v>0</v>
      </c>
      <c r="BP609">
        <v>0</v>
      </c>
      <c r="BQ609">
        <v>0</v>
      </c>
      <c r="BR609">
        <v>0</v>
      </c>
      <c r="BS609">
        <v>0</v>
      </c>
      <c r="BT609">
        <v>0</v>
      </c>
      <c r="BU609">
        <v>0</v>
      </c>
      <c r="BV609">
        <v>0</v>
      </c>
      <c r="BW609">
        <v>0</v>
      </c>
      <c r="CX609">
        <f>Y609*Source!I257</f>
        <v>3.2000000000000001E-2</v>
      </c>
      <c r="CY609">
        <f>AD609</f>
        <v>0</v>
      </c>
      <c r="CZ609">
        <f>AH609</f>
        <v>0</v>
      </c>
      <c r="DA609">
        <f>AL609</f>
        <v>1</v>
      </c>
      <c r="DB609">
        <f>ROUND(ROUND(AT609*CZ609,2),2)</f>
        <v>0</v>
      </c>
      <c r="DC609">
        <f>ROUND(ROUND(AT609*AG609,2),2)</f>
        <v>0</v>
      </c>
    </row>
    <row r="610" spans="1:107">
      <c r="A610">
        <f>ROW(Source!A257)</f>
        <v>257</v>
      </c>
      <c r="B610">
        <v>48583957</v>
      </c>
      <c r="C610">
        <v>48585615</v>
      </c>
      <c r="D610">
        <v>40547141</v>
      </c>
      <c r="E610">
        <v>1</v>
      </c>
      <c r="F610">
        <v>1</v>
      </c>
      <c r="G610">
        <v>1</v>
      </c>
      <c r="H610">
        <v>2</v>
      </c>
      <c r="I610" t="s">
        <v>1009</v>
      </c>
      <c r="J610" t="s">
        <v>1017</v>
      </c>
      <c r="K610" t="s">
        <v>1011</v>
      </c>
      <c r="L610">
        <v>1368</v>
      </c>
      <c r="N610">
        <v>1011</v>
      </c>
      <c r="O610" t="s">
        <v>997</v>
      </c>
      <c r="P610" t="s">
        <v>997</v>
      </c>
      <c r="Q610">
        <v>1</v>
      </c>
      <c r="W610">
        <v>0</v>
      </c>
      <c r="X610">
        <v>1753337916</v>
      </c>
      <c r="Y610">
        <v>0.32</v>
      </c>
      <c r="AA610">
        <v>0</v>
      </c>
      <c r="AB610">
        <v>32.090000000000003</v>
      </c>
      <c r="AC610">
        <v>12.1</v>
      </c>
      <c r="AD610">
        <v>0</v>
      </c>
      <c r="AE610">
        <v>0</v>
      </c>
      <c r="AF610">
        <v>32.090000000000003</v>
      </c>
      <c r="AG610">
        <v>12.1</v>
      </c>
      <c r="AH610">
        <v>0</v>
      </c>
      <c r="AI610">
        <v>1</v>
      </c>
      <c r="AJ610">
        <v>1</v>
      </c>
      <c r="AK610">
        <v>1</v>
      </c>
      <c r="AL610">
        <v>1</v>
      </c>
      <c r="AN610">
        <v>0</v>
      </c>
      <c r="AO610">
        <v>1</v>
      </c>
      <c r="AP610">
        <v>0</v>
      </c>
      <c r="AQ610">
        <v>0</v>
      </c>
      <c r="AR610">
        <v>0</v>
      </c>
      <c r="AS610" t="s">
        <v>3</v>
      </c>
      <c r="AT610">
        <v>0.32</v>
      </c>
      <c r="AU610" t="s">
        <v>3</v>
      </c>
      <c r="AV610">
        <v>0</v>
      </c>
      <c r="AW610">
        <v>2</v>
      </c>
      <c r="AX610">
        <v>48585622</v>
      </c>
      <c r="AY610">
        <v>1</v>
      </c>
      <c r="AZ610">
        <v>0</v>
      </c>
      <c r="BA610">
        <v>687</v>
      </c>
      <c r="BB610">
        <v>0</v>
      </c>
      <c r="BC610">
        <v>0</v>
      </c>
      <c r="BD610">
        <v>0</v>
      </c>
      <c r="BE610">
        <v>0</v>
      </c>
      <c r="BF610">
        <v>0</v>
      </c>
      <c r="BG610">
        <v>0</v>
      </c>
      <c r="BH610">
        <v>0</v>
      </c>
      <c r="BI610">
        <v>0</v>
      </c>
      <c r="BJ610">
        <v>0</v>
      </c>
      <c r="BK610">
        <v>0</v>
      </c>
      <c r="BL610">
        <v>0</v>
      </c>
      <c r="BM610">
        <v>0</v>
      </c>
      <c r="BN610">
        <v>0</v>
      </c>
      <c r="BO610">
        <v>0</v>
      </c>
      <c r="BP610">
        <v>0</v>
      </c>
      <c r="BQ610">
        <v>0</v>
      </c>
      <c r="BR610">
        <v>0</v>
      </c>
      <c r="BS610">
        <v>0</v>
      </c>
      <c r="BT610">
        <v>0</v>
      </c>
      <c r="BU610">
        <v>0</v>
      </c>
      <c r="BV610">
        <v>0</v>
      </c>
      <c r="BW610">
        <v>0</v>
      </c>
      <c r="CX610">
        <f>Y610*Source!I257</f>
        <v>3.2000000000000001E-2</v>
      </c>
      <c r="CY610">
        <f>AB610</f>
        <v>32.090000000000003</v>
      </c>
      <c r="CZ610">
        <f>AF610</f>
        <v>32.090000000000003</v>
      </c>
      <c r="DA610">
        <f>AJ610</f>
        <v>1</v>
      </c>
      <c r="DB610">
        <f>ROUND(ROUND(AT610*CZ610,2),2)</f>
        <v>10.27</v>
      </c>
      <c r="DC610">
        <f>ROUND(ROUND(AT610*AG610,2),2)</f>
        <v>3.87</v>
      </c>
    </row>
    <row r="611" spans="1:107">
      <c r="A611">
        <f>ROW(Source!A257)</f>
        <v>257</v>
      </c>
      <c r="B611">
        <v>48583957</v>
      </c>
      <c r="C611">
        <v>48585615</v>
      </c>
      <c r="D611">
        <v>40539429</v>
      </c>
      <c r="E611">
        <v>1</v>
      </c>
      <c r="F611">
        <v>1</v>
      </c>
      <c r="G611">
        <v>1</v>
      </c>
      <c r="H611">
        <v>3</v>
      </c>
      <c r="I611" t="s">
        <v>663</v>
      </c>
      <c r="J611" t="s">
        <v>665</v>
      </c>
      <c r="K611" t="s">
        <v>664</v>
      </c>
      <c r="L611">
        <v>1348</v>
      </c>
      <c r="N611">
        <v>1009</v>
      </c>
      <c r="O611" t="s">
        <v>40</v>
      </c>
      <c r="P611" t="s">
        <v>40</v>
      </c>
      <c r="Q611">
        <v>1000</v>
      </c>
      <c r="W611">
        <v>0</v>
      </c>
      <c r="X611">
        <v>-856488199</v>
      </c>
      <c r="Y611">
        <v>1.34</v>
      </c>
      <c r="AA611">
        <v>0</v>
      </c>
      <c r="AB611">
        <v>0</v>
      </c>
      <c r="AC611">
        <v>0</v>
      </c>
      <c r="AD611">
        <v>0</v>
      </c>
      <c r="AE611">
        <v>0</v>
      </c>
      <c r="AF611">
        <v>0</v>
      </c>
      <c r="AG611">
        <v>0</v>
      </c>
      <c r="AH611">
        <v>0</v>
      </c>
      <c r="AI611">
        <v>1</v>
      </c>
      <c r="AJ611">
        <v>1</v>
      </c>
      <c r="AK611">
        <v>1</v>
      </c>
      <c r="AL611">
        <v>1</v>
      </c>
      <c r="AN611">
        <v>0</v>
      </c>
      <c r="AO611">
        <v>0</v>
      </c>
      <c r="AP611">
        <v>1</v>
      </c>
      <c r="AQ611">
        <v>0</v>
      </c>
      <c r="AR611">
        <v>0</v>
      </c>
      <c r="AS611" t="s">
        <v>3</v>
      </c>
      <c r="AT611">
        <v>1.34</v>
      </c>
      <c r="AU611" t="s">
        <v>3</v>
      </c>
      <c r="AV611">
        <v>0</v>
      </c>
      <c r="AW611">
        <v>2</v>
      </c>
      <c r="AX611">
        <v>48585623</v>
      </c>
      <c r="AY611">
        <v>1</v>
      </c>
      <c r="AZ611">
        <v>0</v>
      </c>
      <c r="BA611">
        <v>688</v>
      </c>
      <c r="BB611">
        <v>0</v>
      </c>
      <c r="BC611">
        <v>0</v>
      </c>
      <c r="BD611">
        <v>0</v>
      </c>
      <c r="BE611">
        <v>0</v>
      </c>
      <c r="BF611">
        <v>0</v>
      </c>
      <c r="BG611">
        <v>0</v>
      </c>
      <c r="BH611">
        <v>0</v>
      </c>
      <c r="BI611">
        <v>0</v>
      </c>
      <c r="BJ611">
        <v>0</v>
      </c>
      <c r="BK611">
        <v>0</v>
      </c>
      <c r="BL611">
        <v>0</v>
      </c>
      <c r="BM611">
        <v>0</v>
      </c>
      <c r="BN611">
        <v>0</v>
      </c>
      <c r="BO611">
        <v>0</v>
      </c>
      <c r="BP611">
        <v>0</v>
      </c>
      <c r="BQ611">
        <v>0</v>
      </c>
      <c r="BR611">
        <v>0</v>
      </c>
      <c r="BS611">
        <v>0</v>
      </c>
      <c r="BT611">
        <v>0</v>
      </c>
      <c r="BU611">
        <v>0</v>
      </c>
      <c r="BV611">
        <v>0</v>
      </c>
      <c r="BW611">
        <v>0</v>
      </c>
      <c r="CX611">
        <f>Y611*Source!I257</f>
        <v>0.13400000000000001</v>
      </c>
      <c r="CY611">
        <f>AA611</f>
        <v>0</v>
      </c>
      <c r="CZ611">
        <f>AE611</f>
        <v>0</v>
      </c>
      <c r="DA611">
        <f>AI611</f>
        <v>1</v>
      </c>
      <c r="DB611">
        <f>ROUND(ROUND(AT611*CZ611,2),2)</f>
        <v>0</v>
      </c>
      <c r="DC611">
        <f>ROUND(ROUND(AT611*AG611,2),2)</f>
        <v>0</v>
      </c>
    </row>
    <row r="612" spans="1:107">
      <c r="A612">
        <f>ROW(Source!A259)</f>
        <v>259</v>
      </c>
      <c r="B612">
        <v>48583957</v>
      </c>
      <c r="C612">
        <v>48585625</v>
      </c>
      <c r="D612">
        <v>23129438</v>
      </c>
      <c r="E612">
        <v>1</v>
      </c>
      <c r="F612">
        <v>1</v>
      </c>
      <c r="G612">
        <v>1</v>
      </c>
      <c r="H612">
        <v>1</v>
      </c>
      <c r="I612" t="s">
        <v>1199</v>
      </c>
      <c r="J612" t="s">
        <v>3</v>
      </c>
      <c r="K612" t="s">
        <v>1200</v>
      </c>
      <c r="L612">
        <v>1369</v>
      </c>
      <c r="N612">
        <v>1013</v>
      </c>
      <c r="O612" t="s">
        <v>991</v>
      </c>
      <c r="P612" t="s">
        <v>991</v>
      </c>
      <c r="Q612">
        <v>1</v>
      </c>
      <c r="W612">
        <v>0</v>
      </c>
      <c r="X612">
        <v>-2139336833</v>
      </c>
      <c r="Y612">
        <v>22.332000000000001</v>
      </c>
      <c r="AA612">
        <v>0</v>
      </c>
      <c r="AB612">
        <v>0</v>
      </c>
      <c r="AC612">
        <v>0</v>
      </c>
      <c r="AD612">
        <v>8.7899999999999991</v>
      </c>
      <c r="AE612">
        <v>0</v>
      </c>
      <c r="AF612">
        <v>0</v>
      </c>
      <c r="AG612">
        <v>0</v>
      </c>
      <c r="AH612">
        <v>8.7899999999999991</v>
      </c>
      <c r="AI612">
        <v>1</v>
      </c>
      <c r="AJ612">
        <v>1</v>
      </c>
      <c r="AK612">
        <v>1</v>
      </c>
      <c r="AL612">
        <v>1</v>
      </c>
      <c r="AN612">
        <v>0</v>
      </c>
      <c r="AO612">
        <v>1</v>
      </c>
      <c r="AP612">
        <v>1</v>
      </c>
      <c r="AQ612">
        <v>0</v>
      </c>
      <c r="AR612">
        <v>0</v>
      </c>
      <c r="AS612" t="s">
        <v>3</v>
      </c>
      <c r="AT612">
        <v>55.83</v>
      </c>
      <c r="AU612" t="s">
        <v>653</v>
      </c>
      <c r="AV612">
        <v>1</v>
      </c>
      <c r="AW612">
        <v>2</v>
      </c>
      <c r="AX612">
        <v>48585636</v>
      </c>
      <c r="AY612">
        <v>1</v>
      </c>
      <c r="AZ612">
        <v>0</v>
      </c>
      <c r="BA612">
        <v>689</v>
      </c>
      <c r="BB612">
        <v>0</v>
      </c>
      <c r="BC612">
        <v>0</v>
      </c>
      <c r="BD612">
        <v>0</v>
      </c>
      <c r="BE612">
        <v>0</v>
      </c>
      <c r="BF612">
        <v>0</v>
      </c>
      <c r="BG612">
        <v>0</v>
      </c>
      <c r="BH612">
        <v>0</v>
      </c>
      <c r="BI612">
        <v>0</v>
      </c>
      <c r="BJ612">
        <v>0</v>
      </c>
      <c r="BK612">
        <v>0</v>
      </c>
      <c r="BL612">
        <v>0</v>
      </c>
      <c r="BM612">
        <v>0</v>
      </c>
      <c r="BN612">
        <v>0</v>
      </c>
      <c r="BO612">
        <v>0</v>
      </c>
      <c r="BP612">
        <v>0</v>
      </c>
      <c r="BQ612">
        <v>0</v>
      </c>
      <c r="BR612">
        <v>0</v>
      </c>
      <c r="BS612">
        <v>0</v>
      </c>
      <c r="BT612">
        <v>0</v>
      </c>
      <c r="BU612">
        <v>0</v>
      </c>
      <c r="BV612">
        <v>0</v>
      </c>
      <c r="BW612">
        <v>0</v>
      </c>
      <c r="CX612">
        <f>Y612*Source!I259</f>
        <v>1.5632400000000002</v>
      </c>
      <c r="CY612">
        <f>AD612</f>
        <v>8.7899999999999991</v>
      </c>
      <c r="CZ612">
        <f>AH612</f>
        <v>8.7899999999999991</v>
      </c>
      <c r="DA612">
        <f>AL612</f>
        <v>1</v>
      </c>
      <c r="DB612">
        <f t="shared" ref="DB612:DB617" si="70">ROUND((ROUND(AT612*CZ612,2)*0.4),2)</f>
        <v>196.3</v>
      </c>
      <c r="DC612">
        <f t="shared" ref="DC612:DC617" si="71">ROUND((ROUND(AT612*AG612,2)*0.4),2)</f>
        <v>0</v>
      </c>
    </row>
    <row r="613" spans="1:107">
      <c r="A613">
        <f>ROW(Source!A259)</f>
        <v>259</v>
      </c>
      <c r="B613">
        <v>48583957</v>
      </c>
      <c r="C613">
        <v>48585625</v>
      </c>
      <c r="D613">
        <v>121548</v>
      </c>
      <c r="E613">
        <v>1</v>
      </c>
      <c r="F613">
        <v>1</v>
      </c>
      <c r="G613">
        <v>1</v>
      </c>
      <c r="H613">
        <v>1</v>
      </c>
      <c r="I613" t="s">
        <v>24</v>
      </c>
      <c r="J613" t="s">
        <v>3</v>
      </c>
      <c r="K613" t="s">
        <v>992</v>
      </c>
      <c r="L613">
        <v>608254</v>
      </c>
      <c r="N613">
        <v>1013</v>
      </c>
      <c r="O613" t="s">
        <v>993</v>
      </c>
      <c r="P613" t="s">
        <v>993</v>
      </c>
      <c r="Q613">
        <v>1</v>
      </c>
      <c r="W613">
        <v>0</v>
      </c>
      <c r="X613">
        <v>-185737400</v>
      </c>
      <c r="Y613">
        <v>0.11200000000000002</v>
      </c>
      <c r="AA613">
        <v>0</v>
      </c>
      <c r="AB613">
        <v>0</v>
      </c>
      <c r="AC613">
        <v>0</v>
      </c>
      <c r="AD613">
        <v>0</v>
      </c>
      <c r="AE613">
        <v>0</v>
      </c>
      <c r="AF613">
        <v>0</v>
      </c>
      <c r="AG613">
        <v>0</v>
      </c>
      <c r="AH613">
        <v>0</v>
      </c>
      <c r="AI613">
        <v>1</v>
      </c>
      <c r="AJ613">
        <v>1</v>
      </c>
      <c r="AK613">
        <v>1</v>
      </c>
      <c r="AL613">
        <v>1</v>
      </c>
      <c r="AN613">
        <v>0</v>
      </c>
      <c r="AO613">
        <v>1</v>
      </c>
      <c r="AP613">
        <v>1</v>
      </c>
      <c r="AQ613">
        <v>0</v>
      </c>
      <c r="AR613">
        <v>0</v>
      </c>
      <c r="AS613" t="s">
        <v>3</v>
      </c>
      <c r="AT613">
        <v>0.28000000000000003</v>
      </c>
      <c r="AU613" t="s">
        <v>653</v>
      </c>
      <c r="AV613">
        <v>2</v>
      </c>
      <c r="AW613">
        <v>2</v>
      </c>
      <c r="AX613">
        <v>48585637</v>
      </c>
      <c r="AY613">
        <v>1</v>
      </c>
      <c r="AZ613">
        <v>0</v>
      </c>
      <c r="BA613">
        <v>690</v>
      </c>
      <c r="BB613">
        <v>0</v>
      </c>
      <c r="BC613">
        <v>0</v>
      </c>
      <c r="BD613">
        <v>0</v>
      </c>
      <c r="BE613">
        <v>0</v>
      </c>
      <c r="BF613">
        <v>0</v>
      </c>
      <c r="BG613">
        <v>0</v>
      </c>
      <c r="BH613">
        <v>0</v>
      </c>
      <c r="BI613">
        <v>0</v>
      </c>
      <c r="BJ613">
        <v>0</v>
      </c>
      <c r="BK613">
        <v>0</v>
      </c>
      <c r="BL613">
        <v>0</v>
      </c>
      <c r="BM613">
        <v>0</v>
      </c>
      <c r="BN613">
        <v>0</v>
      </c>
      <c r="BO613">
        <v>0</v>
      </c>
      <c r="BP613">
        <v>0</v>
      </c>
      <c r="BQ613">
        <v>0</v>
      </c>
      <c r="BR613">
        <v>0</v>
      </c>
      <c r="BS613">
        <v>0</v>
      </c>
      <c r="BT613">
        <v>0</v>
      </c>
      <c r="BU613">
        <v>0</v>
      </c>
      <c r="BV613">
        <v>0</v>
      </c>
      <c r="BW613">
        <v>0</v>
      </c>
      <c r="CX613">
        <f>Y613*Source!I259</f>
        <v>7.8400000000000015E-3</v>
      </c>
      <c r="CY613">
        <f>AD613</f>
        <v>0</v>
      </c>
      <c r="CZ613">
        <f>AH613</f>
        <v>0</v>
      </c>
      <c r="DA613">
        <f>AL613</f>
        <v>1</v>
      </c>
      <c r="DB613">
        <f t="shared" si="70"/>
        <v>0</v>
      </c>
      <c r="DC613">
        <f t="shared" si="71"/>
        <v>0</v>
      </c>
    </row>
    <row r="614" spans="1:107">
      <c r="A614">
        <f>ROW(Source!A259)</f>
        <v>259</v>
      </c>
      <c r="B614">
        <v>48583957</v>
      </c>
      <c r="C614">
        <v>48585625</v>
      </c>
      <c r="D614">
        <v>40546929</v>
      </c>
      <c r="E614">
        <v>1</v>
      </c>
      <c r="F614">
        <v>1</v>
      </c>
      <c r="G614">
        <v>1</v>
      </c>
      <c r="H614">
        <v>2</v>
      </c>
      <c r="I614" t="s">
        <v>1049</v>
      </c>
      <c r="J614" t="s">
        <v>1050</v>
      </c>
      <c r="K614" t="s">
        <v>1051</v>
      </c>
      <c r="L614">
        <v>1368</v>
      </c>
      <c r="N614">
        <v>1011</v>
      </c>
      <c r="O614" t="s">
        <v>997</v>
      </c>
      <c r="P614" t="s">
        <v>997</v>
      </c>
      <c r="Q614">
        <v>1</v>
      </c>
      <c r="W614">
        <v>0</v>
      </c>
      <c r="X614">
        <v>1604115853</v>
      </c>
      <c r="Y614">
        <v>4.0000000000000008E-2</v>
      </c>
      <c r="AA614">
        <v>0</v>
      </c>
      <c r="AB614">
        <v>103.49</v>
      </c>
      <c r="AC614">
        <v>12.1</v>
      </c>
      <c r="AD614">
        <v>0</v>
      </c>
      <c r="AE614">
        <v>0</v>
      </c>
      <c r="AF614">
        <v>103.49</v>
      </c>
      <c r="AG614">
        <v>12.1</v>
      </c>
      <c r="AH614">
        <v>0</v>
      </c>
      <c r="AI614">
        <v>1</v>
      </c>
      <c r="AJ614">
        <v>1</v>
      </c>
      <c r="AK614">
        <v>1</v>
      </c>
      <c r="AL614">
        <v>1</v>
      </c>
      <c r="AN614">
        <v>0</v>
      </c>
      <c r="AO614">
        <v>1</v>
      </c>
      <c r="AP614">
        <v>1</v>
      </c>
      <c r="AQ614">
        <v>0</v>
      </c>
      <c r="AR614">
        <v>0</v>
      </c>
      <c r="AS614" t="s">
        <v>3</v>
      </c>
      <c r="AT614">
        <v>0.1</v>
      </c>
      <c r="AU614" t="s">
        <v>653</v>
      </c>
      <c r="AV614">
        <v>0</v>
      </c>
      <c r="AW614">
        <v>2</v>
      </c>
      <c r="AX614">
        <v>48585638</v>
      </c>
      <c r="AY614">
        <v>1</v>
      </c>
      <c r="AZ614">
        <v>0</v>
      </c>
      <c r="BA614">
        <v>691</v>
      </c>
      <c r="BB614">
        <v>0</v>
      </c>
      <c r="BC614">
        <v>0</v>
      </c>
      <c r="BD614">
        <v>0</v>
      </c>
      <c r="BE614">
        <v>0</v>
      </c>
      <c r="BF614">
        <v>0</v>
      </c>
      <c r="BG614">
        <v>0</v>
      </c>
      <c r="BH614">
        <v>0</v>
      </c>
      <c r="BI614">
        <v>0</v>
      </c>
      <c r="BJ614">
        <v>0</v>
      </c>
      <c r="BK614">
        <v>0</v>
      </c>
      <c r="BL614">
        <v>0</v>
      </c>
      <c r="BM614">
        <v>0</v>
      </c>
      <c r="BN614">
        <v>0</v>
      </c>
      <c r="BO614">
        <v>0</v>
      </c>
      <c r="BP614">
        <v>0</v>
      </c>
      <c r="BQ614">
        <v>0</v>
      </c>
      <c r="BR614">
        <v>0</v>
      </c>
      <c r="BS614">
        <v>0</v>
      </c>
      <c r="BT614">
        <v>0</v>
      </c>
      <c r="BU614">
        <v>0</v>
      </c>
      <c r="BV614">
        <v>0</v>
      </c>
      <c r="BW614">
        <v>0</v>
      </c>
      <c r="CX614">
        <f>Y614*Source!I259</f>
        <v>2.8000000000000008E-3</v>
      </c>
      <c r="CY614">
        <f>AB614</f>
        <v>103.49</v>
      </c>
      <c r="CZ614">
        <f>AF614</f>
        <v>103.49</v>
      </c>
      <c r="DA614">
        <f>AJ614</f>
        <v>1</v>
      </c>
      <c r="DB614">
        <f t="shared" si="70"/>
        <v>4.1399999999999997</v>
      </c>
      <c r="DC614">
        <f t="shared" si="71"/>
        <v>0.48</v>
      </c>
    </row>
    <row r="615" spans="1:107">
      <c r="A615">
        <f>ROW(Source!A259)</f>
        <v>259</v>
      </c>
      <c r="B615">
        <v>48583957</v>
      </c>
      <c r="C615">
        <v>48585625</v>
      </c>
      <c r="D615">
        <v>40547009</v>
      </c>
      <c r="E615">
        <v>1</v>
      </c>
      <c r="F615">
        <v>1</v>
      </c>
      <c r="G615">
        <v>1</v>
      </c>
      <c r="H615">
        <v>2</v>
      </c>
      <c r="I615" t="s">
        <v>1157</v>
      </c>
      <c r="J615" t="s">
        <v>1158</v>
      </c>
      <c r="K615" t="s">
        <v>1159</v>
      </c>
      <c r="L615">
        <v>1368</v>
      </c>
      <c r="N615">
        <v>1011</v>
      </c>
      <c r="O615" t="s">
        <v>997</v>
      </c>
      <c r="P615" t="s">
        <v>997</v>
      </c>
      <c r="Q615">
        <v>1</v>
      </c>
      <c r="W615">
        <v>0</v>
      </c>
      <c r="X615">
        <v>70398099</v>
      </c>
      <c r="Y615">
        <v>7.1999999999999995E-2</v>
      </c>
      <c r="AA615">
        <v>0</v>
      </c>
      <c r="AB615">
        <v>104.01</v>
      </c>
      <c r="AC615">
        <v>10.35</v>
      </c>
      <c r="AD615">
        <v>0</v>
      </c>
      <c r="AE615">
        <v>0</v>
      </c>
      <c r="AF615">
        <v>104.01</v>
      </c>
      <c r="AG615">
        <v>10.35</v>
      </c>
      <c r="AH615">
        <v>0</v>
      </c>
      <c r="AI615">
        <v>1</v>
      </c>
      <c r="AJ615">
        <v>1</v>
      </c>
      <c r="AK615">
        <v>1</v>
      </c>
      <c r="AL615">
        <v>1</v>
      </c>
      <c r="AN615">
        <v>0</v>
      </c>
      <c r="AO615">
        <v>1</v>
      </c>
      <c r="AP615">
        <v>1</v>
      </c>
      <c r="AQ615">
        <v>0</v>
      </c>
      <c r="AR615">
        <v>0</v>
      </c>
      <c r="AS615" t="s">
        <v>3</v>
      </c>
      <c r="AT615">
        <v>0.18</v>
      </c>
      <c r="AU615" t="s">
        <v>653</v>
      </c>
      <c r="AV615">
        <v>0</v>
      </c>
      <c r="AW615">
        <v>2</v>
      </c>
      <c r="AX615">
        <v>48585639</v>
      </c>
      <c r="AY615">
        <v>1</v>
      </c>
      <c r="AZ615">
        <v>0</v>
      </c>
      <c r="BA615">
        <v>692</v>
      </c>
      <c r="BB615">
        <v>0</v>
      </c>
      <c r="BC615">
        <v>0</v>
      </c>
      <c r="BD615">
        <v>0</v>
      </c>
      <c r="BE615">
        <v>0</v>
      </c>
      <c r="BF615">
        <v>0</v>
      </c>
      <c r="BG615">
        <v>0</v>
      </c>
      <c r="BH615">
        <v>0</v>
      </c>
      <c r="BI615">
        <v>0</v>
      </c>
      <c r="BJ615">
        <v>0</v>
      </c>
      <c r="BK615">
        <v>0</v>
      </c>
      <c r="BL615">
        <v>0</v>
      </c>
      <c r="BM615">
        <v>0</v>
      </c>
      <c r="BN615">
        <v>0</v>
      </c>
      <c r="BO615">
        <v>0</v>
      </c>
      <c r="BP615">
        <v>0</v>
      </c>
      <c r="BQ615">
        <v>0</v>
      </c>
      <c r="BR615">
        <v>0</v>
      </c>
      <c r="BS615">
        <v>0</v>
      </c>
      <c r="BT615">
        <v>0</v>
      </c>
      <c r="BU615">
        <v>0</v>
      </c>
      <c r="BV615">
        <v>0</v>
      </c>
      <c r="BW615">
        <v>0</v>
      </c>
      <c r="CX615">
        <f>Y615*Source!I259</f>
        <v>5.0400000000000002E-3</v>
      </c>
      <c r="CY615">
        <f>AB615</f>
        <v>104.01</v>
      </c>
      <c r="CZ615">
        <f>AF615</f>
        <v>104.01</v>
      </c>
      <c r="DA615">
        <f>AJ615</f>
        <v>1</v>
      </c>
      <c r="DB615">
        <f t="shared" si="70"/>
        <v>7.49</v>
      </c>
      <c r="DC615">
        <f t="shared" si="71"/>
        <v>0.74</v>
      </c>
    </row>
    <row r="616" spans="1:107">
      <c r="A616">
        <f>ROW(Source!A259)</f>
        <v>259</v>
      </c>
      <c r="B616">
        <v>48583957</v>
      </c>
      <c r="C616">
        <v>48585625</v>
      </c>
      <c r="D616">
        <v>40548608</v>
      </c>
      <c r="E616">
        <v>1</v>
      </c>
      <c r="F616">
        <v>1</v>
      </c>
      <c r="G616">
        <v>1</v>
      </c>
      <c r="H616">
        <v>2</v>
      </c>
      <c r="I616" t="s">
        <v>1124</v>
      </c>
      <c r="J616" t="s">
        <v>1125</v>
      </c>
      <c r="K616" t="s">
        <v>1126</v>
      </c>
      <c r="L616">
        <v>1368</v>
      </c>
      <c r="N616">
        <v>1011</v>
      </c>
      <c r="O616" t="s">
        <v>997</v>
      </c>
      <c r="P616" t="s">
        <v>997</v>
      </c>
      <c r="Q616">
        <v>1</v>
      </c>
      <c r="W616">
        <v>0</v>
      </c>
      <c r="X616">
        <v>1067600123</v>
      </c>
      <c r="Y616">
        <v>8.4000000000000005E-2</v>
      </c>
      <c r="AA616">
        <v>0</v>
      </c>
      <c r="AB616">
        <v>2.27</v>
      </c>
      <c r="AC616">
        <v>0</v>
      </c>
      <c r="AD616">
        <v>0</v>
      </c>
      <c r="AE616">
        <v>0</v>
      </c>
      <c r="AF616">
        <v>2.27</v>
      </c>
      <c r="AG616">
        <v>0</v>
      </c>
      <c r="AH616">
        <v>0</v>
      </c>
      <c r="AI616">
        <v>1</v>
      </c>
      <c r="AJ616">
        <v>1</v>
      </c>
      <c r="AK616">
        <v>1</v>
      </c>
      <c r="AL616">
        <v>1</v>
      </c>
      <c r="AN616">
        <v>0</v>
      </c>
      <c r="AO616">
        <v>1</v>
      </c>
      <c r="AP616">
        <v>1</v>
      </c>
      <c r="AQ616">
        <v>0</v>
      </c>
      <c r="AR616">
        <v>0</v>
      </c>
      <c r="AS616" t="s">
        <v>3</v>
      </c>
      <c r="AT616">
        <v>0.21</v>
      </c>
      <c r="AU616" t="s">
        <v>653</v>
      </c>
      <c r="AV616">
        <v>0</v>
      </c>
      <c r="AW616">
        <v>2</v>
      </c>
      <c r="AX616">
        <v>48585640</v>
      </c>
      <c r="AY616">
        <v>1</v>
      </c>
      <c r="AZ616">
        <v>0</v>
      </c>
      <c r="BA616">
        <v>693</v>
      </c>
      <c r="BB616">
        <v>0</v>
      </c>
      <c r="BC616">
        <v>0</v>
      </c>
      <c r="BD616">
        <v>0</v>
      </c>
      <c r="BE616">
        <v>0</v>
      </c>
      <c r="BF616">
        <v>0</v>
      </c>
      <c r="BG616">
        <v>0</v>
      </c>
      <c r="BH616">
        <v>0</v>
      </c>
      <c r="BI616">
        <v>0</v>
      </c>
      <c r="BJ616">
        <v>0</v>
      </c>
      <c r="BK616">
        <v>0</v>
      </c>
      <c r="BL616">
        <v>0</v>
      </c>
      <c r="BM616">
        <v>0</v>
      </c>
      <c r="BN616">
        <v>0</v>
      </c>
      <c r="BO616">
        <v>0</v>
      </c>
      <c r="BP616">
        <v>0</v>
      </c>
      <c r="BQ616">
        <v>0</v>
      </c>
      <c r="BR616">
        <v>0</v>
      </c>
      <c r="BS616">
        <v>0</v>
      </c>
      <c r="BT616">
        <v>0</v>
      </c>
      <c r="BU616">
        <v>0</v>
      </c>
      <c r="BV616">
        <v>0</v>
      </c>
      <c r="BW616">
        <v>0</v>
      </c>
      <c r="CX616">
        <f>Y616*Source!I259</f>
        <v>5.8800000000000007E-3</v>
      </c>
      <c r="CY616">
        <f>AB616</f>
        <v>2.27</v>
      </c>
      <c r="CZ616">
        <f>AF616</f>
        <v>2.27</v>
      </c>
      <c r="DA616">
        <f>AJ616</f>
        <v>1</v>
      </c>
      <c r="DB616">
        <f t="shared" si="70"/>
        <v>0.19</v>
      </c>
      <c r="DC616">
        <f t="shared" si="71"/>
        <v>0</v>
      </c>
    </row>
    <row r="617" spans="1:107">
      <c r="A617">
        <f>ROW(Source!A259)</f>
        <v>259</v>
      </c>
      <c r="B617">
        <v>48583957</v>
      </c>
      <c r="C617">
        <v>48585625</v>
      </c>
      <c r="D617">
        <v>40548857</v>
      </c>
      <c r="E617">
        <v>1</v>
      </c>
      <c r="F617">
        <v>1</v>
      </c>
      <c r="G617">
        <v>1</v>
      </c>
      <c r="H617">
        <v>2</v>
      </c>
      <c r="I617" t="s">
        <v>1028</v>
      </c>
      <c r="J617" t="s">
        <v>1029</v>
      </c>
      <c r="K617" t="s">
        <v>1030</v>
      </c>
      <c r="L617">
        <v>1368</v>
      </c>
      <c r="N617">
        <v>1011</v>
      </c>
      <c r="O617" t="s">
        <v>997</v>
      </c>
      <c r="P617" t="s">
        <v>997</v>
      </c>
      <c r="Q617">
        <v>1</v>
      </c>
      <c r="W617">
        <v>0</v>
      </c>
      <c r="X617">
        <v>-671646184</v>
      </c>
      <c r="Y617">
        <v>7.1999999999999995E-2</v>
      </c>
      <c r="AA617">
        <v>0</v>
      </c>
      <c r="AB617">
        <v>91.76</v>
      </c>
      <c r="AC617">
        <v>10.35</v>
      </c>
      <c r="AD617">
        <v>0</v>
      </c>
      <c r="AE617">
        <v>0</v>
      </c>
      <c r="AF617">
        <v>91.76</v>
      </c>
      <c r="AG617">
        <v>10.35</v>
      </c>
      <c r="AH617">
        <v>0</v>
      </c>
      <c r="AI617">
        <v>1</v>
      </c>
      <c r="AJ617">
        <v>1</v>
      </c>
      <c r="AK617">
        <v>1</v>
      </c>
      <c r="AL617">
        <v>1</v>
      </c>
      <c r="AN617">
        <v>0</v>
      </c>
      <c r="AO617">
        <v>1</v>
      </c>
      <c r="AP617">
        <v>1</v>
      </c>
      <c r="AQ617">
        <v>0</v>
      </c>
      <c r="AR617">
        <v>0</v>
      </c>
      <c r="AS617" t="s">
        <v>3</v>
      </c>
      <c r="AT617">
        <v>0.18</v>
      </c>
      <c r="AU617" t="s">
        <v>653</v>
      </c>
      <c r="AV617">
        <v>0</v>
      </c>
      <c r="AW617">
        <v>2</v>
      </c>
      <c r="AX617">
        <v>48585641</v>
      </c>
      <c r="AY617">
        <v>1</v>
      </c>
      <c r="AZ617">
        <v>0</v>
      </c>
      <c r="BA617">
        <v>694</v>
      </c>
      <c r="BB617">
        <v>0</v>
      </c>
      <c r="BC617">
        <v>0</v>
      </c>
      <c r="BD617">
        <v>0</v>
      </c>
      <c r="BE617">
        <v>0</v>
      </c>
      <c r="BF617">
        <v>0</v>
      </c>
      <c r="BG617">
        <v>0</v>
      </c>
      <c r="BH617">
        <v>0</v>
      </c>
      <c r="BI617">
        <v>0</v>
      </c>
      <c r="BJ617">
        <v>0</v>
      </c>
      <c r="BK617">
        <v>0</v>
      </c>
      <c r="BL617">
        <v>0</v>
      </c>
      <c r="BM617">
        <v>0</v>
      </c>
      <c r="BN617">
        <v>0</v>
      </c>
      <c r="BO617">
        <v>0</v>
      </c>
      <c r="BP617">
        <v>0</v>
      </c>
      <c r="BQ617">
        <v>0</v>
      </c>
      <c r="BR617">
        <v>0</v>
      </c>
      <c r="BS617">
        <v>0</v>
      </c>
      <c r="BT617">
        <v>0</v>
      </c>
      <c r="BU617">
        <v>0</v>
      </c>
      <c r="BV617">
        <v>0</v>
      </c>
      <c r="BW617">
        <v>0</v>
      </c>
      <c r="CX617">
        <f>Y617*Source!I259</f>
        <v>5.0400000000000002E-3</v>
      </c>
      <c r="CY617">
        <f>AB617</f>
        <v>91.76</v>
      </c>
      <c r="CZ617">
        <f>AF617</f>
        <v>91.76</v>
      </c>
      <c r="DA617">
        <f>AJ617</f>
        <v>1</v>
      </c>
      <c r="DB617">
        <f t="shared" si="70"/>
        <v>6.61</v>
      </c>
      <c r="DC617">
        <f t="shared" si="71"/>
        <v>0.74</v>
      </c>
    </row>
    <row r="618" spans="1:107">
      <c r="A618">
        <f>ROW(Source!A259)</f>
        <v>259</v>
      </c>
      <c r="B618">
        <v>48583957</v>
      </c>
      <c r="C618">
        <v>48585625</v>
      </c>
      <c r="D618">
        <v>40489064</v>
      </c>
      <c r="E618">
        <v>1</v>
      </c>
      <c r="F618">
        <v>1</v>
      </c>
      <c r="G618">
        <v>1</v>
      </c>
      <c r="H618">
        <v>3</v>
      </c>
      <c r="I618" t="s">
        <v>1313</v>
      </c>
      <c r="J618" t="s">
        <v>1314</v>
      </c>
      <c r="K618" t="s">
        <v>1315</v>
      </c>
      <c r="L618">
        <v>1348</v>
      </c>
      <c r="N618">
        <v>1009</v>
      </c>
      <c r="O618" t="s">
        <v>40</v>
      </c>
      <c r="P618" t="s">
        <v>40</v>
      </c>
      <c r="Q618">
        <v>1000</v>
      </c>
      <c r="W618">
        <v>0</v>
      </c>
      <c r="X618">
        <v>259030359</v>
      </c>
      <c r="Y618">
        <v>0</v>
      </c>
      <c r="AA618">
        <v>14830</v>
      </c>
      <c r="AB618">
        <v>0</v>
      </c>
      <c r="AC618">
        <v>0</v>
      </c>
      <c r="AD618">
        <v>0</v>
      </c>
      <c r="AE618">
        <v>14830</v>
      </c>
      <c r="AF618">
        <v>0</v>
      </c>
      <c r="AG618">
        <v>0</v>
      </c>
      <c r="AH618">
        <v>0</v>
      </c>
      <c r="AI618">
        <v>1</v>
      </c>
      <c r="AJ618">
        <v>1</v>
      </c>
      <c r="AK618">
        <v>1</v>
      </c>
      <c r="AL618">
        <v>1</v>
      </c>
      <c r="AN618">
        <v>0</v>
      </c>
      <c r="AO618">
        <v>1</v>
      </c>
      <c r="AP618">
        <v>1</v>
      </c>
      <c r="AQ618">
        <v>0</v>
      </c>
      <c r="AR618">
        <v>0</v>
      </c>
      <c r="AS618" t="s">
        <v>3</v>
      </c>
      <c r="AT618">
        <v>2.66E-3</v>
      </c>
      <c r="AU618" t="s">
        <v>652</v>
      </c>
      <c r="AV618">
        <v>0</v>
      </c>
      <c r="AW618">
        <v>2</v>
      </c>
      <c r="AX618">
        <v>48585642</v>
      </c>
      <c r="AY618">
        <v>1</v>
      </c>
      <c r="AZ618">
        <v>0</v>
      </c>
      <c r="BA618">
        <v>695</v>
      </c>
      <c r="BB618">
        <v>0</v>
      </c>
      <c r="BC618">
        <v>0</v>
      </c>
      <c r="BD618">
        <v>0</v>
      </c>
      <c r="BE618">
        <v>0</v>
      </c>
      <c r="BF618">
        <v>0</v>
      </c>
      <c r="BG618">
        <v>0</v>
      </c>
      <c r="BH618">
        <v>0</v>
      </c>
      <c r="BI618">
        <v>0</v>
      </c>
      <c r="BJ618">
        <v>0</v>
      </c>
      <c r="BK618">
        <v>0</v>
      </c>
      <c r="BL618">
        <v>0</v>
      </c>
      <c r="BM618">
        <v>0</v>
      </c>
      <c r="BN618">
        <v>0</v>
      </c>
      <c r="BO618">
        <v>0</v>
      </c>
      <c r="BP618">
        <v>0</v>
      </c>
      <c r="BQ618">
        <v>0</v>
      </c>
      <c r="BR618">
        <v>0</v>
      </c>
      <c r="BS618">
        <v>0</v>
      </c>
      <c r="BT618">
        <v>0</v>
      </c>
      <c r="BU618">
        <v>0</v>
      </c>
      <c r="BV618">
        <v>0</v>
      </c>
      <c r="BW618">
        <v>0</v>
      </c>
      <c r="CX618">
        <f>Y618*Source!I259</f>
        <v>0</v>
      </c>
      <c r="CY618">
        <f>AA618</f>
        <v>14830</v>
      </c>
      <c r="CZ618">
        <f>AE618</f>
        <v>14830</v>
      </c>
      <c r="DA618">
        <f>AI618</f>
        <v>1</v>
      </c>
      <c r="DB618">
        <f>ROUND((ROUND(AT618*CZ618,2)*0),2)</f>
        <v>0</v>
      </c>
      <c r="DC618">
        <f>ROUND((ROUND(AT618*AG618,2)*0),2)</f>
        <v>0</v>
      </c>
    </row>
    <row r="619" spans="1:107">
      <c r="A619">
        <f>ROW(Source!A259)</f>
        <v>259</v>
      </c>
      <c r="B619">
        <v>48583957</v>
      </c>
      <c r="C619">
        <v>48585625</v>
      </c>
      <c r="D619">
        <v>40484863</v>
      </c>
      <c r="E619">
        <v>1</v>
      </c>
      <c r="F619">
        <v>1</v>
      </c>
      <c r="G619">
        <v>1</v>
      </c>
      <c r="H619">
        <v>3</v>
      </c>
      <c r="I619" t="s">
        <v>1316</v>
      </c>
      <c r="J619" t="s">
        <v>1317</v>
      </c>
      <c r="K619" t="s">
        <v>1318</v>
      </c>
      <c r="L619">
        <v>1354</v>
      </c>
      <c r="N619">
        <v>1010</v>
      </c>
      <c r="O619" t="s">
        <v>170</v>
      </c>
      <c r="P619" t="s">
        <v>170</v>
      </c>
      <c r="Q619">
        <v>1</v>
      </c>
      <c r="W619">
        <v>0</v>
      </c>
      <c r="X619">
        <v>115099224</v>
      </c>
      <c r="Y619">
        <v>0</v>
      </c>
      <c r="AA619">
        <v>1.43</v>
      </c>
      <c r="AB619">
        <v>0</v>
      </c>
      <c r="AC619">
        <v>0</v>
      </c>
      <c r="AD619">
        <v>0</v>
      </c>
      <c r="AE619">
        <v>1.43</v>
      </c>
      <c r="AF619">
        <v>0</v>
      </c>
      <c r="AG619">
        <v>0</v>
      </c>
      <c r="AH619">
        <v>0</v>
      </c>
      <c r="AI619">
        <v>1</v>
      </c>
      <c r="AJ619">
        <v>1</v>
      </c>
      <c r="AK619">
        <v>1</v>
      </c>
      <c r="AL619">
        <v>1</v>
      </c>
      <c r="AN619">
        <v>0</v>
      </c>
      <c r="AO619">
        <v>1</v>
      </c>
      <c r="AP619">
        <v>1</v>
      </c>
      <c r="AQ619">
        <v>0</v>
      </c>
      <c r="AR619">
        <v>0</v>
      </c>
      <c r="AS619" t="s">
        <v>3</v>
      </c>
      <c r="AT619">
        <v>12</v>
      </c>
      <c r="AU619" t="s">
        <v>652</v>
      </c>
      <c r="AV619">
        <v>0</v>
      </c>
      <c r="AW619">
        <v>2</v>
      </c>
      <c r="AX619">
        <v>48585643</v>
      </c>
      <c r="AY619">
        <v>1</v>
      </c>
      <c r="AZ619">
        <v>0</v>
      </c>
      <c r="BA619">
        <v>696</v>
      </c>
      <c r="BB619">
        <v>0</v>
      </c>
      <c r="BC619">
        <v>0</v>
      </c>
      <c r="BD619">
        <v>0</v>
      </c>
      <c r="BE619">
        <v>0</v>
      </c>
      <c r="BF619">
        <v>0</v>
      </c>
      <c r="BG619">
        <v>0</v>
      </c>
      <c r="BH619">
        <v>0</v>
      </c>
      <c r="BI619">
        <v>0</v>
      </c>
      <c r="BJ619">
        <v>0</v>
      </c>
      <c r="BK619">
        <v>0</v>
      </c>
      <c r="BL619">
        <v>0</v>
      </c>
      <c r="BM619">
        <v>0</v>
      </c>
      <c r="BN619">
        <v>0</v>
      </c>
      <c r="BO619">
        <v>0</v>
      </c>
      <c r="BP619">
        <v>0</v>
      </c>
      <c r="BQ619">
        <v>0</v>
      </c>
      <c r="BR619">
        <v>0</v>
      </c>
      <c r="BS619">
        <v>0</v>
      </c>
      <c r="BT619">
        <v>0</v>
      </c>
      <c r="BU619">
        <v>0</v>
      </c>
      <c r="BV619">
        <v>0</v>
      </c>
      <c r="BW619">
        <v>0</v>
      </c>
      <c r="CX619">
        <f>Y619*Source!I259</f>
        <v>0</v>
      </c>
      <c r="CY619">
        <f>AA619</f>
        <v>1.43</v>
      </c>
      <c r="CZ619">
        <f>AE619</f>
        <v>1.43</v>
      </c>
      <c r="DA619">
        <f>AI619</f>
        <v>1</v>
      </c>
      <c r="DB619">
        <f>ROUND((ROUND(AT619*CZ619,2)*0),2)</f>
        <v>0</v>
      </c>
      <c r="DC619">
        <f>ROUND((ROUND(AT619*AG619,2)*0),2)</f>
        <v>0</v>
      </c>
    </row>
    <row r="620" spans="1:107">
      <c r="A620">
        <f>ROW(Source!A259)</f>
        <v>259</v>
      </c>
      <c r="B620">
        <v>48583957</v>
      </c>
      <c r="C620">
        <v>48585625</v>
      </c>
      <c r="D620">
        <v>40525967</v>
      </c>
      <c r="E620">
        <v>1</v>
      </c>
      <c r="F620">
        <v>1</v>
      </c>
      <c r="G620">
        <v>1</v>
      </c>
      <c r="H620">
        <v>3</v>
      </c>
      <c r="I620" t="s">
        <v>1090</v>
      </c>
      <c r="J620" t="s">
        <v>1091</v>
      </c>
      <c r="K620" t="s">
        <v>1092</v>
      </c>
      <c r="L620">
        <v>1339</v>
      </c>
      <c r="N620">
        <v>1007</v>
      </c>
      <c r="O620" t="s">
        <v>1040</v>
      </c>
      <c r="P620" t="s">
        <v>1040</v>
      </c>
      <c r="Q620">
        <v>1</v>
      </c>
      <c r="W620">
        <v>0</v>
      </c>
      <c r="X620">
        <v>-1418712732</v>
      </c>
      <c r="Y620">
        <v>0</v>
      </c>
      <c r="AA620">
        <v>2.4700000000000002</v>
      </c>
      <c r="AB620">
        <v>0</v>
      </c>
      <c r="AC620">
        <v>0</v>
      </c>
      <c r="AD620">
        <v>0</v>
      </c>
      <c r="AE620">
        <v>2.4700000000000002</v>
      </c>
      <c r="AF620">
        <v>0</v>
      </c>
      <c r="AG620">
        <v>0</v>
      </c>
      <c r="AH620">
        <v>0</v>
      </c>
      <c r="AI620">
        <v>1</v>
      </c>
      <c r="AJ620">
        <v>1</v>
      </c>
      <c r="AK620">
        <v>1</v>
      </c>
      <c r="AL620">
        <v>1</v>
      </c>
      <c r="AN620">
        <v>0</v>
      </c>
      <c r="AO620">
        <v>1</v>
      </c>
      <c r="AP620">
        <v>1</v>
      </c>
      <c r="AQ620">
        <v>0</v>
      </c>
      <c r="AR620">
        <v>0</v>
      </c>
      <c r="AS620" t="s">
        <v>3</v>
      </c>
      <c r="AT620">
        <v>0.78600000000000003</v>
      </c>
      <c r="AU620" t="s">
        <v>652</v>
      </c>
      <c r="AV620">
        <v>0</v>
      </c>
      <c r="AW620">
        <v>2</v>
      </c>
      <c r="AX620">
        <v>48585646</v>
      </c>
      <c r="AY620">
        <v>1</v>
      </c>
      <c r="AZ620">
        <v>0</v>
      </c>
      <c r="BA620">
        <v>699</v>
      </c>
      <c r="BB620">
        <v>0</v>
      </c>
      <c r="BC620">
        <v>0</v>
      </c>
      <c r="BD620">
        <v>0</v>
      </c>
      <c r="BE620">
        <v>0</v>
      </c>
      <c r="BF620">
        <v>0</v>
      </c>
      <c r="BG620">
        <v>0</v>
      </c>
      <c r="BH620">
        <v>0</v>
      </c>
      <c r="BI620">
        <v>0</v>
      </c>
      <c r="BJ620">
        <v>0</v>
      </c>
      <c r="BK620">
        <v>0</v>
      </c>
      <c r="BL620">
        <v>0</v>
      </c>
      <c r="BM620">
        <v>0</v>
      </c>
      <c r="BN620">
        <v>0</v>
      </c>
      <c r="BO620">
        <v>0</v>
      </c>
      <c r="BP620">
        <v>0</v>
      </c>
      <c r="BQ620">
        <v>0</v>
      </c>
      <c r="BR620">
        <v>0</v>
      </c>
      <c r="BS620">
        <v>0</v>
      </c>
      <c r="BT620">
        <v>0</v>
      </c>
      <c r="BU620">
        <v>0</v>
      </c>
      <c r="BV620">
        <v>0</v>
      </c>
      <c r="BW620">
        <v>0</v>
      </c>
      <c r="CX620">
        <f>Y620*Source!I259</f>
        <v>0</v>
      </c>
      <c r="CY620">
        <f>AA620</f>
        <v>2.4700000000000002</v>
      </c>
      <c r="CZ620">
        <f>AE620</f>
        <v>2.4700000000000002</v>
      </c>
      <c r="DA620">
        <f>AI620</f>
        <v>1</v>
      </c>
      <c r="DB620">
        <f>ROUND((ROUND(AT620*CZ620,2)*0),2)</f>
        <v>0</v>
      </c>
      <c r="DC620">
        <f>ROUND((ROUND(AT620*AG620,2)*0),2)</f>
        <v>0</v>
      </c>
    </row>
    <row r="621" spans="1:107">
      <c r="A621">
        <f>ROW(Source!A259)</f>
        <v>259</v>
      </c>
      <c r="B621">
        <v>48583957</v>
      </c>
      <c r="C621">
        <v>48585625</v>
      </c>
      <c r="D621">
        <v>40534236</v>
      </c>
      <c r="E621">
        <v>1</v>
      </c>
      <c r="F621">
        <v>1</v>
      </c>
      <c r="G621">
        <v>1</v>
      </c>
      <c r="H621">
        <v>3</v>
      </c>
      <c r="I621" t="s">
        <v>1319</v>
      </c>
      <c r="J621" t="s">
        <v>1320</v>
      </c>
      <c r="K621" t="s">
        <v>1321</v>
      </c>
      <c r="L621">
        <v>1301</v>
      </c>
      <c r="N621">
        <v>1003</v>
      </c>
      <c r="O621" t="s">
        <v>116</v>
      </c>
      <c r="P621" t="s">
        <v>116</v>
      </c>
      <c r="Q621">
        <v>1</v>
      </c>
      <c r="W621">
        <v>0</v>
      </c>
      <c r="X621">
        <v>-316520839</v>
      </c>
      <c r="Y621">
        <v>0</v>
      </c>
      <c r="AA621">
        <v>44.18</v>
      </c>
      <c r="AB621">
        <v>0</v>
      </c>
      <c r="AC621">
        <v>0</v>
      </c>
      <c r="AD621">
        <v>0</v>
      </c>
      <c r="AE621">
        <v>44.18</v>
      </c>
      <c r="AF621">
        <v>0</v>
      </c>
      <c r="AG621">
        <v>0</v>
      </c>
      <c r="AH621">
        <v>0</v>
      </c>
      <c r="AI621">
        <v>1</v>
      </c>
      <c r="AJ621">
        <v>1</v>
      </c>
      <c r="AK621">
        <v>1</v>
      </c>
      <c r="AL621">
        <v>1</v>
      </c>
      <c r="AN621">
        <v>0</v>
      </c>
      <c r="AO621">
        <v>1</v>
      </c>
      <c r="AP621">
        <v>1</v>
      </c>
      <c r="AQ621">
        <v>0</v>
      </c>
      <c r="AR621">
        <v>0</v>
      </c>
      <c r="AS621" t="s">
        <v>3</v>
      </c>
      <c r="AT621">
        <v>99.8</v>
      </c>
      <c r="AU621" t="s">
        <v>652</v>
      </c>
      <c r="AV621">
        <v>0</v>
      </c>
      <c r="AW621">
        <v>2</v>
      </c>
      <c r="AX621">
        <v>48585647</v>
      </c>
      <c r="AY621">
        <v>1</v>
      </c>
      <c r="AZ621">
        <v>0</v>
      </c>
      <c r="BA621">
        <v>700</v>
      </c>
      <c r="BB621">
        <v>0</v>
      </c>
      <c r="BC621">
        <v>0</v>
      </c>
      <c r="BD621">
        <v>0</v>
      </c>
      <c r="BE621">
        <v>0</v>
      </c>
      <c r="BF621">
        <v>0</v>
      </c>
      <c r="BG621">
        <v>0</v>
      </c>
      <c r="BH621">
        <v>0</v>
      </c>
      <c r="BI621">
        <v>0</v>
      </c>
      <c r="BJ621">
        <v>0</v>
      </c>
      <c r="BK621">
        <v>0</v>
      </c>
      <c r="BL621">
        <v>0</v>
      </c>
      <c r="BM621">
        <v>0</v>
      </c>
      <c r="BN621">
        <v>0</v>
      </c>
      <c r="BO621">
        <v>0</v>
      </c>
      <c r="BP621">
        <v>0</v>
      </c>
      <c r="BQ621">
        <v>0</v>
      </c>
      <c r="BR621">
        <v>0</v>
      </c>
      <c r="BS621">
        <v>0</v>
      </c>
      <c r="BT621">
        <v>0</v>
      </c>
      <c r="BU621">
        <v>0</v>
      </c>
      <c r="BV621">
        <v>0</v>
      </c>
      <c r="BW621">
        <v>0</v>
      </c>
      <c r="CX621">
        <f>Y621*Source!I259</f>
        <v>0</v>
      </c>
      <c r="CY621">
        <f>AA621</f>
        <v>44.18</v>
      </c>
      <c r="CZ621">
        <f>AE621</f>
        <v>44.18</v>
      </c>
      <c r="DA621">
        <f>AI621</f>
        <v>1</v>
      </c>
      <c r="DB621">
        <f>ROUND((ROUND(AT621*CZ621,2)*0),2)</f>
        <v>0</v>
      </c>
      <c r="DC621">
        <f>ROUND((ROUND(AT621*AG621,2)*0),2)</f>
        <v>0</v>
      </c>
    </row>
    <row r="622" spans="1:107">
      <c r="A622">
        <f>ROW(Source!A260)</f>
        <v>260</v>
      </c>
      <c r="B622">
        <v>48583957</v>
      </c>
      <c r="C622">
        <v>48585648</v>
      </c>
      <c r="D622">
        <v>23129805</v>
      </c>
      <c r="E622">
        <v>1</v>
      </c>
      <c r="F622">
        <v>1</v>
      </c>
      <c r="G622">
        <v>1</v>
      </c>
      <c r="H622">
        <v>1</v>
      </c>
      <c r="I622" t="s">
        <v>1183</v>
      </c>
      <c r="J622" t="s">
        <v>3</v>
      </c>
      <c r="K622" t="s">
        <v>1184</v>
      </c>
      <c r="L622">
        <v>1369</v>
      </c>
      <c r="N622">
        <v>1013</v>
      </c>
      <c r="O622" t="s">
        <v>991</v>
      </c>
      <c r="P622" t="s">
        <v>991</v>
      </c>
      <c r="Q622">
        <v>1</v>
      </c>
      <c r="W622">
        <v>0</v>
      </c>
      <c r="X622">
        <v>756115135</v>
      </c>
      <c r="Y622">
        <v>63.84</v>
      </c>
      <c r="AA622">
        <v>0</v>
      </c>
      <c r="AB622">
        <v>0</v>
      </c>
      <c r="AC622">
        <v>0</v>
      </c>
      <c r="AD622">
        <v>7.97</v>
      </c>
      <c r="AE622">
        <v>0</v>
      </c>
      <c r="AF622">
        <v>0</v>
      </c>
      <c r="AG622">
        <v>0</v>
      </c>
      <c r="AH622">
        <v>7.97</v>
      </c>
      <c r="AI622">
        <v>1</v>
      </c>
      <c r="AJ622">
        <v>1</v>
      </c>
      <c r="AK622">
        <v>1</v>
      </c>
      <c r="AL622">
        <v>1</v>
      </c>
      <c r="AN622">
        <v>0</v>
      </c>
      <c r="AO622">
        <v>1</v>
      </c>
      <c r="AP622">
        <v>0</v>
      </c>
      <c r="AQ622">
        <v>0</v>
      </c>
      <c r="AR622">
        <v>0</v>
      </c>
      <c r="AS622" t="s">
        <v>3</v>
      </c>
      <c r="AT622">
        <v>63.84</v>
      </c>
      <c r="AU622" t="s">
        <v>3</v>
      </c>
      <c r="AV622">
        <v>1</v>
      </c>
      <c r="AW622">
        <v>2</v>
      </c>
      <c r="AX622">
        <v>48585653</v>
      </c>
      <c r="AY622">
        <v>1</v>
      </c>
      <c r="AZ622">
        <v>0</v>
      </c>
      <c r="BA622">
        <v>701</v>
      </c>
      <c r="BB622">
        <v>0</v>
      </c>
      <c r="BC622">
        <v>0</v>
      </c>
      <c r="BD622">
        <v>0</v>
      </c>
      <c r="BE622">
        <v>0</v>
      </c>
      <c r="BF622">
        <v>0</v>
      </c>
      <c r="BG622">
        <v>0</v>
      </c>
      <c r="BH622">
        <v>0</v>
      </c>
      <c r="BI622">
        <v>0</v>
      </c>
      <c r="BJ622">
        <v>0</v>
      </c>
      <c r="BK622">
        <v>0</v>
      </c>
      <c r="BL622">
        <v>0</v>
      </c>
      <c r="BM622">
        <v>0</v>
      </c>
      <c r="BN622">
        <v>0</v>
      </c>
      <c r="BO622">
        <v>0</v>
      </c>
      <c r="BP622">
        <v>0</v>
      </c>
      <c r="BQ622">
        <v>0</v>
      </c>
      <c r="BR622">
        <v>0</v>
      </c>
      <c r="BS622">
        <v>0</v>
      </c>
      <c r="BT622">
        <v>0</v>
      </c>
      <c r="BU622">
        <v>0</v>
      </c>
      <c r="BV622">
        <v>0</v>
      </c>
      <c r="BW622">
        <v>0</v>
      </c>
      <c r="CX622">
        <f>Y622*Source!I260</f>
        <v>4.4688000000000008</v>
      </c>
      <c r="CY622">
        <f>AD622</f>
        <v>7.97</v>
      </c>
      <c r="CZ622">
        <f>AH622</f>
        <v>7.97</v>
      </c>
      <c r="DA622">
        <f>AL622</f>
        <v>1</v>
      </c>
      <c r="DB622">
        <f t="shared" ref="DB622:DB685" si="72">ROUND(ROUND(AT622*CZ622,2),2)</f>
        <v>508.8</v>
      </c>
      <c r="DC622">
        <f t="shared" ref="DC622:DC685" si="73">ROUND(ROUND(AT622*AG622,2),2)</f>
        <v>0</v>
      </c>
    </row>
    <row r="623" spans="1:107">
      <c r="A623">
        <f>ROW(Source!A260)</f>
        <v>260</v>
      </c>
      <c r="B623">
        <v>48583957</v>
      </c>
      <c r="C623">
        <v>48585648</v>
      </c>
      <c r="D623">
        <v>121548</v>
      </c>
      <c r="E623">
        <v>1</v>
      </c>
      <c r="F623">
        <v>1</v>
      </c>
      <c r="G623">
        <v>1</v>
      </c>
      <c r="H623">
        <v>1</v>
      </c>
      <c r="I623" t="s">
        <v>24</v>
      </c>
      <c r="J623" t="s">
        <v>3</v>
      </c>
      <c r="K623" t="s">
        <v>992</v>
      </c>
      <c r="L623">
        <v>608254</v>
      </c>
      <c r="N623">
        <v>1013</v>
      </c>
      <c r="O623" t="s">
        <v>993</v>
      </c>
      <c r="P623" t="s">
        <v>993</v>
      </c>
      <c r="Q623">
        <v>1</v>
      </c>
      <c r="W623">
        <v>0</v>
      </c>
      <c r="X623">
        <v>-185737400</v>
      </c>
      <c r="Y623">
        <v>0.28999999999999998</v>
      </c>
      <c r="AA623">
        <v>0</v>
      </c>
      <c r="AB623">
        <v>0</v>
      </c>
      <c r="AC623">
        <v>0</v>
      </c>
      <c r="AD623">
        <v>0</v>
      </c>
      <c r="AE623">
        <v>0</v>
      </c>
      <c r="AF623">
        <v>0</v>
      </c>
      <c r="AG623">
        <v>0</v>
      </c>
      <c r="AH623">
        <v>0</v>
      </c>
      <c r="AI623">
        <v>1</v>
      </c>
      <c r="AJ623">
        <v>1</v>
      </c>
      <c r="AK623">
        <v>1</v>
      </c>
      <c r="AL623">
        <v>1</v>
      </c>
      <c r="AN623">
        <v>0</v>
      </c>
      <c r="AO623">
        <v>1</v>
      </c>
      <c r="AP623">
        <v>0</v>
      </c>
      <c r="AQ623">
        <v>0</v>
      </c>
      <c r="AR623">
        <v>0</v>
      </c>
      <c r="AS623" t="s">
        <v>3</v>
      </c>
      <c r="AT623">
        <v>0.28999999999999998</v>
      </c>
      <c r="AU623" t="s">
        <v>3</v>
      </c>
      <c r="AV623">
        <v>2</v>
      </c>
      <c r="AW623">
        <v>2</v>
      </c>
      <c r="AX623">
        <v>48585654</v>
      </c>
      <c r="AY623">
        <v>1</v>
      </c>
      <c r="AZ623">
        <v>0</v>
      </c>
      <c r="BA623">
        <v>702</v>
      </c>
      <c r="BB623">
        <v>0</v>
      </c>
      <c r="BC623">
        <v>0</v>
      </c>
      <c r="BD623">
        <v>0</v>
      </c>
      <c r="BE623">
        <v>0</v>
      </c>
      <c r="BF623">
        <v>0</v>
      </c>
      <c r="BG623">
        <v>0</v>
      </c>
      <c r="BH623">
        <v>0</v>
      </c>
      <c r="BI623">
        <v>0</v>
      </c>
      <c r="BJ623">
        <v>0</v>
      </c>
      <c r="BK623">
        <v>0</v>
      </c>
      <c r="BL623">
        <v>0</v>
      </c>
      <c r="BM623">
        <v>0</v>
      </c>
      <c r="BN623">
        <v>0</v>
      </c>
      <c r="BO623">
        <v>0</v>
      </c>
      <c r="BP623">
        <v>0</v>
      </c>
      <c r="BQ623">
        <v>0</v>
      </c>
      <c r="BR623">
        <v>0</v>
      </c>
      <c r="BS623">
        <v>0</v>
      </c>
      <c r="BT623">
        <v>0</v>
      </c>
      <c r="BU623">
        <v>0</v>
      </c>
      <c r="BV623">
        <v>0</v>
      </c>
      <c r="BW623">
        <v>0</v>
      </c>
      <c r="CX623">
        <f>Y623*Source!I260</f>
        <v>2.0300000000000002E-2</v>
      </c>
      <c r="CY623">
        <f>AD623</f>
        <v>0</v>
      </c>
      <c r="CZ623">
        <f>AH623</f>
        <v>0</v>
      </c>
      <c r="DA623">
        <f>AL623</f>
        <v>1</v>
      </c>
      <c r="DB623">
        <f t="shared" si="72"/>
        <v>0</v>
      </c>
      <c r="DC623">
        <f t="shared" si="73"/>
        <v>0</v>
      </c>
    </row>
    <row r="624" spans="1:107">
      <c r="A624">
        <f>ROW(Source!A260)</f>
        <v>260</v>
      </c>
      <c r="B624">
        <v>48583957</v>
      </c>
      <c r="C624">
        <v>48585648</v>
      </c>
      <c r="D624">
        <v>40547141</v>
      </c>
      <c r="E624">
        <v>1</v>
      </c>
      <c r="F624">
        <v>1</v>
      </c>
      <c r="G624">
        <v>1</v>
      </c>
      <c r="H624">
        <v>2</v>
      </c>
      <c r="I624" t="s">
        <v>1009</v>
      </c>
      <c r="J624" t="s">
        <v>1017</v>
      </c>
      <c r="K624" t="s">
        <v>1011</v>
      </c>
      <c r="L624">
        <v>1368</v>
      </c>
      <c r="N624">
        <v>1011</v>
      </c>
      <c r="O624" t="s">
        <v>997</v>
      </c>
      <c r="P624" t="s">
        <v>997</v>
      </c>
      <c r="Q624">
        <v>1</v>
      </c>
      <c r="W624">
        <v>0</v>
      </c>
      <c r="X624">
        <v>1753337916</v>
      </c>
      <c r="Y624">
        <v>0.28999999999999998</v>
      </c>
      <c r="AA624">
        <v>0</v>
      </c>
      <c r="AB624">
        <v>32.090000000000003</v>
      </c>
      <c r="AC624">
        <v>12.1</v>
      </c>
      <c r="AD624">
        <v>0</v>
      </c>
      <c r="AE624">
        <v>0</v>
      </c>
      <c r="AF624">
        <v>32.090000000000003</v>
      </c>
      <c r="AG624">
        <v>12.1</v>
      </c>
      <c r="AH624">
        <v>0</v>
      </c>
      <c r="AI624">
        <v>1</v>
      </c>
      <c r="AJ624">
        <v>1</v>
      </c>
      <c r="AK624">
        <v>1</v>
      </c>
      <c r="AL624">
        <v>1</v>
      </c>
      <c r="AN624">
        <v>0</v>
      </c>
      <c r="AO624">
        <v>1</v>
      </c>
      <c r="AP624">
        <v>0</v>
      </c>
      <c r="AQ624">
        <v>0</v>
      </c>
      <c r="AR624">
        <v>0</v>
      </c>
      <c r="AS624" t="s">
        <v>3</v>
      </c>
      <c r="AT624">
        <v>0.28999999999999998</v>
      </c>
      <c r="AU624" t="s">
        <v>3</v>
      </c>
      <c r="AV624">
        <v>0</v>
      </c>
      <c r="AW624">
        <v>2</v>
      </c>
      <c r="AX624">
        <v>48585655</v>
      </c>
      <c r="AY624">
        <v>1</v>
      </c>
      <c r="AZ624">
        <v>0</v>
      </c>
      <c r="BA624">
        <v>703</v>
      </c>
      <c r="BB624">
        <v>0</v>
      </c>
      <c r="BC624">
        <v>0</v>
      </c>
      <c r="BD624">
        <v>0</v>
      </c>
      <c r="BE624">
        <v>0</v>
      </c>
      <c r="BF624">
        <v>0</v>
      </c>
      <c r="BG624">
        <v>0</v>
      </c>
      <c r="BH624">
        <v>0</v>
      </c>
      <c r="BI624">
        <v>0</v>
      </c>
      <c r="BJ624">
        <v>0</v>
      </c>
      <c r="BK624">
        <v>0</v>
      </c>
      <c r="BL624">
        <v>0</v>
      </c>
      <c r="BM624">
        <v>0</v>
      </c>
      <c r="BN624">
        <v>0</v>
      </c>
      <c r="BO624">
        <v>0</v>
      </c>
      <c r="BP624">
        <v>0</v>
      </c>
      <c r="BQ624">
        <v>0</v>
      </c>
      <c r="BR624">
        <v>0</v>
      </c>
      <c r="BS624">
        <v>0</v>
      </c>
      <c r="BT624">
        <v>0</v>
      </c>
      <c r="BU624">
        <v>0</v>
      </c>
      <c r="BV624">
        <v>0</v>
      </c>
      <c r="BW624">
        <v>0</v>
      </c>
      <c r="CX624">
        <f>Y624*Source!I260</f>
        <v>2.0300000000000002E-2</v>
      </c>
      <c r="CY624">
        <f>AB624</f>
        <v>32.090000000000003</v>
      </c>
      <c r="CZ624">
        <f>AF624</f>
        <v>32.090000000000003</v>
      </c>
      <c r="DA624">
        <f>AJ624</f>
        <v>1</v>
      </c>
      <c r="DB624">
        <f t="shared" si="72"/>
        <v>9.31</v>
      </c>
      <c r="DC624">
        <f t="shared" si="73"/>
        <v>3.51</v>
      </c>
    </row>
    <row r="625" spans="1:107">
      <c r="A625">
        <f>ROW(Source!A260)</f>
        <v>260</v>
      </c>
      <c r="B625">
        <v>48583957</v>
      </c>
      <c r="C625">
        <v>48585648</v>
      </c>
      <c r="D625">
        <v>40539429</v>
      </c>
      <c r="E625">
        <v>1</v>
      </c>
      <c r="F625">
        <v>1</v>
      </c>
      <c r="G625">
        <v>1</v>
      </c>
      <c r="H625">
        <v>3</v>
      </c>
      <c r="I625" t="s">
        <v>663</v>
      </c>
      <c r="J625" t="s">
        <v>665</v>
      </c>
      <c r="K625" t="s">
        <v>664</v>
      </c>
      <c r="L625">
        <v>1348</v>
      </c>
      <c r="N625">
        <v>1009</v>
      </c>
      <c r="O625" t="s">
        <v>40</v>
      </c>
      <c r="P625" t="s">
        <v>40</v>
      </c>
      <c r="Q625">
        <v>1000</v>
      </c>
      <c r="W625">
        <v>0</v>
      </c>
      <c r="X625">
        <v>-856488199</v>
      </c>
      <c r="Y625">
        <v>2.65</v>
      </c>
      <c r="AA625">
        <v>0</v>
      </c>
      <c r="AB625">
        <v>0</v>
      </c>
      <c r="AC625">
        <v>0</v>
      </c>
      <c r="AD625">
        <v>0</v>
      </c>
      <c r="AE625">
        <v>0</v>
      </c>
      <c r="AF625">
        <v>0</v>
      </c>
      <c r="AG625">
        <v>0</v>
      </c>
      <c r="AH625">
        <v>0</v>
      </c>
      <c r="AI625">
        <v>1</v>
      </c>
      <c r="AJ625">
        <v>1</v>
      </c>
      <c r="AK625">
        <v>1</v>
      </c>
      <c r="AL625">
        <v>1</v>
      </c>
      <c r="AN625">
        <v>0</v>
      </c>
      <c r="AO625">
        <v>0</v>
      </c>
      <c r="AP625">
        <v>1</v>
      </c>
      <c r="AQ625">
        <v>0</v>
      </c>
      <c r="AR625">
        <v>0</v>
      </c>
      <c r="AS625" t="s">
        <v>3</v>
      </c>
      <c r="AT625">
        <v>2.65</v>
      </c>
      <c r="AU625" t="s">
        <v>3</v>
      </c>
      <c r="AV625">
        <v>0</v>
      </c>
      <c r="AW625">
        <v>2</v>
      </c>
      <c r="AX625">
        <v>48585656</v>
      </c>
      <c r="AY625">
        <v>1</v>
      </c>
      <c r="AZ625">
        <v>0</v>
      </c>
      <c r="BA625">
        <v>704</v>
      </c>
      <c r="BB625">
        <v>0</v>
      </c>
      <c r="BC625">
        <v>0</v>
      </c>
      <c r="BD625">
        <v>0</v>
      </c>
      <c r="BE625">
        <v>0</v>
      </c>
      <c r="BF625">
        <v>0</v>
      </c>
      <c r="BG625">
        <v>0</v>
      </c>
      <c r="BH625">
        <v>0</v>
      </c>
      <c r="BI625">
        <v>0</v>
      </c>
      <c r="BJ625">
        <v>0</v>
      </c>
      <c r="BK625">
        <v>0</v>
      </c>
      <c r="BL625">
        <v>0</v>
      </c>
      <c r="BM625">
        <v>0</v>
      </c>
      <c r="BN625">
        <v>0</v>
      </c>
      <c r="BO625">
        <v>0</v>
      </c>
      <c r="BP625">
        <v>0</v>
      </c>
      <c r="BQ625">
        <v>0</v>
      </c>
      <c r="BR625">
        <v>0</v>
      </c>
      <c r="BS625">
        <v>0</v>
      </c>
      <c r="BT625">
        <v>0</v>
      </c>
      <c r="BU625">
        <v>0</v>
      </c>
      <c r="BV625">
        <v>0</v>
      </c>
      <c r="BW625">
        <v>0</v>
      </c>
      <c r="CX625">
        <f>Y625*Source!I260</f>
        <v>0.1855</v>
      </c>
      <c r="CY625">
        <f>AA625</f>
        <v>0</v>
      </c>
      <c r="CZ625">
        <f>AE625</f>
        <v>0</v>
      </c>
      <c r="DA625">
        <f>AI625</f>
        <v>1</v>
      </c>
      <c r="DB625">
        <f t="shared" si="72"/>
        <v>0</v>
      </c>
      <c r="DC625">
        <f t="shared" si="73"/>
        <v>0</v>
      </c>
    </row>
    <row r="626" spans="1:107">
      <c r="A626">
        <f>ROW(Source!A262)</f>
        <v>262</v>
      </c>
      <c r="B626">
        <v>48583957</v>
      </c>
      <c r="C626">
        <v>48585658</v>
      </c>
      <c r="D626">
        <v>23129805</v>
      </c>
      <c r="E626">
        <v>1</v>
      </c>
      <c r="F626">
        <v>1</v>
      </c>
      <c r="G626">
        <v>1</v>
      </c>
      <c r="H626">
        <v>1</v>
      </c>
      <c r="I626" t="s">
        <v>1183</v>
      </c>
      <c r="J626" t="s">
        <v>3</v>
      </c>
      <c r="K626" t="s">
        <v>1184</v>
      </c>
      <c r="L626">
        <v>1369</v>
      </c>
      <c r="N626">
        <v>1013</v>
      </c>
      <c r="O626" t="s">
        <v>991</v>
      </c>
      <c r="P626" t="s">
        <v>991</v>
      </c>
      <c r="Q626">
        <v>1</v>
      </c>
      <c r="W626">
        <v>0</v>
      </c>
      <c r="X626">
        <v>756115135</v>
      </c>
      <c r="Y626">
        <v>51.3</v>
      </c>
      <c r="AA626">
        <v>0</v>
      </c>
      <c r="AB626">
        <v>0</v>
      </c>
      <c r="AC626">
        <v>0</v>
      </c>
      <c r="AD626">
        <v>7.97</v>
      </c>
      <c r="AE626">
        <v>0</v>
      </c>
      <c r="AF626">
        <v>0</v>
      </c>
      <c r="AG626">
        <v>0</v>
      </c>
      <c r="AH626">
        <v>7.97</v>
      </c>
      <c r="AI626">
        <v>1</v>
      </c>
      <c r="AJ626">
        <v>1</v>
      </c>
      <c r="AK626">
        <v>1</v>
      </c>
      <c r="AL626">
        <v>1</v>
      </c>
      <c r="AN626">
        <v>0</v>
      </c>
      <c r="AO626">
        <v>1</v>
      </c>
      <c r="AP626">
        <v>0</v>
      </c>
      <c r="AQ626">
        <v>0</v>
      </c>
      <c r="AR626">
        <v>0</v>
      </c>
      <c r="AS626" t="s">
        <v>3</v>
      </c>
      <c r="AT626">
        <v>51.3</v>
      </c>
      <c r="AU626" t="s">
        <v>3</v>
      </c>
      <c r="AV626">
        <v>1</v>
      </c>
      <c r="AW626">
        <v>2</v>
      </c>
      <c r="AX626">
        <v>48585663</v>
      </c>
      <c r="AY626">
        <v>1</v>
      </c>
      <c r="AZ626">
        <v>0</v>
      </c>
      <c r="BA626">
        <v>705</v>
      </c>
      <c r="BB626">
        <v>0</v>
      </c>
      <c r="BC626">
        <v>0</v>
      </c>
      <c r="BD626">
        <v>0</v>
      </c>
      <c r="BE626">
        <v>0</v>
      </c>
      <c r="BF626">
        <v>0</v>
      </c>
      <c r="BG626">
        <v>0</v>
      </c>
      <c r="BH626">
        <v>0</v>
      </c>
      <c r="BI626">
        <v>0</v>
      </c>
      <c r="BJ626">
        <v>0</v>
      </c>
      <c r="BK626">
        <v>0</v>
      </c>
      <c r="BL626">
        <v>0</v>
      </c>
      <c r="BM626">
        <v>0</v>
      </c>
      <c r="BN626">
        <v>0</v>
      </c>
      <c r="BO626">
        <v>0</v>
      </c>
      <c r="BP626">
        <v>0</v>
      </c>
      <c r="BQ626">
        <v>0</v>
      </c>
      <c r="BR626">
        <v>0</v>
      </c>
      <c r="BS626">
        <v>0</v>
      </c>
      <c r="BT626">
        <v>0</v>
      </c>
      <c r="BU626">
        <v>0</v>
      </c>
      <c r="BV626">
        <v>0</v>
      </c>
      <c r="BW626">
        <v>0</v>
      </c>
      <c r="CX626">
        <f>Y626*Source!I262</f>
        <v>3.0779999999999998</v>
      </c>
      <c r="CY626">
        <f>AD626</f>
        <v>7.97</v>
      </c>
      <c r="CZ626">
        <f>AH626</f>
        <v>7.97</v>
      </c>
      <c r="DA626">
        <f>AL626</f>
        <v>1</v>
      </c>
      <c r="DB626">
        <f t="shared" si="72"/>
        <v>408.86</v>
      </c>
      <c r="DC626">
        <f t="shared" si="73"/>
        <v>0</v>
      </c>
    </row>
    <row r="627" spans="1:107">
      <c r="A627">
        <f>ROW(Source!A262)</f>
        <v>262</v>
      </c>
      <c r="B627">
        <v>48583957</v>
      </c>
      <c r="C627">
        <v>48585658</v>
      </c>
      <c r="D627">
        <v>121548</v>
      </c>
      <c r="E627">
        <v>1</v>
      </c>
      <c r="F627">
        <v>1</v>
      </c>
      <c r="G627">
        <v>1</v>
      </c>
      <c r="H627">
        <v>1</v>
      </c>
      <c r="I627" t="s">
        <v>24</v>
      </c>
      <c r="J627" t="s">
        <v>3</v>
      </c>
      <c r="K627" t="s">
        <v>992</v>
      </c>
      <c r="L627">
        <v>608254</v>
      </c>
      <c r="N627">
        <v>1013</v>
      </c>
      <c r="O627" t="s">
        <v>993</v>
      </c>
      <c r="P627" t="s">
        <v>993</v>
      </c>
      <c r="Q627">
        <v>1</v>
      </c>
      <c r="W627">
        <v>0</v>
      </c>
      <c r="X627">
        <v>-185737400</v>
      </c>
      <c r="Y627">
        <v>0.26</v>
      </c>
      <c r="AA627">
        <v>0</v>
      </c>
      <c r="AB627">
        <v>0</v>
      </c>
      <c r="AC627">
        <v>0</v>
      </c>
      <c r="AD627">
        <v>0</v>
      </c>
      <c r="AE627">
        <v>0</v>
      </c>
      <c r="AF627">
        <v>0</v>
      </c>
      <c r="AG627">
        <v>0</v>
      </c>
      <c r="AH627">
        <v>0</v>
      </c>
      <c r="AI627">
        <v>1</v>
      </c>
      <c r="AJ627">
        <v>1</v>
      </c>
      <c r="AK627">
        <v>1</v>
      </c>
      <c r="AL627">
        <v>1</v>
      </c>
      <c r="AN627">
        <v>0</v>
      </c>
      <c r="AO627">
        <v>1</v>
      </c>
      <c r="AP627">
        <v>0</v>
      </c>
      <c r="AQ627">
        <v>0</v>
      </c>
      <c r="AR627">
        <v>0</v>
      </c>
      <c r="AS627" t="s">
        <v>3</v>
      </c>
      <c r="AT627">
        <v>0.26</v>
      </c>
      <c r="AU627" t="s">
        <v>3</v>
      </c>
      <c r="AV627">
        <v>2</v>
      </c>
      <c r="AW627">
        <v>2</v>
      </c>
      <c r="AX627">
        <v>48585664</v>
      </c>
      <c r="AY627">
        <v>1</v>
      </c>
      <c r="AZ627">
        <v>0</v>
      </c>
      <c r="BA627">
        <v>706</v>
      </c>
      <c r="BB627">
        <v>0</v>
      </c>
      <c r="BC627">
        <v>0</v>
      </c>
      <c r="BD627">
        <v>0</v>
      </c>
      <c r="BE627">
        <v>0</v>
      </c>
      <c r="BF627">
        <v>0</v>
      </c>
      <c r="BG627">
        <v>0</v>
      </c>
      <c r="BH627">
        <v>0</v>
      </c>
      <c r="BI627">
        <v>0</v>
      </c>
      <c r="BJ627">
        <v>0</v>
      </c>
      <c r="BK627">
        <v>0</v>
      </c>
      <c r="BL627">
        <v>0</v>
      </c>
      <c r="BM627">
        <v>0</v>
      </c>
      <c r="BN627">
        <v>0</v>
      </c>
      <c r="BO627">
        <v>0</v>
      </c>
      <c r="BP627">
        <v>0</v>
      </c>
      <c r="BQ627">
        <v>0</v>
      </c>
      <c r="BR627">
        <v>0</v>
      </c>
      <c r="BS627">
        <v>0</v>
      </c>
      <c r="BT627">
        <v>0</v>
      </c>
      <c r="BU627">
        <v>0</v>
      </c>
      <c r="BV627">
        <v>0</v>
      </c>
      <c r="BW627">
        <v>0</v>
      </c>
      <c r="CX627">
        <f>Y627*Source!I262</f>
        <v>1.5599999999999999E-2</v>
      </c>
      <c r="CY627">
        <f>AD627</f>
        <v>0</v>
      </c>
      <c r="CZ627">
        <f>AH627</f>
        <v>0</v>
      </c>
      <c r="DA627">
        <f>AL627</f>
        <v>1</v>
      </c>
      <c r="DB627">
        <f t="shared" si="72"/>
        <v>0</v>
      </c>
      <c r="DC627">
        <f t="shared" si="73"/>
        <v>0</v>
      </c>
    </row>
    <row r="628" spans="1:107">
      <c r="A628">
        <f>ROW(Source!A262)</f>
        <v>262</v>
      </c>
      <c r="B628">
        <v>48583957</v>
      </c>
      <c r="C628">
        <v>48585658</v>
      </c>
      <c r="D628">
        <v>40547141</v>
      </c>
      <c r="E628">
        <v>1</v>
      </c>
      <c r="F628">
        <v>1</v>
      </c>
      <c r="G628">
        <v>1</v>
      </c>
      <c r="H628">
        <v>2</v>
      </c>
      <c r="I628" t="s">
        <v>1009</v>
      </c>
      <c r="J628" t="s">
        <v>1017</v>
      </c>
      <c r="K628" t="s">
        <v>1011</v>
      </c>
      <c r="L628">
        <v>1368</v>
      </c>
      <c r="N628">
        <v>1011</v>
      </c>
      <c r="O628" t="s">
        <v>997</v>
      </c>
      <c r="P628" t="s">
        <v>997</v>
      </c>
      <c r="Q628">
        <v>1</v>
      </c>
      <c r="W628">
        <v>0</v>
      </c>
      <c r="X628">
        <v>1753337916</v>
      </c>
      <c r="Y628">
        <v>0.26</v>
      </c>
      <c r="AA628">
        <v>0</v>
      </c>
      <c r="AB628">
        <v>32.090000000000003</v>
      </c>
      <c r="AC628">
        <v>12.1</v>
      </c>
      <c r="AD628">
        <v>0</v>
      </c>
      <c r="AE628">
        <v>0</v>
      </c>
      <c r="AF628">
        <v>32.090000000000003</v>
      </c>
      <c r="AG628">
        <v>12.1</v>
      </c>
      <c r="AH628">
        <v>0</v>
      </c>
      <c r="AI628">
        <v>1</v>
      </c>
      <c r="AJ628">
        <v>1</v>
      </c>
      <c r="AK628">
        <v>1</v>
      </c>
      <c r="AL628">
        <v>1</v>
      </c>
      <c r="AN628">
        <v>0</v>
      </c>
      <c r="AO628">
        <v>1</v>
      </c>
      <c r="AP628">
        <v>0</v>
      </c>
      <c r="AQ628">
        <v>0</v>
      </c>
      <c r="AR628">
        <v>0</v>
      </c>
      <c r="AS628" t="s">
        <v>3</v>
      </c>
      <c r="AT628">
        <v>0.26</v>
      </c>
      <c r="AU628" t="s">
        <v>3</v>
      </c>
      <c r="AV628">
        <v>0</v>
      </c>
      <c r="AW628">
        <v>2</v>
      </c>
      <c r="AX628">
        <v>48585665</v>
      </c>
      <c r="AY628">
        <v>1</v>
      </c>
      <c r="AZ628">
        <v>0</v>
      </c>
      <c r="BA628">
        <v>707</v>
      </c>
      <c r="BB628">
        <v>0</v>
      </c>
      <c r="BC628">
        <v>0</v>
      </c>
      <c r="BD628">
        <v>0</v>
      </c>
      <c r="BE628">
        <v>0</v>
      </c>
      <c r="BF628">
        <v>0</v>
      </c>
      <c r="BG628">
        <v>0</v>
      </c>
      <c r="BH628">
        <v>0</v>
      </c>
      <c r="BI628">
        <v>0</v>
      </c>
      <c r="BJ628">
        <v>0</v>
      </c>
      <c r="BK628">
        <v>0</v>
      </c>
      <c r="BL628">
        <v>0</v>
      </c>
      <c r="BM628">
        <v>0</v>
      </c>
      <c r="BN628">
        <v>0</v>
      </c>
      <c r="BO628">
        <v>0</v>
      </c>
      <c r="BP628">
        <v>0</v>
      </c>
      <c r="BQ628">
        <v>0</v>
      </c>
      <c r="BR628">
        <v>0</v>
      </c>
      <c r="BS628">
        <v>0</v>
      </c>
      <c r="BT628">
        <v>0</v>
      </c>
      <c r="BU628">
        <v>0</v>
      </c>
      <c r="BV628">
        <v>0</v>
      </c>
      <c r="BW628">
        <v>0</v>
      </c>
      <c r="CX628">
        <f>Y628*Source!I262</f>
        <v>1.5599999999999999E-2</v>
      </c>
      <c r="CY628">
        <f>AB628</f>
        <v>32.090000000000003</v>
      </c>
      <c r="CZ628">
        <f>AF628</f>
        <v>32.090000000000003</v>
      </c>
      <c r="DA628">
        <f>AJ628</f>
        <v>1</v>
      </c>
      <c r="DB628">
        <f t="shared" si="72"/>
        <v>8.34</v>
      </c>
      <c r="DC628">
        <f t="shared" si="73"/>
        <v>3.15</v>
      </c>
    </row>
    <row r="629" spans="1:107">
      <c r="A629">
        <f>ROW(Source!A262)</f>
        <v>262</v>
      </c>
      <c r="B629">
        <v>48583957</v>
      </c>
      <c r="C629">
        <v>48585658</v>
      </c>
      <c r="D629">
        <v>40539429</v>
      </c>
      <c r="E629">
        <v>1</v>
      </c>
      <c r="F629">
        <v>1</v>
      </c>
      <c r="G629">
        <v>1</v>
      </c>
      <c r="H629">
        <v>3</v>
      </c>
      <c r="I629" t="s">
        <v>663</v>
      </c>
      <c r="J629" t="s">
        <v>665</v>
      </c>
      <c r="K629" t="s">
        <v>664</v>
      </c>
      <c r="L629">
        <v>1348</v>
      </c>
      <c r="N629">
        <v>1009</v>
      </c>
      <c r="O629" t="s">
        <v>40</v>
      </c>
      <c r="P629" t="s">
        <v>40</v>
      </c>
      <c r="Q629">
        <v>1000</v>
      </c>
      <c r="W629">
        <v>0</v>
      </c>
      <c r="X629">
        <v>-856488199</v>
      </c>
      <c r="Y629">
        <v>1.82</v>
      </c>
      <c r="AA629">
        <v>0</v>
      </c>
      <c r="AB629">
        <v>0</v>
      </c>
      <c r="AC629">
        <v>0</v>
      </c>
      <c r="AD629">
        <v>0</v>
      </c>
      <c r="AE629">
        <v>0</v>
      </c>
      <c r="AF629">
        <v>0</v>
      </c>
      <c r="AG629">
        <v>0</v>
      </c>
      <c r="AH629">
        <v>0</v>
      </c>
      <c r="AI629">
        <v>1</v>
      </c>
      <c r="AJ629">
        <v>1</v>
      </c>
      <c r="AK629">
        <v>1</v>
      </c>
      <c r="AL629">
        <v>1</v>
      </c>
      <c r="AN629">
        <v>0</v>
      </c>
      <c r="AO629">
        <v>0</v>
      </c>
      <c r="AP629">
        <v>1</v>
      </c>
      <c r="AQ629">
        <v>0</v>
      </c>
      <c r="AR629">
        <v>0</v>
      </c>
      <c r="AS629" t="s">
        <v>3</v>
      </c>
      <c r="AT629">
        <v>1.82</v>
      </c>
      <c r="AU629" t="s">
        <v>3</v>
      </c>
      <c r="AV629">
        <v>0</v>
      </c>
      <c r="AW629">
        <v>2</v>
      </c>
      <c r="AX629">
        <v>48585666</v>
      </c>
      <c r="AY629">
        <v>1</v>
      </c>
      <c r="AZ629">
        <v>0</v>
      </c>
      <c r="BA629">
        <v>708</v>
      </c>
      <c r="BB629">
        <v>0</v>
      </c>
      <c r="BC629">
        <v>0</v>
      </c>
      <c r="BD629">
        <v>0</v>
      </c>
      <c r="BE629">
        <v>0</v>
      </c>
      <c r="BF629">
        <v>0</v>
      </c>
      <c r="BG629">
        <v>0</v>
      </c>
      <c r="BH629">
        <v>0</v>
      </c>
      <c r="BI629">
        <v>0</v>
      </c>
      <c r="BJ629">
        <v>0</v>
      </c>
      <c r="BK629">
        <v>0</v>
      </c>
      <c r="BL629">
        <v>0</v>
      </c>
      <c r="BM629">
        <v>0</v>
      </c>
      <c r="BN629">
        <v>0</v>
      </c>
      <c r="BO629">
        <v>0</v>
      </c>
      <c r="BP629">
        <v>0</v>
      </c>
      <c r="BQ629">
        <v>0</v>
      </c>
      <c r="BR629">
        <v>0</v>
      </c>
      <c r="BS629">
        <v>0</v>
      </c>
      <c r="BT629">
        <v>0</v>
      </c>
      <c r="BU629">
        <v>0</v>
      </c>
      <c r="BV629">
        <v>0</v>
      </c>
      <c r="BW629">
        <v>0</v>
      </c>
      <c r="CX629">
        <f>Y629*Source!I262</f>
        <v>0.10920000000000001</v>
      </c>
      <c r="CY629">
        <f>AA629</f>
        <v>0</v>
      </c>
      <c r="CZ629">
        <f>AE629</f>
        <v>0</v>
      </c>
      <c r="DA629">
        <f>AI629</f>
        <v>1</v>
      </c>
      <c r="DB629">
        <f t="shared" si="72"/>
        <v>0</v>
      </c>
      <c r="DC629">
        <f t="shared" si="73"/>
        <v>0</v>
      </c>
    </row>
    <row r="630" spans="1:107">
      <c r="A630">
        <f>ROW(Source!A264)</f>
        <v>264</v>
      </c>
      <c r="B630">
        <v>48583957</v>
      </c>
      <c r="C630">
        <v>48585668</v>
      </c>
      <c r="D630">
        <v>23131309</v>
      </c>
      <c r="E630">
        <v>1</v>
      </c>
      <c r="F630">
        <v>1</v>
      </c>
      <c r="G630">
        <v>1</v>
      </c>
      <c r="H630">
        <v>1</v>
      </c>
      <c r="I630" t="s">
        <v>1191</v>
      </c>
      <c r="J630" t="s">
        <v>3</v>
      </c>
      <c r="K630" t="s">
        <v>1192</v>
      </c>
      <c r="L630">
        <v>1369</v>
      </c>
      <c r="N630">
        <v>1013</v>
      </c>
      <c r="O630" t="s">
        <v>991</v>
      </c>
      <c r="P630" t="s">
        <v>991</v>
      </c>
      <c r="Q630">
        <v>1</v>
      </c>
      <c r="W630">
        <v>0</v>
      </c>
      <c r="X630">
        <v>774529988</v>
      </c>
      <c r="Y630">
        <v>34.659999999999997</v>
      </c>
      <c r="AA630">
        <v>0</v>
      </c>
      <c r="AB630">
        <v>0</v>
      </c>
      <c r="AC630">
        <v>0</v>
      </c>
      <c r="AD630">
        <v>7.77</v>
      </c>
      <c r="AE630">
        <v>0</v>
      </c>
      <c r="AF630">
        <v>0</v>
      </c>
      <c r="AG630">
        <v>0</v>
      </c>
      <c r="AH630">
        <v>7.77</v>
      </c>
      <c r="AI630">
        <v>1</v>
      </c>
      <c r="AJ630">
        <v>1</v>
      </c>
      <c r="AK630">
        <v>1</v>
      </c>
      <c r="AL630">
        <v>1</v>
      </c>
      <c r="AN630">
        <v>0</v>
      </c>
      <c r="AO630">
        <v>1</v>
      </c>
      <c r="AP630">
        <v>0</v>
      </c>
      <c r="AQ630">
        <v>0</v>
      </c>
      <c r="AR630">
        <v>0</v>
      </c>
      <c r="AS630" t="s">
        <v>3</v>
      </c>
      <c r="AT630">
        <v>34.659999999999997</v>
      </c>
      <c r="AU630" t="s">
        <v>3</v>
      </c>
      <c r="AV630">
        <v>1</v>
      </c>
      <c r="AW630">
        <v>2</v>
      </c>
      <c r="AX630">
        <v>48585676</v>
      </c>
      <c r="AY630">
        <v>1</v>
      </c>
      <c r="AZ630">
        <v>0</v>
      </c>
      <c r="BA630">
        <v>709</v>
      </c>
      <c r="BB630">
        <v>0</v>
      </c>
      <c r="BC630">
        <v>0</v>
      </c>
      <c r="BD630">
        <v>0</v>
      </c>
      <c r="BE630">
        <v>0</v>
      </c>
      <c r="BF630">
        <v>0</v>
      </c>
      <c r="BG630">
        <v>0</v>
      </c>
      <c r="BH630">
        <v>0</v>
      </c>
      <c r="BI630">
        <v>0</v>
      </c>
      <c r="BJ630">
        <v>0</v>
      </c>
      <c r="BK630">
        <v>0</v>
      </c>
      <c r="BL630">
        <v>0</v>
      </c>
      <c r="BM630">
        <v>0</v>
      </c>
      <c r="BN630">
        <v>0</v>
      </c>
      <c r="BO630">
        <v>0</v>
      </c>
      <c r="BP630">
        <v>0</v>
      </c>
      <c r="BQ630">
        <v>0</v>
      </c>
      <c r="BR630">
        <v>0</v>
      </c>
      <c r="BS630">
        <v>0</v>
      </c>
      <c r="BT630">
        <v>0</v>
      </c>
      <c r="BU630">
        <v>0</v>
      </c>
      <c r="BV630">
        <v>0</v>
      </c>
      <c r="BW630">
        <v>0</v>
      </c>
      <c r="CX630">
        <f>Y630*Source!I264</f>
        <v>16.290199999999999</v>
      </c>
      <c r="CY630">
        <f>AD630</f>
        <v>7.77</v>
      </c>
      <c r="CZ630">
        <f>AH630</f>
        <v>7.77</v>
      </c>
      <c r="DA630">
        <f>AL630</f>
        <v>1</v>
      </c>
      <c r="DB630">
        <f t="shared" si="72"/>
        <v>269.31</v>
      </c>
      <c r="DC630">
        <f t="shared" si="73"/>
        <v>0</v>
      </c>
    </row>
    <row r="631" spans="1:107">
      <c r="A631">
        <f>ROW(Source!A264)</f>
        <v>264</v>
      </c>
      <c r="B631">
        <v>48583957</v>
      </c>
      <c r="C631">
        <v>48585668</v>
      </c>
      <c r="D631">
        <v>121548</v>
      </c>
      <c r="E631">
        <v>1</v>
      </c>
      <c r="F631">
        <v>1</v>
      </c>
      <c r="G631">
        <v>1</v>
      </c>
      <c r="H631">
        <v>1</v>
      </c>
      <c r="I631" t="s">
        <v>24</v>
      </c>
      <c r="J631" t="s">
        <v>3</v>
      </c>
      <c r="K631" t="s">
        <v>992</v>
      </c>
      <c r="L631">
        <v>608254</v>
      </c>
      <c r="N631">
        <v>1013</v>
      </c>
      <c r="O631" t="s">
        <v>993</v>
      </c>
      <c r="P631" t="s">
        <v>993</v>
      </c>
      <c r="Q631">
        <v>1</v>
      </c>
      <c r="W631">
        <v>0</v>
      </c>
      <c r="X631">
        <v>-185737400</v>
      </c>
      <c r="Y631">
        <v>0.1</v>
      </c>
      <c r="AA631">
        <v>0</v>
      </c>
      <c r="AB631">
        <v>0</v>
      </c>
      <c r="AC631">
        <v>0</v>
      </c>
      <c r="AD631">
        <v>0</v>
      </c>
      <c r="AE631">
        <v>0</v>
      </c>
      <c r="AF631">
        <v>0</v>
      </c>
      <c r="AG631">
        <v>0</v>
      </c>
      <c r="AH631">
        <v>0</v>
      </c>
      <c r="AI631">
        <v>1</v>
      </c>
      <c r="AJ631">
        <v>1</v>
      </c>
      <c r="AK631">
        <v>1</v>
      </c>
      <c r="AL631">
        <v>1</v>
      </c>
      <c r="AN631">
        <v>0</v>
      </c>
      <c r="AO631">
        <v>1</v>
      </c>
      <c r="AP631">
        <v>0</v>
      </c>
      <c r="AQ631">
        <v>0</v>
      </c>
      <c r="AR631">
        <v>0</v>
      </c>
      <c r="AS631" t="s">
        <v>3</v>
      </c>
      <c r="AT631">
        <v>0.1</v>
      </c>
      <c r="AU631" t="s">
        <v>3</v>
      </c>
      <c r="AV631">
        <v>2</v>
      </c>
      <c r="AW631">
        <v>2</v>
      </c>
      <c r="AX631">
        <v>48585677</v>
      </c>
      <c r="AY631">
        <v>1</v>
      </c>
      <c r="AZ631">
        <v>0</v>
      </c>
      <c r="BA631">
        <v>710</v>
      </c>
      <c r="BB631">
        <v>0</v>
      </c>
      <c r="BC631">
        <v>0</v>
      </c>
      <c r="BD631">
        <v>0</v>
      </c>
      <c r="BE631">
        <v>0</v>
      </c>
      <c r="BF631">
        <v>0</v>
      </c>
      <c r="BG631">
        <v>0</v>
      </c>
      <c r="BH631">
        <v>0</v>
      </c>
      <c r="BI631">
        <v>0</v>
      </c>
      <c r="BJ631">
        <v>0</v>
      </c>
      <c r="BK631">
        <v>0</v>
      </c>
      <c r="BL631">
        <v>0</v>
      </c>
      <c r="BM631">
        <v>0</v>
      </c>
      <c r="BN631">
        <v>0</v>
      </c>
      <c r="BO631">
        <v>0</v>
      </c>
      <c r="BP631">
        <v>0</v>
      </c>
      <c r="BQ631">
        <v>0</v>
      </c>
      <c r="BR631">
        <v>0</v>
      </c>
      <c r="BS631">
        <v>0</v>
      </c>
      <c r="BT631">
        <v>0</v>
      </c>
      <c r="BU631">
        <v>0</v>
      </c>
      <c r="BV631">
        <v>0</v>
      </c>
      <c r="BW631">
        <v>0</v>
      </c>
      <c r="CX631">
        <f>Y631*Source!I264</f>
        <v>4.7E-2</v>
      </c>
      <c r="CY631">
        <f>AD631</f>
        <v>0</v>
      </c>
      <c r="CZ631">
        <f>AH631</f>
        <v>0</v>
      </c>
      <c r="DA631">
        <f>AL631</f>
        <v>1</v>
      </c>
      <c r="DB631">
        <f t="shared" si="72"/>
        <v>0</v>
      </c>
      <c r="DC631">
        <f t="shared" si="73"/>
        <v>0</v>
      </c>
    </row>
    <row r="632" spans="1:107">
      <c r="A632">
        <f>ROW(Source!A264)</f>
        <v>264</v>
      </c>
      <c r="B632">
        <v>48583957</v>
      </c>
      <c r="C632">
        <v>48585668</v>
      </c>
      <c r="D632">
        <v>40547141</v>
      </c>
      <c r="E632">
        <v>1</v>
      </c>
      <c r="F632">
        <v>1</v>
      </c>
      <c r="G632">
        <v>1</v>
      </c>
      <c r="H632">
        <v>2</v>
      </c>
      <c r="I632" t="s">
        <v>1009</v>
      </c>
      <c r="J632" t="s">
        <v>1017</v>
      </c>
      <c r="K632" t="s">
        <v>1011</v>
      </c>
      <c r="L632">
        <v>1368</v>
      </c>
      <c r="N632">
        <v>1011</v>
      </c>
      <c r="O632" t="s">
        <v>997</v>
      </c>
      <c r="P632" t="s">
        <v>997</v>
      </c>
      <c r="Q632">
        <v>1</v>
      </c>
      <c r="W632">
        <v>0</v>
      </c>
      <c r="X632">
        <v>1753337916</v>
      </c>
      <c r="Y632">
        <v>0.1</v>
      </c>
      <c r="AA632">
        <v>0</v>
      </c>
      <c r="AB632">
        <v>32.090000000000003</v>
      </c>
      <c r="AC632">
        <v>12.1</v>
      </c>
      <c r="AD632">
        <v>0</v>
      </c>
      <c r="AE632">
        <v>0</v>
      </c>
      <c r="AF632">
        <v>32.090000000000003</v>
      </c>
      <c r="AG632">
        <v>12.1</v>
      </c>
      <c r="AH632">
        <v>0</v>
      </c>
      <c r="AI632">
        <v>1</v>
      </c>
      <c r="AJ632">
        <v>1</v>
      </c>
      <c r="AK632">
        <v>1</v>
      </c>
      <c r="AL632">
        <v>1</v>
      </c>
      <c r="AN632">
        <v>0</v>
      </c>
      <c r="AO632">
        <v>1</v>
      </c>
      <c r="AP632">
        <v>0</v>
      </c>
      <c r="AQ632">
        <v>0</v>
      </c>
      <c r="AR632">
        <v>0</v>
      </c>
      <c r="AS632" t="s">
        <v>3</v>
      </c>
      <c r="AT632">
        <v>0.1</v>
      </c>
      <c r="AU632" t="s">
        <v>3</v>
      </c>
      <c r="AV632">
        <v>0</v>
      </c>
      <c r="AW632">
        <v>2</v>
      </c>
      <c r="AX632">
        <v>48585678</v>
      </c>
      <c r="AY632">
        <v>1</v>
      </c>
      <c r="AZ632">
        <v>0</v>
      </c>
      <c r="BA632">
        <v>711</v>
      </c>
      <c r="BB632">
        <v>0</v>
      </c>
      <c r="BC632">
        <v>0</v>
      </c>
      <c r="BD632">
        <v>0</v>
      </c>
      <c r="BE632">
        <v>0</v>
      </c>
      <c r="BF632">
        <v>0</v>
      </c>
      <c r="BG632">
        <v>0</v>
      </c>
      <c r="BH632">
        <v>0</v>
      </c>
      <c r="BI632">
        <v>0</v>
      </c>
      <c r="BJ632">
        <v>0</v>
      </c>
      <c r="BK632">
        <v>0</v>
      </c>
      <c r="BL632">
        <v>0</v>
      </c>
      <c r="BM632">
        <v>0</v>
      </c>
      <c r="BN632">
        <v>0</v>
      </c>
      <c r="BO632">
        <v>0</v>
      </c>
      <c r="BP632">
        <v>0</v>
      </c>
      <c r="BQ632">
        <v>0</v>
      </c>
      <c r="BR632">
        <v>0</v>
      </c>
      <c r="BS632">
        <v>0</v>
      </c>
      <c r="BT632">
        <v>0</v>
      </c>
      <c r="BU632">
        <v>0</v>
      </c>
      <c r="BV632">
        <v>0</v>
      </c>
      <c r="BW632">
        <v>0</v>
      </c>
      <c r="CX632">
        <f>Y632*Source!I264</f>
        <v>4.7E-2</v>
      </c>
      <c r="CY632">
        <f>AB632</f>
        <v>32.090000000000003</v>
      </c>
      <c r="CZ632">
        <f>AF632</f>
        <v>32.090000000000003</v>
      </c>
      <c r="DA632">
        <f>AJ632</f>
        <v>1</v>
      </c>
      <c r="DB632">
        <f t="shared" si="72"/>
        <v>3.21</v>
      </c>
      <c r="DC632">
        <f t="shared" si="73"/>
        <v>1.21</v>
      </c>
    </row>
    <row r="633" spans="1:107">
      <c r="A633">
        <f>ROW(Source!A264)</f>
        <v>264</v>
      </c>
      <c r="B633">
        <v>48583957</v>
      </c>
      <c r="C633">
        <v>48585668</v>
      </c>
      <c r="D633">
        <v>40547216</v>
      </c>
      <c r="E633">
        <v>1</v>
      </c>
      <c r="F633">
        <v>1</v>
      </c>
      <c r="G633">
        <v>1</v>
      </c>
      <c r="H633">
        <v>2</v>
      </c>
      <c r="I633" t="s">
        <v>1440</v>
      </c>
      <c r="J633" t="s">
        <v>1441</v>
      </c>
      <c r="K633" t="s">
        <v>1442</v>
      </c>
      <c r="L633">
        <v>1368</v>
      </c>
      <c r="N633">
        <v>1011</v>
      </c>
      <c r="O633" t="s">
        <v>997</v>
      </c>
      <c r="P633" t="s">
        <v>997</v>
      </c>
      <c r="Q633">
        <v>1</v>
      </c>
      <c r="W633">
        <v>0</v>
      </c>
      <c r="X633">
        <v>4083802</v>
      </c>
      <c r="Y633">
        <v>3.3</v>
      </c>
      <c r="AA633">
        <v>0</v>
      </c>
      <c r="AB633">
        <v>1.43</v>
      </c>
      <c r="AC633">
        <v>0</v>
      </c>
      <c r="AD633">
        <v>0</v>
      </c>
      <c r="AE633">
        <v>0</v>
      </c>
      <c r="AF633">
        <v>1.43</v>
      </c>
      <c r="AG633">
        <v>0</v>
      </c>
      <c r="AH633">
        <v>0</v>
      </c>
      <c r="AI633">
        <v>1</v>
      </c>
      <c r="AJ633">
        <v>1</v>
      </c>
      <c r="AK633">
        <v>1</v>
      </c>
      <c r="AL633">
        <v>1</v>
      </c>
      <c r="AN633">
        <v>0</v>
      </c>
      <c r="AO633">
        <v>1</v>
      </c>
      <c r="AP633">
        <v>0</v>
      </c>
      <c r="AQ633">
        <v>0</v>
      </c>
      <c r="AR633">
        <v>0</v>
      </c>
      <c r="AS633" t="s">
        <v>3</v>
      </c>
      <c r="AT633">
        <v>3.3</v>
      </c>
      <c r="AU633" t="s">
        <v>3</v>
      </c>
      <c r="AV633">
        <v>0</v>
      </c>
      <c r="AW633">
        <v>2</v>
      </c>
      <c r="AX633">
        <v>48585679</v>
      </c>
      <c r="AY633">
        <v>1</v>
      </c>
      <c r="AZ633">
        <v>0</v>
      </c>
      <c r="BA633">
        <v>712</v>
      </c>
      <c r="BB633">
        <v>0</v>
      </c>
      <c r="BC633">
        <v>0</v>
      </c>
      <c r="BD633">
        <v>0</v>
      </c>
      <c r="BE633">
        <v>0</v>
      </c>
      <c r="BF633">
        <v>0</v>
      </c>
      <c r="BG633">
        <v>0</v>
      </c>
      <c r="BH633">
        <v>0</v>
      </c>
      <c r="BI633">
        <v>0</v>
      </c>
      <c r="BJ633">
        <v>0</v>
      </c>
      <c r="BK633">
        <v>0</v>
      </c>
      <c r="BL633">
        <v>0</v>
      </c>
      <c r="BM633">
        <v>0</v>
      </c>
      <c r="BN633">
        <v>0</v>
      </c>
      <c r="BO633">
        <v>0</v>
      </c>
      <c r="BP633">
        <v>0</v>
      </c>
      <c r="BQ633">
        <v>0</v>
      </c>
      <c r="BR633">
        <v>0</v>
      </c>
      <c r="BS633">
        <v>0</v>
      </c>
      <c r="BT633">
        <v>0</v>
      </c>
      <c r="BU633">
        <v>0</v>
      </c>
      <c r="BV633">
        <v>0</v>
      </c>
      <c r="BW633">
        <v>0</v>
      </c>
      <c r="CX633">
        <f>Y633*Source!I264</f>
        <v>1.5509999999999999</v>
      </c>
      <c r="CY633">
        <f>AB633</f>
        <v>1.43</v>
      </c>
      <c r="CZ633">
        <f>AF633</f>
        <v>1.43</v>
      </c>
      <c r="DA633">
        <f>AJ633</f>
        <v>1</v>
      </c>
      <c r="DB633">
        <f t="shared" si="72"/>
        <v>4.72</v>
      </c>
      <c r="DC633">
        <f t="shared" si="73"/>
        <v>0</v>
      </c>
    </row>
    <row r="634" spans="1:107">
      <c r="A634">
        <f>ROW(Source!A264)</f>
        <v>264</v>
      </c>
      <c r="B634">
        <v>48583957</v>
      </c>
      <c r="C634">
        <v>48585668</v>
      </c>
      <c r="D634">
        <v>40482568</v>
      </c>
      <c r="E634">
        <v>1</v>
      </c>
      <c r="F634">
        <v>1</v>
      </c>
      <c r="G634">
        <v>1</v>
      </c>
      <c r="H634">
        <v>3</v>
      </c>
      <c r="I634" t="s">
        <v>1443</v>
      </c>
      <c r="J634" t="s">
        <v>1444</v>
      </c>
      <c r="K634" t="s">
        <v>1445</v>
      </c>
      <c r="L634">
        <v>1339</v>
      </c>
      <c r="N634">
        <v>1007</v>
      </c>
      <c r="O634" t="s">
        <v>1040</v>
      </c>
      <c r="P634" t="s">
        <v>1040</v>
      </c>
      <c r="Q634">
        <v>1</v>
      </c>
      <c r="W634">
        <v>0</v>
      </c>
      <c r="X634">
        <v>-821751618</v>
      </c>
      <c r="Y634">
        <v>2.74</v>
      </c>
      <c r="AA634">
        <v>6.22</v>
      </c>
      <c r="AB634">
        <v>0</v>
      </c>
      <c r="AC634">
        <v>0</v>
      </c>
      <c r="AD634">
        <v>0</v>
      </c>
      <c r="AE634">
        <v>6.22</v>
      </c>
      <c r="AF634">
        <v>0</v>
      </c>
      <c r="AG634">
        <v>0</v>
      </c>
      <c r="AH634">
        <v>0</v>
      </c>
      <c r="AI634">
        <v>1</v>
      </c>
      <c r="AJ634">
        <v>1</v>
      </c>
      <c r="AK634">
        <v>1</v>
      </c>
      <c r="AL634">
        <v>1</v>
      </c>
      <c r="AN634">
        <v>0</v>
      </c>
      <c r="AO634">
        <v>1</v>
      </c>
      <c r="AP634">
        <v>0</v>
      </c>
      <c r="AQ634">
        <v>0</v>
      </c>
      <c r="AR634">
        <v>0</v>
      </c>
      <c r="AS634" t="s">
        <v>3</v>
      </c>
      <c r="AT634">
        <v>2.74</v>
      </c>
      <c r="AU634" t="s">
        <v>3</v>
      </c>
      <c r="AV634">
        <v>0</v>
      </c>
      <c r="AW634">
        <v>2</v>
      </c>
      <c r="AX634">
        <v>48585680</v>
      </c>
      <c r="AY634">
        <v>1</v>
      </c>
      <c r="AZ634">
        <v>0</v>
      </c>
      <c r="BA634">
        <v>713</v>
      </c>
      <c r="BB634">
        <v>0</v>
      </c>
      <c r="BC634">
        <v>0</v>
      </c>
      <c r="BD634">
        <v>0</v>
      </c>
      <c r="BE634">
        <v>0</v>
      </c>
      <c r="BF634">
        <v>0</v>
      </c>
      <c r="BG634">
        <v>0</v>
      </c>
      <c r="BH634">
        <v>0</v>
      </c>
      <c r="BI634">
        <v>0</v>
      </c>
      <c r="BJ634">
        <v>0</v>
      </c>
      <c r="BK634">
        <v>0</v>
      </c>
      <c r="BL634">
        <v>0</v>
      </c>
      <c r="BM634">
        <v>0</v>
      </c>
      <c r="BN634">
        <v>0</v>
      </c>
      <c r="BO634">
        <v>0</v>
      </c>
      <c r="BP634">
        <v>0</v>
      </c>
      <c r="BQ634">
        <v>0</v>
      </c>
      <c r="BR634">
        <v>0</v>
      </c>
      <c r="BS634">
        <v>0</v>
      </c>
      <c r="BT634">
        <v>0</v>
      </c>
      <c r="BU634">
        <v>0</v>
      </c>
      <c r="BV634">
        <v>0</v>
      </c>
      <c r="BW634">
        <v>0</v>
      </c>
      <c r="CX634">
        <f>Y634*Source!I264</f>
        <v>1.2878000000000001</v>
      </c>
      <c r="CY634">
        <f>AA634</f>
        <v>6.22</v>
      </c>
      <c r="CZ634">
        <f>AE634</f>
        <v>6.22</v>
      </c>
      <c r="DA634">
        <f>AI634</f>
        <v>1</v>
      </c>
      <c r="DB634">
        <f t="shared" si="72"/>
        <v>17.04</v>
      </c>
      <c r="DC634">
        <f t="shared" si="73"/>
        <v>0</v>
      </c>
    </row>
    <row r="635" spans="1:107">
      <c r="A635">
        <f>ROW(Source!A264)</f>
        <v>264</v>
      </c>
      <c r="B635">
        <v>48583957</v>
      </c>
      <c r="C635">
        <v>48585668</v>
      </c>
      <c r="D635">
        <v>40482557</v>
      </c>
      <c r="E635">
        <v>1</v>
      </c>
      <c r="F635">
        <v>1</v>
      </c>
      <c r="G635">
        <v>1</v>
      </c>
      <c r="H635">
        <v>3</v>
      </c>
      <c r="I635" t="s">
        <v>1446</v>
      </c>
      <c r="J635" t="s">
        <v>1447</v>
      </c>
      <c r="K635" t="s">
        <v>1448</v>
      </c>
      <c r="L635">
        <v>1339</v>
      </c>
      <c r="N635">
        <v>1007</v>
      </c>
      <c r="O635" t="s">
        <v>1040</v>
      </c>
      <c r="P635" t="s">
        <v>1040</v>
      </c>
      <c r="Q635">
        <v>1</v>
      </c>
      <c r="W635">
        <v>0</v>
      </c>
      <c r="X635">
        <v>425694071</v>
      </c>
      <c r="Y635">
        <v>0.43</v>
      </c>
      <c r="AA635">
        <v>38.51</v>
      </c>
      <c r="AB635">
        <v>0</v>
      </c>
      <c r="AC635">
        <v>0</v>
      </c>
      <c r="AD635">
        <v>0</v>
      </c>
      <c r="AE635">
        <v>38.51</v>
      </c>
      <c r="AF635">
        <v>0</v>
      </c>
      <c r="AG635">
        <v>0</v>
      </c>
      <c r="AH635">
        <v>0</v>
      </c>
      <c r="AI635">
        <v>1</v>
      </c>
      <c r="AJ635">
        <v>1</v>
      </c>
      <c r="AK635">
        <v>1</v>
      </c>
      <c r="AL635">
        <v>1</v>
      </c>
      <c r="AN635">
        <v>0</v>
      </c>
      <c r="AO635">
        <v>1</v>
      </c>
      <c r="AP635">
        <v>0</v>
      </c>
      <c r="AQ635">
        <v>0</v>
      </c>
      <c r="AR635">
        <v>0</v>
      </c>
      <c r="AS635" t="s">
        <v>3</v>
      </c>
      <c r="AT635">
        <v>0.43</v>
      </c>
      <c r="AU635" t="s">
        <v>3</v>
      </c>
      <c r="AV635">
        <v>0</v>
      </c>
      <c r="AW635">
        <v>2</v>
      </c>
      <c r="AX635">
        <v>48585681</v>
      </c>
      <c r="AY635">
        <v>1</v>
      </c>
      <c r="AZ635">
        <v>0</v>
      </c>
      <c r="BA635">
        <v>714</v>
      </c>
      <c r="BB635">
        <v>0</v>
      </c>
      <c r="BC635">
        <v>0</v>
      </c>
      <c r="BD635">
        <v>0</v>
      </c>
      <c r="BE635">
        <v>0</v>
      </c>
      <c r="BF635">
        <v>0</v>
      </c>
      <c r="BG635">
        <v>0</v>
      </c>
      <c r="BH635">
        <v>0</v>
      </c>
      <c r="BI635">
        <v>0</v>
      </c>
      <c r="BJ635">
        <v>0</v>
      </c>
      <c r="BK635">
        <v>0</v>
      </c>
      <c r="BL635">
        <v>0</v>
      </c>
      <c r="BM635">
        <v>0</v>
      </c>
      <c r="BN635">
        <v>0</v>
      </c>
      <c r="BO635">
        <v>0</v>
      </c>
      <c r="BP635">
        <v>0</v>
      </c>
      <c r="BQ635">
        <v>0</v>
      </c>
      <c r="BR635">
        <v>0</v>
      </c>
      <c r="BS635">
        <v>0</v>
      </c>
      <c r="BT635">
        <v>0</v>
      </c>
      <c r="BU635">
        <v>0</v>
      </c>
      <c r="BV635">
        <v>0</v>
      </c>
      <c r="BW635">
        <v>0</v>
      </c>
      <c r="CX635">
        <f>Y635*Source!I264</f>
        <v>0.20209999999999997</v>
      </c>
      <c r="CY635">
        <f>AA635</f>
        <v>38.51</v>
      </c>
      <c r="CZ635">
        <f>AE635</f>
        <v>38.51</v>
      </c>
      <c r="DA635">
        <f>AI635</f>
        <v>1</v>
      </c>
      <c r="DB635">
        <f t="shared" si="72"/>
        <v>16.559999999999999</v>
      </c>
      <c r="DC635">
        <f t="shared" si="73"/>
        <v>0</v>
      </c>
    </row>
    <row r="636" spans="1:107">
      <c r="A636">
        <f>ROW(Source!A264)</f>
        <v>264</v>
      </c>
      <c r="B636">
        <v>48583957</v>
      </c>
      <c r="C636">
        <v>48585668</v>
      </c>
      <c r="D636">
        <v>40539429</v>
      </c>
      <c r="E636">
        <v>1</v>
      </c>
      <c r="F636">
        <v>1</v>
      </c>
      <c r="G636">
        <v>1</v>
      </c>
      <c r="H636">
        <v>3</v>
      </c>
      <c r="I636" t="s">
        <v>663</v>
      </c>
      <c r="J636" t="s">
        <v>665</v>
      </c>
      <c r="K636" t="s">
        <v>664</v>
      </c>
      <c r="L636">
        <v>1348</v>
      </c>
      <c r="N636">
        <v>1009</v>
      </c>
      <c r="O636" t="s">
        <v>40</v>
      </c>
      <c r="P636" t="s">
        <v>40</v>
      </c>
      <c r="Q636">
        <v>1000</v>
      </c>
      <c r="W636">
        <v>0</v>
      </c>
      <c r="X636">
        <v>-856488199</v>
      </c>
      <c r="Y636">
        <v>0.22</v>
      </c>
      <c r="AA636">
        <v>0</v>
      </c>
      <c r="AB636">
        <v>0</v>
      </c>
      <c r="AC636">
        <v>0</v>
      </c>
      <c r="AD636">
        <v>0</v>
      </c>
      <c r="AE636">
        <v>0</v>
      </c>
      <c r="AF636">
        <v>0</v>
      </c>
      <c r="AG636">
        <v>0</v>
      </c>
      <c r="AH636">
        <v>0</v>
      </c>
      <c r="AI636">
        <v>1</v>
      </c>
      <c r="AJ636">
        <v>1</v>
      </c>
      <c r="AK636">
        <v>1</v>
      </c>
      <c r="AL636">
        <v>1</v>
      </c>
      <c r="AN636">
        <v>0</v>
      </c>
      <c r="AO636">
        <v>0</v>
      </c>
      <c r="AP636">
        <v>1</v>
      </c>
      <c r="AQ636">
        <v>0</v>
      </c>
      <c r="AR636">
        <v>0</v>
      </c>
      <c r="AS636" t="s">
        <v>3</v>
      </c>
      <c r="AT636">
        <v>0.22</v>
      </c>
      <c r="AU636" t="s">
        <v>3</v>
      </c>
      <c r="AV636">
        <v>0</v>
      </c>
      <c r="AW636">
        <v>2</v>
      </c>
      <c r="AX636">
        <v>48585682</v>
      </c>
      <c r="AY636">
        <v>1</v>
      </c>
      <c r="AZ636">
        <v>0</v>
      </c>
      <c r="BA636">
        <v>715</v>
      </c>
      <c r="BB636">
        <v>0</v>
      </c>
      <c r="BC636">
        <v>0</v>
      </c>
      <c r="BD636">
        <v>0</v>
      </c>
      <c r="BE636">
        <v>0</v>
      </c>
      <c r="BF636">
        <v>0</v>
      </c>
      <c r="BG636">
        <v>0</v>
      </c>
      <c r="BH636">
        <v>0</v>
      </c>
      <c r="BI636">
        <v>0</v>
      </c>
      <c r="BJ636">
        <v>0</v>
      </c>
      <c r="BK636">
        <v>0</v>
      </c>
      <c r="BL636">
        <v>0</v>
      </c>
      <c r="BM636">
        <v>0</v>
      </c>
      <c r="BN636">
        <v>0</v>
      </c>
      <c r="BO636">
        <v>0</v>
      </c>
      <c r="BP636">
        <v>0</v>
      </c>
      <c r="BQ636">
        <v>0</v>
      </c>
      <c r="BR636">
        <v>0</v>
      </c>
      <c r="BS636">
        <v>0</v>
      </c>
      <c r="BT636">
        <v>0</v>
      </c>
      <c r="BU636">
        <v>0</v>
      </c>
      <c r="BV636">
        <v>0</v>
      </c>
      <c r="BW636">
        <v>0</v>
      </c>
      <c r="CX636">
        <f>Y636*Source!I264</f>
        <v>0.10339999999999999</v>
      </c>
      <c r="CY636">
        <f>AA636</f>
        <v>0</v>
      </c>
      <c r="CZ636">
        <f>AE636</f>
        <v>0</v>
      </c>
      <c r="DA636">
        <f>AI636</f>
        <v>1</v>
      </c>
      <c r="DB636">
        <f t="shared" si="72"/>
        <v>0</v>
      </c>
      <c r="DC636">
        <f t="shared" si="73"/>
        <v>0</v>
      </c>
    </row>
    <row r="637" spans="1:107">
      <c r="A637">
        <f>ROW(Source!A268)</f>
        <v>268</v>
      </c>
      <c r="B637">
        <v>48583957</v>
      </c>
      <c r="C637">
        <v>48585686</v>
      </c>
      <c r="D637">
        <v>23146426</v>
      </c>
      <c r="E637">
        <v>1</v>
      </c>
      <c r="F637">
        <v>1</v>
      </c>
      <c r="G637">
        <v>1</v>
      </c>
      <c r="H637">
        <v>1</v>
      </c>
      <c r="I637" t="s">
        <v>1102</v>
      </c>
      <c r="J637" t="s">
        <v>3</v>
      </c>
      <c r="K637" t="s">
        <v>1103</v>
      </c>
      <c r="L637">
        <v>1369</v>
      </c>
      <c r="N637">
        <v>1013</v>
      </c>
      <c r="O637" t="s">
        <v>991</v>
      </c>
      <c r="P637" t="s">
        <v>991</v>
      </c>
      <c r="Q637">
        <v>1</v>
      </c>
      <c r="W637">
        <v>0</v>
      </c>
      <c r="X637">
        <v>-348873804</v>
      </c>
      <c r="Y637">
        <v>190.24</v>
      </c>
      <c r="AA637">
        <v>0</v>
      </c>
      <c r="AB637">
        <v>0</v>
      </c>
      <c r="AC637">
        <v>0</v>
      </c>
      <c r="AD637">
        <v>9.27</v>
      </c>
      <c r="AE637">
        <v>0</v>
      </c>
      <c r="AF637">
        <v>0</v>
      </c>
      <c r="AG637">
        <v>0</v>
      </c>
      <c r="AH637">
        <v>9.27</v>
      </c>
      <c r="AI637">
        <v>1</v>
      </c>
      <c r="AJ637">
        <v>1</v>
      </c>
      <c r="AK637">
        <v>1</v>
      </c>
      <c r="AL637">
        <v>1</v>
      </c>
      <c r="AN637">
        <v>0</v>
      </c>
      <c r="AO637">
        <v>1</v>
      </c>
      <c r="AP637">
        <v>0</v>
      </c>
      <c r="AQ637">
        <v>0</v>
      </c>
      <c r="AR637">
        <v>0</v>
      </c>
      <c r="AS637" t="s">
        <v>3</v>
      </c>
      <c r="AT637">
        <v>190.24</v>
      </c>
      <c r="AU637" t="s">
        <v>3</v>
      </c>
      <c r="AV637">
        <v>1</v>
      </c>
      <c r="AW637">
        <v>2</v>
      </c>
      <c r="AX637">
        <v>48585700</v>
      </c>
      <c r="AY637">
        <v>1</v>
      </c>
      <c r="AZ637">
        <v>0</v>
      </c>
      <c r="BA637">
        <v>716</v>
      </c>
      <c r="BB637">
        <v>0</v>
      </c>
      <c r="BC637">
        <v>0</v>
      </c>
      <c r="BD637">
        <v>0</v>
      </c>
      <c r="BE637">
        <v>0</v>
      </c>
      <c r="BF637">
        <v>0</v>
      </c>
      <c r="BG637">
        <v>0</v>
      </c>
      <c r="BH637">
        <v>0</v>
      </c>
      <c r="BI637">
        <v>0</v>
      </c>
      <c r="BJ637">
        <v>0</v>
      </c>
      <c r="BK637">
        <v>0</v>
      </c>
      <c r="BL637">
        <v>0</v>
      </c>
      <c r="BM637">
        <v>0</v>
      </c>
      <c r="BN637">
        <v>0</v>
      </c>
      <c r="BO637">
        <v>0</v>
      </c>
      <c r="BP637">
        <v>0</v>
      </c>
      <c r="BQ637">
        <v>0</v>
      </c>
      <c r="BR637">
        <v>0</v>
      </c>
      <c r="BS637">
        <v>0</v>
      </c>
      <c r="BT637">
        <v>0</v>
      </c>
      <c r="BU637">
        <v>0</v>
      </c>
      <c r="BV637">
        <v>0</v>
      </c>
      <c r="BW637">
        <v>0</v>
      </c>
      <c r="CX637">
        <f>Y637*Source!I268</f>
        <v>5.7072000000000003</v>
      </c>
      <c r="CY637">
        <f>AD637</f>
        <v>9.27</v>
      </c>
      <c r="CZ637">
        <f>AH637</f>
        <v>9.27</v>
      </c>
      <c r="DA637">
        <f>AL637</f>
        <v>1</v>
      </c>
      <c r="DB637">
        <f t="shared" si="72"/>
        <v>1763.52</v>
      </c>
      <c r="DC637">
        <f t="shared" si="73"/>
        <v>0</v>
      </c>
    </row>
    <row r="638" spans="1:107">
      <c r="A638">
        <f>ROW(Source!A268)</f>
        <v>268</v>
      </c>
      <c r="B638">
        <v>48583957</v>
      </c>
      <c r="C638">
        <v>48585686</v>
      </c>
      <c r="D638">
        <v>121548</v>
      </c>
      <c r="E638">
        <v>1</v>
      </c>
      <c r="F638">
        <v>1</v>
      </c>
      <c r="G638">
        <v>1</v>
      </c>
      <c r="H638">
        <v>1</v>
      </c>
      <c r="I638" t="s">
        <v>24</v>
      </c>
      <c r="J638" t="s">
        <v>3</v>
      </c>
      <c r="K638" t="s">
        <v>992</v>
      </c>
      <c r="L638">
        <v>608254</v>
      </c>
      <c r="N638">
        <v>1013</v>
      </c>
      <c r="O638" t="s">
        <v>993</v>
      </c>
      <c r="P638" t="s">
        <v>993</v>
      </c>
      <c r="Q638">
        <v>1</v>
      </c>
      <c r="W638">
        <v>0</v>
      </c>
      <c r="X638">
        <v>-185737400</v>
      </c>
      <c r="Y638">
        <v>13.42</v>
      </c>
      <c r="AA638">
        <v>0</v>
      </c>
      <c r="AB638">
        <v>0</v>
      </c>
      <c r="AC638">
        <v>0</v>
      </c>
      <c r="AD638">
        <v>0</v>
      </c>
      <c r="AE638">
        <v>0</v>
      </c>
      <c r="AF638">
        <v>0</v>
      </c>
      <c r="AG638">
        <v>0</v>
      </c>
      <c r="AH638">
        <v>0</v>
      </c>
      <c r="AI638">
        <v>1</v>
      </c>
      <c r="AJ638">
        <v>1</v>
      </c>
      <c r="AK638">
        <v>1</v>
      </c>
      <c r="AL638">
        <v>1</v>
      </c>
      <c r="AN638">
        <v>0</v>
      </c>
      <c r="AO638">
        <v>1</v>
      </c>
      <c r="AP638">
        <v>0</v>
      </c>
      <c r="AQ638">
        <v>0</v>
      </c>
      <c r="AR638">
        <v>0</v>
      </c>
      <c r="AS638" t="s">
        <v>3</v>
      </c>
      <c r="AT638">
        <v>13.42</v>
      </c>
      <c r="AU638" t="s">
        <v>3</v>
      </c>
      <c r="AV638">
        <v>2</v>
      </c>
      <c r="AW638">
        <v>2</v>
      </c>
      <c r="AX638">
        <v>48585701</v>
      </c>
      <c r="AY638">
        <v>1</v>
      </c>
      <c r="AZ638">
        <v>0</v>
      </c>
      <c r="BA638">
        <v>717</v>
      </c>
      <c r="BB638">
        <v>0</v>
      </c>
      <c r="BC638">
        <v>0</v>
      </c>
      <c r="BD638">
        <v>0</v>
      </c>
      <c r="BE638">
        <v>0</v>
      </c>
      <c r="BF638">
        <v>0</v>
      </c>
      <c r="BG638">
        <v>0</v>
      </c>
      <c r="BH638">
        <v>0</v>
      </c>
      <c r="BI638">
        <v>0</v>
      </c>
      <c r="BJ638">
        <v>0</v>
      </c>
      <c r="BK638">
        <v>0</v>
      </c>
      <c r="BL638">
        <v>0</v>
      </c>
      <c r="BM638">
        <v>0</v>
      </c>
      <c r="BN638">
        <v>0</v>
      </c>
      <c r="BO638">
        <v>0</v>
      </c>
      <c r="BP638">
        <v>0</v>
      </c>
      <c r="BQ638">
        <v>0</v>
      </c>
      <c r="BR638">
        <v>0</v>
      </c>
      <c r="BS638">
        <v>0</v>
      </c>
      <c r="BT638">
        <v>0</v>
      </c>
      <c r="BU638">
        <v>0</v>
      </c>
      <c r="BV638">
        <v>0</v>
      </c>
      <c r="BW638">
        <v>0</v>
      </c>
      <c r="CX638">
        <f>Y638*Source!I268</f>
        <v>0.40259999999999996</v>
      </c>
      <c r="CY638">
        <f>AD638</f>
        <v>0</v>
      </c>
      <c r="CZ638">
        <f>AH638</f>
        <v>0</v>
      </c>
      <c r="DA638">
        <f>AL638</f>
        <v>1</v>
      </c>
      <c r="DB638">
        <f t="shared" si="72"/>
        <v>0</v>
      </c>
      <c r="DC638">
        <f t="shared" si="73"/>
        <v>0</v>
      </c>
    </row>
    <row r="639" spans="1:107">
      <c r="A639">
        <f>ROW(Source!A268)</f>
        <v>268</v>
      </c>
      <c r="B639">
        <v>48583957</v>
      </c>
      <c r="C639">
        <v>48585686</v>
      </c>
      <c r="D639">
        <v>40546929</v>
      </c>
      <c r="E639">
        <v>1</v>
      </c>
      <c r="F639">
        <v>1</v>
      </c>
      <c r="G639">
        <v>1</v>
      </c>
      <c r="H639">
        <v>2</v>
      </c>
      <c r="I639" t="s">
        <v>1049</v>
      </c>
      <c r="J639" t="s">
        <v>1050</v>
      </c>
      <c r="K639" t="s">
        <v>1051</v>
      </c>
      <c r="L639">
        <v>1368</v>
      </c>
      <c r="N639">
        <v>1011</v>
      </c>
      <c r="O639" t="s">
        <v>997</v>
      </c>
      <c r="P639" t="s">
        <v>997</v>
      </c>
      <c r="Q639">
        <v>1</v>
      </c>
      <c r="W639">
        <v>0</v>
      </c>
      <c r="X639">
        <v>1604115853</v>
      </c>
      <c r="Y639">
        <v>0.05</v>
      </c>
      <c r="AA639">
        <v>0</v>
      </c>
      <c r="AB639">
        <v>103.49</v>
      </c>
      <c r="AC639">
        <v>12.1</v>
      </c>
      <c r="AD639">
        <v>0</v>
      </c>
      <c r="AE639">
        <v>0</v>
      </c>
      <c r="AF639">
        <v>103.49</v>
      </c>
      <c r="AG639">
        <v>12.1</v>
      </c>
      <c r="AH639">
        <v>0</v>
      </c>
      <c r="AI639">
        <v>1</v>
      </c>
      <c r="AJ639">
        <v>1</v>
      </c>
      <c r="AK639">
        <v>1</v>
      </c>
      <c r="AL639">
        <v>1</v>
      </c>
      <c r="AN639">
        <v>0</v>
      </c>
      <c r="AO639">
        <v>1</v>
      </c>
      <c r="AP639">
        <v>0</v>
      </c>
      <c r="AQ639">
        <v>0</v>
      </c>
      <c r="AR639">
        <v>0</v>
      </c>
      <c r="AS639" t="s">
        <v>3</v>
      </c>
      <c r="AT639">
        <v>0.05</v>
      </c>
      <c r="AU639" t="s">
        <v>3</v>
      </c>
      <c r="AV639">
        <v>0</v>
      </c>
      <c r="AW639">
        <v>2</v>
      </c>
      <c r="AX639">
        <v>48585702</v>
      </c>
      <c r="AY639">
        <v>1</v>
      </c>
      <c r="AZ639">
        <v>0</v>
      </c>
      <c r="BA639">
        <v>718</v>
      </c>
      <c r="BB639">
        <v>0</v>
      </c>
      <c r="BC639">
        <v>0</v>
      </c>
      <c r="BD639">
        <v>0</v>
      </c>
      <c r="BE639">
        <v>0</v>
      </c>
      <c r="BF639">
        <v>0</v>
      </c>
      <c r="BG639">
        <v>0</v>
      </c>
      <c r="BH639">
        <v>0</v>
      </c>
      <c r="BI639">
        <v>0</v>
      </c>
      <c r="BJ639">
        <v>0</v>
      </c>
      <c r="BK639">
        <v>0</v>
      </c>
      <c r="BL639">
        <v>0</v>
      </c>
      <c r="BM639">
        <v>0</v>
      </c>
      <c r="BN639">
        <v>0</v>
      </c>
      <c r="BO639">
        <v>0</v>
      </c>
      <c r="BP639">
        <v>0</v>
      </c>
      <c r="BQ639">
        <v>0</v>
      </c>
      <c r="BR639">
        <v>0</v>
      </c>
      <c r="BS639">
        <v>0</v>
      </c>
      <c r="BT639">
        <v>0</v>
      </c>
      <c r="BU639">
        <v>0</v>
      </c>
      <c r="BV639">
        <v>0</v>
      </c>
      <c r="BW639">
        <v>0</v>
      </c>
      <c r="CX639">
        <f>Y639*Source!I268</f>
        <v>1.5E-3</v>
      </c>
      <c r="CY639">
        <f>AB639</f>
        <v>103.49</v>
      </c>
      <c r="CZ639">
        <f>AF639</f>
        <v>103.49</v>
      </c>
      <c r="DA639">
        <f>AJ639</f>
        <v>1</v>
      </c>
      <c r="DB639">
        <f t="shared" si="72"/>
        <v>5.17</v>
      </c>
      <c r="DC639">
        <f t="shared" si="73"/>
        <v>0.61</v>
      </c>
    </row>
    <row r="640" spans="1:107">
      <c r="A640">
        <f>ROW(Source!A268)</f>
        <v>268</v>
      </c>
      <c r="B640">
        <v>48583957</v>
      </c>
      <c r="C640">
        <v>48585686</v>
      </c>
      <c r="D640">
        <v>40547010</v>
      </c>
      <c r="E640">
        <v>1</v>
      </c>
      <c r="F640">
        <v>1</v>
      </c>
      <c r="G640">
        <v>1</v>
      </c>
      <c r="H640">
        <v>2</v>
      </c>
      <c r="I640" t="s">
        <v>1052</v>
      </c>
      <c r="J640" t="s">
        <v>1053</v>
      </c>
      <c r="K640" t="s">
        <v>1054</v>
      </c>
      <c r="L640">
        <v>1368</v>
      </c>
      <c r="N640">
        <v>1011</v>
      </c>
      <c r="O640" t="s">
        <v>997</v>
      </c>
      <c r="P640" t="s">
        <v>997</v>
      </c>
      <c r="Q640">
        <v>1</v>
      </c>
      <c r="W640">
        <v>0</v>
      </c>
      <c r="X640">
        <v>1447433125</v>
      </c>
      <c r="Y640">
        <v>0.03</v>
      </c>
      <c r="AA640">
        <v>0</v>
      </c>
      <c r="AB640">
        <v>124.14</v>
      </c>
      <c r="AC640">
        <v>12.1</v>
      </c>
      <c r="AD640">
        <v>0</v>
      </c>
      <c r="AE640">
        <v>0</v>
      </c>
      <c r="AF640">
        <v>124.14</v>
      </c>
      <c r="AG640">
        <v>12.1</v>
      </c>
      <c r="AH640">
        <v>0</v>
      </c>
      <c r="AI640">
        <v>1</v>
      </c>
      <c r="AJ640">
        <v>1</v>
      </c>
      <c r="AK640">
        <v>1</v>
      </c>
      <c r="AL640">
        <v>1</v>
      </c>
      <c r="AN640">
        <v>0</v>
      </c>
      <c r="AO640">
        <v>1</v>
      </c>
      <c r="AP640">
        <v>0</v>
      </c>
      <c r="AQ640">
        <v>0</v>
      </c>
      <c r="AR640">
        <v>0</v>
      </c>
      <c r="AS640" t="s">
        <v>3</v>
      </c>
      <c r="AT640">
        <v>0.03</v>
      </c>
      <c r="AU640" t="s">
        <v>3</v>
      </c>
      <c r="AV640">
        <v>0</v>
      </c>
      <c r="AW640">
        <v>2</v>
      </c>
      <c r="AX640">
        <v>48585703</v>
      </c>
      <c r="AY640">
        <v>1</v>
      </c>
      <c r="AZ640">
        <v>0</v>
      </c>
      <c r="BA640">
        <v>719</v>
      </c>
      <c r="BB640">
        <v>0</v>
      </c>
      <c r="BC640">
        <v>0</v>
      </c>
      <c r="BD640">
        <v>0</v>
      </c>
      <c r="BE640">
        <v>0</v>
      </c>
      <c r="BF640">
        <v>0</v>
      </c>
      <c r="BG640">
        <v>0</v>
      </c>
      <c r="BH640">
        <v>0</v>
      </c>
      <c r="BI640">
        <v>0</v>
      </c>
      <c r="BJ640">
        <v>0</v>
      </c>
      <c r="BK640">
        <v>0</v>
      </c>
      <c r="BL640">
        <v>0</v>
      </c>
      <c r="BM640">
        <v>0</v>
      </c>
      <c r="BN640">
        <v>0</v>
      </c>
      <c r="BO640">
        <v>0</v>
      </c>
      <c r="BP640">
        <v>0</v>
      </c>
      <c r="BQ640">
        <v>0</v>
      </c>
      <c r="BR640">
        <v>0</v>
      </c>
      <c r="BS640">
        <v>0</v>
      </c>
      <c r="BT640">
        <v>0</v>
      </c>
      <c r="BU640">
        <v>0</v>
      </c>
      <c r="BV640">
        <v>0</v>
      </c>
      <c r="BW640">
        <v>0</v>
      </c>
      <c r="CX640">
        <f>Y640*Source!I268</f>
        <v>8.9999999999999998E-4</v>
      </c>
      <c r="CY640">
        <f>AB640</f>
        <v>124.14</v>
      </c>
      <c r="CZ640">
        <f>AF640</f>
        <v>124.14</v>
      </c>
      <c r="DA640">
        <f>AJ640</f>
        <v>1</v>
      </c>
      <c r="DB640">
        <f t="shared" si="72"/>
        <v>3.72</v>
      </c>
      <c r="DC640">
        <f t="shared" si="73"/>
        <v>0.36</v>
      </c>
    </row>
    <row r="641" spans="1:107">
      <c r="A641">
        <f>ROW(Source!A268)</f>
        <v>268</v>
      </c>
      <c r="B641">
        <v>48583957</v>
      </c>
      <c r="C641">
        <v>48585686</v>
      </c>
      <c r="D641">
        <v>40547416</v>
      </c>
      <c r="E641">
        <v>1</v>
      </c>
      <c r="F641">
        <v>1</v>
      </c>
      <c r="G641">
        <v>1</v>
      </c>
      <c r="H641">
        <v>2</v>
      </c>
      <c r="I641" t="s">
        <v>1275</v>
      </c>
      <c r="J641" t="s">
        <v>1276</v>
      </c>
      <c r="K641" t="s">
        <v>1277</v>
      </c>
      <c r="L641">
        <v>1368</v>
      </c>
      <c r="N641">
        <v>1011</v>
      </c>
      <c r="O641" t="s">
        <v>997</v>
      </c>
      <c r="P641" t="s">
        <v>997</v>
      </c>
      <c r="Q641">
        <v>1</v>
      </c>
      <c r="W641">
        <v>0</v>
      </c>
      <c r="X641">
        <v>1707446855</v>
      </c>
      <c r="Y641">
        <v>13.34</v>
      </c>
      <c r="AA641">
        <v>0</v>
      </c>
      <c r="AB641">
        <v>101.79</v>
      </c>
      <c r="AC641">
        <v>12.1</v>
      </c>
      <c r="AD641">
        <v>0</v>
      </c>
      <c r="AE641">
        <v>0</v>
      </c>
      <c r="AF641">
        <v>101.79</v>
      </c>
      <c r="AG641">
        <v>12.1</v>
      </c>
      <c r="AH641">
        <v>0</v>
      </c>
      <c r="AI641">
        <v>1</v>
      </c>
      <c r="AJ641">
        <v>1</v>
      </c>
      <c r="AK641">
        <v>1</v>
      </c>
      <c r="AL641">
        <v>1</v>
      </c>
      <c r="AN641">
        <v>0</v>
      </c>
      <c r="AO641">
        <v>1</v>
      </c>
      <c r="AP641">
        <v>0</v>
      </c>
      <c r="AQ641">
        <v>0</v>
      </c>
      <c r="AR641">
        <v>0</v>
      </c>
      <c r="AS641" t="s">
        <v>3</v>
      </c>
      <c r="AT641">
        <v>13.34</v>
      </c>
      <c r="AU641" t="s">
        <v>3</v>
      </c>
      <c r="AV641">
        <v>0</v>
      </c>
      <c r="AW641">
        <v>2</v>
      </c>
      <c r="AX641">
        <v>48585704</v>
      </c>
      <c r="AY641">
        <v>1</v>
      </c>
      <c r="AZ641">
        <v>0</v>
      </c>
      <c r="BA641">
        <v>720</v>
      </c>
      <c r="BB641">
        <v>0</v>
      </c>
      <c r="BC641">
        <v>0</v>
      </c>
      <c r="BD641">
        <v>0</v>
      </c>
      <c r="BE641">
        <v>0</v>
      </c>
      <c r="BF641">
        <v>0</v>
      </c>
      <c r="BG641">
        <v>0</v>
      </c>
      <c r="BH641">
        <v>0</v>
      </c>
      <c r="BI641">
        <v>0</v>
      </c>
      <c r="BJ641">
        <v>0</v>
      </c>
      <c r="BK641">
        <v>0</v>
      </c>
      <c r="BL641">
        <v>0</v>
      </c>
      <c r="BM641">
        <v>0</v>
      </c>
      <c r="BN641">
        <v>0</v>
      </c>
      <c r="BO641">
        <v>0</v>
      </c>
      <c r="BP641">
        <v>0</v>
      </c>
      <c r="BQ641">
        <v>0</v>
      </c>
      <c r="BR641">
        <v>0</v>
      </c>
      <c r="BS641">
        <v>0</v>
      </c>
      <c r="BT641">
        <v>0</v>
      </c>
      <c r="BU641">
        <v>0</v>
      </c>
      <c r="BV641">
        <v>0</v>
      </c>
      <c r="BW641">
        <v>0</v>
      </c>
      <c r="CX641">
        <f>Y641*Source!I268</f>
        <v>0.4002</v>
      </c>
      <c r="CY641">
        <f>AB641</f>
        <v>101.79</v>
      </c>
      <c r="CZ641">
        <f>AF641</f>
        <v>101.79</v>
      </c>
      <c r="DA641">
        <f>AJ641</f>
        <v>1</v>
      </c>
      <c r="DB641">
        <f t="shared" si="72"/>
        <v>1357.88</v>
      </c>
      <c r="DC641">
        <f t="shared" si="73"/>
        <v>161.41</v>
      </c>
    </row>
    <row r="642" spans="1:107">
      <c r="A642">
        <f>ROW(Source!A268)</f>
        <v>268</v>
      </c>
      <c r="B642">
        <v>48583957</v>
      </c>
      <c r="C642">
        <v>48585686</v>
      </c>
      <c r="D642">
        <v>40548857</v>
      </c>
      <c r="E642">
        <v>1</v>
      </c>
      <c r="F642">
        <v>1</v>
      </c>
      <c r="G642">
        <v>1</v>
      </c>
      <c r="H642">
        <v>2</v>
      </c>
      <c r="I642" t="s">
        <v>1028</v>
      </c>
      <c r="J642" t="s">
        <v>1029</v>
      </c>
      <c r="K642" t="s">
        <v>1030</v>
      </c>
      <c r="L642">
        <v>1368</v>
      </c>
      <c r="N642">
        <v>1011</v>
      </c>
      <c r="O642" t="s">
        <v>997</v>
      </c>
      <c r="P642" t="s">
        <v>997</v>
      </c>
      <c r="Q642">
        <v>1</v>
      </c>
      <c r="W642">
        <v>0</v>
      </c>
      <c r="X642">
        <v>-671646184</v>
      </c>
      <c r="Y642">
        <v>0.22</v>
      </c>
      <c r="AA642">
        <v>0</v>
      </c>
      <c r="AB642">
        <v>91.76</v>
      </c>
      <c r="AC642">
        <v>10.35</v>
      </c>
      <c r="AD642">
        <v>0</v>
      </c>
      <c r="AE642">
        <v>0</v>
      </c>
      <c r="AF642">
        <v>91.76</v>
      </c>
      <c r="AG642">
        <v>10.35</v>
      </c>
      <c r="AH642">
        <v>0</v>
      </c>
      <c r="AI642">
        <v>1</v>
      </c>
      <c r="AJ642">
        <v>1</v>
      </c>
      <c r="AK642">
        <v>1</v>
      </c>
      <c r="AL642">
        <v>1</v>
      </c>
      <c r="AN642">
        <v>0</v>
      </c>
      <c r="AO642">
        <v>1</v>
      </c>
      <c r="AP642">
        <v>0</v>
      </c>
      <c r="AQ642">
        <v>0</v>
      </c>
      <c r="AR642">
        <v>0</v>
      </c>
      <c r="AS642" t="s">
        <v>3</v>
      </c>
      <c r="AT642">
        <v>0.22</v>
      </c>
      <c r="AU642" t="s">
        <v>3</v>
      </c>
      <c r="AV642">
        <v>0</v>
      </c>
      <c r="AW642">
        <v>2</v>
      </c>
      <c r="AX642">
        <v>48585705</v>
      </c>
      <c r="AY642">
        <v>1</v>
      </c>
      <c r="AZ642">
        <v>0</v>
      </c>
      <c r="BA642">
        <v>721</v>
      </c>
      <c r="BB642">
        <v>0</v>
      </c>
      <c r="BC642">
        <v>0</v>
      </c>
      <c r="BD642">
        <v>0</v>
      </c>
      <c r="BE642">
        <v>0</v>
      </c>
      <c r="BF642">
        <v>0</v>
      </c>
      <c r="BG642">
        <v>0</v>
      </c>
      <c r="BH642">
        <v>0</v>
      </c>
      <c r="BI642">
        <v>0</v>
      </c>
      <c r="BJ642">
        <v>0</v>
      </c>
      <c r="BK642">
        <v>0</v>
      </c>
      <c r="BL642">
        <v>0</v>
      </c>
      <c r="BM642">
        <v>0</v>
      </c>
      <c r="BN642">
        <v>0</v>
      </c>
      <c r="BO642">
        <v>0</v>
      </c>
      <c r="BP642">
        <v>0</v>
      </c>
      <c r="BQ642">
        <v>0</v>
      </c>
      <c r="BR642">
        <v>0</v>
      </c>
      <c r="BS642">
        <v>0</v>
      </c>
      <c r="BT642">
        <v>0</v>
      </c>
      <c r="BU642">
        <v>0</v>
      </c>
      <c r="BV642">
        <v>0</v>
      </c>
      <c r="BW642">
        <v>0</v>
      </c>
      <c r="CX642">
        <f>Y642*Source!I268</f>
        <v>6.6E-3</v>
      </c>
      <c r="CY642">
        <f>AB642</f>
        <v>91.76</v>
      </c>
      <c r="CZ642">
        <f>AF642</f>
        <v>91.76</v>
      </c>
      <c r="DA642">
        <f>AJ642</f>
        <v>1</v>
      </c>
      <c r="DB642">
        <f t="shared" si="72"/>
        <v>20.190000000000001</v>
      </c>
      <c r="DC642">
        <f t="shared" si="73"/>
        <v>2.2799999999999998</v>
      </c>
    </row>
    <row r="643" spans="1:107">
      <c r="A643">
        <f>ROW(Source!A268)</f>
        <v>268</v>
      </c>
      <c r="B643">
        <v>48583957</v>
      </c>
      <c r="C643">
        <v>48585686</v>
      </c>
      <c r="D643">
        <v>40489223</v>
      </c>
      <c r="E643">
        <v>1</v>
      </c>
      <c r="F643">
        <v>1</v>
      </c>
      <c r="G643">
        <v>1</v>
      </c>
      <c r="H643">
        <v>3</v>
      </c>
      <c r="I643" t="s">
        <v>1278</v>
      </c>
      <c r="J643" t="s">
        <v>1279</v>
      </c>
      <c r="K643" t="s">
        <v>1280</v>
      </c>
      <c r="L643">
        <v>1348</v>
      </c>
      <c r="N643">
        <v>1009</v>
      </c>
      <c r="O643" t="s">
        <v>40</v>
      </c>
      <c r="P643" t="s">
        <v>40</v>
      </c>
      <c r="Q643">
        <v>1000</v>
      </c>
      <c r="W643">
        <v>0</v>
      </c>
      <c r="X643">
        <v>-821544112</v>
      </c>
      <c r="Y643">
        <v>8.4999999999999995E-4</v>
      </c>
      <c r="AA643">
        <v>22558</v>
      </c>
      <c r="AB643">
        <v>0</v>
      </c>
      <c r="AC643">
        <v>0</v>
      </c>
      <c r="AD643">
        <v>0</v>
      </c>
      <c r="AE643">
        <v>22558</v>
      </c>
      <c r="AF643">
        <v>0</v>
      </c>
      <c r="AG643">
        <v>0</v>
      </c>
      <c r="AH643">
        <v>0</v>
      </c>
      <c r="AI643">
        <v>1</v>
      </c>
      <c r="AJ643">
        <v>1</v>
      </c>
      <c r="AK643">
        <v>1</v>
      </c>
      <c r="AL643">
        <v>1</v>
      </c>
      <c r="AN643">
        <v>0</v>
      </c>
      <c r="AO643">
        <v>1</v>
      </c>
      <c r="AP643">
        <v>0</v>
      </c>
      <c r="AQ643">
        <v>0</v>
      </c>
      <c r="AR643">
        <v>0</v>
      </c>
      <c r="AS643" t="s">
        <v>3</v>
      </c>
      <c r="AT643">
        <v>8.4999999999999995E-4</v>
      </c>
      <c r="AU643" t="s">
        <v>3</v>
      </c>
      <c r="AV643">
        <v>0</v>
      </c>
      <c r="AW643">
        <v>2</v>
      </c>
      <c r="AX643">
        <v>48585706</v>
      </c>
      <c r="AY643">
        <v>1</v>
      </c>
      <c r="AZ643">
        <v>0</v>
      </c>
      <c r="BA643">
        <v>722</v>
      </c>
      <c r="BB643">
        <v>0</v>
      </c>
      <c r="BC643">
        <v>0</v>
      </c>
      <c r="BD643">
        <v>0</v>
      </c>
      <c r="BE643">
        <v>0</v>
      </c>
      <c r="BF643">
        <v>0</v>
      </c>
      <c r="BG643">
        <v>0</v>
      </c>
      <c r="BH643">
        <v>0</v>
      </c>
      <c r="BI643">
        <v>0</v>
      </c>
      <c r="BJ643">
        <v>0</v>
      </c>
      <c r="BK643">
        <v>0</v>
      </c>
      <c r="BL643">
        <v>0</v>
      </c>
      <c r="BM643">
        <v>0</v>
      </c>
      <c r="BN643">
        <v>0</v>
      </c>
      <c r="BO643">
        <v>0</v>
      </c>
      <c r="BP643">
        <v>0</v>
      </c>
      <c r="BQ643">
        <v>0</v>
      </c>
      <c r="BR643">
        <v>0</v>
      </c>
      <c r="BS643">
        <v>0</v>
      </c>
      <c r="BT643">
        <v>0</v>
      </c>
      <c r="BU643">
        <v>0</v>
      </c>
      <c r="BV643">
        <v>0</v>
      </c>
      <c r="BW643">
        <v>0</v>
      </c>
      <c r="CX643">
        <f>Y643*Source!I268</f>
        <v>2.5499999999999996E-5</v>
      </c>
      <c r="CY643">
        <f t="shared" ref="CY643:CY649" si="74">AA643</f>
        <v>22558</v>
      </c>
      <c r="CZ643">
        <f t="shared" ref="CZ643:CZ649" si="75">AE643</f>
        <v>22558</v>
      </c>
      <c r="DA643">
        <f t="shared" ref="DA643:DA649" si="76">AI643</f>
        <v>1</v>
      </c>
      <c r="DB643">
        <f t="shared" si="72"/>
        <v>19.170000000000002</v>
      </c>
      <c r="DC643">
        <f t="shared" si="73"/>
        <v>0</v>
      </c>
    </row>
    <row r="644" spans="1:107">
      <c r="A644">
        <f>ROW(Source!A268)</f>
        <v>268</v>
      </c>
      <c r="B644">
        <v>48583957</v>
      </c>
      <c r="C644">
        <v>48585686</v>
      </c>
      <c r="D644">
        <v>40484313</v>
      </c>
      <c r="E644">
        <v>1</v>
      </c>
      <c r="F644">
        <v>1</v>
      </c>
      <c r="G644">
        <v>1</v>
      </c>
      <c r="H644">
        <v>3</v>
      </c>
      <c r="I644" t="s">
        <v>1281</v>
      </c>
      <c r="J644" t="s">
        <v>1282</v>
      </c>
      <c r="K644" t="s">
        <v>1283</v>
      </c>
      <c r="L644">
        <v>1346</v>
      </c>
      <c r="N644">
        <v>1009</v>
      </c>
      <c r="O644" t="s">
        <v>220</v>
      </c>
      <c r="P644" t="s">
        <v>220</v>
      </c>
      <c r="Q644">
        <v>1</v>
      </c>
      <c r="W644">
        <v>0</v>
      </c>
      <c r="X644">
        <v>1449902051</v>
      </c>
      <c r="Y644">
        <v>0.25</v>
      </c>
      <c r="AA644">
        <v>28.93</v>
      </c>
      <c r="AB644">
        <v>0</v>
      </c>
      <c r="AC644">
        <v>0</v>
      </c>
      <c r="AD644">
        <v>0</v>
      </c>
      <c r="AE644">
        <v>28.93</v>
      </c>
      <c r="AF644">
        <v>0</v>
      </c>
      <c r="AG644">
        <v>0</v>
      </c>
      <c r="AH644">
        <v>0</v>
      </c>
      <c r="AI644">
        <v>1</v>
      </c>
      <c r="AJ644">
        <v>1</v>
      </c>
      <c r="AK644">
        <v>1</v>
      </c>
      <c r="AL644">
        <v>1</v>
      </c>
      <c r="AN644">
        <v>0</v>
      </c>
      <c r="AO644">
        <v>1</v>
      </c>
      <c r="AP644">
        <v>0</v>
      </c>
      <c r="AQ644">
        <v>0</v>
      </c>
      <c r="AR644">
        <v>0</v>
      </c>
      <c r="AS644" t="s">
        <v>3</v>
      </c>
      <c r="AT644">
        <v>0.25</v>
      </c>
      <c r="AU644" t="s">
        <v>3</v>
      </c>
      <c r="AV644">
        <v>0</v>
      </c>
      <c r="AW644">
        <v>2</v>
      </c>
      <c r="AX644">
        <v>48585707</v>
      </c>
      <c r="AY644">
        <v>1</v>
      </c>
      <c r="AZ644">
        <v>0</v>
      </c>
      <c r="BA644">
        <v>723</v>
      </c>
      <c r="BB644">
        <v>0</v>
      </c>
      <c r="BC644">
        <v>0</v>
      </c>
      <c r="BD644">
        <v>0</v>
      </c>
      <c r="BE644">
        <v>0</v>
      </c>
      <c r="BF644">
        <v>0</v>
      </c>
      <c r="BG644">
        <v>0</v>
      </c>
      <c r="BH644">
        <v>0</v>
      </c>
      <c r="BI644">
        <v>0</v>
      </c>
      <c r="BJ644">
        <v>0</v>
      </c>
      <c r="BK644">
        <v>0</v>
      </c>
      <c r="BL644">
        <v>0</v>
      </c>
      <c r="BM644">
        <v>0</v>
      </c>
      <c r="BN644">
        <v>0</v>
      </c>
      <c r="BO644">
        <v>0</v>
      </c>
      <c r="BP644">
        <v>0</v>
      </c>
      <c r="BQ644">
        <v>0</v>
      </c>
      <c r="BR644">
        <v>0</v>
      </c>
      <c r="BS644">
        <v>0</v>
      </c>
      <c r="BT644">
        <v>0</v>
      </c>
      <c r="BU644">
        <v>0</v>
      </c>
      <c r="BV644">
        <v>0</v>
      </c>
      <c r="BW644">
        <v>0</v>
      </c>
      <c r="CX644">
        <f>Y644*Source!I268</f>
        <v>7.4999999999999997E-3</v>
      </c>
      <c r="CY644">
        <f t="shared" si="74"/>
        <v>28.93</v>
      </c>
      <c r="CZ644">
        <f t="shared" si="75"/>
        <v>28.93</v>
      </c>
      <c r="DA644">
        <f t="shared" si="76"/>
        <v>1</v>
      </c>
      <c r="DB644">
        <f t="shared" si="72"/>
        <v>7.23</v>
      </c>
      <c r="DC644">
        <f t="shared" si="73"/>
        <v>0</v>
      </c>
    </row>
    <row r="645" spans="1:107">
      <c r="A645">
        <f>ROW(Source!A268)</f>
        <v>268</v>
      </c>
      <c r="B645">
        <v>48583957</v>
      </c>
      <c r="C645">
        <v>48585686</v>
      </c>
      <c r="D645">
        <v>40482981</v>
      </c>
      <c r="E645">
        <v>1</v>
      </c>
      <c r="F645">
        <v>1</v>
      </c>
      <c r="G645">
        <v>1</v>
      </c>
      <c r="H645">
        <v>3</v>
      </c>
      <c r="I645" t="s">
        <v>1284</v>
      </c>
      <c r="J645" t="s">
        <v>1285</v>
      </c>
      <c r="K645" t="s">
        <v>1286</v>
      </c>
      <c r="L645">
        <v>1356</v>
      </c>
      <c r="N645">
        <v>1010</v>
      </c>
      <c r="O645" t="s">
        <v>898</v>
      </c>
      <c r="P645" t="s">
        <v>898</v>
      </c>
      <c r="Q645">
        <v>1000</v>
      </c>
      <c r="W645">
        <v>0</v>
      </c>
      <c r="X645">
        <v>1733417419</v>
      </c>
      <c r="Y645">
        <v>0.1</v>
      </c>
      <c r="AA645">
        <v>253.8</v>
      </c>
      <c r="AB645">
        <v>0</v>
      </c>
      <c r="AC645">
        <v>0</v>
      </c>
      <c r="AD645">
        <v>0</v>
      </c>
      <c r="AE645">
        <v>253.8</v>
      </c>
      <c r="AF645">
        <v>0</v>
      </c>
      <c r="AG645">
        <v>0</v>
      </c>
      <c r="AH645">
        <v>0</v>
      </c>
      <c r="AI645">
        <v>1</v>
      </c>
      <c r="AJ645">
        <v>1</v>
      </c>
      <c r="AK645">
        <v>1</v>
      </c>
      <c r="AL645">
        <v>1</v>
      </c>
      <c r="AN645">
        <v>0</v>
      </c>
      <c r="AO645">
        <v>1</v>
      </c>
      <c r="AP645">
        <v>0</v>
      </c>
      <c r="AQ645">
        <v>0</v>
      </c>
      <c r="AR645">
        <v>0</v>
      </c>
      <c r="AS645" t="s">
        <v>3</v>
      </c>
      <c r="AT645">
        <v>0.1</v>
      </c>
      <c r="AU645" t="s">
        <v>3</v>
      </c>
      <c r="AV645">
        <v>0</v>
      </c>
      <c r="AW645">
        <v>2</v>
      </c>
      <c r="AX645">
        <v>48585708</v>
      </c>
      <c r="AY645">
        <v>1</v>
      </c>
      <c r="AZ645">
        <v>0</v>
      </c>
      <c r="BA645">
        <v>724</v>
      </c>
      <c r="BB645">
        <v>0</v>
      </c>
      <c r="BC645">
        <v>0</v>
      </c>
      <c r="BD645">
        <v>0</v>
      </c>
      <c r="BE645">
        <v>0</v>
      </c>
      <c r="BF645">
        <v>0</v>
      </c>
      <c r="BG645">
        <v>0</v>
      </c>
      <c r="BH645">
        <v>0</v>
      </c>
      <c r="BI645">
        <v>0</v>
      </c>
      <c r="BJ645">
        <v>0</v>
      </c>
      <c r="BK645">
        <v>0</v>
      </c>
      <c r="BL645">
        <v>0</v>
      </c>
      <c r="BM645">
        <v>0</v>
      </c>
      <c r="BN645">
        <v>0</v>
      </c>
      <c r="BO645">
        <v>0</v>
      </c>
      <c r="BP645">
        <v>0</v>
      </c>
      <c r="BQ645">
        <v>0</v>
      </c>
      <c r="BR645">
        <v>0</v>
      </c>
      <c r="BS645">
        <v>0</v>
      </c>
      <c r="BT645">
        <v>0</v>
      </c>
      <c r="BU645">
        <v>0</v>
      </c>
      <c r="BV645">
        <v>0</v>
      </c>
      <c r="BW645">
        <v>0</v>
      </c>
      <c r="CX645">
        <f>Y645*Source!I268</f>
        <v>3.0000000000000001E-3</v>
      </c>
      <c r="CY645">
        <f t="shared" si="74"/>
        <v>253.8</v>
      </c>
      <c r="CZ645">
        <f t="shared" si="75"/>
        <v>253.8</v>
      </c>
      <c r="DA645">
        <f t="shared" si="76"/>
        <v>1</v>
      </c>
      <c r="DB645">
        <f t="shared" si="72"/>
        <v>25.38</v>
      </c>
      <c r="DC645">
        <f t="shared" si="73"/>
        <v>0</v>
      </c>
    </row>
    <row r="646" spans="1:107">
      <c r="A646">
        <f>ROW(Source!A268)</f>
        <v>268</v>
      </c>
      <c r="B646">
        <v>48583957</v>
      </c>
      <c r="C646">
        <v>48585686</v>
      </c>
      <c r="D646">
        <v>40487646</v>
      </c>
      <c r="E646">
        <v>1</v>
      </c>
      <c r="F646">
        <v>1</v>
      </c>
      <c r="G646">
        <v>1</v>
      </c>
      <c r="H646">
        <v>3</v>
      </c>
      <c r="I646" t="s">
        <v>1287</v>
      </c>
      <c r="J646" t="s">
        <v>1288</v>
      </c>
      <c r="K646" t="s">
        <v>1289</v>
      </c>
      <c r="L646">
        <v>1346</v>
      </c>
      <c r="N646">
        <v>1009</v>
      </c>
      <c r="O646" t="s">
        <v>220</v>
      </c>
      <c r="P646" t="s">
        <v>220</v>
      </c>
      <c r="Q646">
        <v>1</v>
      </c>
      <c r="W646">
        <v>0</v>
      </c>
      <c r="X646">
        <v>-84482358</v>
      </c>
      <c r="Y646">
        <v>0.55000000000000004</v>
      </c>
      <c r="AA646">
        <v>25.38</v>
      </c>
      <c r="AB646">
        <v>0</v>
      </c>
      <c r="AC646">
        <v>0</v>
      </c>
      <c r="AD646">
        <v>0</v>
      </c>
      <c r="AE646">
        <v>25.38</v>
      </c>
      <c r="AF646">
        <v>0</v>
      </c>
      <c r="AG646">
        <v>0</v>
      </c>
      <c r="AH646">
        <v>0</v>
      </c>
      <c r="AI646">
        <v>1</v>
      </c>
      <c r="AJ646">
        <v>1</v>
      </c>
      <c r="AK646">
        <v>1</v>
      </c>
      <c r="AL646">
        <v>1</v>
      </c>
      <c r="AN646">
        <v>0</v>
      </c>
      <c r="AO646">
        <v>1</v>
      </c>
      <c r="AP646">
        <v>0</v>
      </c>
      <c r="AQ646">
        <v>0</v>
      </c>
      <c r="AR646">
        <v>0</v>
      </c>
      <c r="AS646" t="s">
        <v>3</v>
      </c>
      <c r="AT646">
        <v>0.55000000000000004</v>
      </c>
      <c r="AU646" t="s">
        <v>3</v>
      </c>
      <c r="AV646">
        <v>0</v>
      </c>
      <c r="AW646">
        <v>2</v>
      </c>
      <c r="AX646">
        <v>48585709</v>
      </c>
      <c r="AY646">
        <v>1</v>
      </c>
      <c r="AZ646">
        <v>0</v>
      </c>
      <c r="BA646">
        <v>725</v>
      </c>
      <c r="BB646">
        <v>0</v>
      </c>
      <c r="BC646">
        <v>0</v>
      </c>
      <c r="BD646">
        <v>0</v>
      </c>
      <c r="BE646">
        <v>0</v>
      </c>
      <c r="BF646">
        <v>0</v>
      </c>
      <c r="BG646">
        <v>0</v>
      </c>
      <c r="BH646">
        <v>0</v>
      </c>
      <c r="BI646">
        <v>0</v>
      </c>
      <c r="BJ646">
        <v>0</v>
      </c>
      <c r="BK646">
        <v>0</v>
      </c>
      <c r="BL646">
        <v>0</v>
      </c>
      <c r="BM646">
        <v>0</v>
      </c>
      <c r="BN646">
        <v>0</v>
      </c>
      <c r="BO646">
        <v>0</v>
      </c>
      <c r="BP646">
        <v>0</v>
      </c>
      <c r="BQ646">
        <v>0</v>
      </c>
      <c r="BR646">
        <v>0</v>
      </c>
      <c r="BS646">
        <v>0</v>
      </c>
      <c r="BT646">
        <v>0</v>
      </c>
      <c r="BU646">
        <v>0</v>
      </c>
      <c r="BV646">
        <v>0</v>
      </c>
      <c r="BW646">
        <v>0</v>
      </c>
      <c r="CX646">
        <f>Y646*Source!I268</f>
        <v>1.6500000000000001E-2</v>
      </c>
      <c r="CY646">
        <f t="shared" si="74"/>
        <v>25.38</v>
      </c>
      <c r="CZ646">
        <f t="shared" si="75"/>
        <v>25.38</v>
      </c>
      <c r="DA646">
        <f t="shared" si="76"/>
        <v>1</v>
      </c>
      <c r="DB646">
        <f t="shared" si="72"/>
        <v>13.96</v>
      </c>
      <c r="DC646">
        <f t="shared" si="73"/>
        <v>0</v>
      </c>
    </row>
    <row r="647" spans="1:107">
      <c r="A647">
        <f>ROW(Source!A268)</f>
        <v>268</v>
      </c>
      <c r="B647">
        <v>48583957</v>
      </c>
      <c r="C647">
        <v>48585686</v>
      </c>
      <c r="D647">
        <v>40496702</v>
      </c>
      <c r="E647">
        <v>1</v>
      </c>
      <c r="F647">
        <v>1</v>
      </c>
      <c r="G647">
        <v>1</v>
      </c>
      <c r="H647">
        <v>3</v>
      </c>
      <c r="I647" t="s">
        <v>1290</v>
      </c>
      <c r="J647" t="s">
        <v>1291</v>
      </c>
      <c r="K647" t="s">
        <v>1292</v>
      </c>
      <c r="L647">
        <v>1346</v>
      </c>
      <c r="N647">
        <v>1009</v>
      </c>
      <c r="O647" t="s">
        <v>220</v>
      </c>
      <c r="P647" t="s">
        <v>220</v>
      </c>
      <c r="Q647">
        <v>1</v>
      </c>
      <c r="W647">
        <v>0</v>
      </c>
      <c r="X647">
        <v>-1525317035</v>
      </c>
      <c r="Y647">
        <v>0.25</v>
      </c>
      <c r="AA647">
        <v>12.05</v>
      </c>
      <c r="AB647">
        <v>0</v>
      </c>
      <c r="AC647">
        <v>0</v>
      </c>
      <c r="AD647">
        <v>0</v>
      </c>
      <c r="AE647">
        <v>12.05</v>
      </c>
      <c r="AF647">
        <v>0</v>
      </c>
      <c r="AG647">
        <v>0</v>
      </c>
      <c r="AH647">
        <v>0</v>
      </c>
      <c r="AI647">
        <v>1</v>
      </c>
      <c r="AJ647">
        <v>1</v>
      </c>
      <c r="AK647">
        <v>1</v>
      </c>
      <c r="AL647">
        <v>1</v>
      </c>
      <c r="AN647">
        <v>0</v>
      </c>
      <c r="AO647">
        <v>1</v>
      </c>
      <c r="AP647">
        <v>0</v>
      </c>
      <c r="AQ647">
        <v>0</v>
      </c>
      <c r="AR647">
        <v>0</v>
      </c>
      <c r="AS647" t="s">
        <v>3</v>
      </c>
      <c r="AT647">
        <v>0.25</v>
      </c>
      <c r="AU647" t="s">
        <v>3</v>
      </c>
      <c r="AV647">
        <v>0</v>
      </c>
      <c r="AW647">
        <v>2</v>
      </c>
      <c r="AX647">
        <v>48585711</v>
      </c>
      <c r="AY647">
        <v>1</v>
      </c>
      <c r="AZ647">
        <v>0</v>
      </c>
      <c r="BA647">
        <v>727</v>
      </c>
      <c r="BB647">
        <v>0</v>
      </c>
      <c r="BC647">
        <v>0</v>
      </c>
      <c r="BD647">
        <v>0</v>
      </c>
      <c r="BE647">
        <v>0</v>
      </c>
      <c r="BF647">
        <v>0</v>
      </c>
      <c r="BG647">
        <v>0</v>
      </c>
      <c r="BH647">
        <v>0</v>
      </c>
      <c r="BI647">
        <v>0</v>
      </c>
      <c r="BJ647">
        <v>0</v>
      </c>
      <c r="BK647">
        <v>0</v>
      </c>
      <c r="BL647">
        <v>0</v>
      </c>
      <c r="BM647">
        <v>0</v>
      </c>
      <c r="BN647">
        <v>0</v>
      </c>
      <c r="BO647">
        <v>0</v>
      </c>
      <c r="BP647">
        <v>0</v>
      </c>
      <c r="BQ647">
        <v>0</v>
      </c>
      <c r="BR647">
        <v>0</v>
      </c>
      <c r="BS647">
        <v>0</v>
      </c>
      <c r="BT647">
        <v>0</v>
      </c>
      <c r="BU647">
        <v>0</v>
      </c>
      <c r="BV647">
        <v>0</v>
      </c>
      <c r="BW647">
        <v>0</v>
      </c>
      <c r="CX647">
        <f>Y647*Source!I268</f>
        <v>7.4999999999999997E-3</v>
      </c>
      <c r="CY647">
        <f t="shared" si="74"/>
        <v>12.05</v>
      </c>
      <c r="CZ647">
        <f t="shared" si="75"/>
        <v>12.05</v>
      </c>
      <c r="DA647">
        <f t="shared" si="76"/>
        <v>1</v>
      </c>
      <c r="DB647">
        <f t="shared" si="72"/>
        <v>3.01</v>
      </c>
      <c r="DC647">
        <f t="shared" si="73"/>
        <v>0</v>
      </c>
    </row>
    <row r="648" spans="1:107">
      <c r="A648">
        <f>ROW(Source!A268)</f>
        <v>268</v>
      </c>
      <c r="B648">
        <v>48583957</v>
      </c>
      <c r="C648">
        <v>48585686</v>
      </c>
      <c r="D648">
        <v>40525245</v>
      </c>
      <c r="E648">
        <v>1</v>
      </c>
      <c r="F648">
        <v>1</v>
      </c>
      <c r="G648">
        <v>1</v>
      </c>
      <c r="H648">
        <v>3</v>
      </c>
      <c r="I648" t="s">
        <v>1293</v>
      </c>
      <c r="J648" t="s">
        <v>1294</v>
      </c>
      <c r="K648" t="s">
        <v>1295</v>
      </c>
      <c r="L648">
        <v>1346</v>
      </c>
      <c r="N648">
        <v>1009</v>
      </c>
      <c r="O648" t="s">
        <v>220</v>
      </c>
      <c r="P648" t="s">
        <v>220</v>
      </c>
      <c r="Q648">
        <v>1</v>
      </c>
      <c r="W648">
        <v>0</v>
      </c>
      <c r="X648">
        <v>-1262037915</v>
      </c>
      <c r="Y648">
        <v>1.6000000000000001E-3</v>
      </c>
      <c r="AA648">
        <v>1.42</v>
      </c>
      <c r="AB648">
        <v>0</v>
      </c>
      <c r="AC648">
        <v>0</v>
      </c>
      <c r="AD648">
        <v>0</v>
      </c>
      <c r="AE648">
        <v>1.42</v>
      </c>
      <c r="AF648">
        <v>0</v>
      </c>
      <c r="AG648">
        <v>0</v>
      </c>
      <c r="AH648">
        <v>0</v>
      </c>
      <c r="AI648">
        <v>1</v>
      </c>
      <c r="AJ648">
        <v>1</v>
      </c>
      <c r="AK648">
        <v>1</v>
      </c>
      <c r="AL648">
        <v>1</v>
      </c>
      <c r="AN648">
        <v>0</v>
      </c>
      <c r="AO648">
        <v>1</v>
      </c>
      <c r="AP648">
        <v>0</v>
      </c>
      <c r="AQ648">
        <v>0</v>
      </c>
      <c r="AR648">
        <v>0</v>
      </c>
      <c r="AS648" t="s">
        <v>3</v>
      </c>
      <c r="AT648">
        <v>1.6000000000000001E-3</v>
      </c>
      <c r="AU648" t="s">
        <v>3</v>
      </c>
      <c r="AV648">
        <v>0</v>
      </c>
      <c r="AW648">
        <v>2</v>
      </c>
      <c r="AX648">
        <v>48585714</v>
      </c>
      <c r="AY648">
        <v>1</v>
      </c>
      <c r="AZ648">
        <v>0</v>
      </c>
      <c r="BA648">
        <v>730</v>
      </c>
      <c r="BB648">
        <v>0</v>
      </c>
      <c r="BC648">
        <v>0</v>
      </c>
      <c r="BD648">
        <v>0</v>
      </c>
      <c r="BE648">
        <v>0</v>
      </c>
      <c r="BF648">
        <v>0</v>
      </c>
      <c r="BG648">
        <v>0</v>
      </c>
      <c r="BH648">
        <v>0</v>
      </c>
      <c r="BI648">
        <v>0</v>
      </c>
      <c r="BJ648">
        <v>0</v>
      </c>
      <c r="BK648">
        <v>0</v>
      </c>
      <c r="BL648">
        <v>0</v>
      </c>
      <c r="BM648">
        <v>0</v>
      </c>
      <c r="BN648">
        <v>0</v>
      </c>
      <c r="BO648">
        <v>0</v>
      </c>
      <c r="BP648">
        <v>0</v>
      </c>
      <c r="BQ648">
        <v>0</v>
      </c>
      <c r="BR648">
        <v>0</v>
      </c>
      <c r="BS648">
        <v>0</v>
      </c>
      <c r="BT648">
        <v>0</v>
      </c>
      <c r="BU648">
        <v>0</v>
      </c>
      <c r="BV648">
        <v>0</v>
      </c>
      <c r="BW648">
        <v>0</v>
      </c>
      <c r="CX648">
        <f>Y648*Source!I268</f>
        <v>4.8000000000000001E-5</v>
      </c>
      <c r="CY648">
        <f t="shared" si="74"/>
        <v>1.42</v>
      </c>
      <c r="CZ648">
        <f t="shared" si="75"/>
        <v>1.42</v>
      </c>
      <c r="DA648">
        <f t="shared" si="76"/>
        <v>1</v>
      </c>
      <c r="DB648">
        <f t="shared" si="72"/>
        <v>0</v>
      </c>
      <c r="DC648">
        <f t="shared" si="73"/>
        <v>0</v>
      </c>
    </row>
    <row r="649" spans="1:107">
      <c r="A649">
        <f>ROW(Source!A268)</f>
        <v>268</v>
      </c>
      <c r="B649">
        <v>48583957</v>
      </c>
      <c r="C649">
        <v>48585686</v>
      </c>
      <c r="D649">
        <v>40525967</v>
      </c>
      <c r="E649">
        <v>1</v>
      </c>
      <c r="F649">
        <v>1</v>
      </c>
      <c r="G649">
        <v>1</v>
      </c>
      <c r="H649">
        <v>3</v>
      </c>
      <c r="I649" t="s">
        <v>1090</v>
      </c>
      <c r="J649" t="s">
        <v>1091</v>
      </c>
      <c r="K649" t="s">
        <v>1092</v>
      </c>
      <c r="L649">
        <v>1339</v>
      </c>
      <c r="N649">
        <v>1007</v>
      </c>
      <c r="O649" t="s">
        <v>1040</v>
      </c>
      <c r="P649" t="s">
        <v>1040</v>
      </c>
      <c r="Q649">
        <v>1</v>
      </c>
      <c r="W649">
        <v>0</v>
      </c>
      <c r="X649">
        <v>-1418712732</v>
      </c>
      <c r="Y649">
        <v>0.47</v>
      </c>
      <c r="AA649">
        <v>2.4700000000000002</v>
      </c>
      <c r="AB649">
        <v>0</v>
      </c>
      <c r="AC649">
        <v>0</v>
      </c>
      <c r="AD649">
        <v>0</v>
      </c>
      <c r="AE649">
        <v>2.4700000000000002</v>
      </c>
      <c r="AF649">
        <v>0</v>
      </c>
      <c r="AG649">
        <v>0</v>
      </c>
      <c r="AH649">
        <v>0</v>
      </c>
      <c r="AI649">
        <v>1</v>
      </c>
      <c r="AJ649">
        <v>1</v>
      </c>
      <c r="AK649">
        <v>1</v>
      </c>
      <c r="AL649">
        <v>1</v>
      </c>
      <c r="AN649">
        <v>0</v>
      </c>
      <c r="AO649">
        <v>1</v>
      </c>
      <c r="AP649">
        <v>0</v>
      </c>
      <c r="AQ649">
        <v>0</v>
      </c>
      <c r="AR649">
        <v>0</v>
      </c>
      <c r="AS649" t="s">
        <v>3</v>
      </c>
      <c r="AT649">
        <v>0.47</v>
      </c>
      <c r="AU649" t="s">
        <v>3</v>
      </c>
      <c r="AV649">
        <v>0</v>
      </c>
      <c r="AW649">
        <v>2</v>
      </c>
      <c r="AX649">
        <v>48585715</v>
      </c>
      <c r="AY649">
        <v>1</v>
      </c>
      <c r="AZ649">
        <v>0</v>
      </c>
      <c r="BA649">
        <v>731</v>
      </c>
      <c r="BB649">
        <v>0</v>
      </c>
      <c r="BC649">
        <v>0</v>
      </c>
      <c r="BD649">
        <v>0</v>
      </c>
      <c r="BE649">
        <v>0</v>
      </c>
      <c r="BF649">
        <v>0</v>
      </c>
      <c r="BG649">
        <v>0</v>
      </c>
      <c r="BH649">
        <v>0</v>
      </c>
      <c r="BI649">
        <v>0</v>
      </c>
      <c r="BJ649">
        <v>0</v>
      </c>
      <c r="BK649">
        <v>0</v>
      </c>
      <c r="BL649">
        <v>0</v>
      </c>
      <c r="BM649">
        <v>0</v>
      </c>
      <c r="BN649">
        <v>0</v>
      </c>
      <c r="BO649">
        <v>0</v>
      </c>
      <c r="BP649">
        <v>0</v>
      </c>
      <c r="BQ649">
        <v>0</v>
      </c>
      <c r="BR649">
        <v>0</v>
      </c>
      <c r="BS649">
        <v>0</v>
      </c>
      <c r="BT649">
        <v>0</v>
      </c>
      <c r="BU649">
        <v>0</v>
      </c>
      <c r="BV649">
        <v>0</v>
      </c>
      <c r="BW649">
        <v>0</v>
      </c>
      <c r="CX649">
        <f>Y649*Source!I268</f>
        <v>1.4099999999999998E-2</v>
      </c>
      <c r="CY649">
        <f t="shared" si="74"/>
        <v>2.4700000000000002</v>
      </c>
      <c r="CZ649">
        <f t="shared" si="75"/>
        <v>2.4700000000000002</v>
      </c>
      <c r="DA649">
        <f t="shared" si="76"/>
        <v>1</v>
      </c>
      <c r="DB649">
        <f t="shared" si="72"/>
        <v>1.1599999999999999</v>
      </c>
      <c r="DC649">
        <f t="shared" si="73"/>
        <v>0</v>
      </c>
    </row>
    <row r="650" spans="1:107">
      <c r="A650">
        <f>ROW(Source!A276)</f>
        <v>276</v>
      </c>
      <c r="B650">
        <v>48583957</v>
      </c>
      <c r="C650">
        <v>48585724</v>
      </c>
      <c r="D650">
        <v>23129438</v>
      </c>
      <c r="E650">
        <v>1</v>
      </c>
      <c r="F650">
        <v>1</v>
      </c>
      <c r="G650">
        <v>1</v>
      </c>
      <c r="H650">
        <v>1</v>
      </c>
      <c r="I650" t="s">
        <v>1199</v>
      </c>
      <c r="J650" t="s">
        <v>3</v>
      </c>
      <c r="K650" t="s">
        <v>1200</v>
      </c>
      <c r="L650">
        <v>1369</v>
      </c>
      <c r="N650">
        <v>1013</v>
      </c>
      <c r="O650" t="s">
        <v>991</v>
      </c>
      <c r="P650" t="s">
        <v>991</v>
      </c>
      <c r="Q650">
        <v>1</v>
      </c>
      <c r="W650">
        <v>0</v>
      </c>
      <c r="X650">
        <v>-2139336833</v>
      </c>
      <c r="Y650">
        <v>55.83</v>
      </c>
      <c r="AA650">
        <v>0</v>
      </c>
      <c r="AB650">
        <v>0</v>
      </c>
      <c r="AC650">
        <v>0</v>
      </c>
      <c r="AD650">
        <v>8.7899999999999991</v>
      </c>
      <c r="AE650">
        <v>0</v>
      </c>
      <c r="AF650">
        <v>0</v>
      </c>
      <c r="AG650">
        <v>0</v>
      </c>
      <c r="AH650">
        <v>8.7899999999999991</v>
      </c>
      <c r="AI650">
        <v>1</v>
      </c>
      <c r="AJ650">
        <v>1</v>
      </c>
      <c r="AK650">
        <v>1</v>
      </c>
      <c r="AL650">
        <v>1</v>
      </c>
      <c r="AN650">
        <v>0</v>
      </c>
      <c r="AO650">
        <v>1</v>
      </c>
      <c r="AP650">
        <v>0</v>
      </c>
      <c r="AQ650">
        <v>0</v>
      </c>
      <c r="AR650">
        <v>0</v>
      </c>
      <c r="AS650" t="s">
        <v>3</v>
      </c>
      <c r="AT650">
        <v>55.83</v>
      </c>
      <c r="AU650" t="s">
        <v>3</v>
      </c>
      <c r="AV650">
        <v>1</v>
      </c>
      <c r="AW650">
        <v>2</v>
      </c>
      <c r="AX650">
        <v>48585735</v>
      </c>
      <c r="AY650">
        <v>1</v>
      </c>
      <c r="AZ650">
        <v>0</v>
      </c>
      <c r="BA650">
        <v>733</v>
      </c>
      <c r="BB650">
        <v>0</v>
      </c>
      <c r="BC650">
        <v>0</v>
      </c>
      <c r="BD650">
        <v>0</v>
      </c>
      <c r="BE650">
        <v>0</v>
      </c>
      <c r="BF650">
        <v>0</v>
      </c>
      <c r="BG650">
        <v>0</v>
      </c>
      <c r="BH650">
        <v>0</v>
      </c>
      <c r="BI650">
        <v>0</v>
      </c>
      <c r="BJ650">
        <v>0</v>
      </c>
      <c r="BK650">
        <v>0</v>
      </c>
      <c r="BL650">
        <v>0</v>
      </c>
      <c r="BM650">
        <v>0</v>
      </c>
      <c r="BN650">
        <v>0</v>
      </c>
      <c r="BO650">
        <v>0</v>
      </c>
      <c r="BP650">
        <v>0</v>
      </c>
      <c r="BQ650">
        <v>0</v>
      </c>
      <c r="BR650">
        <v>0</v>
      </c>
      <c r="BS650">
        <v>0</v>
      </c>
      <c r="BT650">
        <v>0</v>
      </c>
      <c r="BU650">
        <v>0</v>
      </c>
      <c r="BV650">
        <v>0</v>
      </c>
      <c r="BW650">
        <v>0</v>
      </c>
      <c r="CX650">
        <f>Y650*Source!I276</f>
        <v>2.7915000000000001</v>
      </c>
      <c r="CY650">
        <f>AD650</f>
        <v>8.7899999999999991</v>
      </c>
      <c r="CZ650">
        <f>AH650</f>
        <v>8.7899999999999991</v>
      </c>
      <c r="DA650">
        <f>AL650</f>
        <v>1</v>
      </c>
      <c r="DB650">
        <f t="shared" si="72"/>
        <v>490.75</v>
      </c>
      <c r="DC650">
        <f t="shared" si="73"/>
        <v>0</v>
      </c>
    </row>
    <row r="651" spans="1:107">
      <c r="A651">
        <f>ROW(Source!A276)</f>
        <v>276</v>
      </c>
      <c r="B651">
        <v>48583957</v>
      </c>
      <c r="C651">
        <v>48585724</v>
      </c>
      <c r="D651">
        <v>121548</v>
      </c>
      <c r="E651">
        <v>1</v>
      </c>
      <c r="F651">
        <v>1</v>
      </c>
      <c r="G651">
        <v>1</v>
      </c>
      <c r="H651">
        <v>1</v>
      </c>
      <c r="I651" t="s">
        <v>24</v>
      </c>
      <c r="J651" t="s">
        <v>3</v>
      </c>
      <c r="K651" t="s">
        <v>992</v>
      </c>
      <c r="L651">
        <v>608254</v>
      </c>
      <c r="N651">
        <v>1013</v>
      </c>
      <c r="O651" t="s">
        <v>993</v>
      </c>
      <c r="P651" t="s">
        <v>993</v>
      </c>
      <c r="Q651">
        <v>1</v>
      </c>
      <c r="W651">
        <v>0</v>
      </c>
      <c r="X651">
        <v>-185737400</v>
      </c>
      <c r="Y651">
        <v>0.28000000000000003</v>
      </c>
      <c r="AA651">
        <v>0</v>
      </c>
      <c r="AB651">
        <v>0</v>
      </c>
      <c r="AC651">
        <v>0</v>
      </c>
      <c r="AD651">
        <v>0</v>
      </c>
      <c r="AE651">
        <v>0</v>
      </c>
      <c r="AF651">
        <v>0</v>
      </c>
      <c r="AG651">
        <v>0</v>
      </c>
      <c r="AH651">
        <v>0</v>
      </c>
      <c r="AI651">
        <v>1</v>
      </c>
      <c r="AJ651">
        <v>1</v>
      </c>
      <c r="AK651">
        <v>1</v>
      </c>
      <c r="AL651">
        <v>1</v>
      </c>
      <c r="AN651">
        <v>0</v>
      </c>
      <c r="AO651">
        <v>1</v>
      </c>
      <c r="AP651">
        <v>0</v>
      </c>
      <c r="AQ651">
        <v>0</v>
      </c>
      <c r="AR651">
        <v>0</v>
      </c>
      <c r="AS651" t="s">
        <v>3</v>
      </c>
      <c r="AT651">
        <v>0.28000000000000003</v>
      </c>
      <c r="AU651" t="s">
        <v>3</v>
      </c>
      <c r="AV651">
        <v>2</v>
      </c>
      <c r="AW651">
        <v>2</v>
      </c>
      <c r="AX651">
        <v>48585736</v>
      </c>
      <c r="AY651">
        <v>1</v>
      </c>
      <c r="AZ651">
        <v>0</v>
      </c>
      <c r="BA651">
        <v>734</v>
      </c>
      <c r="BB651">
        <v>0</v>
      </c>
      <c r="BC651">
        <v>0</v>
      </c>
      <c r="BD651">
        <v>0</v>
      </c>
      <c r="BE651">
        <v>0</v>
      </c>
      <c r="BF651">
        <v>0</v>
      </c>
      <c r="BG651">
        <v>0</v>
      </c>
      <c r="BH651">
        <v>0</v>
      </c>
      <c r="BI651">
        <v>0</v>
      </c>
      <c r="BJ651">
        <v>0</v>
      </c>
      <c r="BK651">
        <v>0</v>
      </c>
      <c r="BL651">
        <v>0</v>
      </c>
      <c r="BM651">
        <v>0</v>
      </c>
      <c r="BN651">
        <v>0</v>
      </c>
      <c r="BO651">
        <v>0</v>
      </c>
      <c r="BP651">
        <v>0</v>
      </c>
      <c r="BQ651">
        <v>0</v>
      </c>
      <c r="BR651">
        <v>0</v>
      </c>
      <c r="BS651">
        <v>0</v>
      </c>
      <c r="BT651">
        <v>0</v>
      </c>
      <c r="BU651">
        <v>0</v>
      </c>
      <c r="BV651">
        <v>0</v>
      </c>
      <c r="BW651">
        <v>0</v>
      </c>
      <c r="CX651">
        <f>Y651*Source!I276</f>
        <v>1.4000000000000002E-2</v>
      </c>
      <c r="CY651">
        <f>AD651</f>
        <v>0</v>
      </c>
      <c r="CZ651">
        <f>AH651</f>
        <v>0</v>
      </c>
      <c r="DA651">
        <f>AL651</f>
        <v>1</v>
      </c>
      <c r="DB651">
        <f t="shared" si="72"/>
        <v>0</v>
      </c>
      <c r="DC651">
        <f t="shared" si="73"/>
        <v>0</v>
      </c>
    </row>
    <row r="652" spans="1:107">
      <c r="A652">
        <f>ROW(Source!A276)</f>
        <v>276</v>
      </c>
      <c r="B652">
        <v>48583957</v>
      </c>
      <c r="C652">
        <v>48585724</v>
      </c>
      <c r="D652">
        <v>40546929</v>
      </c>
      <c r="E652">
        <v>1</v>
      </c>
      <c r="F652">
        <v>1</v>
      </c>
      <c r="G652">
        <v>1</v>
      </c>
      <c r="H652">
        <v>2</v>
      </c>
      <c r="I652" t="s">
        <v>1049</v>
      </c>
      <c r="J652" t="s">
        <v>1050</v>
      </c>
      <c r="K652" t="s">
        <v>1051</v>
      </c>
      <c r="L652">
        <v>1368</v>
      </c>
      <c r="N652">
        <v>1011</v>
      </c>
      <c r="O652" t="s">
        <v>997</v>
      </c>
      <c r="P652" t="s">
        <v>997</v>
      </c>
      <c r="Q652">
        <v>1</v>
      </c>
      <c r="W652">
        <v>0</v>
      </c>
      <c r="X652">
        <v>1604115853</v>
      </c>
      <c r="Y652">
        <v>0.1</v>
      </c>
      <c r="AA652">
        <v>0</v>
      </c>
      <c r="AB652">
        <v>103.49</v>
      </c>
      <c r="AC652">
        <v>12.1</v>
      </c>
      <c r="AD652">
        <v>0</v>
      </c>
      <c r="AE652">
        <v>0</v>
      </c>
      <c r="AF652">
        <v>103.49</v>
      </c>
      <c r="AG652">
        <v>12.1</v>
      </c>
      <c r="AH652">
        <v>0</v>
      </c>
      <c r="AI652">
        <v>1</v>
      </c>
      <c r="AJ652">
        <v>1</v>
      </c>
      <c r="AK652">
        <v>1</v>
      </c>
      <c r="AL652">
        <v>1</v>
      </c>
      <c r="AN652">
        <v>0</v>
      </c>
      <c r="AO652">
        <v>1</v>
      </c>
      <c r="AP652">
        <v>0</v>
      </c>
      <c r="AQ652">
        <v>0</v>
      </c>
      <c r="AR652">
        <v>0</v>
      </c>
      <c r="AS652" t="s">
        <v>3</v>
      </c>
      <c r="AT652">
        <v>0.1</v>
      </c>
      <c r="AU652" t="s">
        <v>3</v>
      </c>
      <c r="AV652">
        <v>0</v>
      </c>
      <c r="AW652">
        <v>2</v>
      </c>
      <c r="AX652">
        <v>48585737</v>
      </c>
      <c r="AY652">
        <v>1</v>
      </c>
      <c r="AZ652">
        <v>0</v>
      </c>
      <c r="BA652">
        <v>735</v>
      </c>
      <c r="BB652">
        <v>0</v>
      </c>
      <c r="BC652">
        <v>0</v>
      </c>
      <c r="BD652">
        <v>0</v>
      </c>
      <c r="BE652">
        <v>0</v>
      </c>
      <c r="BF652">
        <v>0</v>
      </c>
      <c r="BG652">
        <v>0</v>
      </c>
      <c r="BH652">
        <v>0</v>
      </c>
      <c r="BI652">
        <v>0</v>
      </c>
      <c r="BJ652">
        <v>0</v>
      </c>
      <c r="BK652">
        <v>0</v>
      </c>
      <c r="BL652">
        <v>0</v>
      </c>
      <c r="BM652">
        <v>0</v>
      </c>
      <c r="BN652">
        <v>0</v>
      </c>
      <c r="BO652">
        <v>0</v>
      </c>
      <c r="BP652">
        <v>0</v>
      </c>
      <c r="BQ652">
        <v>0</v>
      </c>
      <c r="BR652">
        <v>0</v>
      </c>
      <c r="BS652">
        <v>0</v>
      </c>
      <c r="BT652">
        <v>0</v>
      </c>
      <c r="BU652">
        <v>0</v>
      </c>
      <c r="BV652">
        <v>0</v>
      </c>
      <c r="BW652">
        <v>0</v>
      </c>
      <c r="CX652">
        <f>Y652*Source!I276</f>
        <v>5.000000000000001E-3</v>
      </c>
      <c r="CY652">
        <f>AB652</f>
        <v>103.49</v>
      </c>
      <c r="CZ652">
        <f>AF652</f>
        <v>103.49</v>
      </c>
      <c r="DA652">
        <f>AJ652</f>
        <v>1</v>
      </c>
      <c r="DB652">
        <f t="shared" si="72"/>
        <v>10.35</v>
      </c>
      <c r="DC652">
        <f t="shared" si="73"/>
        <v>1.21</v>
      </c>
    </row>
    <row r="653" spans="1:107">
      <c r="A653">
        <f>ROW(Source!A276)</f>
        <v>276</v>
      </c>
      <c r="B653">
        <v>48583957</v>
      </c>
      <c r="C653">
        <v>48585724</v>
      </c>
      <c r="D653">
        <v>40547009</v>
      </c>
      <c r="E653">
        <v>1</v>
      </c>
      <c r="F653">
        <v>1</v>
      </c>
      <c r="G653">
        <v>1</v>
      </c>
      <c r="H653">
        <v>2</v>
      </c>
      <c r="I653" t="s">
        <v>1157</v>
      </c>
      <c r="J653" t="s">
        <v>1158</v>
      </c>
      <c r="K653" t="s">
        <v>1159</v>
      </c>
      <c r="L653">
        <v>1368</v>
      </c>
      <c r="N653">
        <v>1011</v>
      </c>
      <c r="O653" t="s">
        <v>997</v>
      </c>
      <c r="P653" t="s">
        <v>997</v>
      </c>
      <c r="Q653">
        <v>1</v>
      </c>
      <c r="W653">
        <v>0</v>
      </c>
      <c r="X653">
        <v>70398099</v>
      </c>
      <c r="Y653">
        <v>0.18</v>
      </c>
      <c r="AA653">
        <v>0</v>
      </c>
      <c r="AB653">
        <v>104.01</v>
      </c>
      <c r="AC653">
        <v>10.35</v>
      </c>
      <c r="AD653">
        <v>0</v>
      </c>
      <c r="AE653">
        <v>0</v>
      </c>
      <c r="AF653">
        <v>104.01</v>
      </c>
      <c r="AG653">
        <v>10.35</v>
      </c>
      <c r="AH653">
        <v>0</v>
      </c>
      <c r="AI653">
        <v>1</v>
      </c>
      <c r="AJ653">
        <v>1</v>
      </c>
      <c r="AK653">
        <v>1</v>
      </c>
      <c r="AL653">
        <v>1</v>
      </c>
      <c r="AN653">
        <v>0</v>
      </c>
      <c r="AO653">
        <v>1</v>
      </c>
      <c r="AP653">
        <v>0</v>
      </c>
      <c r="AQ653">
        <v>0</v>
      </c>
      <c r="AR653">
        <v>0</v>
      </c>
      <c r="AS653" t="s">
        <v>3</v>
      </c>
      <c r="AT653">
        <v>0.18</v>
      </c>
      <c r="AU653" t="s">
        <v>3</v>
      </c>
      <c r="AV653">
        <v>0</v>
      </c>
      <c r="AW653">
        <v>2</v>
      </c>
      <c r="AX653">
        <v>48585738</v>
      </c>
      <c r="AY653">
        <v>1</v>
      </c>
      <c r="AZ653">
        <v>0</v>
      </c>
      <c r="BA653">
        <v>736</v>
      </c>
      <c r="BB653">
        <v>0</v>
      </c>
      <c r="BC653">
        <v>0</v>
      </c>
      <c r="BD653">
        <v>0</v>
      </c>
      <c r="BE653">
        <v>0</v>
      </c>
      <c r="BF653">
        <v>0</v>
      </c>
      <c r="BG653">
        <v>0</v>
      </c>
      <c r="BH653">
        <v>0</v>
      </c>
      <c r="BI653">
        <v>0</v>
      </c>
      <c r="BJ653">
        <v>0</v>
      </c>
      <c r="BK653">
        <v>0</v>
      </c>
      <c r="BL653">
        <v>0</v>
      </c>
      <c r="BM653">
        <v>0</v>
      </c>
      <c r="BN653">
        <v>0</v>
      </c>
      <c r="BO653">
        <v>0</v>
      </c>
      <c r="BP653">
        <v>0</v>
      </c>
      <c r="BQ653">
        <v>0</v>
      </c>
      <c r="BR653">
        <v>0</v>
      </c>
      <c r="BS653">
        <v>0</v>
      </c>
      <c r="BT653">
        <v>0</v>
      </c>
      <c r="BU653">
        <v>0</v>
      </c>
      <c r="BV653">
        <v>0</v>
      </c>
      <c r="BW653">
        <v>0</v>
      </c>
      <c r="CX653">
        <f>Y653*Source!I276</f>
        <v>8.9999999999999993E-3</v>
      </c>
      <c r="CY653">
        <f>AB653</f>
        <v>104.01</v>
      </c>
      <c r="CZ653">
        <f>AF653</f>
        <v>104.01</v>
      </c>
      <c r="DA653">
        <f>AJ653</f>
        <v>1</v>
      </c>
      <c r="DB653">
        <f t="shared" si="72"/>
        <v>18.72</v>
      </c>
      <c r="DC653">
        <f t="shared" si="73"/>
        <v>1.86</v>
      </c>
    </row>
    <row r="654" spans="1:107">
      <c r="A654">
        <f>ROW(Source!A276)</f>
        <v>276</v>
      </c>
      <c r="B654">
        <v>48583957</v>
      </c>
      <c r="C654">
        <v>48585724</v>
      </c>
      <c r="D654">
        <v>40548608</v>
      </c>
      <c r="E654">
        <v>1</v>
      </c>
      <c r="F654">
        <v>1</v>
      </c>
      <c r="G654">
        <v>1</v>
      </c>
      <c r="H654">
        <v>2</v>
      </c>
      <c r="I654" t="s">
        <v>1124</v>
      </c>
      <c r="J654" t="s">
        <v>1125</v>
      </c>
      <c r="K654" t="s">
        <v>1126</v>
      </c>
      <c r="L654">
        <v>1368</v>
      </c>
      <c r="N654">
        <v>1011</v>
      </c>
      <c r="O654" t="s">
        <v>997</v>
      </c>
      <c r="P654" t="s">
        <v>997</v>
      </c>
      <c r="Q654">
        <v>1</v>
      </c>
      <c r="W654">
        <v>0</v>
      </c>
      <c r="X654">
        <v>1067600123</v>
      </c>
      <c r="Y654">
        <v>0.21</v>
      </c>
      <c r="AA654">
        <v>0</v>
      </c>
      <c r="AB654">
        <v>2.27</v>
      </c>
      <c r="AC654">
        <v>0</v>
      </c>
      <c r="AD654">
        <v>0</v>
      </c>
      <c r="AE654">
        <v>0</v>
      </c>
      <c r="AF654">
        <v>2.27</v>
      </c>
      <c r="AG654">
        <v>0</v>
      </c>
      <c r="AH654">
        <v>0</v>
      </c>
      <c r="AI654">
        <v>1</v>
      </c>
      <c r="AJ654">
        <v>1</v>
      </c>
      <c r="AK654">
        <v>1</v>
      </c>
      <c r="AL654">
        <v>1</v>
      </c>
      <c r="AN654">
        <v>0</v>
      </c>
      <c r="AO654">
        <v>1</v>
      </c>
      <c r="AP654">
        <v>0</v>
      </c>
      <c r="AQ654">
        <v>0</v>
      </c>
      <c r="AR654">
        <v>0</v>
      </c>
      <c r="AS654" t="s">
        <v>3</v>
      </c>
      <c r="AT654">
        <v>0.21</v>
      </c>
      <c r="AU654" t="s">
        <v>3</v>
      </c>
      <c r="AV654">
        <v>0</v>
      </c>
      <c r="AW654">
        <v>2</v>
      </c>
      <c r="AX654">
        <v>48585739</v>
      </c>
      <c r="AY654">
        <v>1</v>
      </c>
      <c r="AZ654">
        <v>0</v>
      </c>
      <c r="BA654">
        <v>737</v>
      </c>
      <c r="BB654">
        <v>0</v>
      </c>
      <c r="BC654">
        <v>0</v>
      </c>
      <c r="BD654">
        <v>0</v>
      </c>
      <c r="BE654">
        <v>0</v>
      </c>
      <c r="BF654">
        <v>0</v>
      </c>
      <c r="BG654">
        <v>0</v>
      </c>
      <c r="BH654">
        <v>0</v>
      </c>
      <c r="BI654">
        <v>0</v>
      </c>
      <c r="BJ654">
        <v>0</v>
      </c>
      <c r="BK654">
        <v>0</v>
      </c>
      <c r="BL654">
        <v>0</v>
      </c>
      <c r="BM654">
        <v>0</v>
      </c>
      <c r="BN654">
        <v>0</v>
      </c>
      <c r="BO654">
        <v>0</v>
      </c>
      <c r="BP654">
        <v>0</v>
      </c>
      <c r="BQ654">
        <v>0</v>
      </c>
      <c r="BR654">
        <v>0</v>
      </c>
      <c r="BS654">
        <v>0</v>
      </c>
      <c r="BT654">
        <v>0</v>
      </c>
      <c r="BU654">
        <v>0</v>
      </c>
      <c r="BV654">
        <v>0</v>
      </c>
      <c r="BW654">
        <v>0</v>
      </c>
      <c r="CX654">
        <f>Y654*Source!I276</f>
        <v>1.0500000000000001E-2</v>
      </c>
      <c r="CY654">
        <f>AB654</f>
        <v>2.27</v>
      </c>
      <c r="CZ654">
        <f>AF654</f>
        <v>2.27</v>
      </c>
      <c r="DA654">
        <f>AJ654</f>
        <v>1</v>
      </c>
      <c r="DB654">
        <f t="shared" si="72"/>
        <v>0.48</v>
      </c>
      <c r="DC654">
        <f t="shared" si="73"/>
        <v>0</v>
      </c>
    </row>
    <row r="655" spans="1:107">
      <c r="A655">
        <f>ROW(Source!A276)</f>
        <v>276</v>
      </c>
      <c r="B655">
        <v>48583957</v>
      </c>
      <c r="C655">
        <v>48585724</v>
      </c>
      <c r="D655">
        <v>40548857</v>
      </c>
      <c r="E655">
        <v>1</v>
      </c>
      <c r="F655">
        <v>1</v>
      </c>
      <c r="G655">
        <v>1</v>
      </c>
      <c r="H655">
        <v>2</v>
      </c>
      <c r="I655" t="s">
        <v>1028</v>
      </c>
      <c r="J655" t="s">
        <v>1029</v>
      </c>
      <c r="K655" t="s">
        <v>1030</v>
      </c>
      <c r="L655">
        <v>1368</v>
      </c>
      <c r="N655">
        <v>1011</v>
      </c>
      <c r="O655" t="s">
        <v>997</v>
      </c>
      <c r="P655" t="s">
        <v>997</v>
      </c>
      <c r="Q655">
        <v>1</v>
      </c>
      <c r="W655">
        <v>0</v>
      </c>
      <c r="X655">
        <v>-671646184</v>
      </c>
      <c r="Y655">
        <v>0.18</v>
      </c>
      <c r="AA655">
        <v>0</v>
      </c>
      <c r="AB655">
        <v>91.76</v>
      </c>
      <c r="AC655">
        <v>10.35</v>
      </c>
      <c r="AD655">
        <v>0</v>
      </c>
      <c r="AE655">
        <v>0</v>
      </c>
      <c r="AF655">
        <v>91.76</v>
      </c>
      <c r="AG655">
        <v>10.35</v>
      </c>
      <c r="AH655">
        <v>0</v>
      </c>
      <c r="AI655">
        <v>1</v>
      </c>
      <c r="AJ655">
        <v>1</v>
      </c>
      <c r="AK655">
        <v>1</v>
      </c>
      <c r="AL655">
        <v>1</v>
      </c>
      <c r="AN655">
        <v>0</v>
      </c>
      <c r="AO655">
        <v>1</v>
      </c>
      <c r="AP655">
        <v>0</v>
      </c>
      <c r="AQ655">
        <v>0</v>
      </c>
      <c r="AR655">
        <v>0</v>
      </c>
      <c r="AS655" t="s">
        <v>3</v>
      </c>
      <c r="AT655">
        <v>0.18</v>
      </c>
      <c r="AU655" t="s">
        <v>3</v>
      </c>
      <c r="AV655">
        <v>0</v>
      </c>
      <c r="AW655">
        <v>2</v>
      </c>
      <c r="AX655">
        <v>48585740</v>
      </c>
      <c r="AY655">
        <v>1</v>
      </c>
      <c r="AZ655">
        <v>0</v>
      </c>
      <c r="BA655">
        <v>738</v>
      </c>
      <c r="BB655">
        <v>0</v>
      </c>
      <c r="BC655">
        <v>0</v>
      </c>
      <c r="BD655">
        <v>0</v>
      </c>
      <c r="BE655">
        <v>0</v>
      </c>
      <c r="BF655">
        <v>0</v>
      </c>
      <c r="BG655">
        <v>0</v>
      </c>
      <c r="BH655">
        <v>0</v>
      </c>
      <c r="BI655">
        <v>0</v>
      </c>
      <c r="BJ655">
        <v>0</v>
      </c>
      <c r="BK655">
        <v>0</v>
      </c>
      <c r="BL655">
        <v>0</v>
      </c>
      <c r="BM655">
        <v>0</v>
      </c>
      <c r="BN655">
        <v>0</v>
      </c>
      <c r="BO655">
        <v>0</v>
      </c>
      <c r="BP655">
        <v>0</v>
      </c>
      <c r="BQ655">
        <v>0</v>
      </c>
      <c r="BR655">
        <v>0</v>
      </c>
      <c r="BS655">
        <v>0</v>
      </c>
      <c r="BT655">
        <v>0</v>
      </c>
      <c r="BU655">
        <v>0</v>
      </c>
      <c r="BV655">
        <v>0</v>
      </c>
      <c r="BW655">
        <v>0</v>
      </c>
      <c r="CX655">
        <f>Y655*Source!I276</f>
        <v>8.9999999999999993E-3</v>
      </c>
      <c r="CY655">
        <f>AB655</f>
        <v>91.76</v>
      </c>
      <c r="CZ655">
        <f>AF655</f>
        <v>91.76</v>
      </c>
      <c r="DA655">
        <f>AJ655</f>
        <v>1</v>
      </c>
      <c r="DB655">
        <f t="shared" si="72"/>
        <v>16.52</v>
      </c>
      <c r="DC655">
        <f t="shared" si="73"/>
        <v>1.86</v>
      </c>
    </row>
    <row r="656" spans="1:107">
      <c r="A656">
        <f>ROW(Source!A276)</f>
        <v>276</v>
      </c>
      <c r="B656">
        <v>48583957</v>
      </c>
      <c r="C656">
        <v>48585724</v>
      </c>
      <c r="D656">
        <v>40489064</v>
      </c>
      <c r="E656">
        <v>1</v>
      </c>
      <c r="F656">
        <v>1</v>
      </c>
      <c r="G656">
        <v>1</v>
      </c>
      <c r="H656">
        <v>3</v>
      </c>
      <c r="I656" t="s">
        <v>1313</v>
      </c>
      <c r="J656" t="s">
        <v>1314</v>
      </c>
      <c r="K656" t="s">
        <v>1315</v>
      </c>
      <c r="L656">
        <v>1348</v>
      </c>
      <c r="N656">
        <v>1009</v>
      </c>
      <c r="O656" t="s">
        <v>40</v>
      </c>
      <c r="P656" t="s">
        <v>40</v>
      </c>
      <c r="Q656">
        <v>1000</v>
      </c>
      <c r="W656">
        <v>0</v>
      </c>
      <c r="X656">
        <v>259030359</v>
      </c>
      <c r="Y656">
        <v>2.66E-3</v>
      </c>
      <c r="AA656">
        <v>14830</v>
      </c>
      <c r="AB656">
        <v>0</v>
      </c>
      <c r="AC656">
        <v>0</v>
      </c>
      <c r="AD656">
        <v>0</v>
      </c>
      <c r="AE656">
        <v>14830</v>
      </c>
      <c r="AF656">
        <v>0</v>
      </c>
      <c r="AG656">
        <v>0</v>
      </c>
      <c r="AH656">
        <v>0</v>
      </c>
      <c r="AI656">
        <v>1</v>
      </c>
      <c r="AJ656">
        <v>1</v>
      </c>
      <c r="AK656">
        <v>1</v>
      </c>
      <c r="AL656">
        <v>1</v>
      </c>
      <c r="AN656">
        <v>0</v>
      </c>
      <c r="AO656">
        <v>1</v>
      </c>
      <c r="AP656">
        <v>0</v>
      </c>
      <c r="AQ656">
        <v>0</v>
      </c>
      <c r="AR656">
        <v>0</v>
      </c>
      <c r="AS656" t="s">
        <v>3</v>
      </c>
      <c r="AT656">
        <v>2.66E-3</v>
      </c>
      <c r="AU656" t="s">
        <v>3</v>
      </c>
      <c r="AV656">
        <v>0</v>
      </c>
      <c r="AW656">
        <v>2</v>
      </c>
      <c r="AX656">
        <v>48585741</v>
      </c>
      <c r="AY656">
        <v>1</v>
      </c>
      <c r="AZ656">
        <v>0</v>
      </c>
      <c r="BA656">
        <v>739</v>
      </c>
      <c r="BB656">
        <v>0</v>
      </c>
      <c r="BC656">
        <v>0</v>
      </c>
      <c r="BD656">
        <v>0</v>
      </c>
      <c r="BE656">
        <v>0</v>
      </c>
      <c r="BF656">
        <v>0</v>
      </c>
      <c r="BG656">
        <v>0</v>
      </c>
      <c r="BH656">
        <v>0</v>
      </c>
      <c r="BI656">
        <v>0</v>
      </c>
      <c r="BJ656">
        <v>0</v>
      </c>
      <c r="BK656">
        <v>0</v>
      </c>
      <c r="BL656">
        <v>0</v>
      </c>
      <c r="BM656">
        <v>0</v>
      </c>
      <c r="BN656">
        <v>0</v>
      </c>
      <c r="BO656">
        <v>0</v>
      </c>
      <c r="BP656">
        <v>0</v>
      </c>
      <c r="BQ656">
        <v>0</v>
      </c>
      <c r="BR656">
        <v>0</v>
      </c>
      <c r="BS656">
        <v>0</v>
      </c>
      <c r="BT656">
        <v>0</v>
      </c>
      <c r="BU656">
        <v>0</v>
      </c>
      <c r="BV656">
        <v>0</v>
      </c>
      <c r="BW656">
        <v>0</v>
      </c>
      <c r="CX656">
        <f>Y656*Source!I276</f>
        <v>1.3300000000000001E-4</v>
      </c>
      <c r="CY656">
        <f>AA656</f>
        <v>14830</v>
      </c>
      <c r="CZ656">
        <f>AE656</f>
        <v>14830</v>
      </c>
      <c r="DA656">
        <f>AI656</f>
        <v>1</v>
      </c>
      <c r="DB656">
        <f t="shared" si="72"/>
        <v>39.450000000000003</v>
      </c>
      <c r="DC656">
        <f t="shared" si="73"/>
        <v>0</v>
      </c>
    </row>
    <row r="657" spans="1:107">
      <c r="A657">
        <f>ROW(Source!A276)</f>
        <v>276</v>
      </c>
      <c r="B657">
        <v>48583957</v>
      </c>
      <c r="C657">
        <v>48585724</v>
      </c>
      <c r="D657">
        <v>40484863</v>
      </c>
      <c r="E657">
        <v>1</v>
      </c>
      <c r="F657">
        <v>1</v>
      </c>
      <c r="G657">
        <v>1</v>
      </c>
      <c r="H657">
        <v>3</v>
      </c>
      <c r="I657" t="s">
        <v>1316</v>
      </c>
      <c r="J657" t="s">
        <v>1317</v>
      </c>
      <c r="K657" t="s">
        <v>1318</v>
      </c>
      <c r="L657">
        <v>1354</v>
      </c>
      <c r="N657">
        <v>1010</v>
      </c>
      <c r="O657" t="s">
        <v>170</v>
      </c>
      <c r="P657" t="s">
        <v>170</v>
      </c>
      <c r="Q657">
        <v>1</v>
      </c>
      <c r="W657">
        <v>0</v>
      </c>
      <c r="X657">
        <v>115099224</v>
      </c>
      <c r="Y657">
        <v>12</v>
      </c>
      <c r="AA657">
        <v>1.43</v>
      </c>
      <c r="AB657">
        <v>0</v>
      </c>
      <c r="AC657">
        <v>0</v>
      </c>
      <c r="AD657">
        <v>0</v>
      </c>
      <c r="AE657">
        <v>1.43</v>
      </c>
      <c r="AF657">
        <v>0</v>
      </c>
      <c r="AG657">
        <v>0</v>
      </c>
      <c r="AH657">
        <v>0</v>
      </c>
      <c r="AI657">
        <v>1</v>
      </c>
      <c r="AJ657">
        <v>1</v>
      </c>
      <c r="AK657">
        <v>1</v>
      </c>
      <c r="AL657">
        <v>1</v>
      </c>
      <c r="AN657">
        <v>0</v>
      </c>
      <c r="AO657">
        <v>1</v>
      </c>
      <c r="AP657">
        <v>0</v>
      </c>
      <c r="AQ657">
        <v>0</v>
      </c>
      <c r="AR657">
        <v>0</v>
      </c>
      <c r="AS657" t="s">
        <v>3</v>
      </c>
      <c r="AT657">
        <v>12</v>
      </c>
      <c r="AU657" t="s">
        <v>3</v>
      </c>
      <c r="AV657">
        <v>0</v>
      </c>
      <c r="AW657">
        <v>2</v>
      </c>
      <c r="AX657">
        <v>48585742</v>
      </c>
      <c r="AY657">
        <v>1</v>
      </c>
      <c r="AZ657">
        <v>0</v>
      </c>
      <c r="BA657">
        <v>740</v>
      </c>
      <c r="BB657">
        <v>0</v>
      </c>
      <c r="BC657">
        <v>0</v>
      </c>
      <c r="BD657">
        <v>0</v>
      </c>
      <c r="BE657">
        <v>0</v>
      </c>
      <c r="BF657">
        <v>0</v>
      </c>
      <c r="BG657">
        <v>0</v>
      </c>
      <c r="BH657">
        <v>0</v>
      </c>
      <c r="BI657">
        <v>0</v>
      </c>
      <c r="BJ657">
        <v>0</v>
      </c>
      <c r="BK657">
        <v>0</v>
      </c>
      <c r="BL657">
        <v>0</v>
      </c>
      <c r="BM657">
        <v>0</v>
      </c>
      <c r="BN657">
        <v>0</v>
      </c>
      <c r="BO657">
        <v>0</v>
      </c>
      <c r="BP657">
        <v>0</v>
      </c>
      <c r="BQ657">
        <v>0</v>
      </c>
      <c r="BR657">
        <v>0</v>
      </c>
      <c r="BS657">
        <v>0</v>
      </c>
      <c r="BT657">
        <v>0</v>
      </c>
      <c r="BU657">
        <v>0</v>
      </c>
      <c r="BV657">
        <v>0</v>
      </c>
      <c r="BW657">
        <v>0</v>
      </c>
      <c r="CX657">
        <f>Y657*Source!I276</f>
        <v>0.60000000000000009</v>
      </c>
      <c r="CY657">
        <f>AA657</f>
        <v>1.43</v>
      </c>
      <c r="CZ657">
        <f>AE657</f>
        <v>1.43</v>
      </c>
      <c r="DA657">
        <f>AI657</f>
        <v>1</v>
      </c>
      <c r="DB657">
        <f t="shared" si="72"/>
        <v>17.16</v>
      </c>
      <c r="DC657">
        <f t="shared" si="73"/>
        <v>0</v>
      </c>
    </row>
    <row r="658" spans="1:107">
      <c r="A658">
        <f>ROW(Source!A276)</f>
        <v>276</v>
      </c>
      <c r="B658">
        <v>48583957</v>
      </c>
      <c r="C658">
        <v>48585724</v>
      </c>
      <c r="D658">
        <v>40525967</v>
      </c>
      <c r="E658">
        <v>1</v>
      </c>
      <c r="F658">
        <v>1</v>
      </c>
      <c r="G658">
        <v>1</v>
      </c>
      <c r="H658">
        <v>3</v>
      </c>
      <c r="I658" t="s">
        <v>1090</v>
      </c>
      <c r="J658" t="s">
        <v>1091</v>
      </c>
      <c r="K658" t="s">
        <v>1092</v>
      </c>
      <c r="L658">
        <v>1339</v>
      </c>
      <c r="N658">
        <v>1007</v>
      </c>
      <c r="O658" t="s">
        <v>1040</v>
      </c>
      <c r="P658" t="s">
        <v>1040</v>
      </c>
      <c r="Q658">
        <v>1</v>
      </c>
      <c r="W658">
        <v>0</v>
      </c>
      <c r="X658">
        <v>-1418712732</v>
      </c>
      <c r="Y658">
        <v>0.78600000000000003</v>
      </c>
      <c r="AA658">
        <v>2.4700000000000002</v>
      </c>
      <c r="AB658">
        <v>0</v>
      </c>
      <c r="AC658">
        <v>0</v>
      </c>
      <c r="AD658">
        <v>0</v>
      </c>
      <c r="AE658">
        <v>2.4700000000000002</v>
      </c>
      <c r="AF658">
        <v>0</v>
      </c>
      <c r="AG658">
        <v>0</v>
      </c>
      <c r="AH658">
        <v>0</v>
      </c>
      <c r="AI658">
        <v>1</v>
      </c>
      <c r="AJ658">
        <v>1</v>
      </c>
      <c r="AK658">
        <v>1</v>
      </c>
      <c r="AL658">
        <v>1</v>
      </c>
      <c r="AN658">
        <v>0</v>
      </c>
      <c r="AO658">
        <v>1</v>
      </c>
      <c r="AP658">
        <v>0</v>
      </c>
      <c r="AQ658">
        <v>0</v>
      </c>
      <c r="AR658">
        <v>0</v>
      </c>
      <c r="AS658" t="s">
        <v>3</v>
      </c>
      <c r="AT658">
        <v>0.78600000000000003</v>
      </c>
      <c r="AU658" t="s">
        <v>3</v>
      </c>
      <c r="AV658">
        <v>0</v>
      </c>
      <c r="AW658">
        <v>2</v>
      </c>
      <c r="AX658">
        <v>48585745</v>
      </c>
      <c r="AY658">
        <v>1</v>
      </c>
      <c r="AZ658">
        <v>0</v>
      </c>
      <c r="BA658">
        <v>743</v>
      </c>
      <c r="BB658">
        <v>0</v>
      </c>
      <c r="BC658">
        <v>0</v>
      </c>
      <c r="BD658">
        <v>0</v>
      </c>
      <c r="BE658">
        <v>0</v>
      </c>
      <c r="BF658">
        <v>0</v>
      </c>
      <c r="BG658">
        <v>0</v>
      </c>
      <c r="BH658">
        <v>0</v>
      </c>
      <c r="BI658">
        <v>0</v>
      </c>
      <c r="BJ658">
        <v>0</v>
      </c>
      <c r="BK658">
        <v>0</v>
      </c>
      <c r="BL658">
        <v>0</v>
      </c>
      <c r="BM658">
        <v>0</v>
      </c>
      <c r="BN658">
        <v>0</v>
      </c>
      <c r="BO658">
        <v>0</v>
      </c>
      <c r="BP658">
        <v>0</v>
      </c>
      <c r="BQ658">
        <v>0</v>
      </c>
      <c r="BR658">
        <v>0</v>
      </c>
      <c r="BS658">
        <v>0</v>
      </c>
      <c r="BT658">
        <v>0</v>
      </c>
      <c r="BU658">
        <v>0</v>
      </c>
      <c r="BV658">
        <v>0</v>
      </c>
      <c r="BW658">
        <v>0</v>
      </c>
      <c r="CX658">
        <f>Y658*Source!I276</f>
        <v>3.9300000000000002E-2</v>
      </c>
      <c r="CY658">
        <f>AA658</f>
        <v>2.4700000000000002</v>
      </c>
      <c r="CZ658">
        <f>AE658</f>
        <v>2.4700000000000002</v>
      </c>
      <c r="DA658">
        <f>AI658</f>
        <v>1</v>
      </c>
      <c r="DB658">
        <f t="shared" si="72"/>
        <v>1.94</v>
      </c>
      <c r="DC658">
        <f t="shared" si="73"/>
        <v>0</v>
      </c>
    </row>
    <row r="659" spans="1:107">
      <c r="A659">
        <f>ROW(Source!A276)</f>
        <v>276</v>
      </c>
      <c r="B659">
        <v>48583957</v>
      </c>
      <c r="C659">
        <v>48585724</v>
      </c>
      <c r="D659">
        <v>40534236</v>
      </c>
      <c r="E659">
        <v>1</v>
      </c>
      <c r="F659">
        <v>1</v>
      </c>
      <c r="G659">
        <v>1</v>
      </c>
      <c r="H659">
        <v>3</v>
      </c>
      <c r="I659" t="s">
        <v>1319</v>
      </c>
      <c r="J659" t="s">
        <v>1320</v>
      </c>
      <c r="K659" t="s">
        <v>1321</v>
      </c>
      <c r="L659">
        <v>1301</v>
      </c>
      <c r="N659">
        <v>1003</v>
      </c>
      <c r="O659" t="s">
        <v>116</v>
      </c>
      <c r="P659" t="s">
        <v>116</v>
      </c>
      <c r="Q659">
        <v>1</v>
      </c>
      <c r="W659">
        <v>0</v>
      </c>
      <c r="X659">
        <v>-316520839</v>
      </c>
      <c r="Y659">
        <v>99.8</v>
      </c>
      <c r="AA659">
        <v>44.18</v>
      </c>
      <c r="AB659">
        <v>0</v>
      </c>
      <c r="AC659">
        <v>0</v>
      </c>
      <c r="AD659">
        <v>0</v>
      </c>
      <c r="AE659">
        <v>44.18</v>
      </c>
      <c r="AF659">
        <v>0</v>
      </c>
      <c r="AG659">
        <v>0</v>
      </c>
      <c r="AH659">
        <v>0</v>
      </c>
      <c r="AI659">
        <v>1</v>
      </c>
      <c r="AJ659">
        <v>1</v>
      </c>
      <c r="AK659">
        <v>1</v>
      </c>
      <c r="AL659">
        <v>1</v>
      </c>
      <c r="AN659">
        <v>0</v>
      </c>
      <c r="AO659">
        <v>1</v>
      </c>
      <c r="AP659">
        <v>0</v>
      </c>
      <c r="AQ659">
        <v>0</v>
      </c>
      <c r="AR659">
        <v>0</v>
      </c>
      <c r="AS659" t="s">
        <v>3</v>
      </c>
      <c r="AT659">
        <v>99.8</v>
      </c>
      <c r="AU659" t="s">
        <v>3</v>
      </c>
      <c r="AV659">
        <v>0</v>
      </c>
      <c r="AW659">
        <v>2</v>
      </c>
      <c r="AX659">
        <v>48585746</v>
      </c>
      <c r="AY659">
        <v>1</v>
      </c>
      <c r="AZ659">
        <v>0</v>
      </c>
      <c r="BA659">
        <v>744</v>
      </c>
      <c r="BB659">
        <v>0</v>
      </c>
      <c r="BC659">
        <v>0</v>
      </c>
      <c r="BD659">
        <v>0</v>
      </c>
      <c r="BE659">
        <v>0</v>
      </c>
      <c r="BF659">
        <v>0</v>
      </c>
      <c r="BG659">
        <v>0</v>
      </c>
      <c r="BH659">
        <v>0</v>
      </c>
      <c r="BI659">
        <v>0</v>
      </c>
      <c r="BJ659">
        <v>0</v>
      </c>
      <c r="BK659">
        <v>0</v>
      </c>
      <c r="BL659">
        <v>0</v>
      </c>
      <c r="BM659">
        <v>0</v>
      </c>
      <c r="BN659">
        <v>0</v>
      </c>
      <c r="BO659">
        <v>0</v>
      </c>
      <c r="BP659">
        <v>0</v>
      </c>
      <c r="BQ659">
        <v>0</v>
      </c>
      <c r="BR659">
        <v>0</v>
      </c>
      <c r="BS659">
        <v>0</v>
      </c>
      <c r="BT659">
        <v>0</v>
      </c>
      <c r="BU659">
        <v>0</v>
      </c>
      <c r="BV659">
        <v>0</v>
      </c>
      <c r="BW659">
        <v>0</v>
      </c>
      <c r="CX659">
        <f>Y659*Source!I276</f>
        <v>4.99</v>
      </c>
      <c r="CY659">
        <f>AA659</f>
        <v>44.18</v>
      </c>
      <c r="CZ659">
        <f>AE659</f>
        <v>44.18</v>
      </c>
      <c r="DA659">
        <f>AI659</f>
        <v>1</v>
      </c>
      <c r="DB659">
        <f t="shared" si="72"/>
        <v>4409.16</v>
      </c>
      <c r="DC659">
        <f t="shared" si="73"/>
        <v>0</v>
      </c>
    </row>
    <row r="660" spans="1:107">
      <c r="A660">
        <f>ROW(Source!A277)</f>
        <v>277</v>
      </c>
      <c r="B660">
        <v>48583957</v>
      </c>
      <c r="C660">
        <v>48585747</v>
      </c>
      <c r="D660">
        <v>23129438</v>
      </c>
      <c r="E660">
        <v>1</v>
      </c>
      <c r="F660">
        <v>1</v>
      </c>
      <c r="G660">
        <v>1</v>
      </c>
      <c r="H660">
        <v>1</v>
      </c>
      <c r="I660" t="s">
        <v>1199</v>
      </c>
      <c r="J660" t="s">
        <v>3</v>
      </c>
      <c r="K660" t="s">
        <v>1200</v>
      </c>
      <c r="L660">
        <v>1369</v>
      </c>
      <c r="N660">
        <v>1013</v>
      </c>
      <c r="O660" t="s">
        <v>991</v>
      </c>
      <c r="P660" t="s">
        <v>991</v>
      </c>
      <c r="Q660">
        <v>1</v>
      </c>
      <c r="W660">
        <v>0</v>
      </c>
      <c r="X660">
        <v>-2139336833</v>
      </c>
      <c r="Y660">
        <v>59.92</v>
      </c>
      <c r="AA660">
        <v>0</v>
      </c>
      <c r="AB660">
        <v>0</v>
      </c>
      <c r="AC660">
        <v>0</v>
      </c>
      <c r="AD660">
        <v>8.7899999999999991</v>
      </c>
      <c r="AE660">
        <v>0</v>
      </c>
      <c r="AF660">
        <v>0</v>
      </c>
      <c r="AG660">
        <v>0</v>
      </c>
      <c r="AH660">
        <v>8.7899999999999991</v>
      </c>
      <c r="AI660">
        <v>1</v>
      </c>
      <c r="AJ660">
        <v>1</v>
      </c>
      <c r="AK660">
        <v>1</v>
      </c>
      <c r="AL660">
        <v>1</v>
      </c>
      <c r="AN660">
        <v>0</v>
      </c>
      <c r="AO660">
        <v>1</v>
      </c>
      <c r="AP660">
        <v>0</v>
      </c>
      <c r="AQ660">
        <v>0</v>
      </c>
      <c r="AR660">
        <v>0</v>
      </c>
      <c r="AS660" t="s">
        <v>3</v>
      </c>
      <c r="AT660">
        <v>59.92</v>
      </c>
      <c r="AU660" t="s">
        <v>3</v>
      </c>
      <c r="AV660">
        <v>1</v>
      </c>
      <c r="AW660">
        <v>2</v>
      </c>
      <c r="AX660">
        <v>48585758</v>
      </c>
      <c r="AY660">
        <v>1</v>
      </c>
      <c r="AZ660">
        <v>0</v>
      </c>
      <c r="BA660">
        <v>745</v>
      </c>
      <c r="BB660">
        <v>0</v>
      </c>
      <c r="BC660">
        <v>0</v>
      </c>
      <c r="BD660">
        <v>0</v>
      </c>
      <c r="BE660">
        <v>0</v>
      </c>
      <c r="BF660">
        <v>0</v>
      </c>
      <c r="BG660">
        <v>0</v>
      </c>
      <c r="BH660">
        <v>0</v>
      </c>
      <c r="BI660">
        <v>0</v>
      </c>
      <c r="BJ660">
        <v>0</v>
      </c>
      <c r="BK660">
        <v>0</v>
      </c>
      <c r="BL660">
        <v>0</v>
      </c>
      <c r="BM660">
        <v>0</v>
      </c>
      <c r="BN660">
        <v>0</v>
      </c>
      <c r="BO660">
        <v>0</v>
      </c>
      <c r="BP660">
        <v>0</v>
      </c>
      <c r="BQ660">
        <v>0</v>
      </c>
      <c r="BR660">
        <v>0</v>
      </c>
      <c r="BS660">
        <v>0</v>
      </c>
      <c r="BT660">
        <v>0</v>
      </c>
      <c r="BU660">
        <v>0</v>
      </c>
      <c r="BV660">
        <v>0</v>
      </c>
      <c r="BW660">
        <v>0</v>
      </c>
      <c r="CX660">
        <f>Y660*Source!I277</f>
        <v>0.59920000000000007</v>
      </c>
      <c r="CY660">
        <f>AD660</f>
        <v>8.7899999999999991</v>
      </c>
      <c r="CZ660">
        <f>AH660</f>
        <v>8.7899999999999991</v>
      </c>
      <c r="DA660">
        <f>AL660</f>
        <v>1</v>
      </c>
      <c r="DB660">
        <f t="shared" si="72"/>
        <v>526.70000000000005</v>
      </c>
      <c r="DC660">
        <f t="shared" si="73"/>
        <v>0</v>
      </c>
    </row>
    <row r="661" spans="1:107">
      <c r="A661">
        <f>ROW(Source!A277)</f>
        <v>277</v>
      </c>
      <c r="B661">
        <v>48583957</v>
      </c>
      <c r="C661">
        <v>48585747</v>
      </c>
      <c r="D661">
        <v>121548</v>
      </c>
      <c r="E661">
        <v>1</v>
      </c>
      <c r="F661">
        <v>1</v>
      </c>
      <c r="G661">
        <v>1</v>
      </c>
      <c r="H661">
        <v>1</v>
      </c>
      <c r="I661" t="s">
        <v>24</v>
      </c>
      <c r="J661" t="s">
        <v>3</v>
      </c>
      <c r="K661" t="s">
        <v>992</v>
      </c>
      <c r="L661">
        <v>608254</v>
      </c>
      <c r="N661">
        <v>1013</v>
      </c>
      <c r="O661" t="s">
        <v>993</v>
      </c>
      <c r="P661" t="s">
        <v>993</v>
      </c>
      <c r="Q661">
        <v>1</v>
      </c>
      <c r="W661">
        <v>0</v>
      </c>
      <c r="X661">
        <v>-185737400</v>
      </c>
      <c r="Y661">
        <v>0.06</v>
      </c>
      <c r="AA661">
        <v>0</v>
      </c>
      <c r="AB661">
        <v>0</v>
      </c>
      <c r="AC661">
        <v>0</v>
      </c>
      <c r="AD661">
        <v>0</v>
      </c>
      <c r="AE661">
        <v>0</v>
      </c>
      <c r="AF661">
        <v>0</v>
      </c>
      <c r="AG661">
        <v>0</v>
      </c>
      <c r="AH661">
        <v>0</v>
      </c>
      <c r="AI661">
        <v>1</v>
      </c>
      <c r="AJ661">
        <v>1</v>
      </c>
      <c r="AK661">
        <v>1</v>
      </c>
      <c r="AL661">
        <v>1</v>
      </c>
      <c r="AN661">
        <v>0</v>
      </c>
      <c r="AO661">
        <v>1</v>
      </c>
      <c r="AP661">
        <v>0</v>
      </c>
      <c r="AQ661">
        <v>0</v>
      </c>
      <c r="AR661">
        <v>0</v>
      </c>
      <c r="AS661" t="s">
        <v>3</v>
      </c>
      <c r="AT661">
        <v>0.06</v>
      </c>
      <c r="AU661" t="s">
        <v>3</v>
      </c>
      <c r="AV661">
        <v>2</v>
      </c>
      <c r="AW661">
        <v>2</v>
      </c>
      <c r="AX661">
        <v>48585759</v>
      </c>
      <c r="AY661">
        <v>1</v>
      </c>
      <c r="AZ661">
        <v>0</v>
      </c>
      <c r="BA661">
        <v>746</v>
      </c>
      <c r="BB661">
        <v>0</v>
      </c>
      <c r="BC661">
        <v>0</v>
      </c>
      <c r="BD661">
        <v>0</v>
      </c>
      <c r="BE661">
        <v>0</v>
      </c>
      <c r="BF661">
        <v>0</v>
      </c>
      <c r="BG661">
        <v>0</v>
      </c>
      <c r="BH661">
        <v>0</v>
      </c>
      <c r="BI661">
        <v>0</v>
      </c>
      <c r="BJ661">
        <v>0</v>
      </c>
      <c r="BK661">
        <v>0</v>
      </c>
      <c r="BL661">
        <v>0</v>
      </c>
      <c r="BM661">
        <v>0</v>
      </c>
      <c r="BN661">
        <v>0</v>
      </c>
      <c r="BO661">
        <v>0</v>
      </c>
      <c r="BP661">
        <v>0</v>
      </c>
      <c r="BQ661">
        <v>0</v>
      </c>
      <c r="BR661">
        <v>0</v>
      </c>
      <c r="BS661">
        <v>0</v>
      </c>
      <c r="BT661">
        <v>0</v>
      </c>
      <c r="BU661">
        <v>0</v>
      </c>
      <c r="BV661">
        <v>0</v>
      </c>
      <c r="BW661">
        <v>0</v>
      </c>
      <c r="CX661">
        <f>Y661*Source!I277</f>
        <v>5.9999999999999995E-4</v>
      </c>
      <c r="CY661">
        <f>AD661</f>
        <v>0</v>
      </c>
      <c r="CZ661">
        <f>AH661</f>
        <v>0</v>
      </c>
      <c r="DA661">
        <f>AL661</f>
        <v>1</v>
      </c>
      <c r="DB661">
        <f t="shared" si="72"/>
        <v>0</v>
      </c>
      <c r="DC661">
        <f t="shared" si="73"/>
        <v>0</v>
      </c>
    </row>
    <row r="662" spans="1:107">
      <c r="A662">
        <f>ROW(Source!A277)</f>
        <v>277</v>
      </c>
      <c r="B662">
        <v>48583957</v>
      </c>
      <c r="C662">
        <v>48585747</v>
      </c>
      <c r="D662">
        <v>40546929</v>
      </c>
      <c r="E662">
        <v>1</v>
      </c>
      <c r="F662">
        <v>1</v>
      </c>
      <c r="G662">
        <v>1</v>
      </c>
      <c r="H662">
        <v>2</v>
      </c>
      <c r="I662" t="s">
        <v>1049</v>
      </c>
      <c r="J662" t="s">
        <v>1050</v>
      </c>
      <c r="K662" t="s">
        <v>1051</v>
      </c>
      <c r="L662">
        <v>1368</v>
      </c>
      <c r="N662">
        <v>1011</v>
      </c>
      <c r="O662" t="s">
        <v>997</v>
      </c>
      <c r="P662" t="s">
        <v>997</v>
      </c>
      <c r="Q662">
        <v>1</v>
      </c>
      <c r="W662">
        <v>0</v>
      </c>
      <c r="X662">
        <v>1604115853</v>
      </c>
      <c r="Y662">
        <v>0.02</v>
      </c>
      <c r="AA662">
        <v>0</v>
      </c>
      <c r="AB662">
        <v>103.49</v>
      </c>
      <c r="AC662">
        <v>12.1</v>
      </c>
      <c r="AD662">
        <v>0</v>
      </c>
      <c r="AE662">
        <v>0</v>
      </c>
      <c r="AF662">
        <v>103.49</v>
      </c>
      <c r="AG662">
        <v>12.1</v>
      </c>
      <c r="AH662">
        <v>0</v>
      </c>
      <c r="AI662">
        <v>1</v>
      </c>
      <c r="AJ662">
        <v>1</v>
      </c>
      <c r="AK662">
        <v>1</v>
      </c>
      <c r="AL662">
        <v>1</v>
      </c>
      <c r="AN662">
        <v>0</v>
      </c>
      <c r="AO662">
        <v>1</v>
      </c>
      <c r="AP662">
        <v>0</v>
      </c>
      <c r="AQ662">
        <v>0</v>
      </c>
      <c r="AR662">
        <v>0</v>
      </c>
      <c r="AS662" t="s">
        <v>3</v>
      </c>
      <c r="AT662">
        <v>0.02</v>
      </c>
      <c r="AU662" t="s">
        <v>3</v>
      </c>
      <c r="AV662">
        <v>0</v>
      </c>
      <c r="AW662">
        <v>2</v>
      </c>
      <c r="AX662">
        <v>48585760</v>
      </c>
      <c r="AY662">
        <v>1</v>
      </c>
      <c r="AZ662">
        <v>0</v>
      </c>
      <c r="BA662">
        <v>747</v>
      </c>
      <c r="BB662">
        <v>0</v>
      </c>
      <c r="BC662">
        <v>0</v>
      </c>
      <c r="BD662">
        <v>0</v>
      </c>
      <c r="BE662">
        <v>0</v>
      </c>
      <c r="BF662">
        <v>0</v>
      </c>
      <c r="BG662">
        <v>0</v>
      </c>
      <c r="BH662">
        <v>0</v>
      </c>
      <c r="BI662">
        <v>0</v>
      </c>
      <c r="BJ662">
        <v>0</v>
      </c>
      <c r="BK662">
        <v>0</v>
      </c>
      <c r="BL662">
        <v>0</v>
      </c>
      <c r="BM662">
        <v>0</v>
      </c>
      <c r="BN662">
        <v>0</v>
      </c>
      <c r="BO662">
        <v>0</v>
      </c>
      <c r="BP662">
        <v>0</v>
      </c>
      <c r="BQ662">
        <v>0</v>
      </c>
      <c r="BR662">
        <v>0</v>
      </c>
      <c r="BS662">
        <v>0</v>
      </c>
      <c r="BT662">
        <v>0</v>
      </c>
      <c r="BU662">
        <v>0</v>
      </c>
      <c r="BV662">
        <v>0</v>
      </c>
      <c r="BW662">
        <v>0</v>
      </c>
      <c r="CX662">
        <f>Y662*Source!I277</f>
        <v>2.0000000000000001E-4</v>
      </c>
      <c r="CY662">
        <f>AB662</f>
        <v>103.49</v>
      </c>
      <c r="CZ662">
        <f>AF662</f>
        <v>103.49</v>
      </c>
      <c r="DA662">
        <f>AJ662</f>
        <v>1</v>
      </c>
      <c r="DB662">
        <f t="shared" si="72"/>
        <v>2.0699999999999998</v>
      </c>
      <c r="DC662">
        <f t="shared" si="73"/>
        <v>0.24</v>
      </c>
    </row>
    <row r="663" spans="1:107">
      <c r="A663">
        <f>ROW(Source!A277)</f>
        <v>277</v>
      </c>
      <c r="B663">
        <v>48583957</v>
      </c>
      <c r="C663">
        <v>48585747</v>
      </c>
      <c r="D663">
        <v>40547009</v>
      </c>
      <c r="E663">
        <v>1</v>
      </c>
      <c r="F663">
        <v>1</v>
      </c>
      <c r="G663">
        <v>1</v>
      </c>
      <c r="H663">
        <v>2</v>
      </c>
      <c r="I663" t="s">
        <v>1157</v>
      </c>
      <c r="J663" t="s">
        <v>1158</v>
      </c>
      <c r="K663" t="s">
        <v>1159</v>
      </c>
      <c r="L663">
        <v>1368</v>
      </c>
      <c r="N663">
        <v>1011</v>
      </c>
      <c r="O663" t="s">
        <v>997</v>
      </c>
      <c r="P663" t="s">
        <v>997</v>
      </c>
      <c r="Q663">
        <v>1</v>
      </c>
      <c r="W663">
        <v>0</v>
      </c>
      <c r="X663">
        <v>70398099</v>
      </c>
      <c r="Y663">
        <v>0.04</v>
      </c>
      <c r="AA663">
        <v>0</v>
      </c>
      <c r="AB663">
        <v>104.01</v>
      </c>
      <c r="AC663">
        <v>10.35</v>
      </c>
      <c r="AD663">
        <v>0</v>
      </c>
      <c r="AE663">
        <v>0</v>
      </c>
      <c r="AF663">
        <v>104.01</v>
      </c>
      <c r="AG663">
        <v>10.35</v>
      </c>
      <c r="AH663">
        <v>0</v>
      </c>
      <c r="AI663">
        <v>1</v>
      </c>
      <c r="AJ663">
        <v>1</v>
      </c>
      <c r="AK663">
        <v>1</v>
      </c>
      <c r="AL663">
        <v>1</v>
      </c>
      <c r="AN663">
        <v>0</v>
      </c>
      <c r="AO663">
        <v>1</v>
      </c>
      <c r="AP663">
        <v>0</v>
      </c>
      <c r="AQ663">
        <v>0</v>
      </c>
      <c r="AR663">
        <v>0</v>
      </c>
      <c r="AS663" t="s">
        <v>3</v>
      </c>
      <c r="AT663">
        <v>0.04</v>
      </c>
      <c r="AU663" t="s">
        <v>3</v>
      </c>
      <c r="AV663">
        <v>0</v>
      </c>
      <c r="AW663">
        <v>2</v>
      </c>
      <c r="AX663">
        <v>48585761</v>
      </c>
      <c r="AY663">
        <v>1</v>
      </c>
      <c r="AZ663">
        <v>0</v>
      </c>
      <c r="BA663">
        <v>748</v>
      </c>
      <c r="BB663">
        <v>0</v>
      </c>
      <c r="BC663">
        <v>0</v>
      </c>
      <c r="BD663">
        <v>0</v>
      </c>
      <c r="BE663">
        <v>0</v>
      </c>
      <c r="BF663">
        <v>0</v>
      </c>
      <c r="BG663">
        <v>0</v>
      </c>
      <c r="BH663">
        <v>0</v>
      </c>
      <c r="BI663">
        <v>0</v>
      </c>
      <c r="BJ663">
        <v>0</v>
      </c>
      <c r="BK663">
        <v>0</v>
      </c>
      <c r="BL663">
        <v>0</v>
      </c>
      <c r="BM663">
        <v>0</v>
      </c>
      <c r="BN663">
        <v>0</v>
      </c>
      <c r="BO663">
        <v>0</v>
      </c>
      <c r="BP663">
        <v>0</v>
      </c>
      <c r="BQ663">
        <v>0</v>
      </c>
      <c r="BR663">
        <v>0</v>
      </c>
      <c r="BS663">
        <v>0</v>
      </c>
      <c r="BT663">
        <v>0</v>
      </c>
      <c r="BU663">
        <v>0</v>
      </c>
      <c r="BV663">
        <v>0</v>
      </c>
      <c r="BW663">
        <v>0</v>
      </c>
      <c r="CX663">
        <f>Y663*Source!I277</f>
        <v>4.0000000000000002E-4</v>
      </c>
      <c r="CY663">
        <f>AB663</f>
        <v>104.01</v>
      </c>
      <c r="CZ663">
        <f>AF663</f>
        <v>104.01</v>
      </c>
      <c r="DA663">
        <f>AJ663</f>
        <v>1</v>
      </c>
      <c r="DB663">
        <f t="shared" si="72"/>
        <v>4.16</v>
      </c>
      <c r="DC663">
        <f t="shared" si="73"/>
        <v>0.41</v>
      </c>
    </row>
    <row r="664" spans="1:107">
      <c r="A664">
        <f>ROW(Source!A277)</f>
        <v>277</v>
      </c>
      <c r="B664">
        <v>48583957</v>
      </c>
      <c r="C664">
        <v>48585747</v>
      </c>
      <c r="D664">
        <v>40548608</v>
      </c>
      <c r="E664">
        <v>1</v>
      </c>
      <c r="F664">
        <v>1</v>
      </c>
      <c r="G664">
        <v>1</v>
      </c>
      <c r="H664">
        <v>2</v>
      </c>
      <c r="I664" t="s">
        <v>1124</v>
      </c>
      <c r="J664" t="s">
        <v>1125</v>
      </c>
      <c r="K664" t="s">
        <v>1126</v>
      </c>
      <c r="L664">
        <v>1368</v>
      </c>
      <c r="N664">
        <v>1011</v>
      </c>
      <c r="O664" t="s">
        <v>997</v>
      </c>
      <c r="P664" t="s">
        <v>997</v>
      </c>
      <c r="Q664">
        <v>1</v>
      </c>
      <c r="W664">
        <v>0</v>
      </c>
      <c r="X664">
        <v>1067600123</v>
      </c>
      <c r="Y664">
        <v>0.38</v>
      </c>
      <c r="AA664">
        <v>0</v>
      </c>
      <c r="AB664">
        <v>2.27</v>
      </c>
      <c r="AC664">
        <v>0</v>
      </c>
      <c r="AD664">
        <v>0</v>
      </c>
      <c r="AE664">
        <v>0</v>
      </c>
      <c r="AF664">
        <v>2.27</v>
      </c>
      <c r="AG664">
        <v>0</v>
      </c>
      <c r="AH664">
        <v>0</v>
      </c>
      <c r="AI664">
        <v>1</v>
      </c>
      <c r="AJ664">
        <v>1</v>
      </c>
      <c r="AK664">
        <v>1</v>
      </c>
      <c r="AL664">
        <v>1</v>
      </c>
      <c r="AN664">
        <v>0</v>
      </c>
      <c r="AO664">
        <v>1</v>
      </c>
      <c r="AP664">
        <v>0</v>
      </c>
      <c r="AQ664">
        <v>0</v>
      </c>
      <c r="AR664">
        <v>0</v>
      </c>
      <c r="AS664" t="s">
        <v>3</v>
      </c>
      <c r="AT664">
        <v>0.38</v>
      </c>
      <c r="AU664" t="s">
        <v>3</v>
      </c>
      <c r="AV664">
        <v>0</v>
      </c>
      <c r="AW664">
        <v>2</v>
      </c>
      <c r="AX664">
        <v>48585762</v>
      </c>
      <c r="AY664">
        <v>1</v>
      </c>
      <c r="AZ664">
        <v>0</v>
      </c>
      <c r="BA664">
        <v>749</v>
      </c>
      <c r="BB664">
        <v>0</v>
      </c>
      <c r="BC664">
        <v>0</v>
      </c>
      <c r="BD664">
        <v>0</v>
      </c>
      <c r="BE664">
        <v>0</v>
      </c>
      <c r="BF664">
        <v>0</v>
      </c>
      <c r="BG664">
        <v>0</v>
      </c>
      <c r="BH664">
        <v>0</v>
      </c>
      <c r="BI664">
        <v>0</v>
      </c>
      <c r="BJ664">
        <v>0</v>
      </c>
      <c r="BK664">
        <v>0</v>
      </c>
      <c r="BL664">
        <v>0</v>
      </c>
      <c r="BM664">
        <v>0</v>
      </c>
      <c r="BN664">
        <v>0</v>
      </c>
      <c r="BO664">
        <v>0</v>
      </c>
      <c r="BP664">
        <v>0</v>
      </c>
      <c r="BQ664">
        <v>0</v>
      </c>
      <c r="BR664">
        <v>0</v>
      </c>
      <c r="BS664">
        <v>0</v>
      </c>
      <c r="BT664">
        <v>0</v>
      </c>
      <c r="BU664">
        <v>0</v>
      </c>
      <c r="BV664">
        <v>0</v>
      </c>
      <c r="BW664">
        <v>0</v>
      </c>
      <c r="CX664">
        <f>Y664*Source!I277</f>
        <v>3.8E-3</v>
      </c>
      <c r="CY664">
        <f>AB664</f>
        <v>2.27</v>
      </c>
      <c r="CZ664">
        <f>AF664</f>
        <v>2.27</v>
      </c>
      <c r="DA664">
        <f>AJ664</f>
        <v>1</v>
      </c>
      <c r="DB664">
        <f t="shared" si="72"/>
        <v>0.86</v>
      </c>
      <c r="DC664">
        <f t="shared" si="73"/>
        <v>0</v>
      </c>
    </row>
    <row r="665" spans="1:107">
      <c r="A665">
        <f>ROW(Source!A277)</f>
        <v>277</v>
      </c>
      <c r="B665">
        <v>48583957</v>
      </c>
      <c r="C665">
        <v>48585747</v>
      </c>
      <c r="D665">
        <v>40548857</v>
      </c>
      <c r="E665">
        <v>1</v>
      </c>
      <c r="F665">
        <v>1</v>
      </c>
      <c r="G665">
        <v>1</v>
      </c>
      <c r="H665">
        <v>2</v>
      </c>
      <c r="I665" t="s">
        <v>1028</v>
      </c>
      <c r="J665" t="s">
        <v>1029</v>
      </c>
      <c r="K665" t="s">
        <v>1030</v>
      </c>
      <c r="L665">
        <v>1368</v>
      </c>
      <c r="N665">
        <v>1011</v>
      </c>
      <c r="O665" t="s">
        <v>997</v>
      </c>
      <c r="P665" t="s">
        <v>997</v>
      </c>
      <c r="Q665">
        <v>1</v>
      </c>
      <c r="W665">
        <v>0</v>
      </c>
      <c r="X665">
        <v>-671646184</v>
      </c>
      <c r="Y665">
        <v>0.04</v>
      </c>
      <c r="AA665">
        <v>0</v>
      </c>
      <c r="AB665">
        <v>91.76</v>
      </c>
      <c r="AC665">
        <v>10.35</v>
      </c>
      <c r="AD665">
        <v>0</v>
      </c>
      <c r="AE665">
        <v>0</v>
      </c>
      <c r="AF665">
        <v>91.76</v>
      </c>
      <c r="AG665">
        <v>10.35</v>
      </c>
      <c r="AH665">
        <v>0</v>
      </c>
      <c r="AI665">
        <v>1</v>
      </c>
      <c r="AJ665">
        <v>1</v>
      </c>
      <c r="AK665">
        <v>1</v>
      </c>
      <c r="AL665">
        <v>1</v>
      </c>
      <c r="AN665">
        <v>0</v>
      </c>
      <c r="AO665">
        <v>1</v>
      </c>
      <c r="AP665">
        <v>0</v>
      </c>
      <c r="AQ665">
        <v>0</v>
      </c>
      <c r="AR665">
        <v>0</v>
      </c>
      <c r="AS665" t="s">
        <v>3</v>
      </c>
      <c r="AT665">
        <v>0.04</v>
      </c>
      <c r="AU665" t="s">
        <v>3</v>
      </c>
      <c r="AV665">
        <v>0</v>
      </c>
      <c r="AW665">
        <v>2</v>
      </c>
      <c r="AX665">
        <v>48585763</v>
      </c>
      <c r="AY665">
        <v>1</v>
      </c>
      <c r="AZ665">
        <v>0</v>
      </c>
      <c r="BA665">
        <v>750</v>
      </c>
      <c r="BB665">
        <v>0</v>
      </c>
      <c r="BC665">
        <v>0</v>
      </c>
      <c r="BD665">
        <v>0</v>
      </c>
      <c r="BE665">
        <v>0</v>
      </c>
      <c r="BF665">
        <v>0</v>
      </c>
      <c r="BG665">
        <v>0</v>
      </c>
      <c r="BH665">
        <v>0</v>
      </c>
      <c r="BI665">
        <v>0</v>
      </c>
      <c r="BJ665">
        <v>0</v>
      </c>
      <c r="BK665">
        <v>0</v>
      </c>
      <c r="BL665">
        <v>0</v>
      </c>
      <c r="BM665">
        <v>0</v>
      </c>
      <c r="BN665">
        <v>0</v>
      </c>
      <c r="BO665">
        <v>0</v>
      </c>
      <c r="BP665">
        <v>0</v>
      </c>
      <c r="BQ665">
        <v>0</v>
      </c>
      <c r="BR665">
        <v>0</v>
      </c>
      <c r="BS665">
        <v>0</v>
      </c>
      <c r="BT665">
        <v>0</v>
      </c>
      <c r="BU665">
        <v>0</v>
      </c>
      <c r="BV665">
        <v>0</v>
      </c>
      <c r="BW665">
        <v>0</v>
      </c>
      <c r="CX665">
        <f>Y665*Source!I277</f>
        <v>4.0000000000000002E-4</v>
      </c>
      <c r="CY665">
        <f>AB665</f>
        <v>91.76</v>
      </c>
      <c r="CZ665">
        <f>AF665</f>
        <v>91.76</v>
      </c>
      <c r="DA665">
        <f>AJ665</f>
        <v>1</v>
      </c>
      <c r="DB665">
        <f t="shared" si="72"/>
        <v>3.67</v>
      </c>
      <c r="DC665">
        <f t="shared" si="73"/>
        <v>0.41</v>
      </c>
    </row>
    <row r="666" spans="1:107">
      <c r="A666">
        <f>ROW(Source!A277)</f>
        <v>277</v>
      </c>
      <c r="B666">
        <v>48583957</v>
      </c>
      <c r="C666">
        <v>48585747</v>
      </c>
      <c r="D666">
        <v>40489064</v>
      </c>
      <c r="E666">
        <v>1</v>
      </c>
      <c r="F666">
        <v>1</v>
      </c>
      <c r="G666">
        <v>1</v>
      </c>
      <c r="H666">
        <v>3</v>
      </c>
      <c r="I666" t="s">
        <v>1313</v>
      </c>
      <c r="J666" t="s">
        <v>1314</v>
      </c>
      <c r="K666" t="s">
        <v>1315</v>
      </c>
      <c r="L666">
        <v>1348</v>
      </c>
      <c r="N666">
        <v>1009</v>
      </c>
      <c r="O666" t="s">
        <v>40</v>
      </c>
      <c r="P666" t="s">
        <v>40</v>
      </c>
      <c r="Q666">
        <v>1000</v>
      </c>
      <c r="W666">
        <v>0</v>
      </c>
      <c r="X666">
        <v>259030359</v>
      </c>
      <c r="Y666">
        <v>1.1999999999999999E-3</v>
      </c>
      <c r="AA666">
        <v>14830</v>
      </c>
      <c r="AB666">
        <v>0</v>
      </c>
      <c r="AC666">
        <v>0</v>
      </c>
      <c r="AD666">
        <v>0</v>
      </c>
      <c r="AE666">
        <v>14830</v>
      </c>
      <c r="AF666">
        <v>0</v>
      </c>
      <c r="AG666">
        <v>0</v>
      </c>
      <c r="AH666">
        <v>0</v>
      </c>
      <c r="AI666">
        <v>1</v>
      </c>
      <c r="AJ666">
        <v>1</v>
      </c>
      <c r="AK666">
        <v>1</v>
      </c>
      <c r="AL666">
        <v>1</v>
      </c>
      <c r="AN666">
        <v>0</v>
      </c>
      <c r="AO666">
        <v>1</v>
      </c>
      <c r="AP666">
        <v>0</v>
      </c>
      <c r="AQ666">
        <v>0</v>
      </c>
      <c r="AR666">
        <v>0</v>
      </c>
      <c r="AS666" t="s">
        <v>3</v>
      </c>
      <c r="AT666">
        <v>1.1999999999999999E-3</v>
      </c>
      <c r="AU666" t="s">
        <v>3</v>
      </c>
      <c r="AV666">
        <v>0</v>
      </c>
      <c r="AW666">
        <v>2</v>
      </c>
      <c r="AX666">
        <v>48585764</v>
      </c>
      <c r="AY666">
        <v>1</v>
      </c>
      <c r="AZ666">
        <v>0</v>
      </c>
      <c r="BA666">
        <v>751</v>
      </c>
      <c r="BB666">
        <v>0</v>
      </c>
      <c r="BC666">
        <v>0</v>
      </c>
      <c r="BD666">
        <v>0</v>
      </c>
      <c r="BE666">
        <v>0</v>
      </c>
      <c r="BF666">
        <v>0</v>
      </c>
      <c r="BG666">
        <v>0</v>
      </c>
      <c r="BH666">
        <v>0</v>
      </c>
      <c r="BI666">
        <v>0</v>
      </c>
      <c r="BJ666">
        <v>0</v>
      </c>
      <c r="BK666">
        <v>0</v>
      </c>
      <c r="BL666">
        <v>0</v>
      </c>
      <c r="BM666">
        <v>0</v>
      </c>
      <c r="BN666">
        <v>0</v>
      </c>
      <c r="BO666">
        <v>0</v>
      </c>
      <c r="BP666">
        <v>0</v>
      </c>
      <c r="BQ666">
        <v>0</v>
      </c>
      <c r="BR666">
        <v>0</v>
      </c>
      <c r="BS666">
        <v>0</v>
      </c>
      <c r="BT666">
        <v>0</v>
      </c>
      <c r="BU666">
        <v>0</v>
      </c>
      <c r="BV666">
        <v>0</v>
      </c>
      <c r="BW666">
        <v>0</v>
      </c>
      <c r="CX666">
        <f>Y666*Source!I277</f>
        <v>1.1999999999999999E-5</v>
      </c>
      <c r="CY666">
        <f>AA666</f>
        <v>14830</v>
      </c>
      <c r="CZ666">
        <f>AE666</f>
        <v>14830</v>
      </c>
      <c r="DA666">
        <f>AI666</f>
        <v>1</v>
      </c>
      <c r="DB666">
        <f t="shared" si="72"/>
        <v>17.8</v>
      </c>
      <c r="DC666">
        <f t="shared" si="73"/>
        <v>0</v>
      </c>
    </row>
    <row r="667" spans="1:107">
      <c r="A667">
        <f>ROW(Source!A277)</f>
        <v>277</v>
      </c>
      <c r="B667">
        <v>48583957</v>
      </c>
      <c r="C667">
        <v>48585747</v>
      </c>
      <c r="D667">
        <v>40484862</v>
      </c>
      <c r="E667">
        <v>1</v>
      </c>
      <c r="F667">
        <v>1</v>
      </c>
      <c r="G667">
        <v>1</v>
      </c>
      <c r="H667">
        <v>3</v>
      </c>
      <c r="I667" t="s">
        <v>1322</v>
      </c>
      <c r="J667" t="s">
        <v>1323</v>
      </c>
      <c r="K667" t="s">
        <v>1324</v>
      </c>
      <c r="L667">
        <v>1354</v>
      </c>
      <c r="N667">
        <v>1010</v>
      </c>
      <c r="O667" t="s">
        <v>170</v>
      </c>
      <c r="P667" t="s">
        <v>170</v>
      </c>
      <c r="Q667">
        <v>1</v>
      </c>
      <c r="W667">
        <v>0</v>
      </c>
      <c r="X667">
        <v>1494308646</v>
      </c>
      <c r="Y667">
        <v>12</v>
      </c>
      <c r="AA667">
        <v>0.75</v>
      </c>
      <c r="AB667">
        <v>0</v>
      </c>
      <c r="AC667">
        <v>0</v>
      </c>
      <c r="AD667">
        <v>0</v>
      </c>
      <c r="AE667">
        <v>0.75</v>
      </c>
      <c r="AF667">
        <v>0</v>
      </c>
      <c r="AG667">
        <v>0</v>
      </c>
      <c r="AH667">
        <v>0</v>
      </c>
      <c r="AI667">
        <v>1</v>
      </c>
      <c r="AJ667">
        <v>1</v>
      </c>
      <c r="AK667">
        <v>1</v>
      </c>
      <c r="AL667">
        <v>1</v>
      </c>
      <c r="AN667">
        <v>0</v>
      </c>
      <c r="AO667">
        <v>1</v>
      </c>
      <c r="AP667">
        <v>0</v>
      </c>
      <c r="AQ667">
        <v>0</v>
      </c>
      <c r="AR667">
        <v>0</v>
      </c>
      <c r="AS667" t="s">
        <v>3</v>
      </c>
      <c r="AT667">
        <v>12</v>
      </c>
      <c r="AU667" t="s">
        <v>3</v>
      </c>
      <c r="AV667">
        <v>0</v>
      </c>
      <c r="AW667">
        <v>2</v>
      </c>
      <c r="AX667">
        <v>48585765</v>
      </c>
      <c r="AY667">
        <v>1</v>
      </c>
      <c r="AZ667">
        <v>0</v>
      </c>
      <c r="BA667">
        <v>752</v>
      </c>
      <c r="BB667">
        <v>0</v>
      </c>
      <c r="BC667">
        <v>0</v>
      </c>
      <c r="BD667">
        <v>0</v>
      </c>
      <c r="BE667">
        <v>0</v>
      </c>
      <c r="BF667">
        <v>0</v>
      </c>
      <c r="BG667">
        <v>0</v>
      </c>
      <c r="BH667">
        <v>0</v>
      </c>
      <c r="BI667">
        <v>0</v>
      </c>
      <c r="BJ667">
        <v>0</v>
      </c>
      <c r="BK667">
        <v>0</v>
      </c>
      <c r="BL667">
        <v>0</v>
      </c>
      <c r="BM667">
        <v>0</v>
      </c>
      <c r="BN667">
        <v>0</v>
      </c>
      <c r="BO667">
        <v>0</v>
      </c>
      <c r="BP667">
        <v>0</v>
      </c>
      <c r="BQ667">
        <v>0</v>
      </c>
      <c r="BR667">
        <v>0</v>
      </c>
      <c r="BS667">
        <v>0</v>
      </c>
      <c r="BT667">
        <v>0</v>
      </c>
      <c r="BU667">
        <v>0</v>
      </c>
      <c r="BV667">
        <v>0</v>
      </c>
      <c r="BW667">
        <v>0</v>
      </c>
      <c r="CX667">
        <f>Y667*Source!I277</f>
        <v>0.12</v>
      </c>
      <c r="CY667">
        <f>AA667</f>
        <v>0.75</v>
      </c>
      <c r="CZ667">
        <f>AE667</f>
        <v>0.75</v>
      </c>
      <c r="DA667">
        <f>AI667</f>
        <v>1</v>
      </c>
      <c r="DB667">
        <f t="shared" si="72"/>
        <v>9</v>
      </c>
      <c r="DC667">
        <f t="shared" si="73"/>
        <v>0</v>
      </c>
    </row>
    <row r="668" spans="1:107">
      <c r="A668">
        <f>ROW(Source!A277)</f>
        <v>277</v>
      </c>
      <c r="B668">
        <v>48583957</v>
      </c>
      <c r="C668">
        <v>48585747</v>
      </c>
      <c r="D668">
        <v>40525967</v>
      </c>
      <c r="E668">
        <v>1</v>
      </c>
      <c r="F668">
        <v>1</v>
      </c>
      <c r="G668">
        <v>1</v>
      </c>
      <c r="H668">
        <v>3</v>
      </c>
      <c r="I668" t="s">
        <v>1090</v>
      </c>
      <c r="J668" t="s">
        <v>1091</v>
      </c>
      <c r="K668" t="s">
        <v>1092</v>
      </c>
      <c r="L668">
        <v>1339</v>
      </c>
      <c r="N668">
        <v>1007</v>
      </c>
      <c r="O668" t="s">
        <v>1040</v>
      </c>
      <c r="P668" t="s">
        <v>1040</v>
      </c>
      <c r="Q668">
        <v>1</v>
      </c>
      <c r="W668">
        <v>0</v>
      </c>
      <c r="X668">
        <v>-1418712732</v>
      </c>
      <c r="Y668">
        <v>0.19700000000000001</v>
      </c>
      <c r="AA668">
        <v>2.4700000000000002</v>
      </c>
      <c r="AB668">
        <v>0</v>
      </c>
      <c r="AC668">
        <v>0</v>
      </c>
      <c r="AD668">
        <v>0</v>
      </c>
      <c r="AE668">
        <v>2.4700000000000002</v>
      </c>
      <c r="AF668">
        <v>0</v>
      </c>
      <c r="AG668">
        <v>0</v>
      </c>
      <c r="AH668">
        <v>0</v>
      </c>
      <c r="AI668">
        <v>1</v>
      </c>
      <c r="AJ668">
        <v>1</v>
      </c>
      <c r="AK668">
        <v>1</v>
      </c>
      <c r="AL668">
        <v>1</v>
      </c>
      <c r="AN668">
        <v>0</v>
      </c>
      <c r="AO668">
        <v>1</v>
      </c>
      <c r="AP668">
        <v>0</v>
      </c>
      <c r="AQ668">
        <v>0</v>
      </c>
      <c r="AR668">
        <v>0</v>
      </c>
      <c r="AS668" t="s">
        <v>3</v>
      </c>
      <c r="AT668">
        <v>0.19700000000000001</v>
      </c>
      <c r="AU668" t="s">
        <v>3</v>
      </c>
      <c r="AV668">
        <v>0</v>
      </c>
      <c r="AW668">
        <v>2</v>
      </c>
      <c r="AX668">
        <v>48585768</v>
      </c>
      <c r="AY668">
        <v>1</v>
      </c>
      <c r="AZ668">
        <v>0</v>
      </c>
      <c r="BA668">
        <v>755</v>
      </c>
      <c r="BB668">
        <v>0</v>
      </c>
      <c r="BC668">
        <v>0</v>
      </c>
      <c r="BD668">
        <v>0</v>
      </c>
      <c r="BE668">
        <v>0</v>
      </c>
      <c r="BF668">
        <v>0</v>
      </c>
      <c r="BG668">
        <v>0</v>
      </c>
      <c r="BH668">
        <v>0</v>
      </c>
      <c r="BI668">
        <v>0</v>
      </c>
      <c r="BJ668">
        <v>0</v>
      </c>
      <c r="BK668">
        <v>0</v>
      </c>
      <c r="BL668">
        <v>0</v>
      </c>
      <c r="BM668">
        <v>0</v>
      </c>
      <c r="BN668">
        <v>0</v>
      </c>
      <c r="BO668">
        <v>0</v>
      </c>
      <c r="BP668">
        <v>0</v>
      </c>
      <c r="BQ668">
        <v>0</v>
      </c>
      <c r="BR668">
        <v>0</v>
      </c>
      <c r="BS668">
        <v>0</v>
      </c>
      <c r="BT668">
        <v>0</v>
      </c>
      <c r="BU668">
        <v>0</v>
      </c>
      <c r="BV668">
        <v>0</v>
      </c>
      <c r="BW668">
        <v>0</v>
      </c>
      <c r="CX668">
        <f>Y668*Source!I277</f>
        <v>1.97E-3</v>
      </c>
      <c r="CY668">
        <f>AA668</f>
        <v>2.4700000000000002</v>
      </c>
      <c r="CZ668">
        <f>AE668</f>
        <v>2.4700000000000002</v>
      </c>
      <c r="DA668">
        <f>AI668</f>
        <v>1</v>
      </c>
      <c r="DB668">
        <f t="shared" si="72"/>
        <v>0.49</v>
      </c>
      <c r="DC668">
        <f t="shared" si="73"/>
        <v>0</v>
      </c>
    </row>
    <row r="669" spans="1:107">
      <c r="A669">
        <f>ROW(Source!A277)</f>
        <v>277</v>
      </c>
      <c r="B669">
        <v>48583957</v>
      </c>
      <c r="C669">
        <v>48585747</v>
      </c>
      <c r="D669">
        <v>40534235</v>
      </c>
      <c r="E669">
        <v>1</v>
      </c>
      <c r="F669">
        <v>1</v>
      </c>
      <c r="G669">
        <v>1</v>
      </c>
      <c r="H669">
        <v>3</v>
      </c>
      <c r="I669" t="s">
        <v>1325</v>
      </c>
      <c r="J669" t="s">
        <v>1326</v>
      </c>
      <c r="K669" t="s">
        <v>1327</v>
      </c>
      <c r="L669">
        <v>1301</v>
      </c>
      <c r="N669">
        <v>1003</v>
      </c>
      <c r="O669" t="s">
        <v>116</v>
      </c>
      <c r="P669" t="s">
        <v>116</v>
      </c>
      <c r="Q669">
        <v>1</v>
      </c>
      <c r="W669">
        <v>0</v>
      </c>
      <c r="X669">
        <v>2144540005</v>
      </c>
      <c r="Y669">
        <v>99.8</v>
      </c>
      <c r="AA669">
        <v>10.54</v>
      </c>
      <c r="AB669">
        <v>0</v>
      </c>
      <c r="AC669">
        <v>0</v>
      </c>
      <c r="AD669">
        <v>0</v>
      </c>
      <c r="AE669">
        <v>10.54</v>
      </c>
      <c r="AF669">
        <v>0</v>
      </c>
      <c r="AG669">
        <v>0</v>
      </c>
      <c r="AH669">
        <v>0</v>
      </c>
      <c r="AI669">
        <v>1</v>
      </c>
      <c r="AJ669">
        <v>1</v>
      </c>
      <c r="AK669">
        <v>1</v>
      </c>
      <c r="AL669">
        <v>1</v>
      </c>
      <c r="AN669">
        <v>0</v>
      </c>
      <c r="AO669">
        <v>1</v>
      </c>
      <c r="AP669">
        <v>0</v>
      </c>
      <c r="AQ669">
        <v>0</v>
      </c>
      <c r="AR669">
        <v>0</v>
      </c>
      <c r="AS669" t="s">
        <v>3</v>
      </c>
      <c r="AT669">
        <v>99.8</v>
      </c>
      <c r="AU669" t="s">
        <v>3</v>
      </c>
      <c r="AV669">
        <v>0</v>
      </c>
      <c r="AW669">
        <v>2</v>
      </c>
      <c r="AX669">
        <v>48585769</v>
      </c>
      <c r="AY669">
        <v>1</v>
      </c>
      <c r="AZ669">
        <v>0</v>
      </c>
      <c r="BA669">
        <v>756</v>
      </c>
      <c r="BB669">
        <v>0</v>
      </c>
      <c r="BC669">
        <v>0</v>
      </c>
      <c r="BD669">
        <v>0</v>
      </c>
      <c r="BE669">
        <v>0</v>
      </c>
      <c r="BF669">
        <v>0</v>
      </c>
      <c r="BG669">
        <v>0</v>
      </c>
      <c r="BH669">
        <v>0</v>
      </c>
      <c r="BI669">
        <v>0</v>
      </c>
      <c r="BJ669">
        <v>0</v>
      </c>
      <c r="BK669">
        <v>0</v>
      </c>
      <c r="BL669">
        <v>0</v>
      </c>
      <c r="BM669">
        <v>0</v>
      </c>
      <c r="BN669">
        <v>0</v>
      </c>
      <c r="BO669">
        <v>0</v>
      </c>
      <c r="BP669">
        <v>0</v>
      </c>
      <c r="BQ669">
        <v>0</v>
      </c>
      <c r="BR669">
        <v>0</v>
      </c>
      <c r="BS669">
        <v>0</v>
      </c>
      <c r="BT669">
        <v>0</v>
      </c>
      <c r="BU669">
        <v>0</v>
      </c>
      <c r="BV669">
        <v>0</v>
      </c>
      <c r="BW669">
        <v>0</v>
      </c>
      <c r="CX669">
        <f>Y669*Source!I277</f>
        <v>0.998</v>
      </c>
      <c r="CY669">
        <f>AA669</f>
        <v>10.54</v>
      </c>
      <c r="CZ669">
        <f>AE669</f>
        <v>10.54</v>
      </c>
      <c r="DA669">
        <f>AI669</f>
        <v>1</v>
      </c>
      <c r="DB669">
        <f t="shared" si="72"/>
        <v>1051.8900000000001</v>
      </c>
      <c r="DC669">
        <f t="shared" si="73"/>
        <v>0</v>
      </c>
    </row>
    <row r="670" spans="1:107">
      <c r="A670">
        <f>ROW(Source!A283)</f>
        <v>283</v>
      </c>
      <c r="B670">
        <v>48583957</v>
      </c>
      <c r="C670">
        <v>48585775</v>
      </c>
      <c r="D670">
        <v>23134664</v>
      </c>
      <c r="E670">
        <v>1</v>
      </c>
      <c r="F670">
        <v>1</v>
      </c>
      <c r="G670">
        <v>1</v>
      </c>
      <c r="H670">
        <v>1</v>
      </c>
      <c r="I670" t="s">
        <v>1169</v>
      </c>
      <c r="J670" t="s">
        <v>3</v>
      </c>
      <c r="K670" t="s">
        <v>1170</v>
      </c>
      <c r="L670">
        <v>1369</v>
      </c>
      <c r="N670">
        <v>1013</v>
      </c>
      <c r="O670" t="s">
        <v>991</v>
      </c>
      <c r="P670" t="s">
        <v>991</v>
      </c>
      <c r="Q670">
        <v>1</v>
      </c>
      <c r="W670">
        <v>0</v>
      </c>
      <c r="X670">
        <v>-1578608621</v>
      </c>
      <c r="Y670">
        <v>24.64</v>
      </c>
      <c r="AA670">
        <v>0</v>
      </c>
      <c r="AB670">
        <v>0</v>
      </c>
      <c r="AC670">
        <v>0</v>
      </c>
      <c r="AD670">
        <v>8.89</v>
      </c>
      <c r="AE670">
        <v>0</v>
      </c>
      <c r="AF670">
        <v>0</v>
      </c>
      <c r="AG670">
        <v>0</v>
      </c>
      <c r="AH670">
        <v>8.89</v>
      </c>
      <c r="AI670">
        <v>1</v>
      </c>
      <c r="AJ670">
        <v>1</v>
      </c>
      <c r="AK670">
        <v>1</v>
      </c>
      <c r="AL670">
        <v>1</v>
      </c>
      <c r="AN670">
        <v>0</v>
      </c>
      <c r="AO670">
        <v>1</v>
      </c>
      <c r="AP670">
        <v>0</v>
      </c>
      <c r="AQ670">
        <v>0</v>
      </c>
      <c r="AR670">
        <v>0</v>
      </c>
      <c r="AS670" t="s">
        <v>3</v>
      </c>
      <c r="AT670">
        <v>24.64</v>
      </c>
      <c r="AU670" t="s">
        <v>3</v>
      </c>
      <c r="AV670">
        <v>1</v>
      </c>
      <c r="AW670">
        <v>2</v>
      </c>
      <c r="AX670">
        <v>48585792</v>
      </c>
      <c r="AY670">
        <v>1</v>
      </c>
      <c r="AZ670">
        <v>0</v>
      </c>
      <c r="BA670">
        <v>757</v>
      </c>
      <c r="BB670">
        <v>0</v>
      </c>
      <c r="BC670">
        <v>0</v>
      </c>
      <c r="BD670">
        <v>0</v>
      </c>
      <c r="BE670">
        <v>0</v>
      </c>
      <c r="BF670">
        <v>0</v>
      </c>
      <c r="BG670">
        <v>0</v>
      </c>
      <c r="BH670">
        <v>0</v>
      </c>
      <c r="BI670">
        <v>0</v>
      </c>
      <c r="BJ670">
        <v>0</v>
      </c>
      <c r="BK670">
        <v>0</v>
      </c>
      <c r="BL670">
        <v>0</v>
      </c>
      <c r="BM670">
        <v>0</v>
      </c>
      <c r="BN670">
        <v>0</v>
      </c>
      <c r="BO670">
        <v>0</v>
      </c>
      <c r="BP670">
        <v>0</v>
      </c>
      <c r="BQ670">
        <v>0</v>
      </c>
      <c r="BR670">
        <v>0</v>
      </c>
      <c r="BS670">
        <v>0</v>
      </c>
      <c r="BT670">
        <v>0</v>
      </c>
      <c r="BU670">
        <v>0</v>
      </c>
      <c r="BV670">
        <v>0</v>
      </c>
      <c r="BW670">
        <v>0</v>
      </c>
      <c r="CX670">
        <f>Y670*Source!I283</f>
        <v>2.4640000000000004</v>
      </c>
      <c r="CY670">
        <f>AD670</f>
        <v>8.89</v>
      </c>
      <c r="CZ670">
        <f>AH670</f>
        <v>8.89</v>
      </c>
      <c r="DA670">
        <f>AL670</f>
        <v>1</v>
      </c>
      <c r="DB670">
        <f t="shared" si="72"/>
        <v>219.05</v>
      </c>
      <c r="DC670">
        <f t="shared" si="73"/>
        <v>0</v>
      </c>
    </row>
    <row r="671" spans="1:107">
      <c r="A671">
        <f>ROW(Source!A283)</f>
        <v>283</v>
      </c>
      <c r="B671">
        <v>48583957</v>
      </c>
      <c r="C671">
        <v>48585775</v>
      </c>
      <c r="D671">
        <v>121548</v>
      </c>
      <c r="E671">
        <v>1</v>
      </c>
      <c r="F671">
        <v>1</v>
      </c>
      <c r="G671">
        <v>1</v>
      </c>
      <c r="H671">
        <v>1</v>
      </c>
      <c r="I671" t="s">
        <v>24</v>
      </c>
      <c r="J671" t="s">
        <v>3</v>
      </c>
      <c r="K671" t="s">
        <v>992</v>
      </c>
      <c r="L671">
        <v>608254</v>
      </c>
      <c r="N671">
        <v>1013</v>
      </c>
      <c r="O671" t="s">
        <v>993</v>
      </c>
      <c r="P671" t="s">
        <v>993</v>
      </c>
      <c r="Q671">
        <v>1</v>
      </c>
      <c r="W671">
        <v>0</v>
      </c>
      <c r="X671">
        <v>-185737400</v>
      </c>
      <c r="Y671">
        <v>0.32</v>
      </c>
      <c r="AA671">
        <v>0</v>
      </c>
      <c r="AB671">
        <v>0</v>
      </c>
      <c r="AC671">
        <v>0</v>
      </c>
      <c r="AD671">
        <v>0</v>
      </c>
      <c r="AE671">
        <v>0</v>
      </c>
      <c r="AF671">
        <v>0</v>
      </c>
      <c r="AG671">
        <v>0</v>
      </c>
      <c r="AH671">
        <v>0</v>
      </c>
      <c r="AI671">
        <v>1</v>
      </c>
      <c r="AJ671">
        <v>1</v>
      </c>
      <c r="AK671">
        <v>1</v>
      </c>
      <c r="AL671">
        <v>1</v>
      </c>
      <c r="AN671">
        <v>0</v>
      </c>
      <c r="AO671">
        <v>1</v>
      </c>
      <c r="AP671">
        <v>0</v>
      </c>
      <c r="AQ671">
        <v>0</v>
      </c>
      <c r="AR671">
        <v>0</v>
      </c>
      <c r="AS671" t="s">
        <v>3</v>
      </c>
      <c r="AT671">
        <v>0.32</v>
      </c>
      <c r="AU671" t="s">
        <v>3</v>
      </c>
      <c r="AV671">
        <v>2</v>
      </c>
      <c r="AW671">
        <v>2</v>
      </c>
      <c r="AX671">
        <v>48585793</v>
      </c>
      <c r="AY671">
        <v>1</v>
      </c>
      <c r="AZ671">
        <v>0</v>
      </c>
      <c r="BA671">
        <v>758</v>
      </c>
      <c r="BB671">
        <v>0</v>
      </c>
      <c r="BC671">
        <v>0</v>
      </c>
      <c r="BD671">
        <v>0</v>
      </c>
      <c r="BE671">
        <v>0</v>
      </c>
      <c r="BF671">
        <v>0</v>
      </c>
      <c r="BG671">
        <v>0</v>
      </c>
      <c r="BH671">
        <v>0</v>
      </c>
      <c r="BI671">
        <v>0</v>
      </c>
      <c r="BJ671">
        <v>0</v>
      </c>
      <c r="BK671">
        <v>0</v>
      </c>
      <c r="BL671">
        <v>0</v>
      </c>
      <c r="BM671">
        <v>0</v>
      </c>
      <c r="BN671">
        <v>0</v>
      </c>
      <c r="BO671">
        <v>0</v>
      </c>
      <c r="BP671">
        <v>0</v>
      </c>
      <c r="BQ671">
        <v>0</v>
      </c>
      <c r="BR671">
        <v>0</v>
      </c>
      <c r="BS671">
        <v>0</v>
      </c>
      <c r="BT671">
        <v>0</v>
      </c>
      <c r="BU671">
        <v>0</v>
      </c>
      <c r="BV671">
        <v>0</v>
      </c>
      <c r="BW671">
        <v>0</v>
      </c>
      <c r="CX671">
        <f>Y671*Source!I283</f>
        <v>3.2000000000000001E-2</v>
      </c>
      <c r="CY671">
        <f>AD671</f>
        <v>0</v>
      </c>
      <c r="CZ671">
        <f>AH671</f>
        <v>0</v>
      </c>
      <c r="DA671">
        <f>AL671</f>
        <v>1</v>
      </c>
      <c r="DB671">
        <f t="shared" si="72"/>
        <v>0</v>
      </c>
      <c r="DC671">
        <f t="shared" si="73"/>
        <v>0</v>
      </c>
    </row>
    <row r="672" spans="1:107">
      <c r="A672">
        <f>ROW(Source!A283)</f>
        <v>283</v>
      </c>
      <c r="B672">
        <v>48583957</v>
      </c>
      <c r="C672">
        <v>48585775</v>
      </c>
      <c r="D672">
        <v>40547141</v>
      </c>
      <c r="E672">
        <v>1</v>
      </c>
      <c r="F672">
        <v>1</v>
      </c>
      <c r="G672">
        <v>1</v>
      </c>
      <c r="H672">
        <v>2</v>
      </c>
      <c r="I672" t="s">
        <v>1009</v>
      </c>
      <c r="J672" t="s">
        <v>1017</v>
      </c>
      <c r="K672" t="s">
        <v>1011</v>
      </c>
      <c r="L672">
        <v>1368</v>
      </c>
      <c r="N672">
        <v>1011</v>
      </c>
      <c r="O672" t="s">
        <v>997</v>
      </c>
      <c r="P672" t="s">
        <v>997</v>
      </c>
      <c r="Q672">
        <v>1</v>
      </c>
      <c r="W672">
        <v>0</v>
      </c>
      <c r="X672">
        <v>1753337916</v>
      </c>
      <c r="Y672">
        <v>0.32</v>
      </c>
      <c r="AA672">
        <v>0</v>
      </c>
      <c r="AB672">
        <v>32.090000000000003</v>
      </c>
      <c r="AC672">
        <v>12.1</v>
      </c>
      <c r="AD672">
        <v>0</v>
      </c>
      <c r="AE672">
        <v>0</v>
      </c>
      <c r="AF672">
        <v>32.090000000000003</v>
      </c>
      <c r="AG672">
        <v>12.1</v>
      </c>
      <c r="AH672">
        <v>0</v>
      </c>
      <c r="AI672">
        <v>1</v>
      </c>
      <c r="AJ672">
        <v>1</v>
      </c>
      <c r="AK672">
        <v>1</v>
      </c>
      <c r="AL672">
        <v>1</v>
      </c>
      <c r="AN672">
        <v>0</v>
      </c>
      <c r="AO672">
        <v>1</v>
      </c>
      <c r="AP672">
        <v>0</v>
      </c>
      <c r="AQ672">
        <v>0</v>
      </c>
      <c r="AR672">
        <v>0</v>
      </c>
      <c r="AS672" t="s">
        <v>3</v>
      </c>
      <c r="AT672">
        <v>0.32</v>
      </c>
      <c r="AU672" t="s">
        <v>3</v>
      </c>
      <c r="AV672">
        <v>0</v>
      </c>
      <c r="AW672">
        <v>2</v>
      </c>
      <c r="AX672">
        <v>48585794</v>
      </c>
      <c r="AY672">
        <v>1</v>
      </c>
      <c r="AZ672">
        <v>0</v>
      </c>
      <c r="BA672">
        <v>759</v>
      </c>
      <c r="BB672">
        <v>0</v>
      </c>
      <c r="BC672">
        <v>0</v>
      </c>
      <c r="BD672">
        <v>0</v>
      </c>
      <c r="BE672">
        <v>0</v>
      </c>
      <c r="BF672">
        <v>0</v>
      </c>
      <c r="BG672">
        <v>0</v>
      </c>
      <c r="BH672">
        <v>0</v>
      </c>
      <c r="BI672">
        <v>0</v>
      </c>
      <c r="BJ672">
        <v>0</v>
      </c>
      <c r="BK672">
        <v>0</v>
      </c>
      <c r="BL672">
        <v>0</v>
      </c>
      <c r="BM672">
        <v>0</v>
      </c>
      <c r="BN672">
        <v>0</v>
      </c>
      <c r="BO672">
        <v>0</v>
      </c>
      <c r="BP672">
        <v>0</v>
      </c>
      <c r="BQ672">
        <v>0</v>
      </c>
      <c r="BR672">
        <v>0</v>
      </c>
      <c r="BS672">
        <v>0</v>
      </c>
      <c r="BT672">
        <v>0</v>
      </c>
      <c r="BU672">
        <v>0</v>
      </c>
      <c r="BV672">
        <v>0</v>
      </c>
      <c r="BW672">
        <v>0</v>
      </c>
      <c r="CX672">
        <f>Y672*Source!I283</f>
        <v>3.2000000000000001E-2</v>
      </c>
      <c r="CY672">
        <f>AB672</f>
        <v>32.090000000000003</v>
      </c>
      <c r="CZ672">
        <f>AF672</f>
        <v>32.090000000000003</v>
      </c>
      <c r="DA672">
        <f>AJ672</f>
        <v>1</v>
      </c>
      <c r="DB672">
        <f t="shared" si="72"/>
        <v>10.27</v>
      </c>
      <c r="DC672">
        <f t="shared" si="73"/>
        <v>3.87</v>
      </c>
    </row>
    <row r="673" spans="1:107">
      <c r="A673">
        <f>ROW(Source!A283)</f>
        <v>283</v>
      </c>
      <c r="B673">
        <v>48583957</v>
      </c>
      <c r="C673">
        <v>48585775</v>
      </c>
      <c r="D673">
        <v>40548544</v>
      </c>
      <c r="E673">
        <v>1</v>
      </c>
      <c r="F673">
        <v>1</v>
      </c>
      <c r="G673">
        <v>1</v>
      </c>
      <c r="H673">
        <v>2</v>
      </c>
      <c r="I673" t="s">
        <v>1110</v>
      </c>
      <c r="J673" t="s">
        <v>1111</v>
      </c>
      <c r="K673" t="s">
        <v>1112</v>
      </c>
      <c r="L673">
        <v>1368</v>
      </c>
      <c r="N673">
        <v>1011</v>
      </c>
      <c r="O673" t="s">
        <v>997</v>
      </c>
      <c r="P673" t="s">
        <v>997</v>
      </c>
      <c r="Q673">
        <v>1</v>
      </c>
      <c r="W673">
        <v>0</v>
      </c>
      <c r="X673">
        <v>835824343</v>
      </c>
      <c r="Y673">
        <v>0.2</v>
      </c>
      <c r="AA673">
        <v>0</v>
      </c>
      <c r="AB673">
        <v>2.15</v>
      </c>
      <c r="AC673">
        <v>0</v>
      </c>
      <c r="AD673">
        <v>0</v>
      </c>
      <c r="AE673">
        <v>0</v>
      </c>
      <c r="AF673">
        <v>2.15</v>
      </c>
      <c r="AG673">
        <v>0</v>
      </c>
      <c r="AH673">
        <v>0</v>
      </c>
      <c r="AI673">
        <v>1</v>
      </c>
      <c r="AJ673">
        <v>1</v>
      </c>
      <c r="AK673">
        <v>1</v>
      </c>
      <c r="AL673">
        <v>1</v>
      </c>
      <c r="AN673">
        <v>0</v>
      </c>
      <c r="AO673">
        <v>1</v>
      </c>
      <c r="AP673">
        <v>0</v>
      </c>
      <c r="AQ673">
        <v>0</v>
      </c>
      <c r="AR673">
        <v>0</v>
      </c>
      <c r="AS673" t="s">
        <v>3</v>
      </c>
      <c r="AT673">
        <v>0.2</v>
      </c>
      <c r="AU673" t="s">
        <v>3</v>
      </c>
      <c r="AV673">
        <v>0</v>
      </c>
      <c r="AW673">
        <v>2</v>
      </c>
      <c r="AX673">
        <v>48585795</v>
      </c>
      <c r="AY673">
        <v>1</v>
      </c>
      <c r="AZ673">
        <v>0</v>
      </c>
      <c r="BA673">
        <v>760</v>
      </c>
      <c r="BB673">
        <v>0</v>
      </c>
      <c r="BC673">
        <v>0</v>
      </c>
      <c r="BD673">
        <v>0</v>
      </c>
      <c r="BE673">
        <v>0</v>
      </c>
      <c r="BF673">
        <v>0</v>
      </c>
      <c r="BG673">
        <v>0</v>
      </c>
      <c r="BH673">
        <v>0</v>
      </c>
      <c r="BI673">
        <v>0</v>
      </c>
      <c r="BJ673">
        <v>0</v>
      </c>
      <c r="BK673">
        <v>0</v>
      </c>
      <c r="BL673">
        <v>0</v>
      </c>
      <c r="BM673">
        <v>0</v>
      </c>
      <c r="BN673">
        <v>0</v>
      </c>
      <c r="BO673">
        <v>0</v>
      </c>
      <c r="BP673">
        <v>0</v>
      </c>
      <c r="BQ673">
        <v>0</v>
      </c>
      <c r="BR673">
        <v>0</v>
      </c>
      <c r="BS673">
        <v>0</v>
      </c>
      <c r="BT673">
        <v>0</v>
      </c>
      <c r="BU673">
        <v>0</v>
      </c>
      <c r="BV673">
        <v>0</v>
      </c>
      <c r="BW673">
        <v>0</v>
      </c>
      <c r="CX673">
        <f>Y673*Source!I283</f>
        <v>2.0000000000000004E-2</v>
      </c>
      <c r="CY673">
        <f>AB673</f>
        <v>2.15</v>
      </c>
      <c r="CZ673">
        <f>AF673</f>
        <v>2.15</v>
      </c>
      <c r="DA673">
        <f>AJ673</f>
        <v>1</v>
      </c>
      <c r="DB673">
        <f t="shared" si="72"/>
        <v>0.43</v>
      </c>
      <c r="DC673">
        <f t="shared" si="73"/>
        <v>0</v>
      </c>
    </row>
    <row r="674" spans="1:107">
      <c r="A674">
        <f>ROW(Source!A283)</f>
        <v>283</v>
      </c>
      <c r="B674">
        <v>48583957</v>
      </c>
      <c r="C674">
        <v>48585775</v>
      </c>
      <c r="D674">
        <v>40548857</v>
      </c>
      <c r="E674">
        <v>1</v>
      </c>
      <c r="F674">
        <v>1</v>
      </c>
      <c r="G674">
        <v>1</v>
      </c>
      <c r="H674">
        <v>2</v>
      </c>
      <c r="I674" t="s">
        <v>1028</v>
      </c>
      <c r="J674" t="s">
        <v>1029</v>
      </c>
      <c r="K674" t="s">
        <v>1030</v>
      </c>
      <c r="L674">
        <v>1368</v>
      </c>
      <c r="N674">
        <v>1011</v>
      </c>
      <c r="O674" t="s">
        <v>997</v>
      </c>
      <c r="P674" t="s">
        <v>997</v>
      </c>
      <c r="Q674">
        <v>1</v>
      </c>
      <c r="W674">
        <v>0</v>
      </c>
      <c r="X674">
        <v>-671646184</v>
      </c>
      <c r="Y674">
        <v>0.39</v>
      </c>
      <c r="AA674">
        <v>0</v>
      </c>
      <c r="AB674">
        <v>91.76</v>
      </c>
      <c r="AC674">
        <v>10.35</v>
      </c>
      <c r="AD674">
        <v>0</v>
      </c>
      <c r="AE674">
        <v>0</v>
      </c>
      <c r="AF674">
        <v>91.76</v>
      </c>
      <c r="AG674">
        <v>10.35</v>
      </c>
      <c r="AH674">
        <v>0</v>
      </c>
      <c r="AI674">
        <v>1</v>
      </c>
      <c r="AJ674">
        <v>1</v>
      </c>
      <c r="AK674">
        <v>1</v>
      </c>
      <c r="AL674">
        <v>1</v>
      </c>
      <c r="AN674">
        <v>0</v>
      </c>
      <c r="AO674">
        <v>1</v>
      </c>
      <c r="AP674">
        <v>0</v>
      </c>
      <c r="AQ674">
        <v>0</v>
      </c>
      <c r="AR674">
        <v>0</v>
      </c>
      <c r="AS674" t="s">
        <v>3</v>
      </c>
      <c r="AT674">
        <v>0.39</v>
      </c>
      <c r="AU674" t="s">
        <v>3</v>
      </c>
      <c r="AV674">
        <v>0</v>
      </c>
      <c r="AW674">
        <v>2</v>
      </c>
      <c r="AX674">
        <v>48585796</v>
      </c>
      <c r="AY674">
        <v>1</v>
      </c>
      <c r="AZ674">
        <v>0</v>
      </c>
      <c r="BA674">
        <v>761</v>
      </c>
      <c r="BB674">
        <v>0</v>
      </c>
      <c r="BC674">
        <v>0</v>
      </c>
      <c r="BD674">
        <v>0</v>
      </c>
      <c r="BE674">
        <v>0</v>
      </c>
      <c r="BF674">
        <v>0</v>
      </c>
      <c r="BG674">
        <v>0</v>
      </c>
      <c r="BH674">
        <v>0</v>
      </c>
      <c r="BI674">
        <v>0</v>
      </c>
      <c r="BJ674">
        <v>0</v>
      </c>
      <c r="BK674">
        <v>0</v>
      </c>
      <c r="BL674">
        <v>0</v>
      </c>
      <c r="BM674">
        <v>0</v>
      </c>
      <c r="BN674">
        <v>0</v>
      </c>
      <c r="BO674">
        <v>0</v>
      </c>
      <c r="BP674">
        <v>0</v>
      </c>
      <c r="BQ674">
        <v>0</v>
      </c>
      <c r="BR674">
        <v>0</v>
      </c>
      <c r="BS674">
        <v>0</v>
      </c>
      <c r="BT674">
        <v>0</v>
      </c>
      <c r="BU674">
        <v>0</v>
      </c>
      <c r="BV674">
        <v>0</v>
      </c>
      <c r="BW674">
        <v>0</v>
      </c>
      <c r="CX674">
        <f>Y674*Source!I283</f>
        <v>3.9000000000000007E-2</v>
      </c>
      <c r="CY674">
        <f>AB674</f>
        <v>91.76</v>
      </c>
      <c r="CZ674">
        <f>AF674</f>
        <v>91.76</v>
      </c>
      <c r="DA674">
        <f>AJ674</f>
        <v>1</v>
      </c>
      <c r="DB674">
        <f t="shared" si="72"/>
        <v>35.79</v>
      </c>
      <c r="DC674">
        <f t="shared" si="73"/>
        <v>4.04</v>
      </c>
    </row>
    <row r="675" spans="1:107">
      <c r="A675">
        <f>ROW(Source!A283)</f>
        <v>283</v>
      </c>
      <c r="B675">
        <v>48583957</v>
      </c>
      <c r="C675">
        <v>48585775</v>
      </c>
      <c r="D675">
        <v>40482927</v>
      </c>
      <c r="E675">
        <v>1</v>
      </c>
      <c r="F675">
        <v>1</v>
      </c>
      <c r="G675">
        <v>1</v>
      </c>
      <c r="H675">
        <v>3</v>
      </c>
      <c r="I675" t="s">
        <v>1328</v>
      </c>
      <c r="J675" t="s">
        <v>1329</v>
      </c>
      <c r="K675" t="s">
        <v>1330</v>
      </c>
      <c r="L675">
        <v>1348</v>
      </c>
      <c r="N675">
        <v>1009</v>
      </c>
      <c r="O675" t="s">
        <v>40</v>
      </c>
      <c r="P675" t="s">
        <v>40</v>
      </c>
      <c r="Q675">
        <v>1000</v>
      </c>
      <c r="W675">
        <v>0</v>
      </c>
      <c r="X675">
        <v>-1390828491</v>
      </c>
      <c r="Y675">
        <v>1E-3</v>
      </c>
      <c r="AA675">
        <v>30030</v>
      </c>
      <c r="AB675">
        <v>0</v>
      </c>
      <c r="AC675">
        <v>0</v>
      </c>
      <c r="AD675">
        <v>0</v>
      </c>
      <c r="AE675">
        <v>30030</v>
      </c>
      <c r="AF675">
        <v>0</v>
      </c>
      <c r="AG675">
        <v>0</v>
      </c>
      <c r="AH675">
        <v>0</v>
      </c>
      <c r="AI675">
        <v>1</v>
      </c>
      <c r="AJ675">
        <v>1</v>
      </c>
      <c r="AK675">
        <v>1</v>
      </c>
      <c r="AL675">
        <v>1</v>
      </c>
      <c r="AN675">
        <v>0</v>
      </c>
      <c r="AO675">
        <v>1</v>
      </c>
      <c r="AP675">
        <v>0</v>
      </c>
      <c r="AQ675">
        <v>0</v>
      </c>
      <c r="AR675">
        <v>0</v>
      </c>
      <c r="AS675" t="s">
        <v>3</v>
      </c>
      <c r="AT675">
        <v>1E-3</v>
      </c>
      <c r="AU675" t="s">
        <v>3</v>
      </c>
      <c r="AV675">
        <v>0</v>
      </c>
      <c r="AW675">
        <v>2</v>
      </c>
      <c r="AX675">
        <v>48585797</v>
      </c>
      <c r="AY675">
        <v>1</v>
      </c>
      <c r="AZ675">
        <v>0</v>
      </c>
      <c r="BA675">
        <v>762</v>
      </c>
      <c r="BB675">
        <v>0</v>
      </c>
      <c r="BC675">
        <v>0</v>
      </c>
      <c r="BD675">
        <v>0</v>
      </c>
      <c r="BE675">
        <v>0</v>
      </c>
      <c r="BF675">
        <v>0</v>
      </c>
      <c r="BG675">
        <v>0</v>
      </c>
      <c r="BH675">
        <v>0</v>
      </c>
      <c r="BI675">
        <v>0</v>
      </c>
      <c r="BJ675">
        <v>0</v>
      </c>
      <c r="BK675">
        <v>0</v>
      </c>
      <c r="BL675">
        <v>0</v>
      </c>
      <c r="BM675">
        <v>0</v>
      </c>
      <c r="BN675">
        <v>0</v>
      </c>
      <c r="BO675">
        <v>0</v>
      </c>
      <c r="BP675">
        <v>0</v>
      </c>
      <c r="BQ675">
        <v>0</v>
      </c>
      <c r="BR675">
        <v>0</v>
      </c>
      <c r="BS675">
        <v>0</v>
      </c>
      <c r="BT675">
        <v>0</v>
      </c>
      <c r="BU675">
        <v>0</v>
      </c>
      <c r="BV675">
        <v>0</v>
      </c>
      <c r="BW675">
        <v>0</v>
      </c>
      <c r="CX675">
        <f>Y675*Source!I283</f>
        <v>1E-4</v>
      </c>
      <c r="CY675">
        <f t="shared" ref="CY675:CY685" si="77">AA675</f>
        <v>30030</v>
      </c>
      <c r="CZ675">
        <f t="shared" ref="CZ675:CZ685" si="78">AE675</f>
        <v>30030</v>
      </c>
      <c r="DA675">
        <f t="shared" ref="DA675:DA685" si="79">AI675</f>
        <v>1</v>
      </c>
      <c r="DB675">
        <f t="shared" si="72"/>
        <v>30.03</v>
      </c>
      <c r="DC675">
        <f t="shared" si="73"/>
        <v>0</v>
      </c>
    </row>
    <row r="676" spans="1:107">
      <c r="A676">
        <f>ROW(Source!A283)</f>
        <v>283</v>
      </c>
      <c r="B676">
        <v>48583957</v>
      </c>
      <c r="C676">
        <v>48585775</v>
      </c>
      <c r="D676">
        <v>40485210</v>
      </c>
      <c r="E676">
        <v>1</v>
      </c>
      <c r="F676">
        <v>1</v>
      </c>
      <c r="G676">
        <v>1</v>
      </c>
      <c r="H676">
        <v>3</v>
      </c>
      <c r="I676" t="s">
        <v>1298</v>
      </c>
      <c r="J676" t="s">
        <v>1299</v>
      </c>
      <c r="K676" t="s">
        <v>1300</v>
      </c>
      <c r="L676">
        <v>1348</v>
      </c>
      <c r="N676">
        <v>1009</v>
      </c>
      <c r="O676" t="s">
        <v>40</v>
      </c>
      <c r="P676" t="s">
        <v>40</v>
      </c>
      <c r="Q676">
        <v>1000</v>
      </c>
      <c r="W676">
        <v>0</v>
      </c>
      <c r="X676">
        <v>593844519</v>
      </c>
      <c r="Y676">
        <v>4.0000000000000002E-4</v>
      </c>
      <c r="AA676">
        <v>20713</v>
      </c>
      <c r="AB676">
        <v>0</v>
      </c>
      <c r="AC676">
        <v>0</v>
      </c>
      <c r="AD676">
        <v>0</v>
      </c>
      <c r="AE676">
        <v>20713</v>
      </c>
      <c r="AF676">
        <v>0</v>
      </c>
      <c r="AG676">
        <v>0</v>
      </c>
      <c r="AH676">
        <v>0</v>
      </c>
      <c r="AI676">
        <v>1</v>
      </c>
      <c r="AJ676">
        <v>1</v>
      </c>
      <c r="AK676">
        <v>1</v>
      </c>
      <c r="AL676">
        <v>1</v>
      </c>
      <c r="AN676">
        <v>0</v>
      </c>
      <c r="AO676">
        <v>1</v>
      </c>
      <c r="AP676">
        <v>0</v>
      </c>
      <c r="AQ676">
        <v>0</v>
      </c>
      <c r="AR676">
        <v>0</v>
      </c>
      <c r="AS676" t="s">
        <v>3</v>
      </c>
      <c r="AT676">
        <v>4.0000000000000002E-4</v>
      </c>
      <c r="AU676" t="s">
        <v>3</v>
      </c>
      <c r="AV676">
        <v>0</v>
      </c>
      <c r="AW676">
        <v>2</v>
      </c>
      <c r="AX676">
        <v>48585798</v>
      </c>
      <c r="AY676">
        <v>1</v>
      </c>
      <c r="AZ676">
        <v>0</v>
      </c>
      <c r="BA676">
        <v>763</v>
      </c>
      <c r="BB676">
        <v>0</v>
      </c>
      <c r="BC676">
        <v>0</v>
      </c>
      <c r="BD676">
        <v>0</v>
      </c>
      <c r="BE676">
        <v>0</v>
      </c>
      <c r="BF676">
        <v>0</v>
      </c>
      <c r="BG676">
        <v>0</v>
      </c>
      <c r="BH676">
        <v>0</v>
      </c>
      <c r="BI676">
        <v>0</v>
      </c>
      <c r="BJ676">
        <v>0</v>
      </c>
      <c r="BK676">
        <v>0</v>
      </c>
      <c r="BL676">
        <v>0</v>
      </c>
      <c r="BM676">
        <v>0</v>
      </c>
      <c r="BN676">
        <v>0</v>
      </c>
      <c r="BO676">
        <v>0</v>
      </c>
      <c r="BP676">
        <v>0</v>
      </c>
      <c r="BQ676">
        <v>0</v>
      </c>
      <c r="BR676">
        <v>0</v>
      </c>
      <c r="BS676">
        <v>0</v>
      </c>
      <c r="BT676">
        <v>0</v>
      </c>
      <c r="BU676">
        <v>0</v>
      </c>
      <c r="BV676">
        <v>0</v>
      </c>
      <c r="BW676">
        <v>0</v>
      </c>
      <c r="CX676">
        <f>Y676*Source!I283</f>
        <v>4.0000000000000003E-5</v>
      </c>
      <c r="CY676">
        <f t="shared" si="77"/>
        <v>20713</v>
      </c>
      <c r="CZ676">
        <f t="shared" si="78"/>
        <v>20713</v>
      </c>
      <c r="DA676">
        <f t="shared" si="79"/>
        <v>1</v>
      </c>
      <c r="DB676">
        <f t="shared" si="72"/>
        <v>8.2899999999999991</v>
      </c>
      <c r="DC676">
        <f t="shared" si="73"/>
        <v>0</v>
      </c>
    </row>
    <row r="677" spans="1:107">
      <c r="A677">
        <f>ROW(Source!A283)</f>
        <v>283</v>
      </c>
      <c r="B677">
        <v>48583957</v>
      </c>
      <c r="C677">
        <v>48585775</v>
      </c>
      <c r="D677">
        <v>40485440</v>
      </c>
      <c r="E677">
        <v>1</v>
      </c>
      <c r="F677">
        <v>1</v>
      </c>
      <c r="G677">
        <v>1</v>
      </c>
      <c r="H677">
        <v>3</v>
      </c>
      <c r="I677" t="s">
        <v>1301</v>
      </c>
      <c r="J677" t="s">
        <v>1302</v>
      </c>
      <c r="K677" t="s">
        <v>1303</v>
      </c>
      <c r="L677">
        <v>1348</v>
      </c>
      <c r="N677">
        <v>1009</v>
      </c>
      <c r="O677" t="s">
        <v>40</v>
      </c>
      <c r="P677" t="s">
        <v>40</v>
      </c>
      <c r="Q677">
        <v>1000</v>
      </c>
      <c r="W677">
        <v>0</v>
      </c>
      <c r="X677">
        <v>-1171140754</v>
      </c>
      <c r="Y677">
        <v>2.0000000000000001E-4</v>
      </c>
      <c r="AA677">
        <v>17917</v>
      </c>
      <c r="AB677">
        <v>0</v>
      </c>
      <c r="AC677">
        <v>0</v>
      </c>
      <c r="AD677">
        <v>0</v>
      </c>
      <c r="AE677">
        <v>17917</v>
      </c>
      <c r="AF677">
        <v>0</v>
      </c>
      <c r="AG677">
        <v>0</v>
      </c>
      <c r="AH677">
        <v>0</v>
      </c>
      <c r="AI677">
        <v>1</v>
      </c>
      <c r="AJ677">
        <v>1</v>
      </c>
      <c r="AK677">
        <v>1</v>
      </c>
      <c r="AL677">
        <v>1</v>
      </c>
      <c r="AN677">
        <v>0</v>
      </c>
      <c r="AO677">
        <v>1</v>
      </c>
      <c r="AP677">
        <v>0</v>
      </c>
      <c r="AQ677">
        <v>0</v>
      </c>
      <c r="AR677">
        <v>0</v>
      </c>
      <c r="AS677" t="s">
        <v>3</v>
      </c>
      <c r="AT677">
        <v>2.0000000000000001E-4</v>
      </c>
      <c r="AU677" t="s">
        <v>3</v>
      </c>
      <c r="AV677">
        <v>0</v>
      </c>
      <c r="AW677">
        <v>2</v>
      </c>
      <c r="AX677">
        <v>48585799</v>
      </c>
      <c r="AY677">
        <v>1</v>
      </c>
      <c r="AZ677">
        <v>0</v>
      </c>
      <c r="BA677">
        <v>764</v>
      </c>
      <c r="BB677">
        <v>0</v>
      </c>
      <c r="BC677">
        <v>0</v>
      </c>
      <c r="BD677">
        <v>0</v>
      </c>
      <c r="BE677">
        <v>0</v>
      </c>
      <c r="BF677">
        <v>0</v>
      </c>
      <c r="BG677">
        <v>0</v>
      </c>
      <c r="BH677">
        <v>0</v>
      </c>
      <c r="BI677">
        <v>0</v>
      </c>
      <c r="BJ677">
        <v>0</v>
      </c>
      <c r="BK677">
        <v>0</v>
      </c>
      <c r="BL677">
        <v>0</v>
      </c>
      <c r="BM677">
        <v>0</v>
      </c>
      <c r="BN677">
        <v>0</v>
      </c>
      <c r="BO677">
        <v>0</v>
      </c>
      <c r="BP677">
        <v>0</v>
      </c>
      <c r="BQ677">
        <v>0</v>
      </c>
      <c r="BR677">
        <v>0</v>
      </c>
      <c r="BS677">
        <v>0</v>
      </c>
      <c r="BT677">
        <v>0</v>
      </c>
      <c r="BU677">
        <v>0</v>
      </c>
      <c r="BV677">
        <v>0</v>
      </c>
      <c r="BW677">
        <v>0</v>
      </c>
      <c r="CX677">
        <f>Y677*Source!I283</f>
        <v>2.0000000000000002E-5</v>
      </c>
      <c r="CY677">
        <f t="shared" si="77"/>
        <v>17917</v>
      </c>
      <c r="CZ677">
        <f t="shared" si="78"/>
        <v>17917</v>
      </c>
      <c r="DA677">
        <f t="shared" si="79"/>
        <v>1</v>
      </c>
      <c r="DB677">
        <f t="shared" si="72"/>
        <v>3.58</v>
      </c>
      <c r="DC677">
        <f t="shared" si="73"/>
        <v>0</v>
      </c>
    </row>
    <row r="678" spans="1:107">
      <c r="A678">
        <f>ROW(Source!A283)</f>
        <v>283</v>
      </c>
      <c r="B678">
        <v>48583957</v>
      </c>
      <c r="C678">
        <v>48585775</v>
      </c>
      <c r="D678">
        <v>40484918</v>
      </c>
      <c r="E678">
        <v>1</v>
      </c>
      <c r="F678">
        <v>1</v>
      </c>
      <c r="G678">
        <v>1</v>
      </c>
      <c r="H678">
        <v>3</v>
      </c>
      <c r="I678" t="s">
        <v>1337</v>
      </c>
      <c r="J678" t="s">
        <v>1338</v>
      </c>
      <c r="K678" t="s">
        <v>1339</v>
      </c>
      <c r="L678">
        <v>1346</v>
      </c>
      <c r="N678">
        <v>1009</v>
      </c>
      <c r="O678" t="s">
        <v>220</v>
      </c>
      <c r="P678" t="s">
        <v>220</v>
      </c>
      <c r="Q678">
        <v>1</v>
      </c>
      <c r="W678">
        <v>0</v>
      </c>
      <c r="X678">
        <v>198669142</v>
      </c>
      <c r="Y678">
        <v>0.8</v>
      </c>
      <c r="AA678">
        <v>13.56</v>
      </c>
      <c r="AB678">
        <v>0</v>
      </c>
      <c r="AC678">
        <v>0</v>
      </c>
      <c r="AD678">
        <v>0</v>
      </c>
      <c r="AE678">
        <v>13.56</v>
      </c>
      <c r="AF678">
        <v>0</v>
      </c>
      <c r="AG678">
        <v>0</v>
      </c>
      <c r="AH678">
        <v>0</v>
      </c>
      <c r="AI678">
        <v>1</v>
      </c>
      <c r="AJ678">
        <v>1</v>
      </c>
      <c r="AK678">
        <v>1</v>
      </c>
      <c r="AL678">
        <v>1</v>
      </c>
      <c r="AN678">
        <v>0</v>
      </c>
      <c r="AO678">
        <v>1</v>
      </c>
      <c r="AP678">
        <v>0</v>
      </c>
      <c r="AQ678">
        <v>0</v>
      </c>
      <c r="AR678">
        <v>0</v>
      </c>
      <c r="AS678" t="s">
        <v>3</v>
      </c>
      <c r="AT678">
        <v>0.8</v>
      </c>
      <c r="AU678" t="s">
        <v>3</v>
      </c>
      <c r="AV678">
        <v>0</v>
      </c>
      <c r="AW678">
        <v>2</v>
      </c>
      <c r="AX678">
        <v>48585800</v>
      </c>
      <c r="AY678">
        <v>1</v>
      </c>
      <c r="AZ678">
        <v>0</v>
      </c>
      <c r="BA678">
        <v>765</v>
      </c>
      <c r="BB678">
        <v>0</v>
      </c>
      <c r="BC678">
        <v>0</v>
      </c>
      <c r="BD678">
        <v>0</v>
      </c>
      <c r="BE678">
        <v>0</v>
      </c>
      <c r="BF678">
        <v>0</v>
      </c>
      <c r="BG678">
        <v>0</v>
      </c>
      <c r="BH678">
        <v>0</v>
      </c>
      <c r="BI678">
        <v>0</v>
      </c>
      <c r="BJ678">
        <v>0</v>
      </c>
      <c r="BK678">
        <v>0</v>
      </c>
      <c r="BL678">
        <v>0</v>
      </c>
      <c r="BM678">
        <v>0</v>
      </c>
      <c r="BN678">
        <v>0</v>
      </c>
      <c r="BO678">
        <v>0</v>
      </c>
      <c r="BP678">
        <v>0</v>
      </c>
      <c r="BQ678">
        <v>0</v>
      </c>
      <c r="BR678">
        <v>0</v>
      </c>
      <c r="BS678">
        <v>0</v>
      </c>
      <c r="BT678">
        <v>0</v>
      </c>
      <c r="BU678">
        <v>0</v>
      </c>
      <c r="BV678">
        <v>0</v>
      </c>
      <c r="BW678">
        <v>0</v>
      </c>
      <c r="CX678">
        <f>Y678*Source!I283</f>
        <v>8.0000000000000016E-2</v>
      </c>
      <c r="CY678">
        <f t="shared" si="77"/>
        <v>13.56</v>
      </c>
      <c r="CZ678">
        <f t="shared" si="78"/>
        <v>13.56</v>
      </c>
      <c r="DA678">
        <f t="shared" si="79"/>
        <v>1</v>
      </c>
      <c r="DB678">
        <f t="shared" si="72"/>
        <v>10.85</v>
      </c>
      <c r="DC678">
        <f t="shared" si="73"/>
        <v>0</v>
      </c>
    </row>
    <row r="679" spans="1:107">
      <c r="A679">
        <f>ROW(Source!A283)</f>
        <v>283</v>
      </c>
      <c r="B679">
        <v>48583957</v>
      </c>
      <c r="C679">
        <v>48585775</v>
      </c>
      <c r="D679">
        <v>40482976</v>
      </c>
      <c r="E679">
        <v>1</v>
      </c>
      <c r="F679">
        <v>1</v>
      </c>
      <c r="G679">
        <v>1</v>
      </c>
      <c r="H679">
        <v>3</v>
      </c>
      <c r="I679" t="s">
        <v>1304</v>
      </c>
      <c r="J679" t="s">
        <v>1305</v>
      </c>
      <c r="K679" t="s">
        <v>1306</v>
      </c>
      <c r="L679">
        <v>1346</v>
      </c>
      <c r="N679">
        <v>1009</v>
      </c>
      <c r="O679" t="s">
        <v>220</v>
      </c>
      <c r="P679" t="s">
        <v>220</v>
      </c>
      <c r="Q679">
        <v>1</v>
      </c>
      <c r="W679">
        <v>0</v>
      </c>
      <c r="X679">
        <v>-1079761038</v>
      </c>
      <c r="Y679">
        <v>0.04</v>
      </c>
      <c r="AA679">
        <v>37.29</v>
      </c>
      <c r="AB679">
        <v>0</v>
      </c>
      <c r="AC679">
        <v>0</v>
      </c>
      <c r="AD679">
        <v>0</v>
      </c>
      <c r="AE679">
        <v>37.29</v>
      </c>
      <c r="AF679">
        <v>0</v>
      </c>
      <c r="AG679">
        <v>0</v>
      </c>
      <c r="AH679">
        <v>0</v>
      </c>
      <c r="AI679">
        <v>1</v>
      </c>
      <c r="AJ679">
        <v>1</v>
      </c>
      <c r="AK679">
        <v>1</v>
      </c>
      <c r="AL679">
        <v>1</v>
      </c>
      <c r="AN679">
        <v>0</v>
      </c>
      <c r="AO679">
        <v>1</v>
      </c>
      <c r="AP679">
        <v>0</v>
      </c>
      <c r="AQ679">
        <v>0</v>
      </c>
      <c r="AR679">
        <v>0</v>
      </c>
      <c r="AS679" t="s">
        <v>3</v>
      </c>
      <c r="AT679">
        <v>0.04</v>
      </c>
      <c r="AU679" t="s">
        <v>3</v>
      </c>
      <c r="AV679">
        <v>0</v>
      </c>
      <c r="AW679">
        <v>2</v>
      </c>
      <c r="AX679">
        <v>48585801</v>
      </c>
      <c r="AY679">
        <v>1</v>
      </c>
      <c r="AZ679">
        <v>0</v>
      </c>
      <c r="BA679">
        <v>766</v>
      </c>
      <c r="BB679">
        <v>0</v>
      </c>
      <c r="BC679">
        <v>0</v>
      </c>
      <c r="BD679">
        <v>0</v>
      </c>
      <c r="BE679">
        <v>0</v>
      </c>
      <c r="BF679">
        <v>0</v>
      </c>
      <c r="BG679">
        <v>0</v>
      </c>
      <c r="BH679">
        <v>0</v>
      </c>
      <c r="BI679">
        <v>0</v>
      </c>
      <c r="BJ679">
        <v>0</v>
      </c>
      <c r="BK679">
        <v>0</v>
      </c>
      <c r="BL679">
        <v>0</v>
      </c>
      <c r="BM679">
        <v>0</v>
      </c>
      <c r="BN679">
        <v>0</v>
      </c>
      <c r="BO679">
        <v>0</v>
      </c>
      <c r="BP679">
        <v>0</v>
      </c>
      <c r="BQ679">
        <v>0</v>
      </c>
      <c r="BR679">
        <v>0</v>
      </c>
      <c r="BS679">
        <v>0</v>
      </c>
      <c r="BT679">
        <v>0</v>
      </c>
      <c r="BU679">
        <v>0</v>
      </c>
      <c r="BV679">
        <v>0</v>
      </c>
      <c r="BW679">
        <v>0</v>
      </c>
      <c r="CX679">
        <f>Y679*Source!I283</f>
        <v>4.0000000000000001E-3</v>
      </c>
      <c r="CY679">
        <f t="shared" si="77"/>
        <v>37.29</v>
      </c>
      <c r="CZ679">
        <f t="shared" si="78"/>
        <v>37.29</v>
      </c>
      <c r="DA679">
        <f t="shared" si="79"/>
        <v>1</v>
      </c>
      <c r="DB679">
        <f t="shared" si="72"/>
        <v>1.49</v>
      </c>
      <c r="DC679">
        <f t="shared" si="73"/>
        <v>0</v>
      </c>
    </row>
    <row r="680" spans="1:107">
      <c r="A680">
        <f>ROW(Source!A283)</f>
        <v>283</v>
      </c>
      <c r="B680">
        <v>48583957</v>
      </c>
      <c r="C680">
        <v>48585775</v>
      </c>
      <c r="D680">
        <v>40482904</v>
      </c>
      <c r="E680">
        <v>1</v>
      </c>
      <c r="F680">
        <v>1</v>
      </c>
      <c r="G680">
        <v>1</v>
      </c>
      <c r="H680">
        <v>3</v>
      </c>
      <c r="I680" t="s">
        <v>1340</v>
      </c>
      <c r="J680" t="s">
        <v>1341</v>
      </c>
      <c r="K680" t="s">
        <v>1342</v>
      </c>
      <c r="L680">
        <v>1346</v>
      </c>
      <c r="N680">
        <v>1009</v>
      </c>
      <c r="O680" t="s">
        <v>220</v>
      </c>
      <c r="P680" t="s">
        <v>220</v>
      </c>
      <c r="Q680">
        <v>1</v>
      </c>
      <c r="W680">
        <v>0</v>
      </c>
      <c r="X680">
        <v>303894738</v>
      </c>
      <c r="Y680">
        <v>4</v>
      </c>
      <c r="AA680">
        <v>9.61</v>
      </c>
      <c r="AB680">
        <v>0</v>
      </c>
      <c r="AC680">
        <v>0</v>
      </c>
      <c r="AD680">
        <v>0</v>
      </c>
      <c r="AE680">
        <v>9.61</v>
      </c>
      <c r="AF680">
        <v>0</v>
      </c>
      <c r="AG680">
        <v>0</v>
      </c>
      <c r="AH680">
        <v>0</v>
      </c>
      <c r="AI680">
        <v>1</v>
      </c>
      <c r="AJ680">
        <v>1</v>
      </c>
      <c r="AK680">
        <v>1</v>
      </c>
      <c r="AL680">
        <v>1</v>
      </c>
      <c r="AN680">
        <v>0</v>
      </c>
      <c r="AO680">
        <v>1</v>
      </c>
      <c r="AP680">
        <v>0</v>
      </c>
      <c r="AQ680">
        <v>0</v>
      </c>
      <c r="AR680">
        <v>0</v>
      </c>
      <c r="AS680" t="s">
        <v>3</v>
      </c>
      <c r="AT680">
        <v>4</v>
      </c>
      <c r="AU680" t="s">
        <v>3</v>
      </c>
      <c r="AV680">
        <v>0</v>
      </c>
      <c r="AW680">
        <v>2</v>
      </c>
      <c r="AX680">
        <v>48585802</v>
      </c>
      <c r="AY680">
        <v>1</v>
      </c>
      <c r="AZ680">
        <v>0</v>
      </c>
      <c r="BA680">
        <v>767</v>
      </c>
      <c r="BB680">
        <v>0</v>
      </c>
      <c r="BC680">
        <v>0</v>
      </c>
      <c r="BD680">
        <v>0</v>
      </c>
      <c r="BE680">
        <v>0</v>
      </c>
      <c r="BF680">
        <v>0</v>
      </c>
      <c r="BG680">
        <v>0</v>
      </c>
      <c r="BH680">
        <v>0</v>
      </c>
      <c r="BI680">
        <v>0</v>
      </c>
      <c r="BJ680">
        <v>0</v>
      </c>
      <c r="BK680">
        <v>0</v>
      </c>
      <c r="BL680">
        <v>0</v>
      </c>
      <c r="BM680">
        <v>0</v>
      </c>
      <c r="BN680">
        <v>0</v>
      </c>
      <c r="BO680">
        <v>0</v>
      </c>
      <c r="BP680">
        <v>0</v>
      </c>
      <c r="BQ680">
        <v>0</v>
      </c>
      <c r="BR680">
        <v>0</v>
      </c>
      <c r="BS680">
        <v>0</v>
      </c>
      <c r="BT680">
        <v>0</v>
      </c>
      <c r="BU680">
        <v>0</v>
      </c>
      <c r="BV680">
        <v>0</v>
      </c>
      <c r="BW680">
        <v>0</v>
      </c>
      <c r="CX680">
        <f>Y680*Source!I283</f>
        <v>0.4</v>
      </c>
      <c r="CY680">
        <f t="shared" si="77"/>
        <v>9.61</v>
      </c>
      <c r="CZ680">
        <f t="shared" si="78"/>
        <v>9.61</v>
      </c>
      <c r="DA680">
        <f t="shared" si="79"/>
        <v>1</v>
      </c>
      <c r="DB680">
        <f t="shared" si="72"/>
        <v>38.44</v>
      </c>
      <c r="DC680">
        <f t="shared" si="73"/>
        <v>0</v>
      </c>
    </row>
    <row r="681" spans="1:107">
      <c r="A681">
        <f>ROW(Source!A283)</f>
        <v>283</v>
      </c>
      <c r="B681">
        <v>48583957</v>
      </c>
      <c r="C681">
        <v>48585775</v>
      </c>
      <c r="D681">
        <v>40489480</v>
      </c>
      <c r="E681">
        <v>1</v>
      </c>
      <c r="F681">
        <v>1</v>
      </c>
      <c r="G681">
        <v>1</v>
      </c>
      <c r="H681">
        <v>3</v>
      </c>
      <c r="I681" t="s">
        <v>1343</v>
      </c>
      <c r="J681" t="s">
        <v>1344</v>
      </c>
      <c r="K681" t="s">
        <v>1345</v>
      </c>
      <c r="L681">
        <v>1348</v>
      </c>
      <c r="N681">
        <v>1009</v>
      </c>
      <c r="O681" t="s">
        <v>40</v>
      </c>
      <c r="P681" t="s">
        <v>40</v>
      </c>
      <c r="Q681">
        <v>1000</v>
      </c>
      <c r="W681">
        <v>0</v>
      </c>
      <c r="X681">
        <v>-177336725</v>
      </c>
      <c r="Y681">
        <v>5.0000000000000001E-4</v>
      </c>
      <c r="AA681">
        <v>12430</v>
      </c>
      <c r="AB681">
        <v>0</v>
      </c>
      <c r="AC681">
        <v>0</v>
      </c>
      <c r="AD681">
        <v>0</v>
      </c>
      <c r="AE681">
        <v>12430</v>
      </c>
      <c r="AF681">
        <v>0</v>
      </c>
      <c r="AG681">
        <v>0</v>
      </c>
      <c r="AH681">
        <v>0</v>
      </c>
      <c r="AI681">
        <v>1</v>
      </c>
      <c r="AJ681">
        <v>1</v>
      </c>
      <c r="AK681">
        <v>1</v>
      </c>
      <c r="AL681">
        <v>1</v>
      </c>
      <c r="AN681">
        <v>0</v>
      </c>
      <c r="AO681">
        <v>1</v>
      </c>
      <c r="AP681">
        <v>0</v>
      </c>
      <c r="AQ681">
        <v>0</v>
      </c>
      <c r="AR681">
        <v>0</v>
      </c>
      <c r="AS681" t="s">
        <v>3</v>
      </c>
      <c r="AT681">
        <v>5.0000000000000001E-4</v>
      </c>
      <c r="AU681" t="s">
        <v>3</v>
      </c>
      <c r="AV681">
        <v>0</v>
      </c>
      <c r="AW681">
        <v>2</v>
      </c>
      <c r="AX681">
        <v>48585803</v>
      </c>
      <c r="AY681">
        <v>1</v>
      </c>
      <c r="AZ681">
        <v>0</v>
      </c>
      <c r="BA681">
        <v>768</v>
      </c>
      <c r="BB681">
        <v>0</v>
      </c>
      <c r="BC681">
        <v>0</v>
      </c>
      <c r="BD681">
        <v>0</v>
      </c>
      <c r="BE681">
        <v>0</v>
      </c>
      <c r="BF681">
        <v>0</v>
      </c>
      <c r="BG681">
        <v>0</v>
      </c>
      <c r="BH681">
        <v>0</v>
      </c>
      <c r="BI681">
        <v>0</v>
      </c>
      <c r="BJ681">
        <v>0</v>
      </c>
      <c r="BK681">
        <v>0</v>
      </c>
      <c r="BL681">
        <v>0</v>
      </c>
      <c r="BM681">
        <v>0</v>
      </c>
      <c r="BN681">
        <v>0</v>
      </c>
      <c r="BO681">
        <v>0</v>
      </c>
      <c r="BP681">
        <v>0</v>
      </c>
      <c r="BQ681">
        <v>0</v>
      </c>
      <c r="BR681">
        <v>0</v>
      </c>
      <c r="BS681">
        <v>0</v>
      </c>
      <c r="BT681">
        <v>0</v>
      </c>
      <c r="BU681">
        <v>0</v>
      </c>
      <c r="BV681">
        <v>0</v>
      </c>
      <c r="BW681">
        <v>0</v>
      </c>
      <c r="CX681">
        <f>Y681*Source!I283</f>
        <v>5.0000000000000002E-5</v>
      </c>
      <c r="CY681">
        <f t="shared" si="77"/>
        <v>12430</v>
      </c>
      <c r="CZ681">
        <f t="shared" si="78"/>
        <v>12430</v>
      </c>
      <c r="DA681">
        <f t="shared" si="79"/>
        <v>1</v>
      </c>
      <c r="DB681">
        <f t="shared" si="72"/>
        <v>6.22</v>
      </c>
      <c r="DC681">
        <f t="shared" si="73"/>
        <v>0</v>
      </c>
    </row>
    <row r="682" spans="1:107">
      <c r="A682">
        <f>ROW(Source!A283)</f>
        <v>283</v>
      </c>
      <c r="B682">
        <v>48583957</v>
      </c>
      <c r="C682">
        <v>48585775</v>
      </c>
      <c r="D682">
        <v>40489267</v>
      </c>
      <c r="E682">
        <v>1</v>
      </c>
      <c r="F682">
        <v>1</v>
      </c>
      <c r="G682">
        <v>1</v>
      </c>
      <c r="H682">
        <v>3</v>
      </c>
      <c r="I682" t="s">
        <v>1346</v>
      </c>
      <c r="J682" t="s">
        <v>1347</v>
      </c>
      <c r="K682" t="s">
        <v>1348</v>
      </c>
      <c r="L682">
        <v>1358</v>
      </c>
      <c r="N682">
        <v>1010</v>
      </c>
      <c r="O682" t="s">
        <v>506</v>
      </c>
      <c r="P682" t="s">
        <v>506</v>
      </c>
      <c r="Q682">
        <v>10</v>
      </c>
      <c r="W682">
        <v>0</v>
      </c>
      <c r="X682">
        <v>-1710257751</v>
      </c>
      <c r="Y682">
        <v>4</v>
      </c>
      <c r="AA682">
        <v>1.8</v>
      </c>
      <c r="AB682">
        <v>0</v>
      </c>
      <c r="AC682">
        <v>0</v>
      </c>
      <c r="AD682">
        <v>0</v>
      </c>
      <c r="AE682">
        <v>1.8</v>
      </c>
      <c r="AF682">
        <v>0</v>
      </c>
      <c r="AG682">
        <v>0</v>
      </c>
      <c r="AH682">
        <v>0</v>
      </c>
      <c r="AI682">
        <v>1</v>
      </c>
      <c r="AJ682">
        <v>1</v>
      </c>
      <c r="AK682">
        <v>1</v>
      </c>
      <c r="AL682">
        <v>1</v>
      </c>
      <c r="AN682">
        <v>0</v>
      </c>
      <c r="AO682">
        <v>1</v>
      </c>
      <c r="AP682">
        <v>0</v>
      </c>
      <c r="AQ682">
        <v>0</v>
      </c>
      <c r="AR682">
        <v>0</v>
      </c>
      <c r="AS682" t="s">
        <v>3</v>
      </c>
      <c r="AT682">
        <v>4</v>
      </c>
      <c r="AU682" t="s">
        <v>3</v>
      </c>
      <c r="AV682">
        <v>0</v>
      </c>
      <c r="AW682">
        <v>2</v>
      </c>
      <c r="AX682">
        <v>48585804</v>
      </c>
      <c r="AY682">
        <v>1</v>
      </c>
      <c r="AZ682">
        <v>0</v>
      </c>
      <c r="BA682">
        <v>769</v>
      </c>
      <c r="BB682">
        <v>0</v>
      </c>
      <c r="BC682">
        <v>0</v>
      </c>
      <c r="BD682">
        <v>0</v>
      </c>
      <c r="BE682">
        <v>0</v>
      </c>
      <c r="BF682">
        <v>0</v>
      </c>
      <c r="BG682">
        <v>0</v>
      </c>
      <c r="BH682">
        <v>0</v>
      </c>
      <c r="BI682">
        <v>0</v>
      </c>
      <c r="BJ682">
        <v>0</v>
      </c>
      <c r="BK682">
        <v>0</v>
      </c>
      <c r="BL682">
        <v>0</v>
      </c>
      <c r="BM682">
        <v>0</v>
      </c>
      <c r="BN682">
        <v>0</v>
      </c>
      <c r="BO682">
        <v>0</v>
      </c>
      <c r="BP682">
        <v>0</v>
      </c>
      <c r="BQ682">
        <v>0</v>
      </c>
      <c r="BR682">
        <v>0</v>
      </c>
      <c r="BS682">
        <v>0</v>
      </c>
      <c r="BT682">
        <v>0</v>
      </c>
      <c r="BU682">
        <v>0</v>
      </c>
      <c r="BV682">
        <v>0</v>
      </c>
      <c r="BW682">
        <v>0</v>
      </c>
      <c r="CX682">
        <f>Y682*Source!I283</f>
        <v>0.4</v>
      </c>
      <c r="CY682">
        <f t="shared" si="77"/>
        <v>1.8</v>
      </c>
      <c r="CZ682">
        <f t="shared" si="78"/>
        <v>1.8</v>
      </c>
      <c r="DA682">
        <f t="shared" si="79"/>
        <v>1</v>
      </c>
      <c r="DB682">
        <f t="shared" si="72"/>
        <v>7.2</v>
      </c>
      <c r="DC682">
        <f t="shared" si="73"/>
        <v>0</v>
      </c>
    </row>
    <row r="683" spans="1:107">
      <c r="A683">
        <f>ROW(Source!A283)</f>
        <v>283</v>
      </c>
      <c r="B683">
        <v>48583957</v>
      </c>
      <c r="C683">
        <v>48585775</v>
      </c>
      <c r="D683">
        <v>40496534</v>
      </c>
      <c r="E683">
        <v>1</v>
      </c>
      <c r="F683">
        <v>1</v>
      </c>
      <c r="G683">
        <v>1</v>
      </c>
      <c r="H683">
        <v>3</v>
      </c>
      <c r="I683" t="s">
        <v>1349</v>
      </c>
      <c r="J683" t="s">
        <v>1350</v>
      </c>
      <c r="K683" t="s">
        <v>1351</v>
      </c>
      <c r="L683">
        <v>1348</v>
      </c>
      <c r="N683">
        <v>1009</v>
      </c>
      <c r="O683" t="s">
        <v>40</v>
      </c>
      <c r="P683" t="s">
        <v>40</v>
      </c>
      <c r="Q683">
        <v>1000</v>
      </c>
      <c r="W683">
        <v>0</v>
      </c>
      <c r="X683">
        <v>-1898151500</v>
      </c>
      <c r="Y683">
        <v>8.0000000000000004E-4</v>
      </c>
      <c r="AA683">
        <v>12330</v>
      </c>
      <c r="AB683">
        <v>0</v>
      </c>
      <c r="AC683">
        <v>0</v>
      </c>
      <c r="AD683">
        <v>0</v>
      </c>
      <c r="AE683">
        <v>12330</v>
      </c>
      <c r="AF683">
        <v>0</v>
      </c>
      <c r="AG683">
        <v>0</v>
      </c>
      <c r="AH683">
        <v>0</v>
      </c>
      <c r="AI683">
        <v>1</v>
      </c>
      <c r="AJ683">
        <v>1</v>
      </c>
      <c r="AK683">
        <v>1</v>
      </c>
      <c r="AL683">
        <v>1</v>
      </c>
      <c r="AN683">
        <v>0</v>
      </c>
      <c r="AO683">
        <v>1</v>
      </c>
      <c r="AP683">
        <v>0</v>
      </c>
      <c r="AQ683">
        <v>0</v>
      </c>
      <c r="AR683">
        <v>0</v>
      </c>
      <c r="AS683" t="s">
        <v>3</v>
      </c>
      <c r="AT683">
        <v>8.0000000000000004E-4</v>
      </c>
      <c r="AU683" t="s">
        <v>3</v>
      </c>
      <c r="AV683">
        <v>0</v>
      </c>
      <c r="AW683">
        <v>2</v>
      </c>
      <c r="AX683">
        <v>48585805</v>
      </c>
      <c r="AY683">
        <v>1</v>
      </c>
      <c r="AZ683">
        <v>0</v>
      </c>
      <c r="BA683">
        <v>770</v>
      </c>
      <c r="BB683">
        <v>0</v>
      </c>
      <c r="BC683">
        <v>0</v>
      </c>
      <c r="BD683">
        <v>0</v>
      </c>
      <c r="BE683">
        <v>0</v>
      </c>
      <c r="BF683">
        <v>0</v>
      </c>
      <c r="BG683">
        <v>0</v>
      </c>
      <c r="BH683">
        <v>0</v>
      </c>
      <c r="BI683">
        <v>0</v>
      </c>
      <c r="BJ683">
        <v>0</v>
      </c>
      <c r="BK683">
        <v>0</v>
      </c>
      <c r="BL683">
        <v>0</v>
      </c>
      <c r="BM683">
        <v>0</v>
      </c>
      <c r="BN683">
        <v>0</v>
      </c>
      <c r="BO683">
        <v>0</v>
      </c>
      <c r="BP683">
        <v>0</v>
      </c>
      <c r="BQ683">
        <v>0</v>
      </c>
      <c r="BR683">
        <v>0</v>
      </c>
      <c r="BS683">
        <v>0</v>
      </c>
      <c r="BT683">
        <v>0</v>
      </c>
      <c r="BU683">
        <v>0</v>
      </c>
      <c r="BV683">
        <v>0</v>
      </c>
      <c r="BW683">
        <v>0</v>
      </c>
      <c r="CX683">
        <f>Y683*Source!I283</f>
        <v>8.0000000000000007E-5</v>
      </c>
      <c r="CY683">
        <f t="shared" si="77"/>
        <v>12330</v>
      </c>
      <c r="CZ683">
        <f t="shared" si="78"/>
        <v>12330</v>
      </c>
      <c r="DA683">
        <f t="shared" si="79"/>
        <v>1</v>
      </c>
      <c r="DB683">
        <f t="shared" si="72"/>
        <v>9.86</v>
      </c>
      <c r="DC683">
        <f t="shared" si="73"/>
        <v>0</v>
      </c>
    </row>
    <row r="684" spans="1:107">
      <c r="A684">
        <f>ROW(Source!A283)</f>
        <v>283</v>
      </c>
      <c r="B684">
        <v>48583957</v>
      </c>
      <c r="C684">
        <v>48585775</v>
      </c>
      <c r="D684">
        <v>40514515</v>
      </c>
      <c r="E684">
        <v>1</v>
      </c>
      <c r="F684">
        <v>1</v>
      </c>
      <c r="G684">
        <v>1</v>
      </c>
      <c r="H684">
        <v>3</v>
      </c>
      <c r="I684" t="s">
        <v>1352</v>
      </c>
      <c r="J684" t="s">
        <v>1353</v>
      </c>
      <c r="K684" t="s">
        <v>1354</v>
      </c>
      <c r="L684">
        <v>1035</v>
      </c>
      <c r="N684">
        <v>1013</v>
      </c>
      <c r="O684" t="s">
        <v>129</v>
      </c>
      <c r="P684" t="s">
        <v>129</v>
      </c>
      <c r="Q684">
        <v>1</v>
      </c>
      <c r="W684">
        <v>0</v>
      </c>
      <c r="X684">
        <v>694613805</v>
      </c>
      <c r="Y684">
        <v>10</v>
      </c>
      <c r="AA684">
        <v>523.5</v>
      </c>
      <c r="AB684">
        <v>0</v>
      </c>
      <c r="AC684">
        <v>0</v>
      </c>
      <c r="AD684">
        <v>0</v>
      </c>
      <c r="AE684">
        <v>523.5</v>
      </c>
      <c r="AF684">
        <v>0</v>
      </c>
      <c r="AG684">
        <v>0</v>
      </c>
      <c r="AH684">
        <v>0</v>
      </c>
      <c r="AI684">
        <v>1</v>
      </c>
      <c r="AJ684">
        <v>1</v>
      </c>
      <c r="AK684">
        <v>1</v>
      </c>
      <c r="AL684">
        <v>1</v>
      </c>
      <c r="AN684">
        <v>0</v>
      </c>
      <c r="AO684">
        <v>1</v>
      </c>
      <c r="AP684">
        <v>0</v>
      </c>
      <c r="AQ684">
        <v>0</v>
      </c>
      <c r="AR684">
        <v>0</v>
      </c>
      <c r="AS684" t="s">
        <v>3</v>
      </c>
      <c r="AT684">
        <v>10</v>
      </c>
      <c r="AU684" t="s">
        <v>3</v>
      </c>
      <c r="AV684">
        <v>0</v>
      </c>
      <c r="AW684">
        <v>2</v>
      </c>
      <c r="AX684">
        <v>48585806</v>
      </c>
      <c r="AY684">
        <v>1</v>
      </c>
      <c r="AZ684">
        <v>0</v>
      </c>
      <c r="BA684">
        <v>771</v>
      </c>
      <c r="BB684">
        <v>0</v>
      </c>
      <c r="BC684">
        <v>0</v>
      </c>
      <c r="BD684">
        <v>0</v>
      </c>
      <c r="BE684">
        <v>0</v>
      </c>
      <c r="BF684">
        <v>0</v>
      </c>
      <c r="BG684">
        <v>0</v>
      </c>
      <c r="BH684">
        <v>0</v>
      </c>
      <c r="BI684">
        <v>0</v>
      </c>
      <c r="BJ684">
        <v>0</v>
      </c>
      <c r="BK684">
        <v>0</v>
      </c>
      <c r="BL684">
        <v>0</v>
      </c>
      <c r="BM684">
        <v>0</v>
      </c>
      <c r="BN684">
        <v>0</v>
      </c>
      <c r="BO684">
        <v>0</v>
      </c>
      <c r="BP684">
        <v>0</v>
      </c>
      <c r="BQ684">
        <v>0</v>
      </c>
      <c r="BR684">
        <v>0</v>
      </c>
      <c r="BS684">
        <v>0</v>
      </c>
      <c r="BT684">
        <v>0</v>
      </c>
      <c r="BU684">
        <v>0</v>
      </c>
      <c r="BV684">
        <v>0</v>
      </c>
      <c r="BW684">
        <v>0</v>
      </c>
      <c r="CX684">
        <f>Y684*Source!I283</f>
        <v>1</v>
      </c>
      <c r="CY684">
        <f t="shared" si="77"/>
        <v>523.5</v>
      </c>
      <c r="CZ684">
        <f t="shared" si="78"/>
        <v>523.5</v>
      </c>
      <c r="DA684">
        <f t="shared" si="79"/>
        <v>1</v>
      </c>
      <c r="DB684">
        <f t="shared" si="72"/>
        <v>5235</v>
      </c>
      <c r="DC684">
        <f t="shared" si="73"/>
        <v>0</v>
      </c>
    </row>
    <row r="685" spans="1:107">
      <c r="A685">
        <f>ROW(Source!A283)</f>
        <v>283</v>
      </c>
      <c r="B685">
        <v>48583957</v>
      </c>
      <c r="C685">
        <v>48585775</v>
      </c>
      <c r="D685">
        <v>40540927</v>
      </c>
      <c r="E685">
        <v>1</v>
      </c>
      <c r="F685">
        <v>1</v>
      </c>
      <c r="G685">
        <v>1</v>
      </c>
      <c r="H685">
        <v>3</v>
      </c>
      <c r="I685" t="s">
        <v>1355</v>
      </c>
      <c r="J685" t="s">
        <v>1356</v>
      </c>
      <c r="K685" t="s">
        <v>1357</v>
      </c>
      <c r="L685">
        <v>1346</v>
      </c>
      <c r="N685">
        <v>1009</v>
      </c>
      <c r="O685" t="s">
        <v>220</v>
      </c>
      <c r="P685" t="s">
        <v>220</v>
      </c>
      <c r="Q685">
        <v>1</v>
      </c>
      <c r="W685">
        <v>0</v>
      </c>
      <c r="X685">
        <v>599138351</v>
      </c>
      <c r="Y685">
        <v>20</v>
      </c>
      <c r="AA685">
        <v>6.6</v>
      </c>
      <c r="AB685">
        <v>0</v>
      </c>
      <c r="AC685">
        <v>0</v>
      </c>
      <c r="AD685">
        <v>0</v>
      </c>
      <c r="AE685">
        <v>6.6</v>
      </c>
      <c r="AF685">
        <v>0</v>
      </c>
      <c r="AG685">
        <v>0</v>
      </c>
      <c r="AH685">
        <v>0</v>
      </c>
      <c r="AI685">
        <v>1</v>
      </c>
      <c r="AJ685">
        <v>1</v>
      </c>
      <c r="AK685">
        <v>1</v>
      </c>
      <c r="AL685">
        <v>1</v>
      </c>
      <c r="AN685">
        <v>0</v>
      </c>
      <c r="AO685">
        <v>1</v>
      </c>
      <c r="AP685">
        <v>0</v>
      </c>
      <c r="AQ685">
        <v>0</v>
      </c>
      <c r="AR685">
        <v>0</v>
      </c>
      <c r="AS685" t="s">
        <v>3</v>
      </c>
      <c r="AT685">
        <v>20</v>
      </c>
      <c r="AU685" t="s">
        <v>3</v>
      </c>
      <c r="AV685">
        <v>0</v>
      </c>
      <c r="AW685">
        <v>2</v>
      </c>
      <c r="AX685">
        <v>48585807</v>
      </c>
      <c r="AY685">
        <v>1</v>
      </c>
      <c r="AZ685">
        <v>0</v>
      </c>
      <c r="BA685">
        <v>772</v>
      </c>
      <c r="BB685">
        <v>0</v>
      </c>
      <c r="BC685">
        <v>0</v>
      </c>
      <c r="BD685">
        <v>0</v>
      </c>
      <c r="BE685">
        <v>0</v>
      </c>
      <c r="BF685">
        <v>0</v>
      </c>
      <c r="BG685">
        <v>0</v>
      </c>
      <c r="BH685">
        <v>0</v>
      </c>
      <c r="BI685">
        <v>0</v>
      </c>
      <c r="BJ685">
        <v>0</v>
      </c>
      <c r="BK685">
        <v>0</v>
      </c>
      <c r="BL685">
        <v>0</v>
      </c>
      <c r="BM685">
        <v>0</v>
      </c>
      <c r="BN685">
        <v>0</v>
      </c>
      <c r="BO685">
        <v>0</v>
      </c>
      <c r="BP685">
        <v>0</v>
      </c>
      <c r="BQ685">
        <v>0</v>
      </c>
      <c r="BR685">
        <v>0</v>
      </c>
      <c r="BS685">
        <v>0</v>
      </c>
      <c r="BT685">
        <v>0</v>
      </c>
      <c r="BU685">
        <v>0</v>
      </c>
      <c r="BV685">
        <v>0</v>
      </c>
      <c r="BW685">
        <v>0</v>
      </c>
      <c r="CX685">
        <f>Y685*Source!I283</f>
        <v>2</v>
      </c>
      <c r="CY685">
        <f t="shared" si="77"/>
        <v>6.6</v>
      </c>
      <c r="CZ685">
        <f t="shared" si="78"/>
        <v>6.6</v>
      </c>
      <c r="DA685">
        <f t="shared" si="79"/>
        <v>1</v>
      </c>
      <c r="DB685">
        <f t="shared" si="72"/>
        <v>132</v>
      </c>
      <c r="DC685">
        <f t="shared" si="73"/>
        <v>0</v>
      </c>
    </row>
    <row r="686" spans="1:107">
      <c r="A686">
        <f>ROW(Source!A286)</f>
        <v>286</v>
      </c>
      <c r="B686">
        <v>48583957</v>
      </c>
      <c r="C686">
        <v>48585810</v>
      </c>
      <c r="D686">
        <v>23135499</v>
      </c>
      <c r="E686">
        <v>1</v>
      </c>
      <c r="F686">
        <v>1</v>
      </c>
      <c r="G686">
        <v>1</v>
      </c>
      <c r="H686">
        <v>1</v>
      </c>
      <c r="I686" t="s">
        <v>1296</v>
      </c>
      <c r="J686" t="s">
        <v>3</v>
      </c>
      <c r="K686" t="s">
        <v>1297</v>
      </c>
      <c r="L686">
        <v>1369</v>
      </c>
      <c r="N686">
        <v>1013</v>
      </c>
      <c r="O686" t="s">
        <v>991</v>
      </c>
      <c r="P686" t="s">
        <v>991</v>
      </c>
      <c r="Q686">
        <v>1</v>
      </c>
      <c r="W686">
        <v>0</v>
      </c>
      <c r="X686">
        <v>-499460097</v>
      </c>
      <c r="Y686">
        <v>21.65</v>
      </c>
      <c r="AA686">
        <v>0</v>
      </c>
      <c r="AB686">
        <v>0</v>
      </c>
      <c r="AC686">
        <v>0</v>
      </c>
      <c r="AD686">
        <v>8.99</v>
      </c>
      <c r="AE686">
        <v>0</v>
      </c>
      <c r="AF686">
        <v>0</v>
      </c>
      <c r="AG686">
        <v>0</v>
      </c>
      <c r="AH686">
        <v>8.99</v>
      </c>
      <c r="AI686">
        <v>1</v>
      </c>
      <c r="AJ686">
        <v>1</v>
      </c>
      <c r="AK686">
        <v>1</v>
      </c>
      <c r="AL686">
        <v>1</v>
      </c>
      <c r="AN686">
        <v>0</v>
      </c>
      <c r="AO686">
        <v>1</v>
      </c>
      <c r="AP686">
        <v>0</v>
      </c>
      <c r="AQ686">
        <v>0</v>
      </c>
      <c r="AR686">
        <v>0</v>
      </c>
      <c r="AS686" t="s">
        <v>3</v>
      </c>
      <c r="AT686">
        <v>21.65</v>
      </c>
      <c r="AU686" t="s">
        <v>3</v>
      </c>
      <c r="AV686">
        <v>1</v>
      </c>
      <c r="AW686">
        <v>2</v>
      </c>
      <c r="AX686">
        <v>48585824</v>
      </c>
      <c r="AY686">
        <v>1</v>
      </c>
      <c r="AZ686">
        <v>0</v>
      </c>
      <c r="BA686">
        <v>773</v>
      </c>
      <c r="BB686">
        <v>0</v>
      </c>
      <c r="BC686">
        <v>0</v>
      </c>
      <c r="BD686">
        <v>0</v>
      </c>
      <c r="BE686">
        <v>0</v>
      </c>
      <c r="BF686">
        <v>0</v>
      </c>
      <c r="BG686">
        <v>0</v>
      </c>
      <c r="BH686">
        <v>0</v>
      </c>
      <c r="BI686">
        <v>0</v>
      </c>
      <c r="BJ686">
        <v>0</v>
      </c>
      <c r="BK686">
        <v>0</v>
      </c>
      <c r="BL686">
        <v>0</v>
      </c>
      <c r="BM686">
        <v>0</v>
      </c>
      <c r="BN686">
        <v>0</v>
      </c>
      <c r="BO686">
        <v>0</v>
      </c>
      <c r="BP686">
        <v>0</v>
      </c>
      <c r="BQ686">
        <v>0</v>
      </c>
      <c r="BR686">
        <v>0</v>
      </c>
      <c r="BS686">
        <v>0</v>
      </c>
      <c r="BT686">
        <v>0</v>
      </c>
      <c r="BU686">
        <v>0</v>
      </c>
      <c r="BV686">
        <v>0</v>
      </c>
      <c r="BW686">
        <v>0</v>
      </c>
      <c r="CX686">
        <f>Y686*Source!I286</f>
        <v>2.165</v>
      </c>
      <c r="CY686">
        <f>AD686</f>
        <v>8.99</v>
      </c>
      <c r="CZ686">
        <f>AH686</f>
        <v>8.99</v>
      </c>
      <c r="DA686">
        <f>AL686</f>
        <v>1</v>
      </c>
      <c r="DB686">
        <f t="shared" ref="DB686:DB749" si="80">ROUND(ROUND(AT686*CZ686,2),2)</f>
        <v>194.63</v>
      </c>
      <c r="DC686">
        <f t="shared" ref="DC686:DC749" si="81">ROUND(ROUND(AT686*AG686,2),2)</f>
        <v>0</v>
      </c>
    </row>
    <row r="687" spans="1:107">
      <c r="A687">
        <f>ROW(Source!A286)</f>
        <v>286</v>
      </c>
      <c r="B687">
        <v>48583957</v>
      </c>
      <c r="C687">
        <v>48585810</v>
      </c>
      <c r="D687">
        <v>121548</v>
      </c>
      <c r="E687">
        <v>1</v>
      </c>
      <c r="F687">
        <v>1</v>
      </c>
      <c r="G687">
        <v>1</v>
      </c>
      <c r="H687">
        <v>1</v>
      </c>
      <c r="I687" t="s">
        <v>24</v>
      </c>
      <c r="J687" t="s">
        <v>3</v>
      </c>
      <c r="K687" t="s">
        <v>992</v>
      </c>
      <c r="L687">
        <v>608254</v>
      </c>
      <c r="N687">
        <v>1013</v>
      </c>
      <c r="O687" t="s">
        <v>993</v>
      </c>
      <c r="P687" t="s">
        <v>993</v>
      </c>
      <c r="Q687">
        <v>1</v>
      </c>
      <c r="W687">
        <v>0</v>
      </c>
      <c r="X687">
        <v>-185737400</v>
      </c>
      <c r="Y687">
        <v>0.13</v>
      </c>
      <c r="AA687">
        <v>0</v>
      </c>
      <c r="AB687">
        <v>0</v>
      </c>
      <c r="AC687">
        <v>0</v>
      </c>
      <c r="AD687">
        <v>0</v>
      </c>
      <c r="AE687">
        <v>0</v>
      </c>
      <c r="AF687">
        <v>0</v>
      </c>
      <c r="AG687">
        <v>0</v>
      </c>
      <c r="AH687">
        <v>0</v>
      </c>
      <c r="AI687">
        <v>1</v>
      </c>
      <c r="AJ687">
        <v>1</v>
      </c>
      <c r="AK687">
        <v>1</v>
      </c>
      <c r="AL687">
        <v>1</v>
      </c>
      <c r="AN687">
        <v>0</v>
      </c>
      <c r="AO687">
        <v>1</v>
      </c>
      <c r="AP687">
        <v>0</v>
      </c>
      <c r="AQ687">
        <v>0</v>
      </c>
      <c r="AR687">
        <v>0</v>
      </c>
      <c r="AS687" t="s">
        <v>3</v>
      </c>
      <c r="AT687">
        <v>0.13</v>
      </c>
      <c r="AU687" t="s">
        <v>3</v>
      </c>
      <c r="AV687">
        <v>2</v>
      </c>
      <c r="AW687">
        <v>2</v>
      </c>
      <c r="AX687">
        <v>48585825</v>
      </c>
      <c r="AY687">
        <v>1</v>
      </c>
      <c r="AZ687">
        <v>0</v>
      </c>
      <c r="BA687">
        <v>774</v>
      </c>
      <c r="BB687">
        <v>0</v>
      </c>
      <c r="BC687">
        <v>0</v>
      </c>
      <c r="BD687">
        <v>0</v>
      </c>
      <c r="BE687">
        <v>0</v>
      </c>
      <c r="BF687">
        <v>0</v>
      </c>
      <c r="BG687">
        <v>0</v>
      </c>
      <c r="BH687">
        <v>0</v>
      </c>
      <c r="BI687">
        <v>0</v>
      </c>
      <c r="BJ687">
        <v>0</v>
      </c>
      <c r="BK687">
        <v>0</v>
      </c>
      <c r="BL687">
        <v>0</v>
      </c>
      <c r="BM687">
        <v>0</v>
      </c>
      <c r="BN687">
        <v>0</v>
      </c>
      <c r="BO687">
        <v>0</v>
      </c>
      <c r="BP687">
        <v>0</v>
      </c>
      <c r="BQ687">
        <v>0</v>
      </c>
      <c r="BR687">
        <v>0</v>
      </c>
      <c r="BS687">
        <v>0</v>
      </c>
      <c r="BT687">
        <v>0</v>
      </c>
      <c r="BU687">
        <v>0</v>
      </c>
      <c r="BV687">
        <v>0</v>
      </c>
      <c r="BW687">
        <v>0</v>
      </c>
      <c r="CX687">
        <f>Y687*Source!I286</f>
        <v>1.3000000000000001E-2</v>
      </c>
      <c r="CY687">
        <f>AD687</f>
        <v>0</v>
      </c>
      <c r="CZ687">
        <f>AH687</f>
        <v>0</v>
      </c>
      <c r="DA687">
        <f>AL687</f>
        <v>1</v>
      </c>
      <c r="DB687">
        <f t="shared" si="80"/>
        <v>0</v>
      </c>
      <c r="DC687">
        <f t="shared" si="81"/>
        <v>0</v>
      </c>
    </row>
    <row r="688" spans="1:107">
      <c r="A688">
        <f>ROW(Source!A286)</f>
        <v>286</v>
      </c>
      <c r="B688">
        <v>48583957</v>
      </c>
      <c r="C688">
        <v>48585810</v>
      </c>
      <c r="D688">
        <v>40547141</v>
      </c>
      <c r="E688">
        <v>1</v>
      </c>
      <c r="F688">
        <v>1</v>
      </c>
      <c r="G688">
        <v>1</v>
      </c>
      <c r="H688">
        <v>2</v>
      </c>
      <c r="I688" t="s">
        <v>1009</v>
      </c>
      <c r="J688" t="s">
        <v>1017</v>
      </c>
      <c r="K688" t="s">
        <v>1011</v>
      </c>
      <c r="L688">
        <v>1368</v>
      </c>
      <c r="N688">
        <v>1011</v>
      </c>
      <c r="O688" t="s">
        <v>997</v>
      </c>
      <c r="P688" t="s">
        <v>997</v>
      </c>
      <c r="Q688">
        <v>1</v>
      </c>
      <c r="W688">
        <v>0</v>
      </c>
      <c r="X688">
        <v>1753337916</v>
      </c>
      <c r="Y688">
        <v>0.13</v>
      </c>
      <c r="AA688">
        <v>0</v>
      </c>
      <c r="AB688">
        <v>32.090000000000003</v>
      </c>
      <c r="AC688">
        <v>12.1</v>
      </c>
      <c r="AD688">
        <v>0</v>
      </c>
      <c r="AE688">
        <v>0</v>
      </c>
      <c r="AF688">
        <v>32.090000000000003</v>
      </c>
      <c r="AG688">
        <v>12.1</v>
      </c>
      <c r="AH688">
        <v>0</v>
      </c>
      <c r="AI688">
        <v>1</v>
      </c>
      <c r="AJ688">
        <v>1</v>
      </c>
      <c r="AK688">
        <v>1</v>
      </c>
      <c r="AL688">
        <v>1</v>
      </c>
      <c r="AN688">
        <v>0</v>
      </c>
      <c r="AO688">
        <v>1</v>
      </c>
      <c r="AP688">
        <v>0</v>
      </c>
      <c r="AQ688">
        <v>0</v>
      </c>
      <c r="AR688">
        <v>0</v>
      </c>
      <c r="AS688" t="s">
        <v>3</v>
      </c>
      <c r="AT688">
        <v>0.13</v>
      </c>
      <c r="AU688" t="s">
        <v>3</v>
      </c>
      <c r="AV688">
        <v>0</v>
      </c>
      <c r="AW688">
        <v>2</v>
      </c>
      <c r="AX688">
        <v>48585826</v>
      </c>
      <c r="AY688">
        <v>1</v>
      </c>
      <c r="AZ688">
        <v>0</v>
      </c>
      <c r="BA688">
        <v>775</v>
      </c>
      <c r="BB688">
        <v>0</v>
      </c>
      <c r="BC688">
        <v>0</v>
      </c>
      <c r="BD688">
        <v>0</v>
      </c>
      <c r="BE688">
        <v>0</v>
      </c>
      <c r="BF688">
        <v>0</v>
      </c>
      <c r="BG688">
        <v>0</v>
      </c>
      <c r="BH688">
        <v>0</v>
      </c>
      <c r="BI688">
        <v>0</v>
      </c>
      <c r="BJ688">
        <v>0</v>
      </c>
      <c r="BK688">
        <v>0</v>
      </c>
      <c r="BL688">
        <v>0</v>
      </c>
      <c r="BM688">
        <v>0</v>
      </c>
      <c r="BN688">
        <v>0</v>
      </c>
      <c r="BO688">
        <v>0</v>
      </c>
      <c r="BP688">
        <v>0</v>
      </c>
      <c r="BQ688">
        <v>0</v>
      </c>
      <c r="BR688">
        <v>0</v>
      </c>
      <c r="BS688">
        <v>0</v>
      </c>
      <c r="BT688">
        <v>0</v>
      </c>
      <c r="BU688">
        <v>0</v>
      </c>
      <c r="BV688">
        <v>0</v>
      </c>
      <c r="BW688">
        <v>0</v>
      </c>
      <c r="CX688">
        <f>Y688*Source!I286</f>
        <v>1.3000000000000001E-2</v>
      </c>
      <c r="CY688">
        <f>AB688</f>
        <v>32.090000000000003</v>
      </c>
      <c r="CZ688">
        <f>AF688</f>
        <v>32.090000000000003</v>
      </c>
      <c r="DA688">
        <f>AJ688</f>
        <v>1</v>
      </c>
      <c r="DB688">
        <f t="shared" si="80"/>
        <v>4.17</v>
      </c>
      <c r="DC688">
        <f t="shared" si="81"/>
        <v>1.57</v>
      </c>
    </row>
    <row r="689" spans="1:107">
      <c r="A689">
        <f>ROW(Source!A286)</f>
        <v>286</v>
      </c>
      <c r="B689">
        <v>48583957</v>
      </c>
      <c r="C689">
        <v>48585810</v>
      </c>
      <c r="D689">
        <v>40548544</v>
      </c>
      <c r="E689">
        <v>1</v>
      </c>
      <c r="F689">
        <v>1</v>
      </c>
      <c r="G689">
        <v>1</v>
      </c>
      <c r="H689">
        <v>2</v>
      </c>
      <c r="I689" t="s">
        <v>1110</v>
      </c>
      <c r="J689" t="s">
        <v>1111</v>
      </c>
      <c r="K689" t="s">
        <v>1112</v>
      </c>
      <c r="L689">
        <v>1368</v>
      </c>
      <c r="N689">
        <v>1011</v>
      </c>
      <c r="O689" t="s">
        <v>997</v>
      </c>
      <c r="P689" t="s">
        <v>997</v>
      </c>
      <c r="Q689">
        <v>1</v>
      </c>
      <c r="W689">
        <v>0</v>
      </c>
      <c r="X689">
        <v>835824343</v>
      </c>
      <c r="Y689">
        <v>0.2</v>
      </c>
      <c r="AA689">
        <v>0</v>
      </c>
      <c r="AB689">
        <v>2.15</v>
      </c>
      <c r="AC689">
        <v>0</v>
      </c>
      <c r="AD689">
        <v>0</v>
      </c>
      <c r="AE689">
        <v>0</v>
      </c>
      <c r="AF689">
        <v>2.15</v>
      </c>
      <c r="AG689">
        <v>0</v>
      </c>
      <c r="AH689">
        <v>0</v>
      </c>
      <c r="AI689">
        <v>1</v>
      </c>
      <c r="AJ689">
        <v>1</v>
      </c>
      <c r="AK689">
        <v>1</v>
      </c>
      <c r="AL689">
        <v>1</v>
      </c>
      <c r="AN689">
        <v>0</v>
      </c>
      <c r="AO689">
        <v>1</v>
      </c>
      <c r="AP689">
        <v>0</v>
      </c>
      <c r="AQ689">
        <v>0</v>
      </c>
      <c r="AR689">
        <v>0</v>
      </c>
      <c r="AS689" t="s">
        <v>3</v>
      </c>
      <c r="AT689">
        <v>0.2</v>
      </c>
      <c r="AU689" t="s">
        <v>3</v>
      </c>
      <c r="AV689">
        <v>0</v>
      </c>
      <c r="AW689">
        <v>2</v>
      </c>
      <c r="AX689">
        <v>48585827</v>
      </c>
      <c r="AY689">
        <v>1</v>
      </c>
      <c r="AZ689">
        <v>0</v>
      </c>
      <c r="BA689">
        <v>776</v>
      </c>
      <c r="BB689">
        <v>0</v>
      </c>
      <c r="BC689">
        <v>0</v>
      </c>
      <c r="BD689">
        <v>0</v>
      </c>
      <c r="BE689">
        <v>0</v>
      </c>
      <c r="BF689">
        <v>0</v>
      </c>
      <c r="BG689">
        <v>0</v>
      </c>
      <c r="BH689">
        <v>0</v>
      </c>
      <c r="BI689">
        <v>0</v>
      </c>
      <c r="BJ689">
        <v>0</v>
      </c>
      <c r="BK689">
        <v>0</v>
      </c>
      <c r="BL689">
        <v>0</v>
      </c>
      <c r="BM689">
        <v>0</v>
      </c>
      <c r="BN689">
        <v>0</v>
      </c>
      <c r="BO689">
        <v>0</v>
      </c>
      <c r="BP689">
        <v>0</v>
      </c>
      <c r="BQ689">
        <v>0</v>
      </c>
      <c r="BR689">
        <v>0</v>
      </c>
      <c r="BS689">
        <v>0</v>
      </c>
      <c r="BT689">
        <v>0</v>
      </c>
      <c r="BU689">
        <v>0</v>
      </c>
      <c r="BV689">
        <v>0</v>
      </c>
      <c r="BW689">
        <v>0</v>
      </c>
      <c r="CX689">
        <f>Y689*Source!I286</f>
        <v>2.0000000000000004E-2</v>
      </c>
      <c r="CY689">
        <f>AB689</f>
        <v>2.15</v>
      </c>
      <c r="CZ689">
        <f>AF689</f>
        <v>2.15</v>
      </c>
      <c r="DA689">
        <f>AJ689</f>
        <v>1</v>
      </c>
      <c r="DB689">
        <f t="shared" si="80"/>
        <v>0.43</v>
      </c>
      <c r="DC689">
        <f t="shared" si="81"/>
        <v>0</v>
      </c>
    </row>
    <row r="690" spans="1:107">
      <c r="A690">
        <f>ROW(Source!A286)</f>
        <v>286</v>
      </c>
      <c r="B690">
        <v>48583957</v>
      </c>
      <c r="C690">
        <v>48585810</v>
      </c>
      <c r="D690">
        <v>40548857</v>
      </c>
      <c r="E690">
        <v>1</v>
      </c>
      <c r="F690">
        <v>1</v>
      </c>
      <c r="G690">
        <v>1</v>
      </c>
      <c r="H690">
        <v>2</v>
      </c>
      <c r="I690" t="s">
        <v>1028</v>
      </c>
      <c r="J690" t="s">
        <v>1029</v>
      </c>
      <c r="K690" t="s">
        <v>1030</v>
      </c>
      <c r="L690">
        <v>1368</v>
      </c>
      <c r="N690">
        <v>1011</v>
      </c>
      <c r="O690" t="s">
        <v>997</v>
      </c>
      <c r="P690" t="s">
        <v>997</v>
      </c>
      <c r="Q690">
        <v>1</v>
      </c>
      <c r="W690">
        <v>0</v>
      </c>
      <c r="X690">
        <v>-671646184</v>
      </c>
      <c r="Y690">
        <v>0.22</v>
      </c>
      <c r="AA690">
        <v>0</v>
      </c>
      <c r="AB690">
        <v>91.76</v>
      </c>
      <c r="AC690">
        <v>10.35</v>
      </c>
      <c r="AD690">
        <v>0</v>
      </c>
      <c r="AE690">
        <v>0</v>
      </c>
      <c r="AF690">
        <v>91.76</v>
      </c>
      <c r="AG690">
        <v>10.35</v>
      </c>
      <c r="AH690">
        <v>0</v>
      </c>
      <c r="AI690">
        <v>1</v>
      </c>
      <c r="AJ690">
        <v>1</v>
      </c>
      <c r="AK690">
        <v>1</v>
      </c>
      <c r="AL690">
        <v>1</v>
      </c>
      <c r="AN690">
        <v>0</v>
      </c>
      <c r="AO690">
        <v>1</v>
      </c>
      <c r="AP690">
        <v>0</v>
      </c>
      <c r="AQ690">
        <v>0</v>
      </c>
      <c r="AR690">
        <v>0</v>
      </c>
      <c r="AS690" t="s">
        <v>3</v>
      </c>
      <c r="AT690">
        <v>0.22</v>
      </c>
      <c r="AU690" t="s">
        <v>3</v>
      </c>
      <c r="AV690">
        <v>0</v>
      </c>
      <c r="AW690">
        <v>2</v>
      </c>
      <c r="AX690">
        <v>48585828</v>
      </c>
      <c r="AY690">
        <v>1</v>
      </c>
      <c r="AZ690">
        <v>0</v>
      </c>
      <c r="BA690">
        <v>777</v>
      </c>
      <c r="BB690">
        <v>0</v>
      </c>
      <c r="BC690">
        <v>0</v>
      </c>
      <c r="BD690">
        <v>0</v>
      </c>
      <c r="BE690">
        <v>0</v>
      </c>
      <c r="BF690">
        <v>0</v>
      </c>
      <c r="BG690">
        <v>0</v>
      </c>
      <c r="BH690">
        <v>0</v>
      </c>
      <c r="BI690">
        <v>0</v>
      </c>
      <c r="BJ690">
        <v>0</v>
      </c>
      <c r="BK690">
        <v>0</v>
      </c>
      <c r="BL690">
        <v>0</v>
      </c>
      <c r="BM690">
        <v>0</v>
      </c>
      <c r="BN690">
        <v>0</v>
      </c>
      <c r="BO690">
        <v>0</v>
      </c>
      <c r="BP690">
        <v>0</v>
      </c>
      <c r="BQ690">
        <v>0</v>
      </c>
      <c r="BR690">
        <v>0</v>
      </c>
      <c r="BS690">
        <v>0</v>
      </c>
      <c r="BT690">
        <v>0</v>
      </c>
      <c r="BU690">
        <v>0</v>
      </c>
      <c r="BV690">
        <v>0</v>
      </c>
      <c r="BW690">
        <v>0</v>
      </c>
      <c r="CX690">
        <f>Y690*Source!I286</f>
        <v>2.2000000000000002E-2</v>
      </c>
      <c r="CY690">
        <f>AB690</f>
        <v>91.76</v>
      </c>
      <c r="CZ690">
        <f>AF690</f>
        <v>91.76</v>
      </c>
      <c r="DA690">
        <f>AJ690</f>
        <v>1</v>
      </c>
      <c r="DB690">
        <f t="shared" si="80"/>
        <v>20.190000000000001</v>
      </c>
      <c r="DC690">
        <f t="shared" si="81"/>
        <v>2.2799999999999998</v>
      </c>
    </row>
    <row r="691" spans="1:107">
      <c r="A691">
        <f>ROW(Source!A286)</f>
        <v>286</v>
      </c>
      <c r="B691">
        <v>48583957</v>
      </c>
      <c r="C691">
        <v>48585810</v>
      </c>
      <c r="D691">
        <v>40485210</v>
      </c>
      <c r="E691">
        <v>1</v>
      </c>
      <c r="F691">
        <v>1</v>
      </c>
      <c r="G691">
        <v>1</v>
      </c>
      <c r="H691">
        <v>3</v>
      </c>
      <c r="I691" t="s">
        <v>1298</v>
      </c>
      <c r="J691" t="s">
        <v>1299</v>
      </c>
      <c r="K691" t="s">
        <v>1300</v>
      </c>
      <c r="L691">
        <v>1348</v>
      </c>
      <c r="N691">
        <v>1009</v>
      </c>
      <c r="O691" t="s">
        <v>40</v>
      </c>
      <c r="P691" t="s">
        <v>40</v>
      </c>
      <c r="Q691">
        <v>1000</v>
      </c>
      <c r="W691">
        <v>0</v>
      </c>
      <c r="X691">
        <v>593844519</v>
      </c>
      <c r="Y691">
        <v>4.0000000000000002E-4</v>
      </c>
      <c r="AA691">
        <v>20713</v>
      </c>
      <c r="AB691">
        <v>0</v>
      </c>
      <c r="AC691">
        <v>0</v>
      </c>
      <c r="AD691">
        <v>0</v>
      </c>
      <c r="AE691">
        <v>20713</v>
      </c>
      <c r="AF691">
        <v>0</v>
      </c>
      <c r="AG691">
        <v>0</v>
      </c>
      <c r="AH691">
        <v>0</v>
      </c>
      <c r="AI691">
        <v>1</v>
      </c>
      <c r="AJ691">
        <v>1</v>
      </c>
      <c r="AK691">
        <v>1</v>
      </c>
      <c r="AL691">
        <v>1</v>
      </c>
      <c r="AN691">
        <v>0</v>
      </c>
      <c r="AO691">
        <v>1</v>
      </c>
      <c r="AP691">
        <v>0</v>
      </c>
      <c r="AQ691">
        <v>0</v>
      </c>
      <c r="AR691">
        <v>0</v>
      </c>
      <c r="AS691" t="s">
        <v>3</v>
      </c>
      <c r="AT691">
        <v>4.0000000000000002E-4</v>
      </c>
      <c r="AU691" t="s">
        <v>3</v>
      </c>
      <c r="AV691">
        <v>0</v>
      </c>
      <c r="AW691">
        <v>2</v>
      </c>
      <c r="AX691">
        <v>48585829</v>
      </c>
      <c r="AY691">
        <v>1</v>
      </c>
      <c r="AZ691">
        <v>0</v>
      </c>
      <c r="BA691">
        <v>778</v>
      </c>
      <c r="BB691">
        <v>0</v>
      </c>
      <c r="BC691">
        <v>0</v>
      </c>
      <c r="BD691">
        <v>0</v>
      </c>
      <c r="BE691">
        <v>0</v>
      </c>
      <c r="BF691">
        <v>0</v>
      </c>
      <c r="BG691">
        <v>0</v>
      </c>
      <c r="BH691">
        <v>0</v>
      </c>
      <c r="BI691">
        <v>0</v>
      </c>
      <c r="BJ691">
        <v>0</v>
      </c>
      <c r="BK691">
        <v>0</v>
      </c>
      <c r="BL691">
        <v>0</v>
      </c>
      <c r="BM691">
        <v>0</v>
      </c>
      <c r="BN691">
        <v>0</v>
      </c>
      <c r="BO691">
        <v>0</v>
      </c>
      <c r="BP691">
        <v>0</v>
      </c>
      <c r="BQ691">
        <v>0</v>
      </c>
      <c r="BR691">
        <v>0</v>
      </c>
      <c r="BS691">
        <v>0</v>
      </c>
      <c r="BT691">
        <v>0</v>
      </c>
      <c r="BU691">
        <v>0</v>
      </c>
      <c r="BV691">
        <v>0</v>
      </c>
      <c r="BW691">
        <v>0</v>
      </c>
      <c r="CX691">
        <f>Y691*Source!I286</f>
        <v>4.0000000000000003E-5</v>
      </c>
      <c r="CY691">
        <f t="shared" ref="CY691:CY698" si="82">AA691</f>
        <v>20713</v>
      </c>
      <c r="CZ691">
        <f t="shared" ref="CZ691:CZ698" si="83">AE691</f>
        <v>20713</v>
      </c>
      <c r="DA691">
        <f t="shared" ref="DA691:DA698" si="84">AI691</f>
        <v>1</v>
      </c>
      <c r="DB691">
        <f t="shared" si="80"/>
        <v>8.2899999999999991</v>
      </c>
      <c r="DC691">
        <f t="shared" si="81"/>
        <v>0</v>
      </c>
    </row>
    <row r="692" spans="1:107">
      <c r="A692">
        <f>ROW(Source!A286)</f>
        <v>286</v>
      </c>
      <c r="B692">
        <v>48583957</v>
      </c>
      <c r="C692">
        <v>48585810</v>
      </c>
      <c r="D692">
        <v>40485440</v>
      </c>
      <c r="E692">
        <v>1</v>
      </c>
      <c r="F692">
        <v>1</v>
      </c>
      <c r="G692">
        <v>1</v>
      </c>
      <c r="H692">
        <v>3</v>
      </c>
      <c r="I692" t="s">
        <v>1301</v>
      </c>
      <c r="J692" t="s">
        <v>1302</v>
      </c>
      <c r="K692" t="s">
        <v>1303</v>
      </c>
      <c r="L692">
        <v>1348</v>
      </c>
      <c r="N692">
        <v>1009</v>
      </c>
      <c r="O692" t="s">
        <v>40</v>
      </c>
      <c r="P692" t="s">
        <v>40</v>
      </c>
      <c r="Q692">
        <v>1000</v>
      </c>
      <c r="W692">
        <v>0</v>
      </c>
      <c r="X692">
        <v>-1171140754</v>
      </c>
      <c r="Y692">
        <v>2.0000000000000001E-4</v>
      </c>
      <c r="AA692">
        <v>17917</v>
      </c>
      <c r="AB692">
        <v>0</v>
      </c>
      <c r="AC692">
        <v>0</v>
      </c>
      <c r="AD692">
        <v>0</v>
      </c>
      <c r="AE692">
        <v>17917</v>
      </c>
      <c r="AF692">
        <v>0</v>
      </c>
      <c r="AG692">
        <v>0</v>
      </c>
      <c r="AH692">
        <v>0</v>
      </c>
      <c r="AI692">
        <v>1</v>
      </c>
      <c r="AJ692">
        <v>1</v>
      </c>
      <c r="AK692">
        <v>1</v>
      </c>
      <c r="AL692">
        <v>1</v>
      </c>
      <c r="AN692">
        <v>0</v>
      </c>
      <c r="AO692">
        <v>1</v>
      </c>
      <c r="AP692">
        <v>0</v>
      </c>
      <c r="AQ692">
        <v>0</v>
      </c>
      <c r="AR692">
        <v>0</v>
      </c>
      <c r="AS692" t="s">
        <v>3</v>
      </c>
      <c r="AT692">
        <v>2.0000000000000001E-4</v>
      </c>
      <c r="AU692" t="s">
        <v>3</v>
      </c>
      <c r="AV692">
        <v>0</v>
      </c>
      <c r="AW692">
        <v>2</v>
      </c>
      <c r="AX692">
        <v>48585830</v>
      </c>
      <c r="AY692">
        <v>1</v>
      </c>
      <c r="AZ692">
        <v>0</v>
      </c>
      <c r="BA692">
        <v>779</v>
      </c>
      <c r="BB692">
        <v>0</v>
      </c>
      <c r="BC692">
        <v>0</v>
      </c>
      <c r="BD692">
        <v>0</v>
      </c>
      <c r="BE692">
        <v>0</v>
      </c>
      <c r="BF692">
        <v>0</v>
      </c>
      <c r="BG692">
        <v>0</v>
      </c>
      <c r="BH692">
        <v>0</v>
      </c>
      <c r="BI692">
        <v>0</v>
      </c>
      <c r="BJ692">
        <v>0</v>
      </c>
      <c r="BK692">
        <v>0</v>
      </c>
      <c r="BL692">
        <v>0</v>
      </c>
      <c r="BM692">
        <v>0</v>
      </c>
      <c r="BN692">
        <v>0</v>
      </c>
      <c r="BO692">
        <v>0</v>
      </c>
      <c r="BP692">
        <v>0</v>
      </c>
      <c r="BQ692">
        <v>0</v>
      </c>
      <c r="BR692">
        <v>0</v>
      </c>
      <c r="BS692">
        <v>0</v>
      </c>
      <c r="BT692">
        <v>0</v>
      </c>
      <c r="BU692">
        <v>0</v>
      </c>
      <c r="BV692">
        <v>0</v>
      </c>
      <c r="BW692">
        <v>0</v>
      </c>
      <c r="CX692">
        <f>Y692*Source!I286</f>
        <v>2.0000000000000002E-5</v>
      </c>
      <c r="CY692">
        <f t="shared" si="82"/>
        <v>17917</v>
      </c>
      <c r="CZ692">
        <f t="shared" si="83"/>
        <v>17917</v>
      </c>
      <c r="DA692">
        <f t="shared" si="84"/>
        <v>1</v>
      </c>
      <c r="DB692">
        <f t="shared" si="80"/>
        <v>3.58</v>
      </c>
      <c r="DC692">
        <f t="shared" si="81"/>
        <v>0</v>
      </c>
    </row>
    <row r="693" spans="1:107">
      <c r="A693">
        <f>ROW(Source!A286)</f>
        <v>286</v>
      </c>
      <c r="B693">
        <v>48583957</v>
      </c>
      <c r="C693">
        <v>48585810</v>
      </c>
      <c r="D693">
        <v>40487706</v>
      </c>
      <c r="E693">
        <v>1</v>
      </c>
      <c r="F693">
        <v>1</v>
      </c>
      <c r="G693">
        <v>1</v>
      </c>
      <c r="H693">
        <v>3</v>
      </c>
      <c r="I693" t="s">
        <v>1034</v>
      </c>
      <c r="J693" t="s">
        <v>1035</v>
      </c>
      <c r="K693" t="s">
        <v>1036</v>
      </c>
      <c r="L693">
        <v>1348</v>
      </c>
      <c r="N693">
        <v>1009</v>
      </c>
      <c r="O693" t="s">
        <v>40</v>
      </c>
      <c r="P693" t="s">
        <v>40</v>
      </c>
      <c r="Q693">
        <v>1000</v>
      </c>
      <c r="W693">
        <v>0</v>
      </c>
      <c r="X693">
        <v>-2108161735</v>
      </c>
      <c r="Y693">
        <v>3.5999999999999999E-3</v>
      </c>
      <c r="AA693">
        <v>5989</v>
      </c>
      <c r="AB693">
        <v>0</v>
      </c>
      <c r="AC693">
        <v>0</v>
      </c>
      <c r="AD693">
        <v>0</v>
      </c>
      <c r="AE693">
        <v>5989</v>
      </c>
      <c r="AF693">
        <v>0</v>
      </c>
      <c r="AG693">
        <v>0</v>
      </c>
      <c r="AH693">
        <v>0</v>
      </c>
      <c r="AI693">
        <v>1</v>
      </c>
      <c r="AJ693">
        <v>1</v>
      </c>
      <c r="AK693">
        <v>1</v>
      </c>
      <c r="AL693">
        <v>1</v>
      </c>
      <c r="AN693">
        <v>0</v>
      </c>
      <c r="AO693">
        <v>1</v>
      </c>
      <c r="AP693">
        <v>0</v>
      </c>
      <c r="AQ693">
        <v>0</v>
      </c>
      <c r="AR693">
        <v>0</v>
      </c>
      <c r="AS693" t="s">
        <v>3</v>
      </c>
      <c r="AT693">
        <v>3.5999999999999999E-3</v>
      </c>
      <c r="AU693" t="s">
        <v>3</v>
      </c>
      <c r="AV693">
        <v>0</v>
      </c>
      <c r="AW693">
        <v>2</v>
      </c>
      <c r="AX693">
        <v>48585831</v>
      </c>
      <c r="AY693">
        <v>1</v>
      </c>
      <c r="AZ693">
        <v>0</v>
      </c>
      <c r="BA693">
        <v>780</v>
      </c>
      <c r="BB693">
        <v>0</v>
      </c>
      <c r="BC693">
        <v>0</v>
      </c>
      <c r="BD693">
        <v>0</v>
      </c>
      <c r="BE693">
        <v>0</v>
      </c>
      <c r="BF693">
        <v>0</v>
      </c>
      <c r="BG693">
        <v>0</v>
      </c>
      <c r="BH693">
        <v>0</v>
      </c>
      <c r="BI693">
        <v>0</v>
      </c>
      <c r="BJ693">
        <v>0</v>
      </c>
      <c r="BK693">
        <v>0</v>
      </c>
      <c r="BL693">
        <v>0</v>
      </c>
      <c r="BM693">
        <v>0</v>
      </c>
      <c r="BN693">
        <v>0</v>
      </c>
      <c r="BO693">
        <v>0</v>
      </c>
      <c r="BP693">
        <v>0</v>
      </c>
      <c r="BQ693">
        <v>0</v>
      </c>
      <c r="BR693">
        <v>0</v>
      </c>
      <c r="BS693">
        <v>0</v>
      </c>
      <c r="BT693">
        <v>0</v>
      </c>
      <c r="BU693">
        <v>0</v>
      </c>
      <c r="BV693">
        <v>0</v>
      </c>
      <c r="BW693">
        <v>0</v>
      </c>
      <c r="CX693">
        <f>Y693*Source!I286</f>
        <v>3.6000000000000002E-4</v>
      </c>
      <c r="CY693">
        <f t="shared" si="82"/>
        <v>5989</v>
      </c>
      <c r="CZ693">
        <f t="shared" si="83"/>
        <v>5989</v>
      </c>
      <c r="DA693">
        <f t="shared" si="84"/>
        <v>1</v>
      </c>
      <c r="DB693">
        <f t="shared" si="80"/>
        <v>21.56</v>
      </c>
      <c r="DC693">
        <f t="shared" si="81"/>
        <v>0</v>
      </c>
    </row>
    <row r="694" spans="1:107">
      <c r="A694">
        <f>ROW(Source!A286)</f>
        <v>286</v>
      </c>
      <c r="B694">
        <v>48583957</v>
      </c>
      <c r="C694">
        <v>48585810</v>
      </c>
      <c r="D694">
        <v>40482976</v>
      </c>
      <c r="E694">
        <v>1</v>
      </c>
      <c r="F694">
        <v>1</v>
      </c>
      <c r="G694">
        <v>1</v>
      </c>
      <c r="H694">
        <v>3</v>
      </c>
      <c r="I694" t="s">
        <v>1304</v>
      </c>
      <c r="J694" t="s">
        <v>1305</v>
      </c>
      <c r="K694" t="s">
        <v>1306</v>
      </c>
      <c r="L694">
        <v>1346</v>
      </c>
      <c r="N694">
        <v>1009</v>
      </c>
      <c r="O694" t="s">
        <v>220</v>
      </c>
      <c r="P694" t="s">
        <v>220</v>
      </c>
      <c r="Q694">
        <v>1</v>
      </c>
      <c r="W694">
        <v>0</v>
      </c>
      <c r="X694">
        <v>-1079761038</v>
      </c>
      <c r="Y694">
        <v>0.3</v>
      </c>
      <c r="AA694">
        <v>37.29</v>
      </c>
      <c r="AB694">
        <v>0</v>
      </c>
      <c r="AC694">
        <v>0</v>
      </c>
      <c r="AD694">
        <v>0</v>
      </c>
      <c r="AE694">
        <v>37.29</v>
      </c>
      <c r="AF694">
        <v>0</v>
      </c>
      <c r="AG694">
        <v>0</v>
      </c>
      <c r="AH694">
        <v>0</v>
      </c>
      <c r="AI694">
        <v>1</v>
      </c>
      <c r="AJ694">
        <v>1</v>
      </c>
      <c r="AK694">
        <v>1</v>
      </c>
      <c r="AL694">
        <v>1</v>
      </c>
      <c r="AN694">
        <v>0</v>
      </c>
      <c r="AO694">
        <v>1</v>
      </c>
      <c r="AP694">
        <v>0</v>
      </c>
      <c r="AQ694">
        <v>0</v>
      </c>
      <c r="AR694">
        <v>0</v>
      </c>
      <c r="AS694" t="s">
        <v>3</v>
      </c>
      <c r="AT694">
        <v>0.3</v>
      </c>
      <c r="AU694" t="s">
        <v>3</v>
      </c>
      <c r="AV694">
        <v>0</v>
      </c>
      <c r="AW694">
        <v>2</v>
      </c>
      <c r="AX694">
        <v>48585832</v>
      </c>
      <c r="AY694">
        <v>1</v>
      </c>
      <c r="AZ694">
        <v>0</v>
      </c>
      <c r="BA694">
        <v>781</v>
      </c>
      <c r="BB694">
        <v>0</v>
      </c>
      <c r="BC694">
        <v>0</v>
      </c>
      <c r="BD694">
        <v>0</v>
      </c>
      <c r="BE694">
        <v>0</v>
      </c>
      <c r="BF694">
        <v>0</v>
      </c>
      <c r="BG694">
        <v>0</v>
      </c>
      <c r="BH694">
        <v>0</v>
      </c>
      <c r="BI694">
        <v>0</v>
      </c>
      <c r="BJ694">
        <v>0</v>
      </c>
      <c r="BK694">
        <v>0</v>
      </c>
      <c r="BL694">
        <v>0</v>
      </c>
      <c r="BM694">
        <v>0</v>
      </c>
      <c r="BN694">
        <v>0</v>
      </c>
      <c r="BO694">
        <v>0</v>
      </c>
      <c r="BP694">
        <v>0</v>
      </c>
      <c r="BQ694">
        <v>0</v>
      </c>
      <c r="BR694">
        <v>0</v>
      </c>
      <c r="BS694">
        <v>0</v>
      </c>
      <c r="BT694">
        <v>0</v>
      </c>
      <c r="BU694">
        <v>0</v>
      </c>
      <c r="BV694">
        <v>0</v>
      </c>
      <c r="BW694">
        <v>0</v>
      </c>
      <c r="CX694">
        <f>Y694*Source!I286</f>
        <v>0.03</v>
      </c>
      <c r="CY694">
        <f t="shared" si="82"/>
        <v>37.29</v>
      </c>
      <c r="CZ694">
        <f t="shared" si="83"/>
        <v>37.29</v>
      </c>
      <c r="DA694">
        <f t="shared" si="84"/>
        <v>1</v>
      </c>
      <c r="DB694">
        <f t="shared" si="80"/>
        <v>11.19</v>
      </c>
      <c r="DC694">
        <f t="shared" si="81"/>
        <v>0</v>
      </c>
    </row>
    <row r="695" spans="1:107">
      <c r="A695">
        <f>ROW(Source!A286)</f>
        <v>286</v>
      </c>
      <c r="B695">
        <v>48583957</v>
      </c>
      <c r="C695">
        <v>48585810</v>
      </c>
      <c r="D695">
        <v>40482904</v>
      </c>
      <c r="E695">
        <v>1</v>
      </c>
      <c r="F695">
        <v>1</v>
      </c>
      <c r="G695">
        <v>1</v>
      </c>
      <c r="H695">
        <v>3</v>
      </c>
      <c r="I695" t="s">
        <v>1340</v>
      </c>
      <c r="J695" t="s">
        <v>1341</v>
      </c>
      <c r="K695" t="s">
        <v>1342</v>
      </c>
      <c r="L695">
        <v>1346</v>
      </c>
      <c r="N695">
        <v>1009</v>
      </c>
      <c r="O695" t="s">
        <v>220</v>
      </c>
      <c r="P695" t="s">
        <v>220</v>
      </c>
      <c r="Q695">
        <v>1</v>
      </c>
      <c r="W695">
        <v>0</v>
      </c>
      <c r="X695">
        <v>303894738</v>
      </c>
      <c r="Y695">
        <v>2</v>
      </c>
      <c r="AA695">
        <v>9.61</v>
      </c>
      <c r="AB695">
        <v>0</v>
      </c>
      <c r="AC695">
        <v>0</v>
      </c>
      <c r="AD695">
        <v>0</v>
      </c>
      <c r="AE695">
        <v>9.61</v>
      </c>
      <c r="AF695">
        <v>0</v>
      </c>
      <c r="AG695">
        <v>0</v>
      </c>
      <c r="AH695">
        <v>0</v>
      </c>
      <c r="AI695">
        <v>1</v>
      </c>
      <c r="AJ695">
        <v>1</v>
      </c>
      <c r="AK695">
        <v>1</v>
      </c>
      <c r="AL695">
        <v>1</v>
      </c>
      <c r="AN695">
        <v>0</v>
      </c>
      <c r="AO695">
        <v>1</v>
      </c>
      <c r="AP695">
        <v>0</v>
      </c>
      <c r="AQ695">
        <v>0</v>
      </c>
      <c r="AR695">
        <v>0</v>
      </c>
      <c r="AS695" t="s">
        <v>3</v>
      </c>
      <c r="AT695">
        <v>2</v>
      </c>
      <c r="AU695" t="s">
        <v>3</v>
      </c>
      <c r="AV695">
        <v>0</v>
      </c>
      <c r="AW695">
        <v>2</v>
      </c>
      <c r="AX695">
        <v>48585833</v>
      </c>
      <c r="AY695">
        <v>1</v>
      </c>
      <c r="AZ695">
        <v>0</v>
      </c>
      <c r="BA695">
        <v>782</v>
      </c>
      <c r="BB695">
        <v>0</v>
      </c>
      <c r="BC695">
        <v>0</v>
      </c>
      <c r="BD695">
        <v>0</v>
      </c>
      <c r="BE695">
        <v>0</v>
      </c>
      <c r="BF695">
        <v>0</v>
      </c>
      <c r="BG695">
        <v>0</v>
      </c>
      <c r="BH695">
        <v>0</v>
      </c>
      <c r="BI695">
        <v>0</v>
      </c>
      <c r="BJ695">
        <v>0</v>
      </c>
      <c r="BK695">
        <v>0</v>
      </c>
      <c r="BL695">
        <v>0</v>
      </c>
      <c r="BM695">
        <v>0</v>
      </c>
      <c r="BN695">
        <v>0</v>
      </c>
      <c r="BO695">
        <v>0</v>
      </c>
      <c r="BP695">
        <v>0</v>
      </c>
      <c r="BQ695">
        <v>0</v>
      </c>
      <c r="BR695">
        <v>0</v>
      </c>
      <c r="BS695">
        <v>0</v>
      </c>
      <c r="BT695">
        <v>0</v>
      </c>
      <c r="BU695">
        <v>0</v>
      </c>
      <c r="BV695">
        <v>0</v>
      </c>
      <c r="BW695">
        <v>0</v>
      </c>
      <c r="CX695">
        <f>Y695*Source!I286</f>
        <v>0.2</v>
      </c>
      <c r="CY695">
        <f t="shared" si="82"/>
        <v>9.61</v>
      </c>
      <c r="CZ695">
        <f t="shared" si="83"/>
        <v>9.61</v>
      </c>
      <c r="DA695">
        <f t="shared" si="84"/>
        <v>1</v>
      </c>
      <c r="DB695">
        <f t="shared" si="80"/>
        <v>19.22</v>
      </c>
      <c r="DC695">
        <f t="shared" si="81"/>
        <v>0</v>
      </c>
    </row>
    <row r="696" spans="1:107">
      <c r="A696">
        <f>ROW(Source!A286)</f>
        <v>286</v>
      </c>
      <c r="B696">
        <v>48583957</v>
      </c>
      <c r="C696">
        <v>48585810</v>
      </c>
      <c r="D696">
        <v>40489482</v>
      </c>
      <c r="E696">
        <v>1</v>
      </c>
      <c r="F696">
        <v>1</v>
      </c>
      <c r="G696">
        <v>1</v>
      </c>
      <c r="H696">
        <v>3</v>
      </c>
      <c r="I696" t="s">
        <v>1367</v>
      </c>
      <c r="J696" t="s">
        <v>1368</v>
      </c>
      <c r="K696" t="s">
        <v>1369</v>
      </c>
      <c r="L696">
        <v>1348</v>
      </c>
      <c r="N696">
        <v>1009</v>
      </c>
      <c r="O696" t="s">
        <v>40</v>
      </c>
      <c r="P696" t="s">
        <v>40</v>
      </c>
      <c r="Q696">
        <v>1000</v>
      </c>
      <c r="W696">
        <v>0</v>
      </c>
      <c r="X696">
        <v>150781661</v>
      </c>
      <c r="Y696">
        <v>6.9999999999999999E-4</v>
      </c>
      <c r="AA696">
        <v>11350</v>
      </c>
      <c r="AB696">
        <v>0</v>
      </c>
      <c r="AC696">
        <v>0</v>
      </c>
      <c r="AD696">
        <v>0</v>
      </c>
      <c r="AE696">
        <v>11350</v>
      </c>
      <c r="AF696">
        <v>0</v>
      </c>
      <c r="AG696">
        <v>0</v>
      </c>
      <c r="AH696">
        <v>0</v>
      </c>
      <c r="AI696">
        <v>1</v>
      </c>
      <c r="AJ696">
        <v>1</v>
      </c>
      <c r="AK696">
        <v>1</v>
      </c>
      <c r="AL696">
        <v>1</v>
      </c>
      <c r="AN696">
        <v>0</v>
      </c>
      <c r="AO696">
        <v>1</v>
      </c>
      <c r="AP696">
        <v>0</v>
      </c>
      <c r="AQ696">
        <v>0</v>
      </c>
      <c r="AR696">
        <v>0</v>
      </c>
      <c r="AS696" t="s">
        <v>3</v>
      </c>
      <c r="AT696">
        <v>6.9999999999999999E-4</v>
      </c>
      <c r="AU696" t="s">
        <v>3</v>
      </c>
      <c r="AV696">
        <v>0</v>
      </c>
      <c r="AW696">
        <v>2</v>
      </c>
      <c r="AX696">
        <v>48585834</v>
      </c>
      <c r="AY696">
        <v>1</v>
      </c>
      <c r="AZ696">
        <v>0</v>
      </c>
      <c r="BA696">
        <v>783</v>
      </c>
      <c r="BB696">
        <v>0</v>
      </c>
      <c r="BC696">
        <v>0</v>
      </c>
      <c r="BD696">
        <v>0</v>
      </c>
      <c r="BE696">
        <v>0</v>
      </c>
      <c r="BF696">
        <v>0</v>
      </c>
      <c r="BG696">
        <v>0</v>
      </c>
      <c r="BH696">
        <v>0</v>
      </c>
      <c r="BI696">
        <v>0</v>
      </c>
      <c r="BJ696">
        <v>0</v>
      </c>
      <c r="BK696">
        <v>0</v>
      </c>
      <c r="BL696">
        <v>0</v>
      </c>
      <c r="BM696">
        <v>0</v>
      </c>
      <c r="BN696">
        <v>0</v>
      </c>
      <c r="BO696">
        <v>0</v>
      </c>
      <c r="BP696">
        <v>0</v>
      </c>
      <c r="BQ696">
        <v>0</v>
      </c>
      <c r="BR696">
        <v>0</v>
      </c>
      <c r="BS696">
        <v>0</v>
      </c>
      <c r="BT696">
        <v>0</v>
      </c>
      <c r="BU696">
        <v>0</v>
      </c>
      <c r="BV696">
        <v>0</v>
      </c>
      <c r="BW696">
        <v>0</v>
      </c>
      <c r="CX696">
        <f>Y696*Source!I286</f>
        <v>7.0000000000000007E-5</v>
      </c>
      <c r="CY696">
        <f t="shared" si="82"/>
        <v>11350</v>
      </c>
      <c r="CZ696">
        <f t="shared" si="83"/>
        <v>11350</v>
      </c>
      <c r="DA696">
        <f t="shared" si="84"/>
        <v>1</v>
      </c>
      <c r="DB696">
        <f t="shared" si="80"/>
        <v>7.95</v>
      </c>
      <c r="DC696">
        <f t="shared" si="81"/>
        <v>0</v>
      </c>
    </row>
    <row r="697" spans="1:107">
      <c r="A697">
        <f>ROW(Source!A286)</f>
        <v>286</v>
      </c>
      <c r="B697">
        <v>48583957</v>
      </c>
      <c r="C697">
        <v>48585810</v>
      </c>
      <c r="D697">
        <v>40489268</v>
      </c>
      <c r="E697">
        <v>1</v>
      </c>
      <c r="F697">
        <v>1</v>
      </c>
      <c r="G697">
        <v>1</v>
      </c>
      <c r="H697">
        <v>3</v>
      </c>
      <c r="I697" t="s">
        <v>1370</v>
      </c>
      <c r="J697" t="s">
        <v>1371</v>
      </c>
      <c r="K697" t="s">
        <v>1372</v>
      </c>
      <c r="L697">
        <v>1358</v>
      </c>
      <c r="N697">
        <v>1010</v>
      </c>
      <c r="O697" t="s">
        <v>506</v>
      </c>
      <c r="P697" t="s">
        <v>506</v>
      </c>
      <c r="Q697">
        <v>10</v>
      </c>
      <c r="W697">
        <v>0</v>
      </c>
      <c r="X697">
        <v>1797813106</v>
      </c>
      <c r="Y697">
        <v>4</v>
      </c>
      <c r="AA697">
        <v>2</v>
      </c>
      <c r="AB697">
        <v>0</v>
      </c>
      <c r="AC697">
        <v>0</v>
      </c>
      <c r="AD697">
        <v>0</v>
      </c>
      <c r="AE697">
        <v>2</v>
      </c>
      <c r="AF697">
        <v>0</v>
      </c>
      <c r="AG697">
        <v>0</v>
      </c>
      <c r="AH697">
        <v>0</v>
      </c>
      <c r="AI697">
        <v>1</v>
      </c>
      <c r="AJ697">
        <v>1</v>
      </c>
      <c r="AK697">
        <v>1</v>
      </c>
      <c r="AL697">
        <v>1</v>
      </c>
      <c r="AN697">
        <v>0</v>
      </c>
      <c r="AO697">
        <v>1</v>
      </c>
      <c r="AP697">
        <v>0</v>
      </c>
      <c r="AQ697">
        <v>0</v>
      </c>
      <c r="AR697">
        <v>0</v>
      </c>
      <c r="AS697" t="s">
        <v>3</v>
      </c>
      <c r="AT697">
        <v>4</v>
      </c>
      <c r="AU697" t="s">
        <v>3</v>
      </c>
      <c r="AV697">
        <v>0</v>
      </c>
      <c r="AW697">
        <v>2</v>
      </c>
      <c r="AX697">
        <v>48585835</v>
      </c>
      <c r="AY697">
        <v>1</v>
      </c>
      <c r="AZ697">
        <v>0</v>
      </c>
      <c r="BA697">
        <v>784</v>
      </c>
      <c r="BB697">
        <v>0</v>
      </c>
      <c r="BC697">
        <v>0</v>
      </c>
      <c r="BD697">
        <v>0</v>
      </c>
      <c r="BE697">
        <v>0</v>
      </c>
      <c r="BF697">
        <v>0</v>
      </c>
      <c r="BG697">
        <v>0</v>
      </c>
      <c r="BH697">
        <v>0</v>
      </c>
      <c r="BI697">
        <v>0</v>
      </c>
      <c r="BJ697">
        <v>0</v>
      </c>
      <c r="BK697">
        <v>0</v>
      </c>
      <c r="BL697">
        <v>0</v>
      </c>
      <c r="BM697">
        <v>0</v>
      </c>
      <c r="BN697">
        <v>0</v>
      </c>
      <c r="BO697">
        <v>0</v>
      </c>
      <c r="BP697">
        <v>0</v>
      </c>
      <c r="BQ697">
        <v>0</v>
      </c>
      <c r="BR697">
        <v>0</v>
      </c>
      <c r="BS697">
        <v>0</v>
      </c>
      <c r="BT697">
        <v>0</v>
      </c>
      <c r="BU697">
        <v>0</v>
      </c>
      <c r="BV697">
        <v>0</v>
      </c>
      <c r="BW697">
        <v>0</v>
      </c>
      <c r="CX697">
        <f>Y697*Source!I286</f>
        <v>0.4</v>
      </c>
      <c r="CY697">
        <f t="shared" si="82"/>
        <v>2</v>
      </c>
      <c r="CZ697">
        <f t="shared" si="83"/>
        <v>2</v>
      </c>
      <c r="DA697">
        <f t="shared" si="84"/>
        <v>1</v>
      </c>
      <c r="DB697">
        <f t="shared" si="80"/>
        <v>8</v>
      </c>
      <c r="DC697">
        <f t="shared" si="81"/>
        <v>0</v>
      </c>
    </row>
    <row r="698" spans="1:107">
      <c r="A698">
        <f>ROW(Source!A286)</f>
        <v>286</v>
      </c>
      <c r="B698">
        <v>48583957</v>
      </c>
      <c r="C698">
        <v>48585810</v>
      </c>
      <c r="D698">
        <v>40514723</v>
      </c>
      <c r="E698">
        <v>1</v>
      </c>
      <c r="F698">
        <v>1</v>
      </c>
      <c r="G698">
        <v>1</v>
      </c>
      <c r="H698">
        <v>3</v>
      </c>
      <c r="I698" t="s">
        <v>1449</v>
      </c>
      <c r="J698" t="s">
        <v>1450</v>
      </c>
      <c r="K698" t="s">
        <v>1451</v>
      </c>
      <c r="L698">
        <v>1035</v>
      </c>
      <c r="N698">
        <v>1013</v>
      </c>
      <c r="O698" t="s">
        <v>129</v>
      </c>
      <c r="P698" t="s">
        <v>129</v>
      </c>
      <c r="Q698">
        <v>1</v>
      </c>
      <c r="W698">
        <v>0</v>
      </c>
      <c r="X698">
        <v>603596775</v>
      </c>
      <c r="Y698">
        <v>10</v>
      </c>
      <c r="AA698">
        <v>237.7</v>
      </c>
      <c r="AB698">
        <v>0</v>
      </c>
      <c r="AC698">
        <v>0</v>
      </c>
      <c r="AD698">
        <v>0</v>
      </c>
      <c r="AE698">
        <v>237.7</v>
      </c>
      <c r="AF698">
        <v>0</v>
      </c>
      <c r="AG698">
        <v>0</v>
      </c>
      <c r="AH698">
        <v>0</v>
      </c>
      <c r="AI698">
        <v>1</v>
      </c>
      <c r="AJ698">
        <v>1</v>
      </c>
      <c r="AK698">
        <v>1</v>
      </c>
      <c r="AL698">
        <v>1</v>
      </c>
      <c r="AN698">
        <v>0</v>
      </c>
      <c r="AO698">
        <v>1</v>
      </c>
      <c r="AP698">
        <v>0</v>
      </c>
      <c r="AQ698">
        <v>0</v>
      </c>
      <c r="AR698">
        <v>0</v>
      </c>
      <c r="AS698" t="s">
        <v>3</v>
      </c>
      <c r="AT698">
        <v>10</v>
      </c>
      <c r="AU698" t="s">
        <v>3</v>
      </c>
      <c r="AV698">
        <v>0</v>
      </c>
      <c r="AW698">
        <v>2</v>
      </c>
      <c r="AX698">
        <v>48585836</v>
      </c>
      <c r="AY698">
        <v>1</v>
      </c>
      <c r="AZ698">
        <v>0</v>
      </c>
      <c r="BA698">
        <v>785</v>
      </c>
      <c r="BB698">
        <v>0</v>
      </c>
      <c r="BC698">
        <v>0</v>
      </c>
      <c r="BD698">
        <v>0</v>
      </c>
      <c r="BE698">
        <v>0</v>
      </c>
      <c r="BF698">
        <v>0</v>
      </c>
      <c r="BG698">
        <v>0</v>
      </c>
      <c r="BH698">
        <v>0</v>
      </c>
      <c r="BI698">
        <v>0</v>
      </c>
      <c r="BJ698">
        <v>0</v>
      </c>
      <c r="BK698">
        <v>0</v>
      </c>
      <c r="BL698">
        <v>0</v>
      </c>
      <c r="BM698">
        <v>0</v>
      </c>
      <c r="BN698">
        <v>0</v>
      </c>
      <c r="BO698">
        <v>0</v>
      </c>
      <c r="BP698">
        <v>0</v>
      </c>
      <c r="BQ698">
        <v>0</v>
      </c>
      <c r="BR698">
        <v>0</v>
      </c>
      <c r="BS698">
        <v>0</v>
      </c>
      <c r="BT698">
        <v>0</v>
      </c>
      <c r="BU698">
        <v>0</v>
      </c>
      <c r="BV698">
        <v>0</v>
      </c>
      <c r="BW698">
        <v>0</v>
      </c>
      <c r="CX698">
        <f>Y698*Source!I286</f>
        <v>1</v>
      </c>
      <c r="CY698">
        <f t="shared" si="82"/>
        <v>237.7</v>
      </c>
      <c r="CZ698">
        <f t="shared" si="83"/>
        <v>237.7</v>
      </c>
      <c r="DA698">
        <f t="shared" si="84"/>
        <v>1</v>
      </c>
      <c r="DB698">
        <f t="shared" si="80"/>
        <v>2377</v>
      </c>
      <c r="DC698">
        <f t="shared" si="81"/>
        <v>0</v>
      </c>
    </row>
    <row r="699" spans="1:107">
      <c r="A699">
        <f>ROW(Source!A289)</f>
        <v>289</v>
      </c>
      <c r="B699">
        <v>48583957</v>
      </c>
      <c r="C699">
        <v>48585839</v>
      </c>
      <c r="D699">
        <v>23134555</v>
      </c>
      <c r="E699">
        <v>1</v>
      </c>
      <c r="F699">
        <v>1</v>
      </c>
      <c r="G699">
        <v>1</v>
      </c>
      <c r="H699">
        <v>1</v>
      </c>
      <c r="I699" t="s">
        <v>1001</v>
      </c>
      <c r="J699" t="s">
        <v>3</v>
      </c>
      <c r="K699" t="s">
        <v>1002</v>
      </c>
      <c r="L699">
        <v>1369</v>
      </c>
      <c r="N699">
        <v>1013</v>
      </c>
      <c r="O699" t="s">
        <v>991</v>
      </c>
      <c r="P699" t="s">
        <v>991</v>
      </c>
      <c r="Q699">
        <v>1</v>
      </c>
      <c r="W699">
        <v>0</v>
      </c>
      <c r="X699">
        <v>-1593017532</v>
      </c>
      <c r="Y699">
        <v>65.599999999999994</v>
      </c>
      <c r="AA699">
        <v>0</v>
      </c>
      <c r="AB699">
        <v>0</v>
      </c>
      <c r="AC699">
        <v>0</v>
      </c>
      <c r="AD699">
        <v>8.3800000000000008</v>
      </c>
      <c r="AE699">
        <v>0</v>
      </c>
      <c r="AF699">
        <v>0</v>
      </c>
      <c r="AG699">
        <v>0</v>
      </c>
      <c r="AH699">
        <v>8.3800000000000008</v>
      </c>
      <c r="AI699">
        <v>1</v>
      </c>
      <c r="AJ699">
        <v>1</v>
      </c>
      <c r="AK699">
        <v>1</v>
      </c>
      <c r="AL699">
        <v>1</v>
      </c>
      <c r="AN699">
        <v>0</v>
      </c>
      <c r="AO699">
        <v>1</v>
      </c>
      <c r="AP699">
        <v>0</v>
      </c>
      <c r="AQ699">
        <v>0</v>
      </c>
      <c r="AR699">
        <v>0</v>
      </c>
      <c r="AS699" t="s">
        <v>3</v>
      </c>
      <c r="AT699">
        <v>65.599999999999994</v>
      </c>
      <c r="AU699" t="s">
        <v>3</v>
      </c>
      <c r="AV699">
        <v>1</v>
      </c>
      <c r="AW699">
        <v>2</v>
      </c>
      <c r="AX699">
        <v>48585851</v>
      </c>
      <c r="AY699">
        <v>1</v>
      </c>
      <c r="AZ699">
        <v>0</v>
      </c>
      <c r="BA699">
        <v>786</v>
      </c>
      <c r="BB699">
        <v>0</v>
      </c>
      <c r="BC699">
        <v>0</v>
      </c>
      <c r="BD699">
        <v>0</v>
      </c>
      <c r="BE699">
        <v>0</v>
      </c>
      <c r="BF699">
        <v>0</v>
      </c>
      <c r="BG699">
        <v>0</v>
      </c>
      <c r="BH699">
        <v>0</v>
      </c>
      <c r="BI699">
        <v>0</v>
      </c>
      <c r="BJ699">
        <v>0</v>
      </c>
      <c r="BK699">
        <v>0</v>
      </c>
      <c r="BL699">
        <v>0</v>
      </c>
      <c r="BM699">
        <v>0</v>
      </c>
      <c r="BN699">
        <v>0</v>
      </c>
      <c r="BO699">
        <v>0</v>
      </c>
      <c r="BP699">
        <v>0</v>
      </c>
      <c r="BQ699">
        <v>0</v>
      </c>
      <c r="BR699">
        <v>0</v>
      </c>
      <c r="BS699">
        <v>0</v>
      </c>
      <c r="BT699">
        <v>0</v>
      </c>
      <c r="BU699">
        <v>0</v>
      </c>
      <c r="BV699">
        <v>0</v>
      </c>
      <c r="BW699">
        <v>0</v>
      </c>
      <c r="CX699">
        <f>Y699*Source!I289</f>
        <v>0.54120000000000001</v>
      </c>
      <c r="CY699">
        <f>AD699</f>
        <v>8.3800000000000008</v>
      </c>
      <c r="CZ699">
        <f>AH699</f>
        <v>8.3800000000000008</v>
      </c>
      <c r="DA699">
        <f>AL699</f>
        <v>1</v>
      </c>
      <c r="DB699">
        <f t="shared" si="80"/>
        <v>549.73</v>
      </c>
      <c r="DC699">
        <f t="shared" si="81"/>
        <v>0</v>
      </c>
    </row>
    <row r="700" spans="1:107">
      <c r="A700">
        <f>ROW(Source!A289)</f>
        <v>289</v>
      </c>
      <c r="B700">
        <v>48583957</v>
      </c>
      <c r="C700">
        <v>48585839</v>
      </c>
      <c r="D700">
        <v>121548</v>
      </c>
      <c r="E700">
        <v>1</v>
      </c>
      <c r="F700">
        <v>1</v>
      </c>
      <c r="G700">
        <v>1</v>
      </c>
      <c r="H700">
        <v>1</v>
      </c>
      <c r="I700" t="s">
        <v>24</v>
      </c>
      <c r="J700" t="s">
        <v>3</v>
      </c>
      <c r="K700" t="s">
        <v>992</v>
      </c>
      <c r="L700">
        <v>608254</v>
      </c>
      <c r="N700">
        <v>1013</v>
      </c>
      <c r="O700" t="s">
        <v>993</v>
      </c>
      <c r="P700" t="s">
        <v>993</v>
      </c>
      <c r="Q700">
        <v>1</v>
      </c>
      <c r="W700">
        <v>0</v>
      </c>
      <c r="X700">
        <v>-185737400</v>
      </c>
      <c r="Y700">
        <v>1.28</v>
      </c>
      <c r="AA700">
        <v>0</v>
      </c>
      <c r="AB700">
        <v>0</v>
      </c>
      <c r="AC700">
        <v>0</v>
      </c>
      <c r="AD700">
        <v>0</v>
      </c>
      <c r="AE700">
        <v>0</v>
      </c>
      <c r="AF700">
        <v>0</v>
      </c>
      <c r="AG700">
        <v>0</v>
      </c>
      <c r="AH700">
        <v>0</v>
      </c>
      <c r="AI700">
        <v>1</v>
      </c>
      <c r="AJ700">
        <v>1</v>
      </c>
      <c r="AK700">
        <v>1</v>
      </c>
      <c r="AL700">
        <v>1</v>
      </c>
      <c r="AN700">
        <v>0</v>
      </c>
      <c r="AO700">
        <v>1</v>
      </c>
      <c r="AP700">
        <v>0</v>
      </c>
      <c r="AQ700">
        <v>0</v>
      </c>
      <c r="AR700">
        <v>0</v>
      </c>
      <c r="AS700" t="s">
        <v>3</v>
      </c>
      <c r="AT700">
        <v>1.28</v>
      </c>
      <c r="AU700" t="s">
        <v>3</v>
      </c>
      <c r="AV700">
        <v>2</v>
      </c>
      <c r="AW700">
        <v>2</v>
      </c>
      <c r="AX700">
        <v>48585852</v>
      </c>
      <c r="AY700">
        <v>1</v>
      </c>
      <c r="AZ700">
        <v>0</v>
      </c>
      <c r="BA700">
        <v>787</v>
      </c>
      <c r="BB700">
        <v>0</v>
      </c>
      <c r="BC700">
        <v>0</v>
      </c>
      <c r="BD700">
        <v>0</v>
      </c>
      <c r="BE700">
        <v>0</v>
      </c>
      <c r="BF700">
        <v>0</v>
      </c>
      <c r="BG700">
        <v>0</v>
      </c>
      <c r="BH700">
        <v>0</v>
      </c>
      <c r="BI700">
        <v>0</v>
      </c>
      <c r="BJ700">
        <v>0</v>
      </c>
      <c r="BK700">
        <v>0</v>
      </c>
      <c r="BL700">
        <v>0</v>
      </c>
      <c r="BM700">
        <v>0</v>
      </c>
      <c r="BN700">
        <v>0</v>
      </c>
      <c r="BO700">
        <v>0</v>
      </c>
      <c r="BP700">
        <v>0</v>
      </c>
      <c r="BQ700">
        <v>0</v>
      </c>
      <c r="BR700">
        <v>0</v>
      </c>
      <c r="BS700">
        <v>0</v>
      </c>
      <c r="BT700">
        <v>0</v>
      </c>
      <c r="BU700">
        <v>0</v>
      </c>
      <c r="BV700">
        <v>0</v>
      </c>
      <c r="BW700">
        <v>0</v>
      </c>
      <c r="CX700">
        <f>Y700*Source!I289</f>
        <v>1.056E-2</v>
      </c>
      <c r="CY700">
        <f>AD700</f>
        <v>0</v>
      </c>
      <c r="CZ700">
        <f>AH700</f>
        <v>0</v>
      </c>
      <c r="DA700">
        <f>AL700</f>
        <v>1</v>
      </c>
      <c r="DB700">
        <f t="shared" si="80"/>
        <v>0</v>
      </c>
      <c r="DC700">
        <f t="shared" si="81"/>
        <v>0</v>
      </c>
    </row>
    <row r="701" spans="1:107">
      <c r="A701">
        <f>ROW(Source!A289)</f>
        <v>289</v>
      </c>
      <c r="B701">
        <v>48583957</v>
      </c>
      <c r="C701">
        <v>48585839</v>
      </c>
      <c r="D701">
        <v>40547010</v>
      </c>
      <c r="E701">
        <v>1</v>
      </c>
      <c r="F701">
        <v>1</v>
      </c>
      <c r="G701">
        <v>1</v>
      </c>
      <c r="H701">
        <v>2</v>
      </c>
      <c r="I701" t="s">
        <v>1052</v>
      </c>
      <c r="J701" t="s">
        <v>1053</v>
      </c>
      <c r="K701" t="s">
        <v>1054</v>
      </c>
      <c r="L701">
        <v>1368</v>
      </c>
      <c r="N701">
        <v>1011</v>
      </c>
      <c r="O701" t="s">
        <v>997</v>
      </c>
      <c r="P701" t="s">
        <v>997</v>
      </c>
      <c r="Q701">
        <v>1</v>
      </c>
      <c r="W701">
        <v>0</v>
      </c>
      <c r="X701">
        <v>1447433125</v>
      </c>
      <c r="Y701">
        <v>0.09</v>
      </c>
      <c r="AA701">
        <v>0</v>
      </c>
      <c r="AB701">
        <v>124.14</v>
      </c>
      <c r="AC701">
        <v>12.1</v>
      </c>
      <c r="AD701">
        <v>0</v>
      </c>
      <c r="AE701">
        <v>0</v>
      </c>
      <c r="AF701">
        <v>124.14</v>
      </c>
      <c r="AG701">
        <v>12.1</v>
      </c>
      <c r="AH701">
        <v>0</v>
      </c>
      <c r="AI701">
        <v>1</v>
      </c>
      <c r="AJ701">
        <v>1</v>
      </c>
      <c r="AK701">
        <v>1</v>
      </c>
      <c r="AL701">
        <v>1</v>
      </c>
      <c r="AN701">
        <v>0</v>
      </c>
      <c r="AO701">
        <v>1</v>
      </c>
      <c r="AP701">
        <v>0</v>
      </c>
      <c r="AQ701">
        <v>0</v>
      </c>
      <c r="AR701">
        <v>0</v>
      </c>
      <c r="AS701" t="s">
        <v>3</v>
      </c>
      <c r="AT701">
        <v>0.09</v>
      </c>
      <c r="AU701" t="s">
        <v>3</v>
      </c>
      <c r="AV701">
        <v>0</v>
      </c>
      <c r="AW701">
        <v>2</v>
      </c>
      <c r="AX701">
        <v>48585853</v>
      </c>
      <c r="AY701">
        <v>1</v>
      </c>
      <c r="AZ701">
        <v>0</v>
      </c>
      <c r="BA701">
        <v>788</v>
      </c>
      <c r="BB701">
        <v>0</v>
      </c>
      <c r="BC701">
        <v>0</v>
      </c>
      <c r="BD701">
        <v>0</v>
      </c>
      <c r="BE701">
        <v>0</v>
      </c>
      <c r="BF701">
        <v>0</v>
      </c>
      <c r="BG701">
        <v>0</v>
      </c>
      <c r="BH701">
        <v>0</v>
      </c>
      <c r="BI701">
        <v>0</v>
      </c>
      <c r="BJ701">
        <v>0</v>
      </c>
      <c r="BK701">
        <v>0</v>
      </c>
      <c r="BL701">
        <v>0</v>
      </c>
      <c r="BM701">
        <v>0</v>
      </c>
      <c r="BN701">
        <v>0</v>
      </c>
      <c r="BO701">
        <v>0</v>
      </c>
      <c r="BP701">
        <v>0</v>
      </c>
      <c r="BQ701">
        <v>0</v>
      </c>
      <c r="BR701">
        <v>0</v>
      </c>
      <c r="BS701">
        <v>0</v>
      </c>
      <c r="BT701">
        <v>0</v>
      </c>
      <c r="BU701">
        <v>0</v>
      </c>
      <c r="BV701">
        <v>0</v>
      </c>
      <c r="BW701">
        <v>0</v>
      </c>
      <c r="CX701">
        <f>Y701*Source!I289</f>
        <v>7.425E-4</v>
      </c>
      <c r="CY701">
        <f>AB701</f>
        <v>124.14</v>
      </c>
      <c r="CZ701">
        <f>AF701</f>
        <v>124.14</v>
      </c>
      <c r="DA701">
        <f>AJ701</f>
        <v>1</v>
      </c>
      <c r="DB701">
        <f t="shared" si="80"/>
        <v>11.17</v>
      </c>
      <c r="DC701">
        <f t="shared" si="81"/>
        <v>1.0900000000000001</v>
      </c>
    </row>
    <row r="702" spans="1:107">
      <c r="A702">
        <f>ROW(Source!A289)</f>
        <v>289</v>
      </c>
      <c r="B702">
        <v>48583957</v>
      </c>
      <c r="C702">
        <v>48585839</v>
      </c>
      <c r="D702">
        <v>40547141</v>
      </c>
      <c r="E702">
        <v>1</v>
      </c>
      <c r="F702">
        <v>1</v>
      </c>
      <c r="G702">
        <v>1</v>
      </c>
      <c r="H702">
        <v>2</v>
      </c>
      <c r="I702" t="s">
        <v>1009</v>
      </c>
      <c r="J702" t="s">
        <v>1017</v>
      </c>
      <c r="K702" t="s">
        <v>1011</v>
      </c>
      <c r="L702">
        <v>1368</v>
      </c>
      <c r="N702">
        <v>1011</v>
      </c>
      <c r="O702" t="s">
        <v>997</v>
      </c>
      <c r="P702" t="s">
        <v>997</v>
      </c>
      <c r="Q702">
        <v>1</v>
      </c>
      <c r="W702">
        <v>0</v>
      </c>
      <c r="X702">
        <v>1753337916</v>
      </c>
      <c r="Y702">
        <v>1.19</v>
      </c>
      <c r="AA702">
        <v>0</v>
      </c>
      <c r="AB702">
        <v>32.090000000000003</v>
      </c>
      <c r="AC702">
        <v>12.1</v>
      </c>
      <c r="AD702">
        <v>0</v>
      </c>
      <c r="AE702">
        <v>0</v>
      </c>
      <c r="AF702">
        <v>32.090000000000003</v>
      </c>
      <c r="AG702">
        <v>12.1</v>
      </c>
      <c r="AH702">
        <v>0</v>
      </c>
      <c r="AI702">
        <v>1</v>
      </c>
      <c r="AJ702">
        <v>1</v>
      </c>
      <c r="AK702">
        <v>1</v>
      </c>
      <c r="AL702">
        <v>1</v>
      </c>
      <c r="AN702">
        <v>0</v>
      </c>
      <c r="AO702">
        <v>1</v>
      </c>
      <c r="AP702">
        <v>0</v>
      </c>
      <c r="AQ702">
        <v>0</v>
      </c>
      <c r="AR702">
        <v>0</v>
      </c>
      <c r="AS702" t="s">
        <v>3</v>
      </c>
      <c r="AT702">
        <v>1.19</v>
      </c>
      <c r="AU702" t="s">
        <v>3</v>
      </c>
      <c r="AV702">
        <v>0</v>
      </c>
      <c r="AW702">
        <v>2</v>
      </c>
      <c r="AX702">
        <v>48585854</v>
      </c>
      <c r="AY702">
        <v>1</v>
      </c>
      <c r="AZ702">
        <v>0</v>
      </c>
      <c r="BA702">
        <v>789</v>
      </c>
      <c r="BB702">
        <v>0</v>
      </c>
      <c r="BC702">
        <v>0</v>
      </c>
      <c r="BD702">
        <v>0</v>
      </c>
      <c r="BE702">
        <v>0</v>
      </c>
      <c r="BF702">
        <v>0</v>
      </c>
      <c r="BG702">
        <v>0</v>
      </c>
      <c r="BH702">
        <v>0</v>
      </c>
      <c r="BI702">
        <v>0</v>
      </c>
      <c r="BJ702">
        <v>0</v>
      </c>
      <c r="BK702">
        <v>0</v>
      </c>
      <c r="BL702">
        <v>0</v>
      </c>
      <c r="BM702">
        <v>0</v>
      </c>
      <c r="BN702">
        <v>0</v>
      </c>
      <c r="BO702">
        <v>0</v>
      </c>
      <c r="BP702">
        <v>0</v>
      </c>
      <c r="BQ702">
        <v>0</v>
      </c>
      <c r="BR702">
        <v>0</v>
      </c>
      <c r="BS702">
        <v>0</v>
      </c>
      <c r="BT702">
        <v>0</v>
      </c>
      <c r="BU702">
        <v>0</v>
      </c>
      <c r="BV702">
        <v>0</v>
      </c>
      <c r="BW702">
        <v>0</v>
      </c>
      <c r="CX702">
        <f>Y702*Source!I289</f>
        <v>9.8174999999999998E-3</v>
      </c>
      <c r="CY702">
        <f>AB702</f>
        <v>32.090000000000003</v>
      </c>
      <c r="CZ702">
        <f>AF702</f>
        <v>32.090000000000003</v>
      </c>
      <c r="DA702">
        <f>AJ702</f>
        <v>1</v>
      </c>
      <c r="DB702">
        <f t="shared" si="80"/>
        <v>38.19</v>
      </c>
      <c r="DC702">
        <f t="shared" si="81"/>
        <v>14.4</v>
      </c>
    </row>
    <row r="703" spans="1:107">
      <c r="A703">
        <f>ROW(Source!A289)</f>
        <v>289</v>
      </c>
      <c r="B703">
        <v>48583957</v>
      </c>
      <c r="C703">
        <v>48585839</v>
      </c>
      <c r="D703">
        <v>40547248</v>
      </c>
      <c r="E703">
        <v>1</v>
      </c>
      <c r="F703">
        <v>1</v>
      </c>
      <c r="G703">
        <v>1</v>
      </c>
      <c r="H703">
        <v>2</v>
      </c>
      <c r="I703" t="s">
        <v>1452</v>
      </c>
      <c r="J703" t="s">
        <v>1453</v>
      </c>
      <c r="K703" t="s">
        <v>1454</v>
      </c>
      <c r="L703">
        <v>1368</v>
      </c>
      <c r="N703">
        <v>1011</v>
      </c>
      <c r="O703" t="s">
        <v>997</v>
      </c>
      <c r="P703" t="s">
        <v>997</v>
      </c>
      <c r="Q703">
        <v>1</v>
      </c>
      <c r="W703">
        <v>0</v>
      </c>
      <c r="X703">
        <v>-1399958600</v>
      </c>
      <c r="Y703">
        <v>0.8</v>
      </c>
      <c r="AA703">
        <v>0</v>
      </c>
      <c r="AB703">
        <v>2.96</v>
      </c>
      <c r="AC703">
        <v>0</v>
      </c>
      <c r="AD703">
        <v>0</v>
      </c>
      <c r="AE703">
        <v>0</v>
      </c>
      <c r="AF703">
        <v>2.96</v>
      </c>
      <c r="AG703">
        <v>0</v>
      </c>
      <c r="AH703">
        <v>0</v>
      </c>
      <c r="AI703">
        <v>1</v>
      </c>
      <c r="AJ703">
        <v>1</v>
      </c>
      <c r="AK703">
        <v>1</v>
      </c>
      <c r="AL703">
        <v>1</v>
      </c>
      <c r="AN703">
        <v>0</v>
      </c>
      <c r="AO703">
        <v>1</v>
      </c>
      <c r="AP703">
        <v>0</v>
      </c>
      <c r="AQ703">
        <v>0</v>
      </c>
      <c r="AR703">
        <v>0</v>
      </c>
      <c r="AS703" t="s">
        <v>3</v>
      </c>
      <c r="AT703">
        <v>0.8</v>
      </c>
      <c r="AU703" t="s">
        <v>3</v>
      </c>
      <c r="AV703">
        <v>0</v>
      </c>
      <c r="AW703">
        <v>2</v>
      </c>
      <c r="AX703">
        <v>48585855</v>
      </c>
      <c r="AY703">
        <v>1</v>
      </c>
      <c r="AZ703">
        <v>0</v>
      </c>
      <c r="BA703">
        <v>790</v>
      </c>
      <c r="BB703">
        <v>0</v>
      </c>
      <c r="BC703">
        <v>0</v>
      </c>
      <c r="BD703">
        <v>0</v>
      </c>
      <c r="BE703">
        <v>0</v>
      </c>
      <c r="BF703">
        <v>0</v>
      </c>
      <c r="BG703">
        <v>0</v>
      </c>
      <c r="BH703">
        <v>0</v>
      </c>
      <c r="BI703">
        <v>0</v>
      </c>
      <c r="BJ703">
        <v>0</v>
      </c>
      <c r="BK703">
        <v>0</v>
      </c>
      <c r="BL703">
        <v>0</v>
      </c>
      <c r="BM703">
        <v>0</v>
      </c>
      <c r="BN703">
        <v>0</v>
      </c>
      <c r="BO703">
        <v>0</v>
      </c>
      <c r="BP703">
        <v>0</v>
      </c>
      <c r="BQ703">
        <v>0</v>
      </c>
      <c r="BR703">
        <v>0</v>
      </c>
      <c r="BS703">
        <v>0</v>
      </c>
      <c r="BT703">
        <v>0</v>
      </c>
      <c r="BU703">
        <v>0</v>
      </c>
      <c r="BV703">
        <v>0</v>
      </c>
      <c r="BW703">
        <v>0</v>
      </c>
      <c r="CX703">
        <f>Y703*Source!I289</f>
        <v>6.6000000000000008E-3</v>
      </c>
      <c r="CY703">
        <f>AB703</f>
        <v>2.96</v>
      </c>
      <c r="CZ703">
        <f>AF703</f>
        <v>2.96</v>
      </c>
      <c r="DA703">
        <f>AJ703</f>
        <v>1</v>
      </c>
      <c r="DB703">
        <f t="shared" si="80"/>
        <v>2.37</v>
      </c>
      <c r="DC703">
        <f t="shared" si="81"/>
        <v>0</v>
      </c>
    </row>
    <row r="704" spans="1:107">
      <c r="A704">
        <f>ROW(Source!A289)</f>
        <v>289</v>
      </c>
      <c r="B704">
        <v>48583957</v>
      </c>
      <c r="C704">
        <v>48585839</v>
      </c>
      <c r="D704">
        <v>40548544</v>
      </c>
      <c r="E704">
        <v>1</v>
      </c>
      <c r="F704">
        <v>1</v>
      </c>
      <c r="G704">
        <v>1</v>
      </c>
      <c r="H704">
        <v>2</v>
      </c>
      <c r="I704" t="s">
        <v>1110</v>
      </c>
      <c r="J704" t="s">
        <v>1111</v>
      </c>
      <c r="K704" t="s">
        <v>1112</v>
      </c>
      <c r="L704">
        <v>1368</v>
      </c>
      <c r="N704">
        <v>1011</v>
      </c>
      <c r="O704" t="s">
        <v>997</v>
      </c>
      <c r="P704" t="s">
        <v>997</v>
      </c>
      <c r="Q704">
        <v>1</v>
      </c>
      <c r="W704">
        <v>0</v>
      </c>
      <c r="X704">
        <v>835824343</v>
      </c>
      <c r="Y704">
        <v>0.21</v>
      </c>
      <c r="AA704">
        <v>0</v>
      </c>
      <c r="AB704">
        <v>2.15</v>
      </c>
      <c r="AC704">
        <v>0</v>
      </c>
      <c r="AD704">
        <v>0</v>
      </c>
      <c r="AE704">
        <v>0</v>
      </c>
      <c r="AF704">
        <v>2.15</v>
      </c>
      <c r="AG704">
        <v>0</v>
      </c>
      <c r="AH704">
        <v>0</v>
      </c>
      <c r="AI704">
        <v>1</v>
      </c>
      <c r="AJ704">
        <v>1</v>
      </c>
      <c r="AK704">
        <v>1</v>
      </c>
      <c r="AL704">
        <v>1</v>
      </c>
      <c r="AN704">
        <v>0</v>
      </c>
      <c r="AO704">
        <v>1</v>
      </c>
      <c r="AP704">
        <v>0</v>
      </c>
      <c r="AQ704">
        <v>0</v>
      </c>
      <c r="AR704">
        <v>0</v>
      </c>
      <c r="AS704" t="s">
        <v>3</v>
      </c>
      <c r="AT704">
        <v>0.21</v>
      </c>
      <c r="AU704" t="s">
        <v>3</v>
      </c>
      <c r="AV704">
        <v>0</v>
      </c>
      <c r="AW704">
        <v>2</v>
      </c>
      <c r="AX704">
        <v>48585856</v>
      </c>
      <c r="AY704">
        <v>1</v>
      </c>
      <c r="AZ704">
        <v>0</v>
      </c>
      <c r="BA704">
        <v>791</v>
      </c>
      <c r="BB704">
        <v>0</v>
      </c>
      <c r="BC704">
        <v>0</v>
      </c>
      <c r="BD704">
        <v>0</v>
      </c>
      <c r="BE704">
        <v>0</v>
      </c>
      <c r="BF704">
        <v>0</v>
      </c>
      <c r="BG704">
        <v>0</v>
      </c>
      <c r="BH704">
        <v>0</v>
      </c>
      <c r="BI704">
        <v>0</v>
      </c>
      <c r="BJ704">
        <v>0</v>
      </c>
      <c r="BK704">
        <v>0</v>
      </c>
      <c r="BL704">
        <v>0</v>
      </c>
      <c r="BM704">
        <v>0</v>
      </c>
      <c r="BN704">
        <v>0</v>
      </c>
      <c r="BO704">
        <v>0</v>
      </c>
      <c r="BP704">
        <v>0</v>
      </c>
      <c r="BQ704">
        <v>0</v>
      </c>
      <c r="BR704">
        <v>0</v>
      </c>
      <c r="BS704">
        <v>0</v>
      </c>
      <c r="BT704">
        <v>0</v>
      </c>
      <c r="BU704">
        <v>0</v>
      </c>
      <c r="BV704">
        <v>0</v>
      </c>
      <c r="BW704">
        <v>0</v>
      </c>
      <c r="CX704">
        <f>Y704*Source!I289</f>
        <v>1.7325000000000001E-3</v>
      </c>
      <c r="CY704">
        <f>AB704</f>
        <v>2.15</v>
      </c>
      <c r="CZ704">
        <f>AF704</f>
        <v>2.15</v>
      </c>
      <c r="DA704">
        <f>AJ704</f>
        <v>1</v>
      </c>
      <c r="DB704">
        <f t="shared" si="80"/>
        <v>0.45</v>
      </c>
      <c r="DC704">
        <f t="shared" si="81"/>
        <v>0</v>
      </c>
    </row>
    <row r="705" spans="1:107">
      <c r="A705">
        <f>ROW(Source!A289)</f>
        <v>289</v>
      </c>
      <c r="B705">
        <v>48583957</v>
      </c>
      <c r="C705">
        <v>48585839</v>
      </c>
      <c r="D705">
        <v>40548857</v>
      </c>
      <c r="E705">
        <v>1</v>
      </c>
      <c r="F705">
        <v>1</v>
      </c>
      <c r="G705">
        <v>1</v>
      </c>
      <c r="H705">
        <v>2</v>
      </c>
      <c r="I705" t="s">
        <v>1028</v>
      </c>
      <c r="J705" t="s">
        <v>1029</v>
      </c>
      <c r="K705" t="s">
        <v>1030</v>
      </c>
      <c r="L705">
        <v>1368</v>
      </c>
      <c r="N705">
        <v>1011</v>
      </c>
      <c r="O705" t="s">
        <v>997</v>
      </c>
      <c r="P705" t="s">
        <v>997</v>
      </c>
      <c r="Q705">
        <v>1</v>
      </c>
      <c r="W705">
        <v>0</v>
      </c>
      <c r="X705">
        <v>-671646184</v>
      </c>
      <c r="Y705">
        <v>1.85</v>
      </c>
      <c r="AA705">
        <v>0</v>
      </c>
      <c r="AB705">
        <v>91.76</v>
      </c>
      <c r="AC705">
        <v>10.35</v>
      </c>
      <c r="AD705">
        <v>0</v>
      </c>
      <c r="AE705">
        <v>0</v>
      </c>
      <c r="AF705">
        <v>91.76</v>
      </c>
      <c r="AG705">
        <v>10.35</v>
      </c>
      <c r="AH705">
        <v>0</v>
      </c>
      <c r="AI705">
        <v>1</v>
      </c>
      <c r="AJ705">
        <v>1</v>
      </c>
      <c r="AK705">
        <v>1</v>
      </c>
      <c r="AL705">
        <v>1</v>
      </c>
      <c r="AN705">
        <v>0</v>
      </c>
      <c r="AO705">
        <v>1</v>
      </c>
      <c r="AP705">
        <v>0</v>
      </c>
      <c r="AQ705">
        <v>0</v>
      </c>
      <c r="AR705">
        <v>0</v>
      </c>
      <c r="AS705" t="s">
        <v>3</v>
      </c>
      <c r="AT705">
        <v>1.85</v>
      </c>
      <c r="AU705" t="s">
        <v>3</v>
      </c>
      <c r="AV705">
        <v>0</v>
      </c>
      <c r="AW705">
        <v>2</v>
      </c>
      <c r="AX705">
        <v>48585857</v>
      </c>
      <c r="AY705">
        <v>1</v>
      </c>
      <c r="AZ705">
        <v>0</v>
      </c>
      <c r="BA705">
        <v>792</v>
      </c>
      <c r="BB705">
        <v>0</v>
      </c>
      <c r="BC705">
        <v>0</v>
      </c>
      <c r="BD705">
        <v>0</v>
      </c>
      <c r="BE705">
        <v>0</v>
      </c>
      <c r="BF705">
        <v>0</v>
      </c>
      <c r="BG705">
        <v>0</v>
      </c>
      <c r="BH705">
        <v>0</v>
      </c>
      <c r="BI705">
        <v>0</v>
      </c>
      <c r="BJ705">
        <v>0</v>
      </c>
      <c r="BK705">
        <v>0</v>
      </c>
      <c r="BL705">
        <v>0</v>
      </c>
      <c r="BM705">
        <v>0</v>
      </c>
      <c r="BN705">
        <v>0</v>
      </c>
      <c r="BO705">
        <v>0</v>
      </c>
      <c r="BP705">
        <v>0</v>
      </c>
      <c r="BQ705">
        <v>0</v>
      </c>
      <c r="BR705">
        <v>0</v>
      </c>
      <c r="BS705">
        <v>0</v>
      </c>
      <c r="BT705">
        <v>0</v>
      </c>
      <c r="BU705">
        <v>0</v>
      </c>
      <c r="BV705">
        <v>0</v>
      </c>
      <c r="BW705">
        <v>0</v>
      </c>
      <c r="CX705">
        <f>Y705*Source!I289</f>
        <v>1.5262500000000002E-2</v>
      </c>
      <c r="CY705">
        <f>AB705</f>
        <v>91.76</v>
      </c>
      <c r="CZ705">
        <f>AF705</f>
        <v>91.76</v>
      </c>
      <c r="DA705">
        <f>AJ705</f>
        <v>1</v>
      </c>
      <c r="DB705">
        <f t="shared" si="80"/>
        <v>169.76</v>
      </c>
      <c r="DC705">
        <f t="shared" si="81"/>
        <v>19.149999999999999</v>
      </c>
    </row>
    <row r="706" spans="1:107">
      <c r="A706">
        <f>ROW(Source!A289)</f>
        <v>289</v>
      </c>
      <c r="B706">
        <v>48583957</v>
      </c>
      <c r="C706">
        <v>48585839</v>
      </c>
      <c r="D706">
        <v>40489467</v>
      </c>
      <c r="E706">
        <v>1</v>
      </c>
      <c r="F706">
        <v>1</v>
      </c>
      <c r="G706">
        <v>1</v>
      </c>
      <c r="H706">
        <v>3</v>
      </c>
      <c r="I706" t="s">
        <v>1455</v>
      </c>
      <c r="J706" t="s">
        <v>1456</v>
      </c>
      <c r="K706" t="s">
        <v>1457</v>
      </c>
      <c r="L706">
        <v>1348</v>
      </c>
      <c r="N706">
        <v>1009</v>
      </c>
      <c r="O706" t="s">
        <v>40</v>
      </c>
      <c r="P706" t="s">
        <v>40</v>
      </c>
      <c r="Q706">
        <v>1000</v>
      </c>
      <c r="W706">
        <v>0</v>
      </c>
      <c r="X706">
        <v>1877275150</v>
      </c>
      <c r="Y706">
        <v>4.4999999999999997E-3</v>
      </c>
      <c r="AA706">
        <v>9628</v>
      </c>
      <c r="AB706">
        <v>0</v>
      </c>
      <c r="AC706">
        <v>0</v>
      </c>
      <c r="AD706">
        <v>0</v>
      </c>
      <c r="AE706">
        <v>9628</v>
      </c>
      <c r="AF706">
        <v>0</v>
      </c>
      <c r="AG706">
        <v>0</v>
      </c>
      <c r="AH706">
        <v>0</v>
      </c>
      <c r="AI706">
        <v>1</v>
      </c>
      <c r="AJ706">
        <v>1</v>
      </c>
      <c r="AK706">
        <v>1</v>
      </c>
      <c r="AL706">
        <v>1</v>
      </c>
      <c r="AN706">
        <v>0</v>
      </c>
      <c r="AO706">
        <v>1</v>
      </c>
      <c r="AP706">
        <v>0</v>
      </c>
      <c r="AQ706">
        <v>0</v>
      </c>
      <c r="AR706">
        <v>0</v>
      </c>
      <c r="AS706" t="s">
        <v>3</v>
      </c>
      <c r="AT706">
        <v>4.4999999999999997E-3</v>
      </c>
      <c r="AU706" t="s">
        <v>3</v>
      </c>
      <c r="AV706">
        <v>0</v>
      </c>
      <c r="AW706">
        <v>2</v>
      </c>
      <c r="AX706">
        <v>48585858</v>
      </c>
      <c r="AY706">
        <v>1</v>
      </c>
      <c r="AZ706">
        <v>0</v>
      </c>
      <c r="BA706">
        <v>793</v>
      </c>
      <c r="BB706">
        <v>0</v>
      </c>
      <c r="BC706">
        <v>0</v>
      </c>
      <c r="BD706">
        <v>0</v>
      </c>
      <c r="BE706">
        <v>0</v>
      </c>
      <c r="BF706">
        <v>0</v>
      </c>
      <c r="BG706">
        <v>0</v>
      </c>
      <c r="BH706">
        <v>0</v>
      </c>
      <c r="BI706">
        <v>0</v>
      </c>
      <c r="BJ706">
        <v>0</v>
      </c>
      <c r="BK706">
        <v>0</v>
      </c>
      <c r="BL706">
        <v>0</v>
      </c>
      <c r="BM706">
        <v>0</v>
      </c>
      <c r="BN706">
        <v>0</v>
      </c>
      <c r="BO706">
        <v>0</v>
      </c>
      <c r="BP706">
        <v>0</v>
      </c>
      <c r="BQ706">
        <v>0</v>
      </c>
      <c r="BR706">
        <v>0</v>
      </c>
      <c r="BS706">
        <v>0</v>
      </c>
      <c r="BT706">
        <v>0</v>
      </c>
      <c r="BU706">
        <v>0</v>
      </c>
      <c r="BV706">
        <v>0</v>
      </c>
      <c r="BW706">
        <v>0</v>
      </c>
      <c r="CX706">
        <f>Y706*Source!I289</f>
        <v>3.7125000000000001E-5</v>
      </c>
      <c r="CY706">
        <f>AA706</f>
        <v>9628</v>
      </c>
      <c r="CZ706">
        <f>AE706</f>
        <v>9628</v>
      </c>
      <c r="DA706">
        <f>AI706</f>
        <v>1</v>
      </c>
      <c r="DB706">
        <f t="shared" si="80"/>
        <v>43.33</v>
      </c>
      <c r="DC706">
        <f t="shared" si="81"/>
        <v>0</v>
      </c>
    </row>
    <row r="707" spans="1:107">
      <c r="A707">
        <f>ROW(Source!A289)</f>
        <v>289</v>
      </c>
      <c r="B707">
        <v>48583957</v>
      </c>
      <c r="C707">
        <v>48585839</v>
      </c>
      <c r="D707">
        <v>40513473</v>
      </c>
      <c r="E707">
        <v>1</v>
      </c>
      <c r="F707">
        <v>1</v>
      </c>
      <c r="G707">
        <v>1</v>
      </c>
      <c r="H707">
        <v>3</v>
      </c>
      <c r="I707" t="s">
        <v>1458</v>
      </c>
      <c r="J707" t="s">
        <v>1459</v>
      </c>
      <c r="K707" t="s">
        <v>1460</v>
      </c>
      <c r="L707">
        <v>1035</v>
      </c>
      <c r="N707">
        <v>1013</v>
      </c>
      <c r="O707" t="s">
        <v>129</v>
      </c>
      <c r="P707" t="s">
        <v>129</v>
      </c>
      <c r="Q707">
        <v>1</v>
      </c>
      <c r="W707">
        <v>0</v>
      </c>
      <c r="X707">
        <v>633222945</v>
      </c>
      <c r="Y707">
        <v>44.2</v>
      </c>
      <c r="AA707">
        <v>24.75</v>
      </c>
      <c r="AB707">
        <v>0</v>
      </c>
      <c r="AC707">
        <v>0</v>
      </c>
      <c r="AD707">
        <v>0</v>
      </c>
      <c r="AE707">
        <v>24.75</v>
      </c>
      <c r="AF707">
        <v>0</v>
      </c>
      <c r="AG707">
        <v>0</v>
      </c>
      <c r="AH707">
        <v>0</v>
      </c>
      <c r="AI707">
        <v>1</v>
      </c>
      <c r="AJ707">
        <v>1</v>
      </c>
      <c r="AK707">
        <v>1</v>
      </c>
      <c r="AL707">
        <v>1</v>
      </c>
      <c r="AN707">
        <v>0</v>
      </c>
      <c r="AO707">
        <v>1</v>
      </c>
      <c r="AP707">
        <v>0</v>
      </c>
      <c r="AQ707">
        <v>0</v>
      </c>
      <c r="AR707">
        <v>0</v>
      </c>
      <c r="AS707" t="s">
        <v>3</v>
      </c>
      <c r="AT707">
        <v>44.2</v>
      </c>
      <c r="AU707" t="s">
        <v>3</v>
      </c>
      <c r="AV707">
        <v>0</v>
      </c>
      <c r="AW707">
        <v>2</v>
      </c>
      <c r="AX707">
        <v>48585861</v>
      </c>
      <c r="AY707">
        <v>1</v>
      </c>
      <c r="AZ707">
        <v>0</v>
      </c>
      <c r="BA707">
        <v>796</v>
      </c>
      <c r="BB707">
        <v>0</v>
      </c>
      <c r="BC707">
        <v>0</v>
      </c>
      <c r="BD707">
        <v>0</v>
      </c>
      <c r="BE707">
        <v>0</v>
      </c>
      <c r="BF707">
        <v>0</v>
      </c>
      <c r="BG707">
        <v>0</v>
      </c>
      <c r="BH707">
        <v>0</v>
      </c>
      <c r="BI707">
        <v>0</v>
      </c>
      <c r="BJ707">
        <v>0</v>
      </c>
      <c r="BK707">
        <v>0</v>
      </c>
      <c r="BL707">
        <v>0</v>
      </c>
      <c r="BM707">
        <v>0</v>
      </c>
      <c r="BN707">
        <v>0</v>
      </c>
      <c r="BO707">
        <v>0</v>
      </c>
      <c r="BP707">
        <v>0</v>
      </c>
      <c r="BQ707">
        <v>0</v>
      </c>
      <c r="BR707">
        <v>0</v>
      </c>
      <c r="BS707">
        <v>0</v>
      </c>
      <c r="BT707">
        <v>0</v>
      </c>
      <c r="BU707">
        <v>0</v>
      </c>
      <c r="BV707">
        <v>0</v>
      </c>
      <c r="BW707">
        <v>0</v>
      </c>
      <c r="CX707">
        <f>Y707*Source!I289</f>
        <v>0.36465000000000003</v>
      </c>
      <c r="CY707">
        <f>AA707</f>
        <v>24.75</v>
      </c>
      <c r="CZ707">
        <f>AE707</f>
        <v>24.75</v>
      </c>
      <c r="DA707">
        <f>AI707</f>
        <v>1</v>
      </c>
      <c r="DB707">
        <f t="shared" si="80"/>
        <v>1093.95</v>
      </c>
      <c r="DC707">
        <f t="shared" si="81"/>
        <v>0</v>
      </c>
    </row>
    <row r="708" spans="1:107">
      <c r="A708">
        <f>ROW(Source!A289)</f>
        <v>289</v>
      </c>
      <c r="B708">
        <v>48583957</v>
      </c>
      <c r="C708">
        <v>48585839</v>
      </c>
      <c r="D708">
        <v>40513463</v>
      </c>
      <c r="E708">
        <v>1</v>
      </c>
      <c r="F708">
        <v>1</v>
      </c>
      <c r="G708">
        <v>1</v>
      </c>
      <c r="H708">
        <v>3</v>
      </c>
      <c r="I708" t="s">
        <v>1461</v>
      </c>
      <c r="J708" t="s">
        <v>1462</v>
      </c>
      <c r="K708" t="s">
        <v>1463</v>
      </c>
      <c r="L708">
        <v>1339</v>
      </c>
      <c r="N708">
        <v>1007</v>
      </c>
      <c r="O708" t="s">
        <v>1040</v>
      </c>
      <c r="P708" t="s">
        <v>1040</v>
      </c>
      <c r="Q708">
        <v>1</v>
      </c>
      <c r="W708">
        <v>0</v>
      </c>
      <c r="X708">
        <v>-65441387</v>
      </c>
      <c r="Y708">
        <v>0.67</v>
      </c>
      <c r="AA708">
        <v>46.51</v>
      </c>
      <c r="AB708">
        <v>0</v>
      </c>
      <c r="AC708">
        <v>0</v>
      </c>
      <c r="AD708">
        <v>0</v>
      </c>
      <c r="AE708">
        <v>46.51</v>
      </c>
      <c r="AF708">
        <v>0</v>
      </c>
      <c r="AG708">
        <v>0</v>
      </c>
      <c r="AH708">
        <v>0</v>
      </c>
      <c r="AI708">
        <v>1</v>
      </c>
      <c r="AJ708">
        <v>1</v>
      </c>
      <c r="AK708">
        <v>1</v>
      </c>
      <c r="AL708">
        <v>1</v>
      </c>
      <c r="AN708">
        <v>0</v>
      </c>
      <c r="AO708">
        <v>1</v>
      </c>
      <c r="AP708">
        <v>0</v>
      </c>
      <c r="AQ708">
        <v>0</v>
      </c>
      <c r="AR708">
        <v>0</v>
      </c>
      <c r="AS708" t="s">
        <v>3</v>
      </c>
      <c r="AT708">
        <v>0.67</v>
      </c>
      <c r="AU708" t="s">
        <v>3</v>
      </c>
      <c r="AV708">
        <v>0</v>
      </c>
      <c r="AW708">
        <v>2</v>
      </c>
      <c r="AX708">
        <v>48585862</v>
      </c>
      <c r="AY708">
        <v>1</v>
      </c>
      <c r="AZ708">
        <v>0</v>
      </c>
      <c r="BA708">
        <v>797</v>
      </c>
      <c r="BB708">
        <v>0</v>
      </c>
      <c r="BC708">
        <v>0</v>
      </c>
      <c r="BD708">
        <v>0</v>
      </c>
      <c r="BE708">
        <v>0</v>
      </c>
      <c r="BF708">
        <v>0</v>
      </c>
      <c r="BG708">
        <v>0</v>
      </c>
      <c r="BH708">
        <v>0</v>
      </c>
      <c r="BI708">
        <v>0</v>
      </c>
      <c r="BJ708">
        <v>0</v>
      </c>
      <c r="BK708">
        <v>0</v>
      </c>
      <c r="BL708">
        <v>0</v>
      </c>
      <c r="BM708">
        <v>0</v>
      </c>
      <c r="BN708">
        <v>0</v>
      </c>
      <c r="BO708">
        <v>0</v>
      </c>
      <c r="BP708">
        <v>0</v>
      </c>
      <c r="BQ708">
        <v>0</v>
      </c>
      <c r="BR708">
        <v>0</v>
      </c>
      <c r="BS708">
        <v>0</v>
      </c>
      <c r="BT708">
        <v>0</v>
      </c>
      <c r="BU708">
        <v>0</v>
      </c>
      <c r="BV708">
        <v>0</v>
      </c>
      <c r="BW708">
        <v>0</v>
      </c>
      <c r="CX708">
        <f>Y708*Source!I289</f>
        <v>5.5275000000000003E-3</v>
      </c>
      <c r="CY708">
        <f>AA708</f>
        <v>46.51</v>
      </c>
      <c r="CZ708">
        <f>AE708</f>
        <v>46.51</v>
      </c>
      <c r="DA708">
        <f>AI708</f>
        <v>1</v>
      </c>
      <c r="DB708">
        <f t="shared" si="80"/>
        <v>31.16</v>
      </c>
      <c r="DC708">
        <f t="shared" si="81"/>
        <v>0</v>
      </c>
    </row>
    <row r="709" spans="1:107">
      <c r="A709">
        <f>ROW(Source!A289)</f>
        <v>289</v>
      </c>
      <c r="B709">
        <v>48583957</v>
      </c>
      <c r="C709">
        <v>48585839</v>
      </c>
      <c r="D709">
        <v>40525967</v>
      </c>
      <c r="E709">
        <v>1</v>
      </c>
      <c r="F709">
        <v>1</v>
      </c>
      <c r="G709">
        <v>1</v>
      </c>
      <c r="H709">
        <v>3</v>
      </c>
      <c r="I709" t="s">
        <v>1090</v>
      </c>
      <c r="J709" t="s">
        <v>1091</v>
      </c>
      <c r="K709" t="s">
        <v>1092</v>
      </c>
      <c r="L709">
        <v>1339</v>
      </c>
      <c r="N709">
        <v>1007</v>
      </c>
      <c r="O709" t="s">
        <v>1040</v>
      </c>
      <c r="P709" t="s">
        <v>1040</v>
      </c>
      <c r="Q709">
        <v>1</v>
      </c>
      <c r="W709">
        <v>0</v>
      </c>
      <c r="X709">
        <v>-1418712732</v>
      </c>
      <c r="Y709">
        <v>15</v>
      </c>
      <c r="AA709">
        <v>2.4700000000000002</v>
      </c>
      <c r="AB709">
        <v>0</v>
      </c>
      <c r="AC709">
        <v>0</v>
      </c>
      <c r="AD709">
        <v>0</v>
      </c>
      <c r="AE709">
        <v>2.4700000000000002</v>
      </c>
      <c r="AF709">
        <v>0</v>
      </c>
      <c r="AG709">
        <v>0</v>
      </c>
      <c r="AH709">
        <v>0</v>
      </c>
      <c r="AI709">
        <v>1</v>
      </c>
      <c r="AJ709">
        <v>1</v>
      </c>
      <c r="AK709">
        <v>1</v>
      </c>
      <c r="AL709">
        <v>1</v>
      </c>
      <c r="AN709">
        <v>0</v>
      </c>
      <c r="AO709">
        <v>1</v>
      </c>
      <c r="AP709">
        <v>0</v>
      </c>
      <c r="AQ709">
        <v>0</v>
      </c>
      <c r="AR709">
        <v>0</v>
      </c>
      <c r="AS709" t="s">
        <v>3</v>
      </c>
      <c r="AT709">
        <v>15</v>
      </c>
      <c r="AU709" t="s">
        <v>3</v>
      </c>
      <c r="AV709">
        <v>0</v>
      </c>
      <c r="AW709">
        <v>2</v>
      </c>
      <c r="AX709">
        <v>48585863</v>
      </c>
      <c r="AY709">
        <v>1</v>
      </c>
      <c r="AZ709">
        <v>0</v>
      </c>
      <c r="BA709">
        <v>798</v>
      </c>
      <c r="BB709">
        <v>0</v>
      </c>
      <c r="BC709">
        <v>0</v>
      </c>
      <c r="BD709">
        <v>0</v>
      </c>
      <c r="BE709">
        <v>0</v>
      </c>
      <c r="BF709">
        <v>0</v>
      </c>
      <c r="BG709">
        <v>0</v>
      </c>
      <c r="BH709">
        <v>0</v>
      </c>
      <c r="BI709">
        <v>0</v>
      </c>
      <c r="BJ709">
        <v>0</v>
      </c>
      <c r="BK709">
        <v>0</v>
      </c>
      <c r="BL709">
        <v>0</v>
      </c>
      <c r="BM709">
        <v>0</v>
      </c>
      <c r="BN709">
        <v>0</v>
      </c>
      <c r="BO709">
        <v>0</v>
      </c>
      <c r="BP709">
        <v>0</v>
      </c>
      <c r="BQ709">
        <v>0</v>
      </c>
      <c r="BR709">
        <v>0</v>
      </c>
      <c r="BS709">
        <v>0</v>
      </c>
      <c r="BT709">
        <v>0</v>
      </c>
      <c r="BU709">
        <v>0</v>
      </c>
      <c r="BV709">
        <v>0</v>
      </c>
      <c r="BW709">
        <v>0</v>
      </c>
      <c r="CX709">
        <f>Y709*Source!I289</f>
        <v>0.12375</v>
      </c>
      <c r="CY709">
        <f>AA709</f>
        <v>2.4700000000000002</v>
      </c>
      <c r="CZ709">
        <f>AE709</f>
        <v>2.4700000000000002</v>
      </c>
      <c r="DA709">
        <f>AI709</f>
        <v>1</v>
      </c>
      <c r="DB709">
        <f t="shared" si="80"/>
        <v>37.049999999999997</v>
      </c>
      <c r="DC709">
        <f t="shared" si="81"/>
        <v>0</v>
      </c>
    </row>
    <row r="710" spans="1:107">
      <c r="A710">
        <f>ROW(Source!A293)</f>
        <v>293</v>
      </c>
      <c r="B710">
        <v>48583957</v>
      </c>
      <c r="C710">
        <v>48585867</v>
      </c>
      <c r="D710">
        <v>23146426</v>
      </c>
      <c r="E710">
        <v>1</v>
      </c>
      <c r="F710">
        <v>1</v>
      </c>
      <c r="G710">
        <v>1</v>
      </c>
      <c r="H710">
        <v>1</v>
      </c>
      <c r="I710" t="s">
        <v>1102</v>
      </c>
      <c r="J710" t="s">
        <v>3</v>
      </c>
      <c r="K710" t="s">
        <v>1103</v>
      </c>
      <c r="L710">
        <v>1369</v>
      </c>
      <c r="N710">
        <v>1013</v>
      </c>
      <c r="O710" t="s">
        <v>991</v>
      </c>
      <c r="P710" t="s">
        <v>991</v>
      </c>
      <c r="Q710">
        <v>1</v>
      </c>
      <c r="W710">
        <v>0</v>
      </c>
      <c r="X710">
        <v>-348873804</v>
      </c>
      <c r="Y710">
        <v>190.24</v>
      </c>
      <c r="AA710">
        <v>0</v>
      </c>
      <c r="AB710">
        <v>0</v>
      </c>
      <c r="AC710">
        <v>0</v>
      </c>
      <c r="AD710">
        <v>9.27</v>
      </c>
      <c r="AE710">
        <v>0</v>
      </c>
      <c r="AF710">
        <v>0</v>
      </c>
      <c r="AG710">
        <v>0</v>
      </c>
      <c r="AH710">
        <v>9.27</v>
      </c>
      <c r="AI710">
        <v>1</v>
      </c>
      <c r="AJ710">
        <v>1</v>
      </c>
      <c r="AK710">
        <v>1</v>
      </c>
      <c r="AL710">
        <v>1</v>
      </c>
      <c r="AN710">
        <v>0</v>
      </c>
      <c r="AO710">
        <v>1</v>
      </c>
      <c r="AP710">
        <v>0</v>
      </c>
      <c r="AQ710">
        <v>0</v>
      </c>
      <c r="AR710">
        <v>0</v>
      </c>
      <c r="AS710" t="s">
        <v>3</v>
      </c>
      <c r="AT710">
        <v>190.24</v>
      </c>
      <c r="AU710" t="s">
        <v>3</v>
      </c>
      <c r="AV710">
        <v>1</v>
      </c>
      <c r="AW710">
        <v>2</v>
      </c>
      <c r="AX710">
        <v>48585881</v>
      </c>
      <c r="AY710">
        <v>1</v>
      </c>
      <c r="AZ710">
        <v>0</v>
      </c>
      <c r="BA710">
        <v>799</v>
      </c>
      <c r="BB710">
        <v>0</v>
      </c>
      <c r="BC710">
        <v>0</v>
      </c>
      <c r="BD710">
        <v>0</v>
      </c>
      <c r="BE710">
        <v>0</v>
      </c>
      <c r="BF710">
        <v>0</v>
      </c>
      <c r="BG710">
        <v>0</v>
      </c>
      <c r="BH710">
        <v>0</v>
      </c>
      <c r="BI710">
        <v>0</v>
      </c>
      <c r="BJ710">
        <v>0</v>
      </c>
      <c r="BK710">
        <v>0</v>
      </c>
      <c r="BL710">
        <v>0</v>
      </c>
      <c r="BM710">
        <v>0</v>
      </c>
      <c r="BN710">
        <v>0</v>
      </c>
      <c r="BO710">
        <v>0</v>
      </c>
      <c r="BP710">
        <v>0</v>
      </c>
      <c r="BQ710">
        <v>0</v>
      </c>
      <c r="BR710">
        <v>0</v>
      </c>
      <c r="BS710">
        <v>0</v>
      </c>
      <c r="BT710">
        <v>0</v>
      </c>
      <c r="BU710">
        <v>0</v>
      </c>
      <c r="BV710">
        <v>0</v>
      </c>
      <c r="BW710">
        <v>0</v>
      </c>
      <c r="CX710">
        <f>Y710*Source!I293</f>
        <v>3.8048000000000002</v>
      </c>
      <c r="CY710">
        <f>AD710</f>
        <v>9.27</v>
      </c>
      <c r="CZ710">
        <f>AH710</f>
        <v>9.27</v>
      </c>
      <c r="DA710">
        <f>AL710</f>
        <v>1</v>
      </c>
      <c r="DB710">
        <f t="shared" si="80"/>
        <v>1763.52</v>
      </c>
      <c r="DC710">
        <f t="shared" si="81"/>
        <v>0</v>
      </c>
    </row>
    <row r="711" spans="1:107">
      <c r="A711">
        <f>ROW(Source!A293)</f>
        <v>293</v>
      </c>
      <c r="B711">
        <v>48583957</v>
      </c>
      <c r="C711">
        <v>48585867</v>
      </c>
      <c r="D711">
        <v>121548</v>
      </c>
      <c r="E711">
        <v>1</v>
      </c>
      <c r="F711">
        <v>1</v>
      </c>
      <c r="G711">
        <v>1</v>
      </c>
      <c r="H711">
        <v>1</v>
      </c>
      <c r="I711" t="s">
        <v>24</v>
      </c>
      <c r="J711" t="s">
        <v>3</v>
      </c>
      <c r="K711" t="s">
        <v>992</v>
      </c>
      <c r="L711">
        <v>608254</v>
      </c>
      <c r="N711">
        <v>1013</v>
      </c>
      <c r="O711" t="s">
        <v>993</v>
      </c>
      <c r="P711" t="s">
        <v>993</v>
      </c>
      <c r="Q711">
        <v>1</v>
      </c>
      <c r="W711">
        <v>0</v>
      </c>
      <c r="X711">
        <v>-185737400</v>
      </c>
      <c r="Y711">
        <v>13.42</v>
      </c>
      <c r="AA711">
        <v>0</v>
      </c>
      <c r="AB711">
        <v>0</v>
      </c>
      <c r="AC711">
        <v>0</v>
      </c>
      <c r="AD711">
        <v>0</v>
      </c>
      <c r="AE711">
        <v>0</v>
      </c>
      <c r="AF711">
        <v>0</v>
      </c>
      <c r="AG711">
        <v>0</v>
      </c>
      <c r="AH711">
        <v>0</v>
      </c>
      <c r="AI711">
        <v>1</v>
      </c>
      <c r="AJ711">
        <v>1</v>
      </c>
      <c r="AK711">
        <v>1</v>
      </c>
      <c r="AL711">
        <v>1</v>
      </c>
      <c r="AN711">
        <v>0</v>
      </c>
      <c r="AO711">
        <v>1</v>
      </c>
      <c r="AP711">
        <v>0</v>
      </c>
      <c r="AQ711">
        <v>0</v>
      </c>
      <c r="AR711">
        <v>0</v>
      </c>
      <c r="AS711" t="s">
        <v>3</v>
      </c>
      <c r="AT711">
        <v>13.42</v>
      </c>
      <c r="AU711" t="s">
        <v>3</v>
      </c>
      <c r="AV711">
        <v>2</v>
      </c>
      <c r="AW711">
        <v>2</v>
      </c>
      <c r="AX711">
        <v>48585882</v>
      </c>
      <c r="AY711">
        <v>1</v>
      </c>
      <c r="AZ711">
        <v>0</v>
      </c>
      <c r="BA711">
        <v>800</v>
      </c>
      <c r="BB711">
        <v>0</v>
      </c>
      <c r="BC711">
        <v>0</v>
      </c>
      <c r="BD711">
        <v>0</v>
      </c>
      <c r="BE711">
        <v>0</v>
      </c>
      <c r="BF711">
        <v>0</v>
      </c>
      <c r="BG711">
        <v>0</v>
      </c>
      <c r="BH711">
        <v>0</v>
      </c>
      <c r="BI711">
        <v>0</v>
      </c>
      <c r="BJ711">
        <v>0</v>
      </c>
      <c r="BK711">
        <v>0</v>
      </c>
      <c r="BL711">
        <v>0</v>
      </c>
      <c r="BM711">
        <v>0</v>
      </c>
      <c r="BN711">
        <v>0</v>
      </c>
      <c r="BO711">
        <v>0</v>
      </c>
      <c r="BP711">
        <v>0</v>
      </c>
      <c r="BQ711">
        <v>0</v>
      </c>
      <c r="BR711">
        <v>0</v>
      </c>
      <c r="BS711">
        <v>0</v>
      </c>
      <c r="BT711">
        <v>0</v>
      </c>
      <c r="BU711">
        <v>0</v>
      </c>
      <c r="BV711">
        <v>0</v>
      </c>
      <c r="BW711">
        <v>0</v>
      </c>
      <c r="CX711">
        <f>Y711*Source!I293</f>
        <v>0.26840000000000003</v>
      </c>
      <c r="CY711">
        <f>AD711</f>
        <v>0</v>
      </c>
      <c r="CZ711">
        <f>AH711</f>
        <v>0</v>
      </c>
      <c r="DA711">
        <f>AL711</f>
        <v>1</v>
      </c>
      <c r="DB711">
        <f t="shared" si="80"/>
        <v>0</v>
      </c>
      <c r="DC711">
        <f t="shared" si="81"/>
        <v>0</v>
      </c>
    </row>
    <row r="712" spans="1:107">
      <c r="A712">
        <f>ROW(Source!A293)</f>
        <v>293</v>
      </c>
      <c r="B712">
        <v>48583957</v>
      </c>
      <c r="C712">
        <v>48585867</v>
      </c>
      <c r="D712">
        <v>40546929</v>
      </c>
      <c r="E712">
        <v>1</v>
      </c>
      <c r="F712">
        <v>1</v>
      </c>
      <c r="G712">
        <v>1</v>
      </c>
      <c r="H712">
        <v>2</v>
      </c>
      <c r="I712" t="s">
        <v>1049</v>
      </c>
      <c r="J712" t="s">
        <v>1050</v>
      </c>
      <c r="K712" t="s">
        <v>1051</v>
      </c>
      <c r="L712">
        <v>1368</v>
      </c>
      <c r="N712">
        <v>1011</v>
      </c>
      <c r="O712" t="s">
        <v>997</v>
      </c>
      <c r="P712" t="s">
        <v>997</v>
      </c>
      <c r="Q712">
        <v>1</v>
      </c>
      <c r="W712">
        <v>0</v>
      </c>
      <c r="X712">
        <v>1604115853</v>
      </c>
      <c r="Y712">
        <v>0.05</v>
      </c>
      <c r="AA712">
        <v>0</v>
      </c>
      <c r="AB712">
        <v>103.49</v>
      </c>
      <c r="AC712">
        <v>12.1</v>
      </c>
      <c r="AD712">
        <v>0</v>
      </c>
      <c r="AE712">
        <v>0</v>
      </c>
      <c r="AF712">
        <v>103.49</v>
      </c>
      <c r="AG712">
        <v>12.1</v>
      </c>
      <c r="AH712">
        <v>0</v>
      </c>
      <c r="AI712">
        <v>1</v>
      </c>
      <c r="AJ712">
        <v>1</v>
      </c>
      <c r="AK712">
        <v>1</v>
      </c>
      <c r="AL712">
        <v>1</v>
      </c>
      <c r="AN712">
        <v>0</v>
      </c>
      <c r="AO712">
        <v>1</v>
      </c>
      <c r="AP712">
        <v>0</v>
      </c>
      <c r="AQ712">
        <v>0</v>
      </c>
      <c r="AR712">
        <v>0</v>
      </c>
      <c r="AS712" t="s">
        <v>3</v>
      </c>
      <c r="AT712">
        <v>0.05</v>
      </c>
      <c r="AU712" t="s">
        <v>3</v>
      </c>
      <c r="AV712">
        <v>0</v>
      </c>
      <c r="AW712">
        <v>2</v>
      </c>
      <c r="AX712">
        <v>48585883</v>
      </c>
      <c r="AY712">
        <v>1</v>
      </c>
      <c r="AZ712">
        <v>0</v>
      </c>
      <c r="BA712">
        <v>801</v>
      </c>
      <c r="BB712">
        <v>0</v>
      </c>
      <c r="BC712">
        <v>0</v>
      </c>
      <c r="BD712">
        <v>0</v>
      </c>
      <c r="BE712">
        <v>0</v>
      </c>
      <c r="BF712">
        <v>0</v>
      </c>
      <c r="BG712">
        <v>0</v>
      </c>
      <c r="BH712">
        <v>0</v>
      </c>
      <c r="BI712">
        <v>0</v>
      </c>
      <c r="BJ712">
        <v>0</v>
      </c>
      <c r="BK712">
        <v>0</v>
      </c>
      <c r="BL712">
        <v>0</v>
      </c>
      <c r="BM712">
        <v>0</v>
      </c>
      <c r="BN712">
        <v>0</v>
      </c>
      <c r="BO712">
        <v>0</v>
      </c>
      <c r="BP712">
        <v>0</v>
      </c>
      <c r="BQ712">
        <v>0</v>
      </c>
      <c r="BR712">
        <v>0</v>
      </c>
      <c r="BS712">
        <v>0</v>
      </c>
      <c r="BT712">
        <v>0</v>
      </c>
      <c r="BU712">
        <v>0</v>
      </c>
      <c r="BV712">
        <v>0</v>
      </c>
      <c r="BW712">
        <v>0</v>
      </c>
      <c r="CX712">
        <f>Y712*Source!I293</f>
        <v>1E-3</v>
      </c>
      <c r="CY712">
        <f>AB712</f>
        <v>103.49</v>
      </c>
      <c r="CZ712">
        <f>AF712</f>
        <v>103.49</v>
      </c>
      <c r="DA712">
        <f>AJ712</f>
        <v>1</v>
      </c>
      <c r="DB712">
        <f t="shared" si="80"/>
        <v>5.17</v>
      </c>
      <c r="DC712">
        <f t="shared" si="81"/>
        <v>0.61</v>
      </c>
    </row>
    <row r="713" spans="1:107">
      <c r="A713">
        <f>ROW(Source!A293)</f>
        <v>293</v>
      </c>
      <c r="B713">
        <v>48583957</v>
      </c>
      <c r="C713">
        <v>48585867</v>
      </c>
      <c r="D713">
        <v>40547010</v>
      </c>
      <c r="E713">
        <v>1</v>
      </c>
      <c r="F713">
        <v>1</v>
      </c>
      <c r="G713">
        <v>1</v>
      </c>
      <c r="H713">
        <v>2</v>
      </c>
      <c r="I713" t="s">
        <v>1052</v>
      </c>
      <c r="J713" t="s">
        <v>1053</v>
      </c>
      <c r="K713" t="s">
        <v>1054</v>
      </c>
      <c r="L713">
        <v>1368</v>
      </c>
      <c r="N713">
        <v>1011</v>
      </c>
      <c r="O713" t="s">
        <v>997</v>
      </c>
      <c r="P713" t="s">
        <v>997</v>
      </c>
      <c r="Q713">
        <v>1</v>
      </c>
      <c r="W713">
        <v>0</v>
      </c>
      <c r="X713">
        <v>1447433125</v>
      </c>
      <c r="Y713">
        <v>0.03</v>
      </c>
      <c r="AA713">
        <v>0</v>
      </c>
      <c r="AB713">
        <v>124.14</v>
      </c>
      <c r="AC713">
        <v>12.1</v>
      </c>
      <c r="AD713">
        <v>0</v>
      </c>
      <c r="AE713">
        <v>0</v>
      </c>
      <c r="AF713">
        <v>124.14</v>
      </c>
      <c r="AG713">
        <v>12.1</v>
      </c>
      <c r="AH713">
        <v>0</v>
      </c>
      <c r="AI713">
        <v>1</v>
      </c>
      <c r="AJ713">
        <v>1</v>
      </c>
      <c r="AK713">
        <v>1</v>
      </c>
      <c r="AL713">
        <v>1</v>
      </c>
      <c r="AN713">
        <v>0</v>
      </c>
      <c r="AO713">
        <v>1</v>
      </c>
      <c r="AP713">
        <v>0</v>
      </c>
      <c r="AQ713">
        <v>0</v>
      </c>
      <c r="AR713">
        <v>0</v>
      </c>
      <c r="AS713" t="s">
        <v>3</v>
      </c>
      <c r="AT713">
        <v>0.03</v>
      </c>
      <c r="AU713" t="s">
        <v>3</v>
      </c>
      <c r="AV713">
        <v>0</v>
      </c>
      <c r="AW713">
        <v>2</v>
      </c>
      <c r="AX713">
        <v>48585884</v>
      </c>
      <c r="AY713">
        <v>1</v>
      </c>
      <c r="AZ713">
        <v>0</v>
      </c>
      <c r="BA713">
        <v>802</v>
      </c>
      <c r="BB713">
        <v>0</v>
      </c>
      <c r="BC713">
        <v>0</v>
      </c>
      <c r="BD713">
        <v>0</v>
      </c>
      <c r="BE713">
        <v>0</v>
      </c>
      <c r="BF713">
        <v>0</v>
      </c>
      <c r="BG713">
        <v>0</v>
      </c>
      <c r="BH713">
        <v>0</v>
      </c>
      <c r="BI713">
        <v>0</v>
      </c>
      <c r="BJ713">
        <v>0</v>
      </c>
      <c r="BK713">
        <v>0</v>
      </c>
      <c r="BL713">
        <v>0</v>
      </c>
      <c r="BM713">
        <v>0</v>
      </c>
      <c r="BN713">
        <v>0</v>
      </c>
      <c r="BO713">
        <v>0</v>
      </c>
      <c r="BP713">
        <v>0</v>
      </c>
      <c r="BQ713">
        <v>0</v>
      </c>
      <c r="BR713">
        <v>0</v>
      </c>
      <c r="BS713">
        <v>0</v>
      </c>
      <c r="BT713">
        <v>0</v>
      </c>
      <c r="BU713">
        <v>0</v>
      </c>
      <c r="BV713">
        <v>0</v>
      </c>
      <c r="BW713">
        <v>0</v>
      </c>
      <c r="CX713">
        <f>Y713*Source!I293</f>
        <v>5.9999999999999995E-4</v>
      </c>
      <c r="CY713">
        <f>AB713</f>
        <v>124.14</v>
      </c>
      <c r="CZ713">
        <f>AF713</f>
        <v>124.14</v>
      </c>
      <c r="DA713">
        <f>AJ713</f>
        <v>1</v>
      </c>
      <c r="DB713">
        <f t="shared" si="80"/>
        <v>3.72</v>
      </c>
      <c r="DC713">
        <f t="shared" si="81"/>
        <v>0.36</v>
      </c>
    </row>
    <row r="714" spans="1:107">
      <c r="A714">
        <f>ROW(Source!A293)</f>
        <v>293</v>
      </c>
      <c r="B714">
        <v>48583957</v>
      </c>
      <c r="C714">
        <v>48585867</v>
      </c>
      <c r="D714">
        <v>40547416</v>
      </c>
      <c r="E714">
        <v>1</v>
      </c>
      <c r="F714">
        <v>1</v>
      </c>
      <c r="G714">
        <v>1</v>
      </c>
      <c r="H714">
        <v>2</v>
      </c>
      <c r="I714" t="s">
        <v>1275</v>
      </c>
      <c r="J714" t="s">
        <v>1276</v>
      </c>
      <c r="K714" t="s">
        <v>1277</v>
      </c>
      <c r="L714">
        <v>1368</v>
      </c>
      <c r="N714">
        <v>1011</v>
      </c>
      <c r="O714" t="s">
        <v>997</v>
      </c>
      <c r="P714" t="s">
        <v>997</v>
      </c>
      <c r="Q714">
        <v>1</v>
      </c>
      <c r="W714">
        <v>0</v>
      </c>
      <c r="X714">
        <v>1707446855</v>
      </c>
      <c r="Y714">
        <v>13.34</v>
      </c>
      <c r="AA714">
        <v>0</v>
      </c>
      <c r="AB714">
        <v>101.79</v>
      </c>
      <c r="AC714">
        <v>12.1</v>
      </c>
      <c r="AD714">
        <v>0</v>
      </c>
      <c r="AE714">
        <v>0</v>
      </c>
      <c r="AF714">
        <v>101.79</v>
      </c>
      <c r="AG714">
        <v>12.1</v>
      </c>
      <c r="AH714">
        <v>0</v>
      </c>
      <c r="AI714">
        <v>1</v>
      </c>
      <c r="AJ714">
        <v>1</v>
      </c>
      <c r="AK714">
        <v>1</v>
      </c>
      <c r="AL714">
        <v>1</v>
      </c>
      <c r="AN714">
        <v>0</v>
      </c>
      <c r="AO714">
        <v>1</v>
      </c>
      <c r="AP714">
        <v>0</v>
      </c>
      <c r="AQ714">
        <v>0</v>
      </c>
      <c r="AR714">
        <v>0</v>
      </c>
      <c r="AS714" t="s">
        <v>3</v>
      </c>
      <c r="AT714">
        <v>13.34</v>
      </c>
      <c r="AU714" t="s">
        <v>3</v>
      </c>
      <c r="AV714">
        <v>0</v>
      </c>
      <c r="AW714">
        <v>2</v>
      </c>
      <c r="AX714">
        <v>48585885</v>
      </c>
      <c r="AY714">
        <v>1</v>
      </c>
      <c r="AZ714">
        <v>0</v>
      </c>
      <c r="BA714">
        <v>803</v>
      </c>
      <c r="BB714">
        <v>0</v>
      </c>
      <c r="BC714">
        <v>0</v>
      </c>
      <c r="BD714">
        <v>0</v>
      </c>
      <c r="BE714">
        <v>0</v>
      </c>
      <c r="BF714">
        <v>0</v>
      </c>
      <c r="BG714">
        <v>0</v>
      </c>
      <c r="BH714">
        <v>0</v>
      </c>
      <c r="BI714">
        <v>0</v>
      </c>
      <c r="BJ714">
        <v>0</v>
      </c>
      <c r="BK714">
        <v>0</v>
      </c>
      <c r="BL714">
        <v>0</v>
      </c>
      <c r="BM714">
        <v>0</v>
      </c>
      <c r="BN714">
        <v>0</v>
      </c>
      <c r="BO714">
        <v>0</v>
      </c>
      <c r="BP714">
        <v>0</v>
      </c>
      <c r="BQ714">
        <v>0</v>
      </c>
      <c r="BR714">
        <v>0</v>
      </c>
      <c r="BS714">
        <v>0</v>
      </c>
      <c r="BT714">
        <v>0</v>
      </c>
      <c r="BU714">
        <v>0</v>
      </c>
      <c r="BV714">
        <v>0</v>
      </c>
      <c r="BW714">
        <v>0</v>
      </c>
      <c r="CX714">
        <f>Y714*Source!I293</f>
        <v>0.26679999999999998</v>
      </c>
      <c r="CY714">
        <f>AB714</f>
        <v>101.79</v>
      </c>
      <c r="CZ714">
        <f>AF714</f>
        <v>101.79</v>
      </c>
      <c r="DA714">
        <f>AJ714</f>
        <v>1</v>
      </c>
      <c r="DB714">
        <f t="shared" si="80"/>
        <v>1357.88</v>
      </c>
      <c r="DC714">
        <f t="shared" si="81"/>
        <v>161.41</v>
      </c>
    </row>
    <row r="715" spans="1:107">
      <c r="A715">
        <f>ROW(Source!A293)</f>
        <v>293</v>
      </c>
      <c r="B715">
        <v>48583957</v>
      </c>
      <c r="C715">
        <v>48585867</v>
      </c>
      <c r="D715">
        <v>40548857</v>
      </c>
      <c r="E715">
        <v>1</v>
      </c>
      <c r="F715">
        <v>1</v>
      </c>
      <c r="G715">
        <v>1</v>
      </c>
      <c r="H715">
        <v>2</v>
      </c>
      <c r="I715" t="s">
        <v>1028</v>
      </c>
      <c r="J715" t="s">
        <v>1029</v>
      </c>
      <c r="K715" t="s">
        <v>1030</v>
      </c>
      <c r="L715">
        <v>1368</v>
      </c>
      <c r="N715">
        <v>1011</v>
      </c>
      <c r="O715" t="s">
        <v>997</v>
      </c>
      <c r="P715" t="s">
        <v>997</v>
      </c>
      <c r="Q715">
        <v>1</v>
      </c>
      <c r="W715">
        <v>0</v>
      </c>
      <c r="X715">
        <v>-671646184</v>
      </c>
      <c r="Y715">
        <v>0.22</v>
      </c>
      <c r="AA715">
        <v>0</v>
      </c>
      <c r="AB715">
        <v>91.76</v>
      </c>
      <c r="AC715">
        <v>10.35</v>
      </c>
      <c r="AD715">
        <v>0</v>
      </c>
      <c r="AE715">
        <v>0</v>
      </c>
      <c r="AF715">
        <v>91.76</v>
      </c>
      <c r="AG715">
        <v>10.35</v>
      </c>
      <c r="AH715">
        <v>0</v>
      </c>
      <c r="AI715">
        <v>1</v>
      </c>
      <c r="AJ715">
        <v>1</v>
      </c>
      <c r="AK715">
        <v>1</v>
      </c>
      <c r="AL715">
        <v>1</v>
      </c>
      <c r="AN715">
        <v>0</v>
      </c>
      <c r="AO715">
        <v>1</v>
      </c>
      <c r="AP715">
        <v>0</v>
      </c>
      <c r="AQ715">
        <v>0</v>
      </c>
      <c r="AR715">
        <v>0</v>
      </c>
      <c r="AS715" t="s">
        <v>3</v>
      </c>
      <c r="AT715">
        <v>0.22</v>
      </c>
      <c r="AU715" t="s">
        <v>3</v>
      </c>
      <c r="AV715">
        <v>0</v>
      </c>
      <c r="AW715">
        <v>2</v>
      </c>
      <c r="AX715">
        <v>48585886</v>
      </c>
      <c r="AY715">
        <v>1</v>
      </c>
      <c r="AZ715">
        <v>0</v>
      </c>
      <c r="BA715">
        <v>804</v>
      </c>
      <c r="BB715">
        <v>0</v>
      </c>
      <c r="BC715">
        <v>0</v>
      </c>
      <c r="BD715">
        <v>0</v>
      </c>
      <c r="BE715">
        <v>0</v>
      </c>
      <c r="BF715">
        <v>0</v>
      </c>
      <c r="BG715">
        <v>0</v>
      </c>
      <c r="BH715">
        <v>0</v>
      </c>
      <c r="BI715">
        <v>0</v>
      </c>
      <c r="BJ715">
        <v>0</v>
      </c>
      <c r="BK715">
        <v>0</v>
      </c>
      <c r="BL715">
        <v>0</v>
      </c>
      <c r="BM715">
        <v>0</v>
      </c>
      <c r="BN715">
        <v>0</v>
      </c>
      <c r="BO715">
        <v>0</v>
      </c>
      <c r="BP715">
        <v>0</v>
      </c>
      <c r="BQ715">
        <v>0</v>
      </c>
      <c r="BR715">
        <v>0</v>
      </c>
      <c r="BS715">
        <v>0</v>
      </c>
      <c r="BT715">
        <v>0</v>
      </c>
      <c r="BU715">
        <v>0</v>
      </c>
      <c r="BV715">
        <v>0</v>
      </c>
      <c r="BW715">
        <v>0</v>
      </c>
      <c r="CX715">
        <f>Y715*Source!I293</f>
        <v>4.4000000000000003E-3</v>
      </c>
      <c r="CY715">
        <f>AB715</f>
        <v>91.76</v>
      </c>
      <c r="CZ715">
        <f>AF715</f>
        <v>91.76</v>
      </c>
      <c r="DA715">
        <f>AJ715</f>
        <v>1</v>
      </c>
      <c r="DB715">
        <f t="shared" si="80"/>
        <v>20.190000000000001</v>
      </c>
      <c r="DC715">
        <f t="shared" si="81"/>
        <v>2.2799999999999998</v>
      </c>
    </row>
    <row r="716" spans="1:107">
      <c r="A716">
        <f>ROW(Source!A293)</f>
        <v>293</v>
      </c>
      <c r="B716">
        <v>48583957</v>
      </c>
      <c r="C716">
        <v>48585867</v>
      </c>
      <c r="D716">
        <v>40489223</v>
      </c>
      <c r="E716">
        <v>1</v>
      </c>
      <c r="F716">
        <v>1</v>
      </c>
      <c r="G716">
        <v>1</v>
      </c>
      <c r="H716">
        <v>3</v>
      </c>
      <c r="I716" t="s">
        <v>1278</v>
      </c>
      <c r="J716" t="s">
        <v>1279</v>
      </c>
      <c r="K716" t="s">
        <v>1280</v>
      </c>
      <c r="L716">
        <v>1348</v>
      </c>
      <c r="N716">
        <v>1009</v>
      </c>
      <c r="O716" t="s">
        <v>40</v>
      </c>
      <c r="P716" t="s">
        <v>40</v>
      </c>
      <c r="Q716">
        <v>1000</v>
      </c>
      <c r="W716">
        <v>0</v>
      </c>
      <c r="X716">
        <v>-821544112</v>
      </c>
      <c r="Y716">
        <v>8.4999999999999995E-4</v>
      </c>
      <c r="AA716">
        <v>22558</v>
      </c>
      <c r="AB716">
        <v>0</v>
      </c>
      <c r="AC716">
        <v>0</v>
      </c>
      <c r="AD716">
        <v>0</v>
      </c>
      <c r="AE716">
        <v>22558</v>
      </c>
      <c r="AF716">
        <v>0</v>
      </c>
      <c r="AG716">
        <v>0</v>
      </c>
      <c r="AH716">
        <v>0</v>
      </c>
      <c r="AI716">
        <v>1</v>
      </c>
      <c r="AJ716">
        <v>1</v>
      </c>
      <c r="AK716">
        <v>1</v>
      </c>
      <c r="AL716">
        <v>1</v>
      </c>
      <c r="AN716">
        <v>0</v>
      </c>
      <c r="AO716">
        <v>1</v>
      </c>
      <c r="AP716">
        <v>0</v>
      </c>
      <c r="AQ716">
        <v>0</v>
      </c>
      <c r="AR716">
        <v>0</v>
      </c>
      <c r="AS716" t="s">
        <v>3</v>
      </c>
      <c r="AT716">
        <v>8.4999999999999995E-4</v>
      </c>
      <c r="AU716" t="s">
        <v>3</v>
      </c>
      <c r="AV716">
        <v>0</v>
      </c>
      <c r="AW716">
        <v>2</v>
      </c>
      <c r="AX716">
        <v>48585887</v>
      </c>
      <c r="AY716">
        <v>1</v>
      </c>
      <c r="AZ716">
        <v>0</v>
      </c>
      <c r="BA716">
        <v>805</v>
      </c>
      <c r="BB716">
        <v>0</v>
      </c>
      <c r="BC716">
        <v>0</v>
      </c>
      <c r="BD716">
        <v>0</v>
      </c>
      <c r="BE716">
        <v>0</v>
      </c>
      <c r="BF716">
        <v>0</v>
      </c>
      <c r="BG716">
        <v>0</v>
      </c>
      <c r="BH716">
        <v>0</v>
      </c>
      <c r="BI716">
        <v>0</v>
      </c>
      <c r="BJ716">
        <v>0</v>
      </c>
      <c r="BK716">
        <v>0</v>
      </c>
      <c r="BL716">
        <v>0</v>
      </c>
      <c r="BM716">
        <v>0</v>
      </c>
      <c r="BN716">
        <v>0</v>
      </c>
      <c r="BO716">
        <v>0</v>
      </c>
      <c r="BP716">
        <v>0</v>
      </c>
      <c r="BQ716">
        <v>0</v>
      </c>
      <c r="BR716">
        <v>0</v>
      </c>
      <c r="BS716">
        <v>0</v>
      </c>
      <c r="BT716">
        <v>0</v>
      </c>
      <c r="BU716">
        <v>0</v>
      </c>
      <c r="BV716">
        <v>0</v>
      </c>
      <c r="BW716">
        <v>0</v>
      </c>
      <c r="CX716">
        <f>Y716*Source!I293</f>
        <v>1.7E-5</v>
      </c>
      <c r="CY716">
        <f t="shared" ref="CY716:CY722" si="85">AA716</f>
        <v>22558</v>
      </c>
      <c r="CZ716">
        <f t="shared" ref="CZ716:CZ722" si="86">AE716</f>
        <v>22558</v>
      </c>
      <c r="DA716">
        <f t="shared" ref="DA716:DA722" si="87">AI716</f>
        <v>1</v>
      </c>
      <c r="DB716">
        <f t="shared" si="80"/>
        <v>19.170000000000002</v>
      </c>
      <c r="DC716">
        <f t="shared" si="81"/>
        <v>0</v>
      </c>
    </row>
    <row r="717" spans="1:107">
      <c r="A717">
        <f>ROW(Source!A293)</f>
        <v>293</v>
      </c>
      <c r="B717">
        <v>48583957</v>
      </c>
      <c r="C717">
        <v>48585867</v>
      </c>
      <c r="D717">
        <v>40484313</v>
      </c>
      <c r="E717">
        <v>1</v>
      </c>
      <c r="F717">
        <v>1</v>
      </c>
      <c r="G717">
        <v>1</v>
      </c>
      <c r="H717">
        <v>3</v>
      </c>
      <c r="I717" t="s">
        <v>1281</v>
      </c>
      <c r="J717" t="s">
        <v>1282</v>
      </c>
      <c r="K717" t="s">
        <v>1283</v>
      </c>
      <c r="L717">
        <v>1346</v>
      </c>
      <c r="N717">
        <v>1009</v>
      </c>
      <c r="O717" t="s">
        <v>220</v>
      </c>
      <c r="P717" t="s">
        <v>220</v>
      </c>
      <c r="Q717">
        <v>1</v>
      </c>
      <c r="W717">
        <v>0</v>
      </c>
      <c r="X717">
        <v>1449902051</v>
      </c>
      <c r="Y717">
        <v>0.25</v>
      </c>
      <c r="AA717">
        <v>28.93</v>
      </c>
      <c r="AB717">
        <v>0</v>
      </c>
      <c r="AC717">
        <v>0</v>
      </c>
      <c r="AD717">
        <v>0</v>
      </c>
      <c r="AE717">
        <v>28.93</v>
      </c>
      <c r="AF717">
        <v>0</v>
      </c>
      <c r="AG717">
        <v>0</v>
      </c>
      <c r="AH717">
        <v>0</v>
      </c>
      <c r="AI717">
        <v>1</v>
      </c>
      <c r="AJ717">
        <v>1</v>
      </c>
      <c r="AK717">
        <v>1</v>
      </c>
      <c r="AL717">
        <v>1</v>
      </c>
      <c r="AN717">
        <v>0</v>
      </c>
      <c r="AO717">
        <v>1</v>
      </c>
      <c r="AP717">
        <v>0</v>
      </c>
      <c r="AQ717">
        <v>0</v>
      </c>
      <c r="AR717">
        <v>0</v>
      </c>
      <c r="AS717" t="s">
        <v>3</v>
      </c>
      <c r="AT717">
        <v>0.25</v>
      </c>
      <c r="AU717" t="s">
        <v>3</v>
      </c>
      <c r="AV717">
        <v>0</v>
      </c>
      <c r="AW717">
        <v>2</v>
      </c>
      <c r="AX717">
        <v>48585888</v>
      </c>
      <c r="AY717">
        <v>1</v>
      </c>
      <c r="AZ717">
        <v>0</v>
      </c>
      <c r="BA717">
        <v>806</v>
      </c>
      <c r="BB717">
        <v>0</v>
      </c>
      <c r="BC717">
        <v>0</v>
      </c>
      <c r="BD717">
        <v>0</v>
      </c>
      <c r="BE717">
        <v>0</v>
      </c>
      <c r="BF717">
        <v>0</v>
      </c>
      <c r="BG717">
        <v>0</v>
      </c>
      <c r="BH717">
        <v>0</v>
      </c>
      <c r="BI717">
        <v>0</v>
      </c>
      <c r="BJ717">
        <v>0</v>
      </c>
      <c r="BK717">
        <v>0</v>
      </c>
      <c r="BL717">
        <v>0</v>
      </c>
      <c r="BM717">
        <v>0</v>
      </c>
      <c r="BN717">
        <v>0</v>
      </c>
      <c r="BO717">
        <v>0</v>
      </c>
      <c r="BP717">
        <v>0</v>
      </c>
      <c r="BQ717">
        <v>0</v>
      </c>
      <c r="BR717">
        <v>0</v>
      </c>
      <c r="BS717">
        <v>0</v>
      </c>
      <c r="BT717">
        <v>0</v>
      </c>
      <c r="BU717">
        <v>0</v>
      </c>
      <c r="BV717">
        <v>0</v>
      </c>
      <c r="BW717">
        <v>0</v>
      </c>
      <c r="CX717">
        <f>Y717*Source!I293</f>
        <v>5.0000000000000001E-3</v>
      </c>
      <c r="CY717">
        <f t="shared" si="85"/>
        <v>28.93</v>
      </c>
      <c r="CZ717">
        <f t="shared" si="86"/>
        <v>28.93</v>
      </c>
      <c r="DA717">
        <f t="shared" si="87"/>
        <v>1</v>
      </c>
      <c r="DB717">
        <f t="shared" si="80"/>
        <v>7.23</v>
      </c>
      <c r="DC717">
        <f t="shared" si="81"/>
        <v>0</v>
      </c>
    </row>
    <row r="718" spans="1:107">
      <c r="A718">
        <f>ROW(Source!A293)</f>
        <v>293</v>
      </c>
      <c r="B718">
        <v>48583957</v>
      </c>
      <c r="C718">
        <v>48585867</v>
      </c>
      <c r="D718">
        <v>40482981</v>
      </c>
      <c r="E718">
        <v>1</v>
      </c>
      <c r="F718">
        <v>1</v>
      </c>
      <c r="G718">
        <v>1</v>
      </c>
      <c r="H718">
        <v>3</v>
      </c>
      <c r="I718" t="s">
        <v>1284</v>
      </c>
      <c r="J718" t="s">
        <v>1285</v>
      </c>
      <c r="K718" t="s">
        <v>1286</v>
      </c>
      <c r="L718">
        <v>1356</v>
      </c>
      <c r="N718">
        <v>1010</v>
      </c>
      <c r="O718" t="s">
        <v>898</v>
      </c>
      <c r="P718" t="s">
        <v>898</v>
      </c>
      <c r="Q718">
        <v>1000</v>
      </c>
      <c r="W718">
        <v>0</v>
      </c>
      <c r="X718">
        <v>1733417419</v>
      </c>
      <c r="Y718">
        <v>0.1</v>
      </c>
      <c r="AA718">
        <v>253.8</v>
      </c>
      <c r="AB718">
        <v>0</v>
      </c>
      <c r="AC718">
        <v>0</v>
      </c>
      <c r="AD718">
        <v>0</v>
      </c>
      <c r="AE718">
        <v>253.8</v>
      </c>
      <c r="AF718">
        <v>0</v>
      </c>
      <c r="AG718">
        <v>0</v>
      </c>
      <c r="AH718">
        <v>0</v>
      </c>
      <c r="AI718">
        <v>1</v>
      </c>
      <c r="AJ718">
        <v>1</v>
      </c>
      <c r="AK718">
        <v>1</v>
      </c>
      <c r="AL718">
        <v>1</v>
      </c>
      <c r="AN718">
        <v>0</v>
      </c>
      <c r="AO718">
        <v>1</v>
      </c>
      <c r="AP718">
        <v>0</v>
      </c>
      <c r="AQ718">
        <v>0</v>
      </c>
      <c r="AR718">
        <v>0</v>
      </c>
      <c r="AS718" t="s">
        <v>3</v>
      </c>
      <c r="AT718">
        <v>0.1</v>
      </c>
      <c r="AU718" t="s">
        <v>3</v>
      </c>
      <c r="AV718">
        <v>0</v>
      </c>
      <c r="AW718">
        <v>2</v>
      </c>
      <c r="AX718">
        <v>48585889</v>
      </c>
      <c r="AY718">
        <v>1</v>
      </c>
      <c r="AZ718">
        <v>0</v>
      </c>
      <c r="BA718">
        <v>807</v>
      </c>
      <c r="BB718">
        <v>0</v>
      </c>
      <c r="BC718">
        <v>0</v>
      </c>
      <c r="BD718">
        <v>0</v>
      </c>
      <c r="BE718">
        <v>0</v>
      </c>
      <c r="BF718">
        <v>0</v>
      </c>
      <c r="BG718">
        <v>0</v>
      </c>
      <c r="BH718">
        <v>0</v>
      </c>
      <c r="BI718">
        <v>0</v>
      </c>
      <c r="BJ718">
        <v>0</v>
      </c>
      <c r="BK718">
        <v>0</v>
      </c>
      <c r="BL718">
        <v>0</v>
      </c>
      <c r="BM718">
        <v>0</v>
      </c>
      <c r="BN718">
        <v>0</v>
      </c>
      <c r="BO718">
        <v>0</v>
      </c>
      <c r="BP718">
        <v>0</v>
      </c>
      <c r="BQ718">
        <v>0</v>
      </c>
      <c r="BR718">
        <v>0</v>
      </c>
      <c r="BS718">
        <v>0</v>
      </c>
      <c r="BT718">
        <v>0</v>
      </c>
      <c r="BU718">
        <v>0</v>
      </c>
      <c r="BV718">
        <v>0</v>
      </c>
      <c r="BW718">
        <v>0</v>
      </c>
      <c r="CX718">
        <f>Y718*Source!I293</f>
        <v>2E-3</v>
      </c>
      <c r="CY718">
        <f t="shared" si="85"/>
        <v>253.8</v>
      </c>
      <c r="CZ718">
        <f t="shared" si="86"/>
        <v>253.8</v>
      </c>
      <c r="DA718">
        <f t="shared" si="87"/>
        <v>1</v>
      </c>
      <c r="DB718">
        <f t="shared" si="80"/>
        <v>25.38</v>
      </c>
      <c r="DC718">
        <f t="shared" si="81"/>
        <v>0</v>
      </c>
    </row>
    <row r="719" spans="1:107">
      <c r="A719">
        <f>ROW(Source!A293)</f>
        <v>293</v>
      </c>
      <c r="B719">
        <v>48583957</v>
      </c>
      <c r="C719">
        <v>48585867</v>
      </c>
      <c r="D719">
        <v>40487646</v>
      </c>
      <c r="E719">
        <v>1</v>
      </c>
      <c r="F719">
        <v>1</v>
      </c>
      <c r="G719">
        <v>1</v>
      </c>
      <c r="H719">
        <v>3</v>
      </c>
      <c r="I719" t="s">
        <v>1287</v>
      </c>
      <c r="J719" t="s">
        <v>1288</v>
      </c>
      <c r="K719" t="s">
        <v>1289</v>
      </c>
      <c r="L719">
        <v>1346</v>
      </c>
      <c r="N719">
        <v>1009</v>
      </c>
      <c r="O719" t="s">
        <v>220</v>
      </c>
      <c r="P719" t="s">
        <v>220</v>
      </c>
      <c r="Q719">
        <v>1</v>
      </c>
      <c r="W719">
        <v>0</v>
      </c>
      <c r="X719">
        <v>-84482358</v>
      </c>
      <c r="Y719">
        <v>0.55000000000000004</v>
      </c>
      <c r="AA719">
        <v>25.38</v>
      </c>
      <c r="AB719">
        <v>0</v>
      </c>
      <c r="AC719">
        <v>0</v>
      </c>
      <c r="AD719">
        <v>0</v>
      </c>
      <c r="AE719">
        <v>25.38</v>
      </c>
      <c r="AF719">
        <v>0</v>
      </c>
      <c r="AG719">
        <v>0</v>
      </c>
      <c r="AH719">
        <v>0</v>
      </c>
      <c r="AI719">
        <v>1</v>
      </c>
      <c r="AJ719">
        <v>1</v>
      </c>
      <c r="AK719">
        <v>1</v>
      </c>
      <c r="AL719">
        <v>1</v>
      </c>
      <c r="AN719">
        <v>0</v>
      </c>
      <c r="AO719">
        <v>1</v>
      </c>
      <c r="AP719">
        <v>0</v>
      </c>
      <c r="AQ719">
        <v>0</v>
      </c>
      <c r="AR719">
        <v>0</v>
      </c>
      <c r="AS719" t="s">
        <v>3</v>
      </c>
      <c r="AT719">
        <v>0.55000000000000004</v>
      </c>
      <c r="AU719" t="s">
        <v>3</v>
      </c>
      <c r="AV719">
        <v>0</v>
      </c>
      <c r="AW719">
        <v>2</v>
      </c>
      <c r="AX719">
        <v>48585890</v>
      </c>
      <c r="AY719">
        <v>1</v>
      </c>
      <c r="AZ719">
        <v>0</v>
      </c>
      <c r="BA719">
        <v>808</v>
      </c>
      <c r="BB719">
        <v>0</v>
      </c>
      <c r="BC719">
        <v>0</v>
      </c>
      <c r="BD719">
        <v>0</v>
      </c>
      <c r="BE719">
        <v>0</v>
      </c>
      <c r="BF719">
        <v>0</v>
      </c>
      <c r="BG719">
        <v>0</v>
      </c>
      <c r="BH719">
        <v>0</v>
      </c>
      <c r="BI719">
        <v>0</v>
      </c>
      <c r="BJ719">
        <v>0</v>
      </c>
      <c r="BK719">
        <v>0</v>
      </c>
      <c r="BL719">
        <v>0</v>
      </c>
      <c r="BM719">
        <v>0</v>
      </c>
      <c r="BN719">
        <v>0</v>
      </c>
      <c r="BO719">
        <v>0</v>
      </c>
      <c r="BP719">
        <v>0</v>
      </c>
      <c r="BQ719">
        <v>0</v>
      </c>
      <c r="BR719">
        <v>0</v>
      </c>
      <c r="BS719">
        <v>0</v>
      </c>
      <c r="BT719">
        <v>0</v>
      </c>
      <c r="BU719">
        <v>0</v>
      </c>
      <c r="BV719">
        <v>0</v>
      </c>
      <c r="BW719">
        <v>0</v>
      </c>
      <c r="CX719">
        <f>Y719*Source!I293</f>
        <v>1.1000000000000001E-2</v>
      </c>
      <c r="CY719">
        <f t="shared" si="85"/>
        <v>25.38</v>
      </c>
      <c r="CZ719">
        <f t="shared" si="86"/>
        <v>25.38</v>
      </c>
      <c r="DA719">
        <f t="shared" si="87"/>
        <v>1</v>
      </c>
      <c r="DB719">
        <f t="shared" si="80"/>
        <v>13.96</v>
      </c>
      <c r="DC719">
        <f t="shared" si="81"/>
        <v>0</v>
      </c>
    </row>
    <row r="720" spans="1:107">
      <c r="A720">
        <f>ROW(Source!A293)</f>
        <v>293</v>
      </c>
      <c r="B720">
        <v>48583957</v>
      </c>
      <c r="C720">
        <v>48585867</v>
      </c>
      <c r="D720">
        <v>40496702</v>
      </c>
      <c r="E720">
        <v>1</v>
      </c>
      <c r="F720">
        <v>1</v>
      </c>
      <c r="G720">
        <v>1</v>
      </c>
      <c r="H720">
        <v>3</v>
      </c>
      <c r="I720" t="s">
        <v>1290</v>
      </c>
      <c r="J720" t="s">
        <v>1291</v>
      </c>
      <c r="K720" t="s">
        <v>1292</v>
      </c>
      <c r="L720">
        <v>1346</v>
      </c>
      <c r="N720">
        <v>1009</v>
      </c>
      <c r="O720" t="s">
        <v>220</v>
      </c>
      <c r="P720" t="s">
        <v>220</v>
      </c>
      <c r="Q720">
        <v>1</v>
      </c>
      <c r="W720">
        <v>0</v>
      </c>
      <c r="X720">
        <v>-1525317035</v>
      </c>
      <c r="Y720">
        <v>0.25</v>
      </c>
      <c r="AA720">
        <v>12.05</v>
      </c>
      <c r="AB720">
        <v>0</v>
      </c>
      <c r="AC720">
        <v>0</v>
      </c>
      <c r="AD720">
        <v>0</v>
      </c>
      <c r="AE720">
        <v>12.05</v>
      </c>
      <c r="AF720">
        <v>0</v>
      </c>
      <c r="AG720">
        <v>0</v>
      </c>
      <c r="AH720">
        <v>0</v>
      </c>
      <c r="AI720">
        <v>1</v>
      </c>
      <c r="AJ720">
        <v>1</v>
      </c>
      <c r="AK720">
        <v>1</v>
      </c>
      <c r="AL720">
        <v>1</v>
      </c>
      <c r="AN720">
        <v>0</v>
      </c>
      <c r="AO720">
        <v>1</v>
      </c>
      <c r="AP720">
        <v>0</v>
      </c>
      <c r="AQ720">
        <v>0</v>
      </c>
      <c r="AR720">
        <v>0</v>
      </c>
      <c r="AS720" t="s">
        <v>3</v>
      </c>
      <c r="AT720">
        <v>0.25</v>
      </c>
      <c r="AU720" t="s">
        <v>3</v>
      </c>
      <c r="AV720">
        <v>0</v>
      </c>
      <c r="AW720">
        <v>2</v>
      </c>
      <c r="AX720">
        <v>48585892</v>
      </c>
      <c r="AY720">
        <v>1</v>
      </c>
      <c r="AZ720">
        <v>0</v>
      </c>
      <c r="BA720">
        <v>810</v>
      </c>
      <c r="BB720">
        <v>0</v>
      </c>
      <c r="BC720">
        <v>0</v>
      </c>
      <c r="BD720">
        <v>0</v>
      </c>
      <c r="BE720">
        <v>0</v>
      </c>
      <c r="BF720">
        <v>0</v>
      </c>
      <c r="BG720">
        <v>0</v>
      </c>
      <c r="BH720">
        <v>0</v>
      </c>
      <c r="BI720">
        <v>0</v>
      </c>
      <c r="BJ720">
        <v>0</v>
      </c>
      <c r="BK720">
        <v>0</v>
      </c>
      <c r="BL720">
        <v>0</v>
      </c>
      <c r="BM720">
        <v>0</v>
      </c>
      <c r="BN720">
        <v>0</v>
      </c>
      <c r="BO720">
        <v>0</v>
      </c>
      <c r="BP720">
        <v>0</v>
      </c>
      <c r="BQ720">
        <v>0</v>
      </c>
      <c r="BR720">
        <v>0</v>
      </c>
      <c r="BS720">
        <v>0</v>
      </c>
      <c r="BT720">
        <v>0</v>
      </c>
      <c r="BU720">
        <v>0</v>
      </c>
      <c r="BV720">
        <v>0</v>
      </c>
      <c r="BW720">
        <v>0</v>
      </c>
      <c r="CX720">
        <f>Y720*Source!I293</f>
        <v>5.0000000000000001E-3</v>
      </c>
      <c r="CY720">
        <f t="shared" si="85"/>
        <v>12.05</v>
      </c>
      <c r="CZ720">
        <f t="shared" si="86"/>
        <v>12.05</v>
      </c>
      <c r="DA720">
        <f t="shared" si="87"/>
        <v>1</v>
      </c>
      <c r="DB720">
        <f t="shared" si="80"/>
        <v>3.01</v>
      </c>
      <c r="DC720">
        <f t="shared" si="81"/>
        <v>0</v>
      </c>
    </row>
    <row r="721" spans="1:107">
      <c r="A721">
        <f>ROW(Source!A293)</f>
        <v>293</v>
      </c>
      <c r="B721">
        <v>48583957</v>
      </c>
      <c r="C721">
        <v>48585867</v>
      </c>
      <c r="D721">
        <v>40525245</v>
      </c>
      <c r="E721">
        <v>1</v>
      </c>
      <c r="F721">
        <v>1</v>
      </c>
      <c r="G721">
        <v>1</v>
      </c>
      <c r="H721">
        <v>3</v>
      </c>
      <c r="I721" t="s">
        <v>1293</v>
      </c>
      <c r="J721" t="s">
        <v>1294</v>
      </c>
      <c r="K721" t="s">
        <v>1295</v>
      </c>
      <c r="L721">
        <v>1346</v>
      </c>
      <c r="N721">
        <v>1009</v>
      </c>
      <c r="O721" t="s">
        <v>220</v>
      </c>
      <c r="P721" t="s">
        <v>220</v>
      </c>
      <c r="Q721">
        <v>1</v>
      </c>
      <c r="W721">
        <v>0</v>
      </c>
      <c r="X721">
        <v>-1262037915</v>
      </c>
      <c r="Y721">
        <v>1.6000000000000001E-3</v>
      </c>
      <c r="AA721">
        <v>1.42</v>
      </c>
      <c r="AB721">
        <v>0</v>
      </c>
      <c r="AC721">
        <v>0</v>
      </c>
      <c r="AD721">
        <v>0</v>
      </c>
      <c r="AE721">
        <v>1.42</v>
      </c>
      <c r="AF721">
        <v>0</v>
      </c>
      <c r="AG721">
        <v>0</v>
      </c>
      <c r="AH721">
        <v>0</v>
      </c>
      <c r="AI721">
        <v>1</v>
      </c>
      <c r="AJ721">
        <v>1</v>
      </c>
      <c r="AK721">
        <v>1</v>
      </c>
      <c r="AL721">
        <v>1</v>
      </c>
      <c r="AN721">
        <v>0</v>
      </c>
      <c r="AO721">
        <v>1</v>
      </c>
      <c r="AP721">
        <v>0</v>
      </c>
      <c r="AQ721">
        <v>0</v>
      </c>
      <c r="AR721">
        <v>0</v>
      </c>
      <c r="AS721" t="s">
        <v>3</v>
      </c>
      <c r="AT721">
        <v>1.6000000000000001E-3</v>
      </c>
      <c r="AU721" t="s">
        <v>3</v>
      </c>
      <c r="AV721">
        <v>0</v>
      </c>
      <c r="AW721">
        <v>2</v>
      </c>
      <c r="AX721">
        <v>48585895</v>
      </c>
      <c r="AY721">
        <v>1</v>
      </c>
      <c r="AZ721">
        <v>0</v>
      </c>
      <c r="BA721">
        <v>813</v>
      </c>
      <c r="BB721">
        <v>0</v>
      </c>
      <c r="BC721">
        <v>0</v>
      </c>
      <c r="BD721">
        <v>0</v>
      </c>
      <c r="BE721">
        <v>0</v>
      </c>
      <c r="BF721">
        <v>0</v>
      </c>
      <c r="BG721">
        <v>0</v>
      </c>
      <c r="BH721">
        <v>0</v>
      </c>
      <c r="BI721">
        <v>0</v>
      </c>
      <c r="BJ721">
        <v>0</v>
      </c>
      <c r="BK721">
        <v>0</v>
      </c>
      <c r="BL721">
        <v>0</v>
      </c>
      <c r="BM721">
        <v>0</v>
      </c>
      <c r="BN721">
        <v>0</v>
      </c>
      <c r="BO721">
        <v>0</v>
      </c>
      <c r="BP721">
        <v>0</v>
      </c>
      <c r="BQ721">
        <v>0</v>
      </c>
      <c r="BR721">
        <v>0</v>
      </c>
      <c r="BS721">
        <v>0</v>
      </c>
      <c r="BT721">
        <v>0</v>
      </c>
      <c r="BU721">
        <v>0</v>
      </c>
      <c r="BV721">
        <v>0</v>
      </c>
      <c r="BW721">
        <v>0</v>
      </c>
      <c r="CX721">
        <f>Y721*Source!I293</f>
        <v>3.2000000000000005E-5</v>
      </c>
      <c r="CY721">
        <f t="shared" si="85"/>
        <v>1.42</v>
      </c>
      <c r="CZ721">
        <f t="shared" si="86"/>
        <v>1.42</v>
      </c>
      <c r="DA721">
        <f t="shared" si="87"/>
        <v>1</v>
      </c>
      <c r="DB721">
        <f t="shared" si="80"/>
        <v>0</v>
      </c>
      <c r="DC721">
        <f t="shared" si="81"/>
        <v>0</v>
      </c>
    </row>
    <row r="722" spans="1:107">
      <c r="A722">
        <f>ROW(Source!A293)</f>
        <v>293</v>
      </c>
      <c r="B722">
        <v>48583957</v>
      </c>
      <c r="C722">
        <v>48585867</v>
      </c>
      <c r="D722">
        <v>40525967</v>
      </c>
      <c r="E722">
        <v>1</v>
      </c>
      <c r="F722">
        <v>1</v>
      </c>
      <c r="G722">
        <v>1</v>
      </c>
      <c r="H722">
        <v>3</v>
      </c>
      <c r="I722" t="s">
        <v>1090</v>
      </c>
      <c r="J722" t="s">
        <v>1091</v>
      </c>
      <c r="K722" t="s">
        <v>1092</v>
      </c>
      <c r="L722">
        <v>1339</v>
      </c>
      <c r="N722">
        <v>1007</v>
      </c>
      <c r="O722" t="s">
        <v>1040</v>
      </c>
      <c r="P722" t="s">
        <v>1040</v>
      </c>
      <c r="Q722">
        <v>1</v>
      </c>
      <c r="W722">
        <v>0</v>
      </c>
      <c r="X722">
        <v>-1418712732</v>
      </c>
      <c r="Y722">
        <v>0.47</v>
      </c>
      <c r="AA722">
        <v>2.4700000000000002</v>
      </c>
      <c r="AB722">
        <v>0</v>
      </c>
      <c r="AC722">
        <v>0</v>
      </c>
      <c r="AD722">
        <v>0</v>
      </c>
      <c r="AE722">
        <v>2.4700000000000002</v>
      </c>
      <c r="AF722">
        <v>0</v>
      </c>
      <c r="AG722">
        <v>0</v>
      </c>
      <c r="AH722">
        <v>0</v>
      </c>
      <c r="AI722">
        <v>1</v>
      </c>
      <c r="AJ722">
        <v>1</v>
      </c>
      <c r="AK722">
        <v>1</v>
      </c>
      <c r="AL722">
        <v>1</v>
      </c>
      <c r="AN722">
        <v>0</v>
      </c>
      <c r="AO722">
        <v>1</v>
      </c>
      <c r="AP722">
        <v>0</v>
      </c>
      <c r="AQ722">
        <v>0</v>
      </c>
      <c r="AR722">
        <v>0</v>
      </c>
      <c r="AS722" t="s">
        <v>3</v>
      </c>
      <c r="AT722">
        <v>0.47</v>
      </c>
      <c r="AU722" t="s">
        <v>3</v>
      </c>
      <c r="AV722">
        <v>0</v>
      </c>
      <c r="AW722">
        <v>2</v>
      </c>
      <c r="AX722">
        <v>48585896</v>
      </c>
      <c r="AY722">
        <v>1</v>
      </c>
      <c r="AZ722">
        <v>0</v>
      </c>
      <c r="BA722">
        <v>814</v>
      </c>
      <c r="BB722">
        <v>0</v>
      </c>
      <c r="BC722">
        <v>0</v>
      </c>
      <c r="BD722">
        <v>0</v>
      </c>
      <c r="BE722">
        <v>0</v>
      </c>
      <c r="BF722">
        <v>0</v>
      </c>
      <c r="BG722">
        <v>0</v>
      </c>
      <c r="BH722">
        <v>0</v>
      </c>
      <c r="BI722">
        <v>0</v>
      </c>
      <c r="BJ722">
        <v>0</v>
      </c>
      <c r="BK722">
        <v>0</v>
      </c>
      <c r="BL722">
        <v>0</v>
      </c>
      <c r="BM722">
        <v>0</v>
      </c>
      <c r="BN722">
        <v>0</v>
      </c>
      <c r="BO722">
        <v>0</v>
      </c>
      <c r="BP722">
        <v>0</v>
      </c>
      <c r="BQ722">
        <v>0</v>
      </c>
      <c r="BR722">
        <v>0</v>
      </c>
      <c r="BS722">
        <v>0</v>
      </c>
      <c r="BT722">
        <v>0</v>
      </c>
      <c r="BU722">
        <v>0</v>
      </c>
      <c r="BV722">
        <v>0</v>
      </c>
      <c r="BW722">
        <v>0</v>
      </c>
      <c r="CX722">
        <f>Y722*Source!I293</f>
        <v>9.4000000000000004E-3</v>
      </c>
      <c r="CY722">
        <f t="shared" si="85"/>
        <v>2.4700000000000002</v>
      </c>
      <c r="CZ722">
        <f t="shared" si="86"/>
        <v>2.4700000000000002</v>
      </c>
      <c r="DA722">
        <f t="shared" si="87"/>
        <v>1</v>
      </c>
      <c r="DB722">
        <f t="shared" si="80"/>
        <v>1.1599999999999999</v>
      </c>
      <c r="DC722">
        <f t="shared" si="81"/>
        <v>0</v>
      </c>
    </row>
    <row r="723" spans="1:107">
      <c r="A723">
        <f>ROW(Source!A298)</f>
        <v>298</v>
      </c>
      <c r="B723">
        <v>48583957</v>
      </c>
      <c r="C723">
        <v>48585902</v>
      </c>
      <c r="D723">
        <v>23134555</v>
      </c>
      <c r="E723">
        <v>1</v>
      </c>
      <c r="F723">
        <v>1</v>
      </c>
      <c r="G723">
        <v>1</v>
      </c>
      <c r="H723">
        <v>1</v>
      </c>
      <c r="I723" t="s">
        <v>1001</v>
      </c>
      <c r="J723" t="s">
        <v>3</v>
      </c>
      <c r="K723" t="s">
        <v>1002</v>
      </c>
      <c r="L723">
        <v>1369</v>
      </c>
      <c r="N723">
        <v>1013</v>
      </c>
      <c r="O723" t="s">
        <v>991</v>
      </c>
      <c r="P723" t="s">
        <v>991</v>
      </c>
      <c r="Q723">
        <v>1</v>
      </c>
      <c r="W723">
        <v>0</v>
      </c>
      <c r="X723">
        <v>-1593017532</v>
      </c>
      <c r="Y723">
        <v>96.57</v>
      </c>
      <c r="AA723">
        <v>0</v>
      </c>
      <c r="AB723">
        <v>0</v>
      </c>
      <c r="AC723">
        <v>0</v>
      </c>
      <c r="AD723">
        <v>8.3800000000000008</v>
      </c>
      <c r="AE723">
        <v>0</v>
      </c>
      <c r="AF723">
        <v>0</v>
      </c>
      <c r="AG723">
        <v>0</v>
      </c>
      <c r="AH723">
        <v>8.3800000000000008</v>
      </c>
      <c r="AI723">
        <v>1</v>
      </c>
      <c r="AJ723">
        <v>1</v>
      </c>
      <c r="AK723">
        <v>1</v>
      </c>
      <c r="AL723">
        <v>1</v>
      </c>
      <c r="AN723">
        <v>0</v>
      </c>
      <c r="AO723">
        <v>1</v>
      </c>
      <c r="AP723">
        <v>0</v>
      </c>
      <c r="AQ723">
        <v>0</v>
      </c>
      <c r="AR723">
        <v>0</v>
      </c>
      <c r="AS723" t="s">
        <v>3</v>
      </c>
      <c r="AT723">
        <v>96.57</v>
      </c>
      <c r="AU723" t="s">
        <v>3</v>
      </c>
      <c r="AV723">
        <v>1</v>
      </c>
      <c r="AW723">
        <v>2</v>
      </c>
      <c r="AX723">
        <v>48585911</v>
      </c>
      <c r="AY723">
        <v>1</v>
      </c>
      <c r="AZ723">
        <v>0</v>
      </c>
      <c r="BA723">
        <v>816</v>
      </c>
      <c r="BB723">
        <v>0</v>
      </c>
      <c r="BC723">
        <v>0</v>
      </c>
      <c r="BD723">
        <v>0</v>
      </c>
      <c r="BE723">
        <v>0</v>
      </c>
      <c r="BF723">
        <v>0</v>
      </c>
      <c r="BG723">
        <v>0</v>
      </c>
      <c r="BH723">
        <v>0</v>
      </c>
      <c r="BI723">
        <v>0</v>
      </c>
      <c r="BJ723">
        <v>0</v>
      </c>
      <c r="BK723">
        <v>0</v>
      </c>
      <c r="BL723">
        <v>0</v>
      </c>
      <c r="BM723">
        <v>0</v>
      </c>
      <c r="BN723">
        <v>0</v>
      </c>
      <c r="BO723">
        <v>0</v>
      </c>
      <c r="BP723">
        <v>0</v>
      </c>
      <c r="BQ723">
        <v>0</v>
      </c>
      <c r="BR723">
        <v>0</v>
      </c>
      <c r="BS723">
        <v>0</v>
      </c>
      <c r="BT723">
        <v>0</v>
      </c>
      <c r="BU723">
        <v>0</v>
      </c>
      <c r="BV723">
        <v>0</v>
      </c>
      <c r="BW723">
        <v>0</v>
      </c>
      <c r="CX723">
        <f>Y723*Source!I298</f>
        <v>2.5320654</v>
      </c>
      <c r="CY723">
        <f>AD723</f>
        <v>8.3800000000000008</v>
      </c>
      <c r="CZ723">
        <f>AH723</f>
        <v>8.3800000000000008</v>
      </c>
      <c r="DA723">
        <f>AL723</f>
        <v>1</v>
      </c>
      <c r="DB723">
        <f t="shared" si="80"/>
        <v>809.26</v>
      </c>
      <c r="DC723">
        <f t="shared" si="81"/>
        <v>0</v>
      </c>
    </row>
    <row r="724" spans="1:107">
      <c r="A724">
        <f>ROW(Source!A298)</f>
        <v>298</v>
      </c>
      <c r="B724">
        <v>48583957</v>
      </c>
      <c r="C724">
        <v>48585902</v>
      </c>
      <c r="D724">
        <v>121548</v>
      </c>
      <c r="E724">
        <v>1</v>
      </c>
      <c r="F724">
        <v>1</v>
      </c>
      <c r="G724">
        <v>1</v>
      </c>
      <c r="H724">
        <v>1</v>
      </c>
      <c r="I724" t="s">
        <v>24</v>
      </c>
      <c r="J724" t="s">
        <v>3</v>
      </c>
      <c r="K724" t="s">
        <v>992</v>
      </c>
      <c r="L724">
        <v>608254</v>
      </c>
      <c r="N724">
        <v>1013</v>
      </c>
      <c r="O724" t="s">
        <v>993</v>
      </c>
      <c r="P724" t="s">
        <v>993</v>
      </c>
      <c r="Q724">
        <v>1</v>
      </c>
      <c r="W724">
        <v>0</v>
      </c>
      <c r="X724">
        <v>-185737400</v>
      </c>
      <c r="Y724">
        <v>1.06</v>
      </c>
      <c r="AA724">
        <v>0</v>
      </c>
      <c r="AB724">
        <v>0</v>
      </c>
      <c r="AC724">
        <v>0</v>
      </c>
      <c r="AD724">
        <v>0</v>
      </c>
      <c r="AE724">
        <v>0</v>
      </c>
      <c r="AF724">
        <v>0</v>
      </c>
      <c r="AG724">
        <v>0</v>
      </c>
      <c r="AH724">
        <v>0</v>
      </c>
      <c r="AI724">
        <v>1</v>
      </c>
      <c r="AJ724">
        <v>1</v>
      </c>
      <c r="AK724">
        <v>1</v>
      </c>
      <c r="AL724">
        <v>1</v>
      </c>
      <c r="AN724">
        <v>0</v>
      </c>
      <c r="AO724">
        <v>1</v>
      </c>
      <c r="AP724">
        <v>0</v>
      </c>
      <c r="AQ724">
        <v>0</v>
      </c>
      <c r="AR724">
        <v>0</v>
      </c>
      <c r="AS724" t="s">
        <v>3</v>
      </c>
      <c r="AT724">
        <v>1.06</v>
      </c>
      <c r="AU724" t="s">
        <v>3</v>
      </c>
      <c r="AV724">
        <v>2</v>
      </c>
      <c r="AW724">
        <v>2</v>
      </c>
      <c r="AX724">
        <v>48585912</v>
      </c>
      <c r="AY724">
        <v>1</v>
      </c>
      <c r="AZ724">
        <v>0</v>
      </c>
      <c r="BA724">
        <v>817</v>
      </c>
      <c r="BB724">
        <v>0</v>
      </c>
      <c r="BC724">
        <v>0</v>
      </c>
      <c r="BD724">
        <v>0</v>
      </c>
      <c r="BE724">
        <v>0</v>
      </c>
      <c r="BF724">
        <v>0</v>
      </c>
      <c r="BG724">
        <v>0</v>
      </c>
      <c r="BH724">
        <v>0</v>
      </c>
      <c r="BI724">
        <v>0</v>
      </c>
      <c r="BJ724">
        <v>0</v>
      </c>
      <c r="BK724">
        <v>0</v>
      </c>
      <c r="BL724">
        <v>0</v>
      </c>
      <c r="BM724">
        <v>0</v>
      </c>
      <c r="BN724">
        <v>0</v>
      </c>
      <c r="BO724">
        <v>0</v>
      </c>
      <c r="BP724">
        <v>0</v>
      </c>
      <c r="BQ724">
        <v>0</v>
      </c>
      <c r="BR724">
        <v>0</v>
      </c>
      <c r="BS724">
        <v>0</v>
      </c>
      <c r="BT724">
        <v>0</v>
      </c>
      <c r="BU724">
        <v>0</v>
      </c>
      <c r="BV724">
        <v>0</v>
      </c>
      <c r="BW724">
        <v>0</v>
      </c>
      <c r="CX724">
        <f>Y724*Source!I298</f>
        <v>2.7793200000000001E-2</v>
      </c>
      <c r="CY724">
        <f>AD724</f>
        <v>0</v>
      </c>
      <c r="CZ724">
        <f>AH724</f>
        <v>0</v>
      </c>
      <c r="DA724">
        <f>AL724</f>
        <v>1</v>
      </c>
      <c r="DB724">
        <f t="shared" si="80"/>
        <v>0</v>
      </c>
      <c r="DC724">
        <f t="shared" si="81"/>
        <v>0</v>
      </c>
    </row>
    <row r="725" spans="1:107">
      <c r="A725">
        <f>ROW(Source!A298)</f>
        <v>298</v>
      </c>
      <c r="B725">
        <v>48583957</v>
      </c>
      <c r="C725">
        <v>48585902</v>
      </c>
      <c r="D725">
        <v>40547010</v>
      </c>
      <c r="E725">
        <v>1</v>
      </c>
      <c r="F725">
        <v>1</v>
      </c>
      <c r="G725">
        <v>1</v>
      </c>
      <c r="H725">
        <v>2</v>
      </c>
      <c r="I725" t="s">
        <v>1052</v>
      </c>
      <c r="J725" t="s">
        <v>1053</v>
      </c>
      <c r="K725" t="s">
        <v>1054</v>
      </c>
      <c r="L725">
        <v>1368</v>
      </c>
      <c r="N725">
        <v>1011</v>
      </c>
      <c r="O725" t="s">
        <v>997</v>
      </c>
      <c r="P725" t="s">
        <v>997</v>
      </c>
      <c r="Q725">
        <v>1</v>
      </c>
      <c r="W725">
        <v>0</v>
      </c>
      <c r="X725">
        <v>1447433125</v>
      </c>
      <c r="Y725">
        <v>0.09</v>
      </c>
      <c r="AA725">
        <v>0</v>
      </c>
      <c r="AB725">
        <v>124.14</v>
      </c>
      <c r="AC725">
        <v>12.1</v>
      </c>
      <c r="AD725">
        <v>0</v>
      </c>
      <c r="AE725">
        <v>0</v>
      </c>
      <c r="AF725">
        <v>124.14</v>
      </c>
      <c r="AG725">
        <v>12.1</v>
      </c>
      <c r="AH725">
        <v>0</v>
      </c>
      <c r="AI725">
        <v>1</v>
      </c>
      <c r="AJ725">
        <v>1</v>
      </c>
      <c r="AK725">
        <v>1</v>
      </c>
      <c r="AL725">
        <v>1</v>
      </c>
      <c r="AN725">
        <v>0</v>
      </c>
      <c r="AO725">
        <v>1</v>
      </c>
      <c r="AP725">
        <v>0</v>
      </c>
      <c r="AQ725">
        <v>0</v>
      </c>
      <c r="AR725">
        <v>0</v>
      </c>
      <c r="AS725" t="s">
        <v>3</v>
      </c>
      <c r="AT725">
        <v>0.09</v>
      </c>
      <c r="AU725" t="s">
        <v>3</v>
      </c>
      <c r="AV725">
        <v>0</v>
      </c>
      <c r="AW725">
        <v>2</v>
      </c>
      <c r="AX725">
        <v>48585913</v>
      </c>
      <c r="AY725">
        <v>1</v>
      </c>
      <c r="AZ725">
        <v>0</v>
      </c>
      <c r="BA725">
        <v>818</v>
      </c>
      <c r="BB725">
        <v>0</v>
      </c>
      <c r="BC725">
        <v>0</v>
      </c>
      <c r="BD725">
        <v>0</v>
      </c>
      <c r="BE725">
        <v>0</v>
      </c>
      <c r="BF725">
        <v>0</v>
      </c>
      <c r="BG725">
        <v>0</v>
      </c>
      <c r="BH725">
        <v>0</v>
      </c>
      <c r="BI725">
        <v>0</v>
      </c>
      <c r="BJ725">
        <v>0</v>
      </c>
      <c r="BK725">
        <v>0</v>
      </c>
      <c r="BL725">
        <v>0</v>
      </c>
      <c r="BM725">
        <v>0</v>
      </c>
      <c r="BN725">
        <v>0</v>
      </c>
      <c r="BO725">
        <v>0</v>
      </c>
      <c r="BP725">
        <v>0</v>
      </c>
      <c r="BQ725">
        <v>0</v>
      </c>
      <c r="BR725">
        <v>0</v>
      </c>
      <c r="BS725">
        <v>0</v>
      </c>
      <c r="BT725">
        <v>0</v>
      </c>
      <c r="BU725">
        <v>0</v>
      </c>
      <c r="BV725">
        <v>0</v>
      </c>
      <c r="BW725">
        <v>0</v>
      </c>
      <c r="CX725">
        <f>Y725*Source!I298</f>
        <v>2.3598E-3</v>
      </c>
      <c r="CY725">
        <f>AB725</f>
        <v>124.14</v>
      </c>
      <c r="CZ725">
        <f>AF725</f>
        <v>124.14</v>
      </c>
      <c r="DA725">
        <f>AJ725</f>
        <v>1</v>
      </c>
      <c r="DB725">
        <f t="shared" si="80"/>
        <v>11.17</v>
      </c>
      <c r="DC725">
        <f t="shared" si="81"/>
        <v>1.0900000000000001</v>
      </c>
    </row>
    <row r="726" spans="1:107">
      <c r="A726">
        <f>ROW(Source!A298)</f>
        <v>298</v>
      </c>
      <c r="B726">
        <v>48583957</v>
      </c>
      <c r="C726">
        <v>48585902</v>
      </c>
      <c r="D726">
        <v>40547141</v>
      </c>
      <c r="E726">
        <v>1</v>
      </c>
      <c r="F726">
        <v>1</v>
      </c>
      <c r="G726">
        <v>1</v>
      </c>
      <c r="H726">
        <v>2</v>
      </c>
      <c r="I726" t="s">
        <v>1009</v>
      </c>
      <c r="J726" t="s">
        <v>1017</v>
      </c>
      <c r="K726" t="s">
        <v>1011</v>
      </c>
      <c r="L726">
        <v>1368</v>
      </c>
      <c r="N726">
        <v>1011</v>
      </c>
      <c r="O726" t="s">
        <v>997</v>
      </c>
      <c r="P726" t="s">
        <v>997</v>
      </c>
      <c r="Q726">
        <v>1</v>
      </c>
      <c r="W726">
        <v>0</v>
      </c>
      <c r="X726">
        <v>1753337916</v>
      </c>
      <c r="Y726">
        <v>0.97</v>
      </c>
      <c r="AA726">
        <v>0</v>
      </c>
      <c r="AB726">
        <v>32.090000000000003</v>
      </c>
      <c r="AC726">
        <v>12.1</v>
      </c>
      <c r="AD726">
        <v>0</v>
      </c>
      <c r="AE726">
        <v>0</v>
      </c>
      <c r="AF726">
        <v>32.090000000000003</v>
      </c>
      <c r="AG726">
        <v>12.1</v>
      </c>
      <c r="AH726">
        <v>0</v>
      </c>
      <c r="AI726">
        <v>1</v>
      </c>
      <c r="AJ726">
        <v>1</v>
      </c>
      <c r="AK726">
        <v>1</v>
      </c>
      <c r="AL726">
        <v>1</v>
      </c>
      <c r="AN726">
        <v>0</v>
      </c>
      <c r="AO726">
        <v>1</v>
      </c>
      <c r="AP726">
        <v>0</v>
      </c>
      <c r="AQ726">
        <v>0</v>
      </c>
      <c r="AR726">
        <v>0</v>
      </c>
      <c r="AS726" t="s">
        <v>3</v>
      </c>
      <c r="AT726">
        <v>0.97</v>
      </c>
      <c r="AU726" t="s">
        <v>3</v>
      </c>
      <c r="AV726">
        <v>0</v>
      </c>
      <c r="AW726">
        <v>2</v>
      </c>
      <c r="AX726">
        <v>48585914</v>
      </c>
      <c r="AY726">
        <v>1</v>
      </c>
      <c r="AZ726">
        <v>0</v>
      </c>
      <c r="BA726">
        <v>819</v>
      </c>
      <c r="BB726">
        <v>0</v>
      </c>
      <c r="BC726">
        <v>0</v>
      </c>
      <c r="BD726">
        <v>0</v>
      </c>
      <c r="BE726">
        <v>0</v>
      </c>
      <c r="BF726">
        <v>0</v>
      </c>
      <c r="BG726">
        <v>0</v>
      </c>
      <c r="BH726">
        <v>0</v>
      </c>
      <c r="BI726">
        <v>0</v>
      </c>
      <c r="BJ726">
        <v>0</v>
      </c>
      <c r="BK726">
        <v>0</v>
      </c>
      <c r="BL726">
        <v>0</v>
      </c>
      <c r="BM726">
        <v>0</v>
      </c>
      <c r="BN726">
        <v>0</v>
      </c>
      <c r="BO726">
        <v>0</v>
      </c>
      <c r="BP726">
        <v>0</v>
      </c>
      <c r="BQ726">
        <v>0</v>
      </c>
      <c r="BR726">
        <v>0</v>
      </c>
      <c r="BS726">
        <v>0</v>
      </c>
      <c r="BT726">
        <v>0</v>
      </c>
      <c r="BU726">
        <v>0</v>
      </c>
      <c r="BV726">
        <v>0</v>
      </c>
      <c r="BW726">
        <v>0</v>
      </c>
      <c r="CX726">
        <f>Y726*Source!I298</f>
        <v>2.5433399999999998E-2</v>
      </c>
      <c r="CY726">
        <f>AB726</f>
        <v>32.090000000000003</v>
      </c>
      <c r="CZ726">
        <f>AF726</f>
        <v>32.090000000000003</v>
      </c>
      <c r="DA726">
        <f>AJ726</f>
        <v>1</v>
      </c>
      <c r="DB726">
        <f t="shared" si="80"/>
        <v>31.13</v>
      </c>
      <c r="DC726">
        <f t="shared" si="81"/>
        <v>11.74</v>
      </c>
    </row>
    <row r="727" spans="1:107">
      <c r="A727">
        <f>ROW(Source!A298)</f>
        <v>298</v>
      </c>
      <c r="B727">
        <v>48583957</v>
      </c>
      <c r="C727">
        <v>48585902</v>
      </c>
      <c r="D727">
        <v>40548544</v>
      </c>
      <c r="E727">
        <v>1</v>
      </c>
      <c r="F727">
        <v>1</v>
      </c>
      <c r="G727">
        <v>1</v>
      </c>
      <c r="H727">
        <v>2</v>
      </c>
      <c r="I727" t="s">
        <v>1110</v>
      </c>
      <c r="J727" t="s">
        <v>1111</v>
      </c>
      <c r="K727" t="s">
        <v>1112</v>
      </c>
      <c r="L727">
        <v>1368</v>
      </c>
      <c r="N727">
        <v>1011</v>
      </c>
      <c r="O727" t="s">
        <v>997</v>
      </c>
      <c r="P727" t="s">
        <v>997</v>
      </c>
      <c r="Q727">
        <v>1</v>
      </c>
      <c r="W727">
        <v>0</v>
      </c>
      <c r="X727">
        <v>835824343</v>
      </c>
      <c r="Y727">
        <v>0.21</v>
      </c>
      <c r="AA727">
        <v>0</v>
      </c>
      <c r="AB727">
        <v>2.15</v>
      </c>
      <c r="AC727">
        <v>0</v>
      </c>
      <c r="AD727">
        <v>0</v>
      </c>
      <c r="AE727">
        <v>0</v>
      </c>
      <c r="AF727">
        <v>2.15</v>
      </c>
      <c r="AG727">
        <v>0</v>
      </c>
      <c r="AH727">
        <v>0</v>
      </c>
      <c r="AI727">
        <v>1</v>
      </c>
      <c r="AJ727">
        <v>1</v>
      </c>
      <c r="AK727">
        <v>1</v>
      </c>
      <c r="AL727">
        <v>1</v>
      </c>
      <c r="AN727">
        <v>0</v>
      </c>
      <c r="AO727">
        <v>1</v>
      </c>
      <c r="AP727">
        <v>0</v>
      </c>
      <c r="AQ727">
        <v>0</v>
      </c>
      <c r="AR727">
        <v>0</v>
      </c>
      <c r="AS727" t="s">
        <v>3</v>
      </c>
      <c r="AT727">
        <v>0.21</v>
      </c>
      <c r="AU727" t="s">
        <v>3</v>
      </c>
      <c r="AV727">
        <v>0</v>
      </c>
      <c r="AW727">
        <v>2</v>
      </c>
      <c r="AX727">
        <v>48585915</v>
      </c>
      <c r="AY727">
        <v>1</v>
      </c>
      <c r="AZ727">
        <v>0</v>
      </c>
      <c r="BA727">
        <v>820</v>
      </c>
      <c r="BB727">
        <v>0</v>
      </c>
      <c r="BC727">
        <v>0</v>
      </c>
      <c r="BD727">
        <v>0</v>
      </c>
      <c r="BE727">
        <v>0</v>
      </c>
      <c r="BF727">
        <v>0</v>
      </c>
      <c r="BG727">
        <v>0</v>
      </c>
      <c r="BH727">
        <v>0</v>
      </c>
      <c r="BI727">
        <v>0</v>
      </c>
      <c r="BJ727">
        <v>0</v>
      </c>
      <c r="BK727">
        <v>0</v>
      </c>
      <c r="BL727">
        <v>0</v>
      </c>
      <c r="BM727">
        <v>0</v>
      </c>
      <c r="BN727">
        <v>0</v>
      </c>
      <c r="BO727">
        <v>0</v>
      </c>
      <c r="BP727">
        <v>0</v>
      </c>
      <c r="BQ727">
        <v>0</v>
      </c>
      <c r="BR727">
        <v>0</v>
      </c>
      <c r="BS727">
        <v>0</v>
      </c>
      <c r="BT727">
        <v>0</v>
      </c>
      <c r="BU727">
        <v>0</v>
      </c>
      <c r="BV727">
        <v>0</v>
      </c>
      <c r="BW727">
        <v>0</v>
      </c>
      <c r="CX727">
        <f>Y727*Source!I298</f>
        <v>5.5062000000000002E-3</v>
      </c>
      <c r="CY727">
        <f>AB727</f>
        <v>2.15</v>
      </c>
      <c r="CZ727">
        <f>AF727</f>
        <v>2.15</v>
      </c>
      <c r="DA727">
        <f>AJ727</f>
        <v>1</v>
      </c>
      <c r="DB727">
        <f t="shared" si="80"/>
        <v>0.45</v>
      </c>
      <c r="DC727">
        <f t="shared" si="81"/>
        <v>0</v>
      </c>
    </row>
    <row r="728" spans="1:107">
      <c r="A728">
        <f>ROW(Source!A298)</f>
        <v>298</v>
      </c>
      <c r="B728">
        <v>48583957</v>
      </c>
      <c r="C728">
        <v>48585902</v>
      </c>
      <c r="D728">
        <v>40548857</v>
      </c>
      <c r="E728">
        <v>1</v>
      </c>
      <c r="F728">
        <v>1</v>
      </c>
      <c r="G728">
        <v>1</v>
      </c>
      <c r="H728">
        <v>2</v>
      </c>
      <c r="I728" t="s">
        <v>1028</v>
      </c>
      <c r="J728" t="s">
        <v>1029</v>
      </c>
      <c r="K728" t="s">
        <v>1030</v>
      </c>
      <c r="L728">
        <v>1368</v>
      </c>
      <c r="N728">
        <v>1011</v>
      </c>
      <c r="O728" t="s">
        <v>997</v>
      </c>
      <c r="P728" t="s">
        <v>997</v>
      </c>
      <c r="Q728">
        <v>1</v>
      </c>
      <c r="W728">
        <v>0</v>
      </c>
      <c r="X728">
        <v>-671646184</v>
      </c>
      <c r="Y728">
        <v>1.75</v>
      </c>
      <c r="AA728">
        <v>0</v>
      </c>
      <c r="AB728">
        <v>91.76</v>
      </c>
      <c r="AC728">
        <v>10.35</v>
      </c>
      <c r="AD728">
        <v>0</v>
      </c>
      <c r="AE728">
        <v>0</v>
      </c>
      <c r="AF728">
        <v>91.76</v>
      </c>
      <c r="AG728">
        <v>10.35</v>
      </c>
      <c r="AH728">
        <v>0</v>
      </c>
      <c r="AI728">
        <v>1</v>
      </c>
      <c r="AJ728">
        <v>1</v>
      </c>
      <c r="AK728">
        <v>1</v>
      </c>
      <c r="AL728">
        <v>1</v>
      </c>
      <c r="AN728">
        <v>0</v>
      </c>
      <c r="AO728">
        <v>1</v>
      </c>
      <c r="AP728">
        <v>0</v>
      </c>
      <c r="AQ728">
        <v>0</v>
      </c>
      <c r="AR728">
        <v>0</v>
      </c>
      <c r="AS728" t="s">
        <v>3</v>
      </c>
      <c r="AT728">
        <v>1.75</v>
      </c>
      <c r="AU728" t="s">
        <v>3</v>
      </c>
      <c r="AV728">
        <v>0</v>
      </c>
      <c r="AW728">
        <v>2</v>
      </c>
      <c r="AX728">
        <v>48585916</v>
      </c>
      <c r="AY728">
        <v>1</v>
      </c>
      <c r="AZ728">
        <v>0</v>
      </c>
      <c r="BA728">
        <v>821</v>
      </c>
      <c r="BB728">
        <v>0</v>
      </c>
      <c r="BC728">
        <v>0</v>
      </c>
      <c r="BD728">
        <v>0</v>
      </c>
      <c r="BE728">
        <v>0</v>
      </c>
      <c r="BF728">
        <v>0</v>
      </c>
      <c r="BG728">
        <v>0</v>
      </c>
      <c r="BH728">
        <v>0</v>
      </c>
      <c r="BI728">
        <v>0</v>
      </c>
      <c r="BJ728">
        <v>0</v>
      </c>
      <c r="BK728">
        <v>0</v>
      </c>
      <c r="BL728">
        <v>0</v>
      </c>
      <c r="BM728">
        <v>0</v>
      </c>
      <c r="BN728">
        <v>0</v>
      </c>
      <c r="BO728">
        <v>0</v>
      </c>
      <c r="BP728">
        <v>0</v>
      </c>
      <c r="BQ728">
        <v>0</v>
      </c>
      <c r="BR728">
        <v>0</v>
      </c>
      <c r="BS728">
        <v>0</v>
      </c>
      <c r="BT728">
        <v>0</v>
      </c>
      <c r="BU728">
        <v>0</v>
      </c>
      <c r="BV728">
        <v>0</v>
      </c>
      <c r="BW728">
        <v>0</v>
      </c>
      <c r="CX728">
        <f>Y728*Source!I298</f>
        <v>4.5885000000000002E-2</v>
      </c>
      <c r="CY728">
        <f>AB728</f>
        <v>91.76</v>
      </c>
      <c r="CZ728">
        <f>AF728</f>
        <v>91.76</v>
      </c>
      <c r="DA728">
        <f>AJ728</f>
        <v>1</v>
      </c>
      <c r="DB728">
        <f t="shared" si="80"/>
        <v>160.58000000000001</v>
      </c>
      <c r="DC728">
        <f t="shared" si="81"/>
        <v>18.11</v>
      </c>
    </row>
    <row r="729" spans="1:107">
      <c r="A729">
        <f>ROW(Source!A298)</f>
        <v>298</v>
      </c>
      <c r="B729">
        <v>48583957</v>
      </c>
      <c r="C729">
        <v>48585902</v>
      </c>
      <c r="D729">
        <v>0</v>
      </c>
      <c r="E729">
        <v>0</v>
      </c>
      <c r="F729">
        <v>1</v>
      </c>
      <c r="G729">
        <v>1</v>
      </c>
      <c r="H729">
        <v>3</v>
      </c>
      <c r="I729" t="s">
        <v>3</v>
      </c>
      <c r="J729" t="s">
        <v>3</v>
      </c>
      <c r="K729" t="s">
        <v>3</v>
      </c>
      <c r="L729">
        <v>0</v>
      </c>
      <c r="W729">
        <v>0</v>
      </c>
      <c r="X729">
        <v>1218112172</v>
      </c>
      <c r="Y729">
        <v>0</v>
      </c>
      <c r="AA729">
        <v>0</v>
      </c>
      <c r="AB729">
        <v>0</v>
      </c>
      <c r="AC729">
        <v>0</v>
      </c>
      <c r="AD729">
        <v>0</v>
      </c>
      <c r="AE729">
        <v>0</v>
      </c>
      <c r="AF729">
        <v>0</v>
      </c>
      <c r="AG729">
        <v>0</v>
      </c>
      <c r="AH729">
        <v>0</v>
      </c>
      <c r="AI729">
        <v>1</v>
      </c>
      <c r="AJ729">
        <v>1</v>
      </c>
      <c r="AK729">
        <v>1</v>
      </c>
      <c r="AL729">
        <v>1</v>
      </c>
      <c r="AN729">
        <v>0</v>
      </c>
      <c r="AO729">
        <v>0</v>
      </c>
      <c r="AP729">
        <v>2</v>
      </c>
      <c r="AQ729">
        <v>0</v>
      </c>
      <c r="AR729">
        <v>0</v>
      </c>
      <c r="AS729" t="s">
        <v>3</v>
      </c>
      <c r="AT729">
        <v>0</v>
      </c>
      <c r="AU729" t="s">
        <v>3</v>
      </c>
      <c r="AV729">
        <v>0</v>
      </c>
      <c r="AW729">
        <v>1</v>
      </c>
      <c r="AX729">
        <v>-1</v>
      </c>
      <c r="AY729">
        <v>0</v>
      </c>
      <c r="AZ729">
        <v>0</v>
      </c>
      <c r="BA729" t="s">
        <v>3</v>
      </c>
      <c r="BB729">
        <v>0</v>
      </c>
      <c r="BC729">
        <v>0</v>
      </c>
      <c r="BD729">
        <v>0</v>
      </c>
      <c r="BE729">
        <v>0</v>
      </c>
      <c r="BF729">
        <v>0</v>
      </c>
      <c r="BG729">
        <v>0</v>
      </c>
      <c r="BH729">
        <v>0</v>
      </c>
      <c r="BI729">
        <v>0</v>
      </c>
      <c r="BJ729">
        <v>0</v>
      </c>
      <c r="BK729">
        <v>0</v>
      </c>
      <c r="BL729">
        <v>0</v>
      </c>
      <c r="BM729">
        <v>0</v>
      </c>
      <c r="BN729">
        <v>0</v>
      </c>
      <c r="BO729">
        <v>0</v>
      </c>
      <c r="BP729">
        <v>0</v>
      </c>
      <c r="BQ729">
        <v>0</v>
      </c>
      <c r="BR729">
        <v>0</v>
      </c>
      <c r="BS729">
        <v>0</v>
      </c>
      <c r="BT729">
        <v>0</v>
      </c>
      <c r="BU729">
        <v>0</v>
      </c>
      <c r="BV729">
        <v>0</v>
      </c>
      <c r="BW729">
        <v>0</v>
      </c>
      <c r="CX729">
        <f>Y729*Source!I298</f>
        <v>0</v>
      </c>
      <c r="CY729">
        <f>AA729</f>
        <v>0</v>
      </c>
      <c r="CZ729">
        <f>AE729</f>
        <v>0</v>
      </c>
      <c r="DA729">
        <f>AI729</f>
        <v>1</v>
      </c>
      <c r="DB729">
        <f t="shared" si="80"/>
        <v>0</v>
      </c>
      <c r="DC729">
        <f t="shared" si="81"/>
        <v>0</v>
      </c>
    </row>
    <row r="730" spans="1:107">
      <c r="A730">
        <f>ROW(Source!A298)</f>
        <v>298</v>
      </c>
      <c r="B730">
        <v>48583957</v>
      </c>
      <c r="C730">
        <v>48585902</v>
      </c>
      <c r="D730">
        <v>40489467</v>
      </c>
      <c r="E730">
        <v>1</v>
      </c>
      <c r="F730">
        <v>1</v>
      </c>
      <c r="G730">
        <v>1</v>
      </c>
      <c r="H730">
        <v>3</v>
      </c>
      <c r="I730" t="s">
        <v>1455</v>
      </c>
      <c r="J730" t="s">
        <v>1456</v>
      </c>
      <c r="K730" t="s">
        <v>1457</v>
      </c>
      <c r="L730">
        <v>1348</v>
      </c>
      <c r="N730">
        <v>1009</v>
      </c>
      <c r="O730" t="s">
        <v>40</v>
      </c>
      <c r="P730" t="s">
        <v>40</v>
      </c>
      <c r="Q730">
        <v>1000</v>
      </c>
      <c r="W730">
        <v>0</v>
      </c>
      <c r="X730">
        <v>1877275150</v>
      </c>
      <c r="Y730">
        <v>4.5999999999999999E-3</v>
      </c>
      <c r="AA730">
        <v>9628</v>
      </c>
      <c r="AB730">
        <v>0</v>
      </c>
      <c r="AC730">
        <v>0</v>
      </c>
      <c r="AD730">
        <v>0</v>
      </c>
      <c r="AE730">
        <v>9628</v>
      </c>
      <c r="AF730">
        <v>0</v>
      </c>
      <c r="AG730">
        <v>0</v>
      </c>
      <c r="AH730">
        <v>0</v>
      </c>
      <c r="AI730">
        <v>1</v>
      </c>
      <c r="AJ730">
        <v>1</v>
      </c>
      <c r="AK730">
        <v>1</v>
      </c>
      <c r="AL730">
        <v>1</v>
      </c>
      <c r="AN730">
        <v>0</v>
      </c>
      <c r="AO730">
        <v>1</v>
      </c>
      <c r="AP730">
        <v>0</v>
      </c>
      <c r="AQ730">
        <v>0</v>
      </c>
      <c r="AR730">
        <v>0</v>
      </c>
      <c r="AS730" t="s">
        <v>3</v>
      </c>
      <c r="AT730">
        <v>4.5999999999999999E-3</v>
      </c>
      <c r="AU730" t="s">
        <v>3</v>
      </c>
      <c r="AV730">
        <v>0</v>
      </c>
      <c r="AW730">
        <v>2</v>
      </c>
      <c r="AX730">
        <v>48585917</v>
      </c>
      <c r="AY730">
        <v>1</v>
      </c>
      <c r="AZ730">
        <v>0</v>
      </c>
      <c r="BA730">
        <v>822</v>
      </c>
      <c r="BB730">
        <v>0</v>
      </c>
      <c r="BC730">
        <v>0</v>
      </c>
      <c r="BD730">
        <v>0</v>
      </c>
      <c r="BE730">
        <v>0</v>
      </c>
      <c r="BF730">
        <v>0</v>
      </c>
      <c r="BG730">
        <v>0</v>
      </c>
      <c r="BH730">
        <v>0</v>
      </c>
      <c r="BI730">
        <v>0</v>
      </c>
      <c r="BJ730">
        <v>0</v>
      </c>
      <c r="BK730">
        <v>0</v>
      </c>
      <c r="BL730">
        <v>0</v>
      </c>
      <c r="BM730">
        <v>0</v>
      </c>
      <c r="BN730">
        <v>0</v>
      </c>
      <c r="BO730">
        <v>0</v>
      </c>
      <c r="BP730">
        <v>0</v>
      </c>
      <c r="BQ730">
        <v>0</v>
      </c>
      <c r="BR730">
        <v>0</v>
      </c>
      <c r="BS730">
        <v>0</v>
      </c>
      <c r="BT730">
        <v>0</v>
      </c>
      <c r="BU730">
        <v>0</v>
      </c>
      <c r="BV730">
        <v>0</v>
      </c>
      <c r="BW730">
        <v>0</v>
      </c>
      <c r="CX730">
        <f>Y730*Source!I298</f>
        <v>1.20612E-4</v>
      </c>
      <c r="CY730">
        <f>AA730</f>
        <v>9628</v>
      </c>
      <c r="CZ730">
        <f>AE730</f>
        <v>9628</v>
      </c>
      <c r="DA730">
        <f>AI730</f>
        <v>1</v>
      </c>
      <c r="DB730">
        <f t="shared" si="80"/>
        <v>44.29</v>
      </c>
      <c r="DC730">
        <f t="shared" si="81"/>
        <v>0</v>
      </c>
    </row>
    <row r="731" spans="1:107">
      <c r="A731">
        <f>ROW(Source!A302)</f>
        <v>302</v>
      </c>
      <c r="B731">
        <v>48583957</v>
      </c>
      <c r="C731">
        <v>48585923</v>
      </c>
      <c r="D731">
        <v>23134047</v>
      </c>
      <c r="E731">
        <v>1</v>
      </c>
      <c r="F731">
        <v>1</v>
      </c>
      <c r="G731">
        <v>1</v>
      </c>
      <c r="H731">
        <v>1</v>
      </c>
      <c r="I731" t="s">
        <v>1007</v>
      </c>
      <c r="J731" t="s">
        <v>3</v>
      </c>
      <c r="K731" t="s">
        <v>1008</v>
      </c>
      <c r="L731">
        <v>1369</v>
      </c>
      <c r="N731">
        <v>1013</v>
      </c>
      <c r="O731" t="s">
        <v>991</v>
      </c>
      <c r="P731" t="s">
        <v>991</v>
      </c>
      <c r="Q731">
        <v>1</v>
      </c>
      <c r="W731">
        <v>0</v>
      </c>
      <c r="X731">
        <v>859696649</v>
      </c>
      <c r="Y731">
        <v>238.35</v>
      </c>
      <c r="AA731">
        <v>0</v>
      </c>
      <c r="AB731">
        <v>0</v>
      </c>
      <c r="AC731">
        <v>0</v>
      </c>
      <c r="AD731">
        <v>8.07</v>
      </c>
      <c r="AE731">
        <v>0</v>
      </c>
      <c r="AF731">
        <v>0</v>
      </c>
      <c r="AG731">
        <v>0</v>
      </c>
      <c r="AH731">
        <v>8.07</v>
      </c>
      <c r="AI731">
        <v>1</v>
      </c>
      <c r="AJ731">
        <v>1</v>
      </c>
      <c r="AK731">
        <v>1</v>
      </c>
      <c r="AL731">
        <v>1</v>
      </c>
      <c r="AN731">
        <v>0</v>
      </c>
      <c r="AO731">
        <v>1</v>
      </c>
      <c r="AP731">
        <v>0</v>
      </c>
      <c r="AQ731">
        <v>0</v>
      </c>
      <c r="AR731">
        <v>0</v>
      </c>
      <c r="AS731" t="s">
        <v>3</v>
      </c>
      <c r="AT731">
        <v>238.35</v>
      </c>
      <c r="AU731" t="s">
        <v>3</v>
      </c>
      <c r="AV731">
        <v>1</v>
      </c>
      <c r="AW731">
        <v>2</v>
      </c>
      <c r="AX731">
        <v>48585934</v>
      </c>
      <c r="AY731">
        <v>1</v>
      </c>
      <c r="AZ731">
        <v>0</v>
      </c>
      <c r="BA731">
        <v>825</v>
      </c>
      <c r="BB731">
        <v>0</v>
      </c>
      <c r="BC731">
        <v>0</v>
      </c>
      <c r="BD731">
        <v>0</v>
      </c>
      <c r="BE731">
        <v>0</v>
      </c>
      <c r="BF731">
        <v>0</v>
      </c>
      <c r="BG731">
        <v>0</v>
      </c>
      <c r="BH731">
        <v>0</v>
      </c>
      <c r="BI731">
        <v>0</v>
      </c>
      <c r="BJ731">
        <v>0</v>
      </c>
      <c r="BK731">
        <v>0</v>
      </c>
      <c r="BL731">
        <v>0</v>
      </c>
      <c r="BM731">
        <v>0</v>
      </c>
      <c r="BN731">
        <v>0</v>
      </c>
      <c r="BO731">
        <v>0</v>
      </c>
      <c r="BP731">
        <v>0</v>
      </c>
      <c r="BQ731">
        <v>0</v>
      </c>
      <c r="BR731">
        <v>0</v>
      </c>
      <c r="BS731">
        <v>0</v>
      </c>
      <c r="BT731">
        <v>0</v>
      </c>
      <c r="BU731">
        <v>0</v>
      </c>
      <c r="BV731">
        <v>0</v>
      </c>
      <c r="BW731">
        <v>0</v>
      </c>
      <c r="CX731">
        <f>Y731*Source!I302</f>
        <v>110.236875</v>
      </c>
      <c r="CY731">
        <f>AD731</f>
        <v>8.07</v>
      </c>
      <c r="CZ731">
        <f>AH731</f>
        <v>8.07</v>
      </c>
      <c r="DA731">
        <f>AL731</f>
        <v>1</v>
      </c>
      <c r="DB731">
        <f t="shared" si="80"/>
        <v>1923.48</v>
      </c>
      <c r="DC731">
        <f t="shared" si="81"/>
        <v>0</v>
      </c>
    </row>
    <row r="732" spans="1:107">
      <c r="A732">
        <f>ROW(Source!A302)</f>
        <v>302</v>
      </c>
      <c r="B732">
        <v>48583957</v>
      </c>
      <c r="C732">
        <v>48585923</v>
      </c>
      <c r="D732">
        <v>40547256</v>
      </c>
      <c r="E732">
        <v>1</v>
      </c>
      <c r="F732">
        <v>1</v>
      </c>
      <c r="G732">
        <v>1</v>
      </c>
      <c r="H732">
        <v>2</v>
      </c>
      <c r="I732" t="s">
        <v>1464</v>
      </c>
      <c r="J732" t="s">
        <v>1465</v>
      </c>
      <c r="K732" t="s">
        <v>1466</v>
      </c>
      <c r="L732">
        <v>1368</v>
      </c>
      <c r="N732">
        <v>1011</v>
      </c>
      <c r="O732" t="s">
        <v>997</v>
      </c>
      <c r="P732" t="s">
        <v>997</v>
      </c>
      <c r="Q732">
        <v>1</v>
      </c>
      <c r="W732">
        <v>0</v>
      </c>
      <c r="X732">
        <v>-1491370283</v>
      </c>
      <c r="Y732">
        <v>113.01</v>
      </c>
      <c r="AA732">
        <v>0</v>
      </c>
      <c r="AB732">
        <v>3.34</v>
      </c>
      <c r="AC732">
        <v>0</v>
      </c>
      <c r="AD732">
        <v>0</v>
      </c>
      <c r="AE732">
        <v>0</v>
      </c>
      <c r="AF732">
        <v>3.34</v>
      </c>
      <c r="AG732">
        <v>0</v>
      </c>
      <c r="AH732">
        <v>0</v>
      </c>
      <c r="AI732">
        <v>1</v>
      </c>
      <c r="AJ732">
        <v>1</v>
      </c>
      <c r="AK732">
        <v>1</v>
      </c>
      <c r="AL732">
        <v>1</v>
      </c>
      <c r="AN732">
        <v>0</v>
      </c>
      <c r="AO732">
        <v>1</v>
      </c>
      <c r="AP732">
        <v>0</v>
      </c>
      <c r="AQ732">
        <v>0</v>
      </c>
      <c r="AR732">
        <v>0</v>
      </c>
      <c r="AS732" t="s">
        <v>3</v>
      </c>
      <c r="AT732">
        <v>113.01</v>
      </c>
      <c r="AU732" t="s">
        <v>3</v>
      </c>
      <c r="AV732">
        <v>0</v>
      </c>
      <c r="AW732">
        <v>2</v>
      </c>
      <c r="AX732">
        <v>48585935</v>
      </c>
      <c r="AY732">
        <v>1</v>
      </c>
      <c r="AZ732">
        <v>0</v>
      </c>
      <c r="BA732">
        <v>826</v>
      </c>
      <c r="BB732">
        <v>0</v>
      </c>
      <c r="BC732">
        <v>0</v>
      </c>
      <c r="BD732">
        <v>0</v>
      </c>
      <c r="BE732">
        <v>0</v>
      </c>
      <c r="BF732">
        <v>0</v>
      </c>
      <c r="BG732">
        <v>0</v>
      </c>
      <c r="BH732">
        <v>0</v>
      </c>
      <c r="BI732">
        <v>0</v>
      </c>
      <c r="BJ732">
        <v>0</v>
      </c>
      <c r="BK732">
        <v>0</v>
      </c>
      <c r="BL732">
        <v>0</v>
      </c>
      <c r="BM732">
        <v>0</v>
      </c>
      <c r="BN732">
        <v>0</v>
      </c>
      <c r="BO732">
        <v>0</v>
      </c>
      <c r="BP732">
        <v>0</v>
      </c>
      <c r="BQ732">
        <v>0</v>
      </c>
      <c r="BR732">
        <v>0</v>
      </c>
      <c r="BS732">
        <v>0</v>
      </c>
      <c r="BT732">
        <v>0</v>
      </c>
      <c r="BU732">
        <v>0</v>
      </c>
      <c r="BV732">
        <v>0</v>
      </c>
      <c r="BW732">
        <v>0</v>
      </c>
      <c r="CX732">
        <f>Y732*Source!I302</f>
        <v>52.267125000000007</v>
      </c>
      <c r="CY732">
        <f>AB732</f>
        <v>3.34</v>
      </c>
      <c r="CZ732">
        <f>AF732</f>
        <v>3.34</v>
      </c>
      <c r="DA732">
        <f>AJ732</f>
        <v>1</v>
      </c>
      <c r="DB732">
        <f t="shared" si="80"/>
        <v>377.45</v>
      </c>
      <c r="DC732">
        <f t="shared" si="81"/>
        <v>0</v>
      </c>
    </row>
    <row r="733" spans="1:107">
      <c r="A733">
        <f>ROW(Source!A302)</f>
        <v>302</v>
      </c>
      <c r="B733">
        <v>48583957</v>
      </c>
      <c r="C733">
        <v>48585923</v>
      </c>
      <c r="D733">
        <v>40548549</v>
      </c>
      <c r="E733">
        <v>1</v>
      </c>
      <c r="F733">
        <v>1</v>
      </c>
      <c r="G733">
        <v>1</v>
      </c>
      <c r="H733">
        <v>2</v>
      </c>
      <c r="I733" t="s">
        <v>1113</v>
      </c>
      <c r="J733" t="s">
        <v>1114</v>
      </c>
      <c r="K733" t="s">
        <v>1115</v>
      </c>
      <c r="L733">
        <v>1368</v>
      </c>
      <c r="N733">
        <v>1011</v>
      </c>
      <c r="O733" t="s">
        <v>997</v>
      </c>
      <c r="P733" t="s">
        <v>997</v>
      </c>
      <c r="Q733">
        <v>1</v>
      </c>
      <c r="W733">
        <v>0</v>
      </c>
      <c r="X733">
        <v>254649463</v>
      </c>
      <c r="Y733">
        <v>0.98</v>
      </c>
      <c r="AA733">
        <v>0</v>
      </c>
      <c r="AB733">
        <v>5.4</v>
      </c>
      <c r="AC733">
        <v>0</v>
      </c>
      <c r="AD733">
        <v>0</v>
      </c>
      <c r="AE733">
        <v>0</v>
      </c>
      <c r="AF733">
        <v>5.4</v>
      </c>
      <c r="AG733">
        <v>0</v>
      </c>
      <c r="AH733">
        <v>0</v>
      </c>
      <c r="AI733">
        <v>1</v>
      </c>
      <c r="AJ733">
        <v>1</v>
      </c>
      <c r="AK733">
        <v>1</v>
      </c>
      <c r="AL733">
        <v>1</v>
      </c>
      <c r="AN733">
        <v>0</v>
      </c>
      <c r="AO733">
        <v>1</v>
      </c>
      <c r="AP733">
        <v>0</v>
      </c>
      <c r="AQ733">
        <v>0</v>
      </c>
      <c r="AR733">
        <v>0</v>
      </c>
      <c r="AS733" t="s">
        <v>3</v>
      </c>
      <c r="AT733">
        <v>0.98</v>
      </c>
      <c r="AU733" t="s">
        <v>3</v>
      </c>
      <c r="AV733">
        <v>0</v>
      </c>
      <c r="AW733">
        <v>2</v>
      </c>
      <c r="AX733">
        <v>48585936</v>
      </c>
      <c r="AY733">
        <v>1</v>
      </c>
      <c r="AZ733">
        <v>0</v>
      </c>
      <c r="BA733">
        <v>827</v>
      </c>
      <c r="BB733">
        <v>0</v>
      </c>
      <c r="BC733">
        <v>0</v>
      </c>
      <c r="BD733">
        <v>0</v>
      </c>
      <c r="BE733">
        <v>0</v>
      </c>
      <c r="BF733">
        <v>0</v>
      </c>
      <c r="BG733">
        <v>0</v>
      </c>
      <c r="BH733">
        <v>0</v>
      </c>
      <c r="BI733">
        <v>0</v>
      </c>
      <c r="BJ733">
        <v>0</v>
      </c>
      <c r="BK733">
        <v>0</v>
      </c>
      <c r="BL733">
        <v>0</v>
      </c>
      <c r="BM733">
        <v>0</v>
      </c>
      <c r="BN733">
        <v>0</v>
      </c>
      <c r="BO733">
        <v>0</v>
      </c>
      <c r="BP733">
        <v>0</v>
      </c>
      <c r="BQ733">
        <v>0</v>
      </c>
      <c r="BR733">
        <v>0</v>
      </c>
      <c r="BS733">
        <v>0</v>
      </c>
      <c r="BT733">
        <v>0</v>
      </c>
      <c r="BU733">
        <v>0</v>
      </c>
      <c r="BV733">
        <v>0</v>
      </c>
      <c r="BW733">
        <v>0</v>
      </c>
      <c r="CX733">
        <f>Y733*Source!I302</f>
        <v>0.45324999999999999</v>
      </c>
      <c r="CY733">
        <f>AB733</f>
        <v>5.4</v>
      </c>
      <c r="CZ733">
        <f>AF733</f>
        <v>5.4</v>
      </c>
      <c r="DA733">
        <f>AJ733</f>
        <v>1</v>
      </c>
      <c r="DB733">
        <f t="shared" si="80"/>
        <v>5.29</v>
      </c>
      <c r="DC733">
        <f t="shared" si="81"/>
        <v>0</v>
      </c>
    </row>
    <row r="734" spans="1:107">
      <c r="A734">
        <f>ROW(Source!A302)</f>
        <v>302</v>
      </c>
      <c r="B734">
        <v>48583957</v>
      </c>
      <c r="C734">
        <v>48585923</v>
      </c>
      <c r="D734">
        <v>40548672</v>
      </c>
      <c r="E734">
        <v>1</v>
      </c>
      <c r="F734">
        <v>1</v>
      </c>
      <c r="G734">
        <v>1</v>
      </c>
      <c r="H734">
        <v>2</v>
      </c>
      <c r="I734" t="s">
        <v>1467</v>
      </c>
      <c r="J734" t="s">
        <v>1468</v>
      </c>
      <c r="K734" t="s">
        <v>1469</v>
      </c>
      <c r="L734">
        <v>1368</v>
      </c>
      <c r="N734">
        <v>1011</v>
      </c>
      <c r="O734" t="s">
        <v>997</v>
      </c>
      <c r="P734" t="s">
        <v>997</v>
      </c>
      <c r="Q734">
        <v>1</v>
      </c>
      <c r="W734">
        <v>0</v>
      </c>
      <c r="X734">
        <v>-184277538</v>
      </c>
      <c r="Y734">
        <v>113.01</v>
      </c>
      <c r="AA734">
        <v>0</v>
      </c>
      <c r="AB734">
        <v>2.99</v>
      </c>
      <c r="AC734">
        <v>0</v>
      </c>
      <c r="AD734">
        <v>0</v>
      </c>
      <c r="AE734">
        <v>0</v>
      </c>
      <c r="AF734">
        <v>2.99</v>
      </c>
      <c r="AG734">
        <v>0</v>
      </c>
      <c r="AH734">
        <v>0</v>
      </c>
      <c r="AI734">
        <v>1</v>
      </c>
      <c r="AJ734">
        <v>1</v>
      </c>
      <c r="AK734">
        <v>1</v>
      </c>
      <c r="AL734">
        <v>1</v>
      </c>
      <c r="AN734">
        <v>0</v>
      </c>
      <c r="AO734">
        <v>1</v>
      </c>
      <c r="AP734">
        <v>0</v>
      </c>
      <c r="AQ734">
        <v>0</v>
      </c>
      <c r="AR734">
        <v>0</v>
      </c>
      <c r="AS734" t="s">
        <v>3</v>
      </c>
      <c r="AT734">
        <v>113.01</v>
      </c>
      <c r="AU734" t="s">
        <v>3</v>
      </c>
      <c r="AV734">
        <v>0</v>
      </c>
      <c r="AW734">
        <v>2</v>
      </c>
      <c r="AX734">
        <v>48585937</v>
      </c>
      <c r="AY734">
        <v>1</v>
      </c>
      <c r="AZ734">
        <v>0</v>
      </c>
      <c r="BA734">
        <v>828</v>
      </c>
      <c r="BB734">
        <v>0</v>
      </c>
      <c r="BC734">
        <v>0</v>
      </c>
      <c r="BD734">
        <v>0</v>
      </c>
      <c r="BE734">
        <v>0</v>
      </c>
      <c r="BF734">
        <v>0</v>
      </c>
      <c r="BG734">
        <v>0</v>
      </c>
      <c r="BH734">
        <v>0</v>
      </c>
      <c r="BI734">
        <v>0</v>
      </c>
      <c r="BJ734">
        <v>0</v>
      </c>
      <c r="BK734">
        <v>0</v>
      </c>
      <c r="BL734">
        <v>0</v>
      </c>
      <c r="BM734">
        <v>0</v>
      </c>
      <c r="BN734">
        <v>0</v>
      </c>
      <c r="BO734">
        <v>0</v>
      </c>
      <c r="BP734">
        <v>0</v>
      </c>
      <c r="BQ734">
        <v>0</v>
      </c>
      <c r="BR734">
        <v>0</v>
      </c>
      <c r="BS734">
        <v>0</v>
      </c>
      <c r="BT734">
        <v>0</v>
      </c>
      <c r="BU734">
        <v>0</v>
      </c>
      <c r="BV734">
        <v>0</v>
      </c>
      <c r="BW734">
        <v>0</v>
      </c>
      <c r="CX734">
        <f>Y734*Source!I302</f>
        <v>52.267125000000007</v>
      </c>
      <c r="CY734">
        <f>AB734</f>
        <v>2.99</v>
      </c>
      <c r="CZ734">
        <f>AF734</f>
        <v>2.99</v>
      </c>
      <c r="DA734">
        <f>AJ734</f>
        <v>1</v>
      </c>
      <c r="DB734">
        <f t="shared" si="80"/>
        <v>337.9</v>
      </c>
      <c r="DC734">
        <f t="shared" si="81"/>
        <v>0</v>
      </c>
    </row>
    <row r="735" spans="1:107">
      <c r="A735">
        <f>ROW(Source!A302)</f>
        <v>302</v>
      </c>
      <c r="B735">
        <v>48583957</v>
      </c>
      <c r="C735">
        <v>48585923</v>
      </c>
      <c r="D735">
        <v>40548857</v>
      </c>
      <c r="E735">
        <v>1</v>
      </c>
      <c r="F735">
        <v>1</v>
      </c>
      <c r="G735">
        <v>1</v>
      </c>
      <c r="H735">
        <v>2</v>
      </c>
      <c r="I735" t="s">
        <v>1028</v>
      </c>
      <c r="J735" t="s">
        <v>1029</v>
      </c>
      <c r="K735" t="s">
        <v>1030</v>
      </c>
      <c r="L735">
        <v>1368</v>
      </c>
      <c r="N735">
        <v>1011</v>
      </c>
      <c r="O735" t="s">
        <v>997</v>
      </c>
      <c r="P735" t="s">
        <v>997</v>
      </c>
      <c r="Q735">
        <v>1</v>
      </c>
      <c r="W735">
        <v>0</v>
      </c>
      <c r="X735">
        <v>-671646184</v>
      </c>
      <c r="Y735">
        <v>0.75</v>
      </c>
      <c r="AA735">
        <v>0</v>
      </c>
      <c r="AB735">
        <v>91.76</v>
      </c>
      <c r="AC735">
        <v>10.35</v>
      </c>
      <c r="AD735">
        <v>0</v>
      </c>
      <c r="AE735">
        <v>0</v>
      </c>
      <c r="AF735">
        <v>91.76</v>
      </c>
      <c r="AG735">
        <v>10.35</v>
      </c>
      <c r="AH735">
        <v>0</v>
      </c>
      <c r="AI735">
        <v>1</v>
      </c>
      <c r="AJ735">
        <v>1</v>
      </c>
      <c r="AK735">
        <v>1</v>
      </c>
      <c r="AL735">
        <v>1</v>
      </c>
      <c r="AN735">
        <v>0</v>
      </c>
      <c r="AO735">
        <v>1</v>
      </c>
      <c r="AP735">
        <v>0</v>
      </c>
      <c r="AQ735">
        <v>0</v>
      </c>
      <c r="AR735">
        <v>0</v>
      </c>
      <c r="AS735" t="s">
        <v>3</v>
      </c>
      <c r="AT735">
        <v>0.75</v>
      </c>
      <c r="AU735" t="s">
        <v>3</v>
      </c>
      <c r="AV735">
        <v>0</v>
      </c>
      <c r="AW735">
        <v>2</v>
      </c>
      <c r="AX735">
        <v>48585938</v>
      </c>
      <c r="AY735">
        <v>1</v>
      </c>
      <c r="AZ735">
        <v>0</v>
      </c>
      <c r="BA735">
        <v>829</v>
      </c>
      <c r="BB735">
        <v>0</v>
      </c>
      <c r="BC735">
        <v>0</v>
      </c>
      <c r="BD735">
        <v>0</v>
      </c>
      <c r="BE735">
        <v>0</v>
      </c>
      <c r="BF735">
        <v>0</v>
      </c>
      <c r="BG735">
        <v>0</v>
      </c>
      <c r="BH735">
        <v>0</v>
      </c>
      <c r="BI735">
        <v>0</v>
      </c>
      <c r="BJ735">
        <v>0</v>
      </c>
      <c r="BK735">
        <v>0</v>
      </c>
      <c r="BL735">
        <v>0</v>
      </c>
      <c r="BM735">
        <v>0</v>
      </c>
      <c r="BN735">
        <v>0</v>
      </c>
      <c r="BO735">
        <v>0</v>
      </c>
      <c r="BP735">
        <v>0</v>
      </c>
      <c r="BQ735">
        <v>0</v>
      </c>
      <c r="BR735">
        <v>0</v>
      </c>
      <c r="BS735">
        <v>0</v>
      </c>
      <c r="BT735">
        <v>0</v>
      </c>
      <c r="BU735">
        <v>0</v>
      </c>
      <c r="BV735">
        <v>0</v>
      </c>
      <c r="BW735">
        <v>0</v>
      </c>
      <c r="CX735">
        <f>Y735*Source!I302</f>
        <v>0.34687500000000004</v>
      </c>
      <c r="CY735">
        <f>AB735</f>
        <v>91.76</v>
      </c>
      <c r="CZ735">
        <f>AF735</f>
        <v>91.76</v>
      </c>
      <c r="DA735">
        <f>AJ735</f>
        <v>1</v>
      </c>
      <c r="DB735">
        <f t="shared" si="80"/>
        <v>68.819999999999993</v>
      </c>
      <c r="DC735">
        <f t="shared" si="81"/>
        <v>7.76</v>
      </c>
    </row>
    <row r="736" spans="1:107">
      <c r="A736">
        <f>ROW(Source!A302)</f>
        <v>302</v>
      </c>
      <c r="B736">
        <v>48583957</v>
      </c>
      <c r="C736">
        <v>48585923</v>
      </c>
      <c r="D736">
        <v>40482877</v>
      </c>
      <c r="E736">
        <v>1</v>
      </c>
      <c r="F736">
        <v>1</v>
      </c>
      <c r="G736">
        <v>1</v>
      </c>
      <c r="H736">
        <v>3</v>
      </c>
      <c r="I736" t="s">
        <v>1099</v>
      </c>
      <c r="J736" t="s">
        <v>1100</v>
      </c>
      <c r="K736" t="s">
        <v>1101</v>
      </c>
      <c r="L736">
        <v>1346</v>
      </c>
      <c r="N736">
        <v>1009</v>
      </c>
      <c r="O736" t="s">
        <v>220</v>
      </c>
      <c r="P736" t="s">
        <v>220</v>
      </c>
      <c r="Q736">
        <v>1</v>
      </c>
      <c r="W736">
        <v>0</v>
      </c>
      <c r="X736">
        <v>844235703</v>
      </c>
      <c r="Y736">
        <v>10</v>
      </c>
      <c r="AA736">
        <v>1.82</v>
      </c>
      <c r="AB736">
        <v>0</v>
      </c>
      <c r="AC736">
        <v>0</v>
      </c>
      <c r="AD736">
        <v>0</v>
      </c>
      <c r="AE736">
        <v>1.82</v>
      </c>
      <c r="AF736">
        <v>0</v>
      </c>
      <c r="AG736">
        <v>0</v>
      </c>
      <c r="AH736">
        <v>0</v>
      </c>
      <c r="AI736">
        <v>1</v>
      </c>
      <c r="AJ736">
        <v>1</v>
      </c>
      <c r="AK736">
        <v>1</v>
      </c>
      <c r="AL736">
        <v>1</v>
      </c>
      <c r="AN736">
        <v>0</v>
      </c>
      <c r="AO736">
        <v>1</v>
      </c>
      <c r="AP736">
        <v>0</v>
      </c>
      <c r="AQ736">
        <v>0</v>
      </c>
      <c r="AR736">
        <v>0</v>
      </c>
      <c r="AS736" t="s">
        <v>3</v>
      </c>
      <c r="AT736">
        <v>10</v>
      </c>
      <c r="AU736" t="s">
        <v>3</v>
      </c>
      <c r="AV736">
        <v>0</v>
      </c>
      <c r="AW736">
        <v>2</v>
      </c>
      <c r="AX736">
        <v>48585939</v>
      </c>
      <c r="AY736">
        <v>1</v>
      </c>
      <c r="AZ736">
        <v>0</v>
      </c>
      <c r="BA736">
        <v>830</v>
      </c>
      <c r="BB736">
        <v>0</v>
      </c>
      <c r="BC736">
        <v>0</v>
      </c>
      <c r="BD736">
        <v>0</v>
      </c>
      <c r="BE736">
        <v>0</v>
      </c>
      <c r="BF736">
        <v>0</v>
      </c>
      <c r="BG736">
        <v>0</v>
      </c>
      <c r="BH736">
        <v>0</v>
      </c>
      <c r="BI736">
        <v>0</v>
      </c>
      <c r="BJ736">
        <v>0</v>
      </c>
      <c r="BK736">
        <v>0</v>
      </c>
      <c r="BL736">
        <v>0</v>
      </c>
      <c r="BM736">
        <v>0</v>
      </c>
      <c r="BN736">
        <v>0</v>
      </c>
      <c r="BO736">
        <v>0</v>
      </c>
      <c r="BP736">
        <v>0</v>
      </c>
      <c r="BQ736">
        <v>0</v>
      </c>
      <c r="BR736">
        <v>0</v>
      </c>
      <c r="BS736">
        <v>0</v>
      </c>
      <c r="BT736">
        <v>0</v>
      </c>
      <c r="BU736">
        <v>0</v>
      </c>
      <c r="BV736">
        <v>0</v>
      </c>
      <c r="BW736">
        <v>0</v>
      </c>
      <c r="CX736">
        <f>Y736*Source!I302</f>
        <v>4.625</v>
      </c>
      <c r="CY736">
        <f>AA736</f>
        <v>1.82</v>
      </c>
      <c r="CZ736">
        <f>AE736</f>
        <v>1.82</v>
      </c>
      <c r="DA736">
        <f>AI736</f>
        <v>1</v>
      </c>
      <c r="DB736">
        <f t="shared" si="80"/>
        <v>18.2</v>
      </c>
      <c r="DC736">
        <f t="shared" si="81"/>
        <v>0</v>
      </c>
    </row>
    <row r="737" spans="1:107">
      <c r="A737">
        <f>ROW(Source!A302)</f>
        <v>302</v>
      </c>
      <c r="B737">
        <v>48583957</v>
      </c>
      <c r="C737">
        <v>48585923</v>
      </c>
      <c r="D737">
        <v>40485495</v>
      </c>
      <c r="E737">
        <v>1</v>
      </c>
      <c r="F737">
        <v>1</v>
      </c>
      <c r="G737">
        <v>1</v>
      </c>
      <c r="H737">
        <v>3</v>
      </c>
      <c r="I737" t="s">
        <v>1470</v>
      </c>
      <c r="J737" t="s">
        <v>1471</v>
      </c>
      <c r="K737" t="s">
        <v>1472</v>
      </c>
      <c r="L737">
        <v>1348</v>
      </c>
      <c r="N737">
        <v>1009</v>
      </c>
      <c r="O737" t="s">
        <v>40</v>
      </c>
      <c r="P737" t="s">
        <v>40</v>
      </c>
      <c r="Q737">
        <v>1000</v>
      </c>
      <c r="W737">
        <v>0</v>
      </c>
      <c r="X737">
        <v>-534505218</v>
      </c>
      <c r="Y737">
        <v>1.2999999999999999E-2</v>
      </c>
      <c r="AA737">
        <v>10465</v>
      </c>
      <c r="AB737">
        <v>0</v>
      </c>
      <c r="AC737">
        <v>0</v>
      </c>
      <c r="AD737">
        <v>0</v>
      </c>
      <c r="AE737">
        <v>10465</v>
      </c>
      <c r="AF737">
        <v>0</v>
      </c>
      <c r="AG737">
        <v>0</v>
      </c>
      <c r="AH737">
        <v>0</v>
      </c>
      <c r="AI737">
        <v>1</v>
      </c>
      <c r="AJ737">
        <v>1</v>
      </c>
      <c r="AK737">
        <v>1</v>
      </c>
      <c r="AL737">
        <v>1</v>
      </c>
      <c r="AN737">
        <v>0</v>
      </c>
      <c r="AO737">
        <v>1</v>
      </c>
      <c r="AP737">
        <v>0</v>
      </c>
      <c r="AQ737">
        <v>0</v>
      </c>
      <c r="AR737">
        <v>0</v>
      </c>
      <c r="AS737" t="s">
        <v>3</v>
      </c>
      <c r="AT737">
        <v>1.2999999999999999E-2</v>
      </c>
      <c r="AU737" t="s">
        <v>3</v>
      </c>
      <c r="AV737">
        <v>0</v>
      </c>
      <c r="AW737">
        <v>2</v>
      </c>
      <c r="AX737">
        <v>48585940</v>
      </c>
      <c r="AY737">
        <v>1</v>
      </c>
      <c r="AZ737">
        <v>0</v>
      </c>
      <c r="BA737">
        <v>831</v>
      </c>
      <c r="BB737">
        <v>0</v>
      </c>
      <c r="BC737">
        <v>0</v>
      </c>
      <c r="BD737">
        <v>0</v>
      </c>
      <c r="BE737">
        <v>0</v>
      </c>
      <c r="BF737">
        <v>0</v>
      </c>
      <c r="BG737">
        <v>0</v>
      </c>
      <c r="BH737">
        <v>0</v>
      </c>
      <c r="BI737">
        <v>0</v>
      </c>
      <c r="BJ737">
        <v>0</v>
      </c>
      <c r="BK737">
        <v>0</v>
      </c>
      <c r="BL737">
        <v>0</v>
      </c>
      <c r="BM737">
        <v>0</v>
      </c>
      <c r="BN737">
        <v>0</v>
      </c>
      <c r="BO737">
        <v>0</v>
      </c>
      <c r="BP737">
        <v>0</v>
      </c>
      <c r="BQ737">
        <v>0</v>
      </c>
      <c r="BR737">
        <v>0</v>
      </c>
      <c r="BS737">
        <v>0</v>
      </c>
      <c r="BT737">
        <v>0</v>
      </c>
      <c r="BU737">
        <v>0</v>
      </c>
      <c r="BV737">
        <v>0</v>
      </c>
      <c r="BW737">
        <v>0</v>
      </c>
      <c r="CX737">
        <f>Y737*Source!I302</f>
        <v>6.0124999999999996E-3</v>
      </c>
      <c r="CY737">
        <f>AA737</f>
        <v>10465</v>
      </c>
      <c r="CZ737">
        <f>AE737</f>
        <v>10465</v>
      </c>
      <c r="DA737">
        <f>AI737</f>
        <v>1</v>
      </c>
      <c r="DB737">
        <f t="shared" si="80"/>
        <v>136.05000000000001</v>
      </c>
      <c r="DC737">
        <f t="shared" si="81"/>
        <v>0</v>
      </c>
    </row>
    <row r="738" spans="1:107">
      <c r="A738">
        <f>ROW(Source!A302)</f>
        <v>302</v>
      </c>
      <c r="B738">
        <v>48583957</v>
      </c>
      <c r="C738">
        <v>48585923</v>
      </c>
      <c r="D738">
        <v>40493662</v>
      </c>
      <c r="E738">
        <v>1</v>
      </c>
      <c r="F738">
        <v>1</v>
      </c>
      <c r="G738">
        <v>1</v>
      </c>
      <c r="H738">
        <v>3</v>
      </c>
      <c r="I738" t="s">
        <v>1473</v>
      </c>
      <c r="J738" t="s">
        <v>1474</v>
      </c>
      <c r="K738" t="s">
        <v>1475</v>
      </c>
      <c r="L738">
        <v>1329</v>
      </c>
      <c r="N738">
        <v>1005</v>
      </c>
      <c r="O738" t="s">
        <v>1476</v>
      </c>
      <c r="P738" t="s">
        <v>1476</v>
      </c>
      <c r="Q738">
        <v>1000</v>
      </c>
      <c r="W738">
        <v>0</v>
      </c>
      <c r="X738">
        <v>-261607887</v>
      </c>
      <c r="Y738">
        <v>0.11</v>
      </c>
      <c r="AA738">
        <v>15914</v>
      </c>
      <c r="AB738">
        <v>0</v>
      </c>
      <c r="AC738">
        <v>0</v>
      </c>
      <c r="AD738">
        <v>0</v>
      </c>
      <c r="AE738">
        <v>15914</v>
      </c>
      <c r="AF738">
        <v>0</v>
      </c>
      <c r="AG738">
        <v>0</v>
      </c>
      <c r="AH738">
        <v>0</v>
      </c>
      <c r="AI738">
        <v>1</v>
      </c>
      <c r="AJ738">
        <v>1</v>
      </c>
      <c r="AK738">
        <v>1</v>
      </c>
      <c r="AL738">
        <v>1</v>
      </c>
      <c r="AN738">
        <v>0</v>
      </c>
      <c r="AO738">
        <v>1</v>
      </c>
      <c r="AP738">
        <v>0</v>
      </c>
      <c r="AQ738">
        <v>0</v>
      </c>
      <c r="AR738">
        <v>0</v>
      </c>
      <c r="AS738" t="s">
        <v>3</v>
      </c>
      <c r="AT738">
        <v>0.11</v>
      </c>
      <c r="AU738" t="s">
        <v>3</v>
      </c>
      <c r="AV738">
        <v>0</v>
      </c>
      <c r="AW738">
        <v>2</v>
      </c>
      <c r="AX738">
        <v>48585941</v>
      </c>
      <c r="AY738">
        <v>1</v>
      </c>
      <c r="AZ738">
        <v>0</v>
      </c>
      <c r="BA738">
        <v>832</v>
      </c>
      <c r="BB738">
        <v>0</v>
      </c>
      <c r="BC738">
        <v>0</v>
      </c>
      <c r="BD738">
        <v>0</v>
      </c>
      <c r="BE738">
        <v>0</v>
      </c>
      <c r="BF738">
        <v>0</v>
      </c>
      <c r="BG738">
        <v>0</v>
      </c>
      <c r="BH738">
        <v>0</v>
      </c>
      <c r="BI738">
        <v>0</v>
      </c>
      <c r="BJ738">
        <v>0</v>
      </c>
      <c r="BK738">
        <v>0</v>
      </c>
      <c r="BL738">
        <v>0</v>
      </c>
      <c r="BM738">
        <v>0</v>
      </c>
      <c r="BN738">
        <v>0</v>
      </c>
      <c r="BO738">
        <v>0</v>
      </c>
      <c r="BP738">
        <v>0</v>
      </c>
      <c r="BQ738">
        <v>0</v>
      </c>
      <c r="BR738">
        <v>0</v>
      </c>
      <c r="BS738">
        <v>0</v>
      </c>
      <c r="BT738">
        <v>0</v>
      </c>
      <c r="BU738">
        <v>0</v>
      </c>
      <c r="BV738">
        <v>0</v>
      </c>
      <c r="BW738">
        <v>0</v>
      </c>
      <c r="CX738">
        <f>Y738*Source!I302</f>
        <v>5.0875000000000004E-2</v>
      </c>
      <c r="CY738">
        <f>AA738</f>
        <v>15914</v>
      </c>
      <c r="CZ738">
        <f>AE738</f>
        <v>15914</v>
      </c>
      <c r="DA738">
        <f>AI738</f>
        <v>1</v>
      </c>
      <c r="DB738">
        <f t="shared" si="80"/>
        <v>1750.54</v>
      </c>
      <c r="DC738">
        <f t="shared" si="81"/>
        <v>0</v>
      </c>
    </row>
    <row r="739" spans="1:107">
      <c r="A739">
        <f>ROW(Source!A302)</f>
        <v>302</v>
      </c>
      <c r="B739">
        <v>48583957</v>
      </c>
      <c r="C739">
        <v>48585923</v>
      </c>
      <c r="D739">
        <v>40496829</v>
      </c>
      <c r="E739">
        <v>1</v>
      </c>
      <c r="F739">
        <v>1</v>
      </c>
      <c r="G739">
        <v>1</v>
      </c>
      <c r="H739">
        <v>3</v>
      </c>
      <c r="I739" t="s">
        <v>1477</v>
      </c>
      <c r="J739" t="s">
        <v>1478</v>
      </c>
      <c r="K739" t="s">
        <v>1479</v>
      </c>
      <c r="L739">
        <v>1346</v>
      </c>
      <c r="N739">
        <v>1009</v>
      </c>
      <c r="O739" t="s">
        <v>220</v>
      </c>
      <c r="P739" t="s">
        <v>220</v>
      </c>
      <c r="Q739">
        <v>1</v>
      </c>
      <c r="W739">
        <v>0</v>
      </c>
      <c r="X739">
        <v>1653710009</v>
      </c>
      <c r="Y739">
        <v>540</v>
      </c>
      <c r="AA739">
        <v>49.7</v>
      </c>
      <c r="AB739">
        <v>0</v>
      </c>
      <c r="AC739">
        <v>0</v>
      </c>
      <c r="AD739">
        <v>0</v>
      </c>
      <c r="AE739">
        <v>49.7</v>
      </c>
      <c r="AF739">
        <v>0</v>
      </c>
      <c r="AG739">
        <v>0</v>
      </c>
      <c r="AH739">
        <v>0</v>
      </c>
      <c r="AI739">
        <v>1</v>
      </c>
      <c r="AJ739">
        <v>1</v>
      </c>
      <c r="AK739">
        <v>1</v>
      </c>
      <c r="AL739">
        <v>1</v>
      </c>
      <c r="AN739">
        <v>0</v>
      </c>
      <c r="AO739">
        <v>1</v>
      </c>
      <c r="AP739">
        <v>0</v>
      </c>
      <c r="AQ739">
        <v>0</v>
      </c>
      <c r="AR739">
        <v>0</v>
      </c>
      <c r="AS739" t="s">
        <v>3</v>
      </c>
      <c r="AT739">
        <v>540</v>
      </c>
      <c r="AU739" t="s">
        <v>3</v>
      </c>
      <c r="AV739">
        <v>0</v>
      </c>
      <c r="AW739">
        <v>2</v>
      </c>
      <c r="AX739">
        <v>48585942</v>
      </c>
      <c r="AY739">
        <v>1</v>
      </c>
      <c r="AZ739">
        <v>0</v>
      </c>
      <c r="BA739">
        <v>833</v>
      </c>
      <c r="BB739">
        <v>0</v>
      </c>
      <c r="BC739">
        <v>0</v>
      </c>
      <c r="BD739">
        <v>0</v>
      </c>
      <c r="BE739">
        <v>0</v>
      </c>
      <c r="BF739">
        <v>0</v>
      </c>
      <c r="BG739">
        <v>0</v>
      </c>
      <c r="BH739">
        <v>0</v>
      </c>
      <c r="BI739">
        <v>0</v>
      </c>
      <c r="BJ739">
        <v>0</v>
      </c>
      <c r="BK739">
        <v>0</v>
      </c>
      <c r="BL739">
        <v>0</v>
      </c>
      <c r="BM739">
        <v>0</v>
      </c>
      <c r="BN739">
        <v>0</v>
      </c>
      <c r="BO739">
        <v>0</v>
      </c>
      <c r="BP739">
        <v>0</v>
      </c>
      <c r="BQ739">
        <v>0</v>
      </c>
      <c r="BR739">
        <v>0</v>
      </c>
      <c r="BS739">
        <v>0</v>
      </c>
      <c r="BT739">
        <v>0</v>
      </c>
      <c r="BU739">
        <v>0</v>
      </c>
      <c r="BV739">
        <v>0</v>
      </c>
      <c r="BW739">
        <v>0</v>
      </c>
      <c r="CX739">
        <f>Y739*Source!I302</f>
        <v>249.75</v>
      </c>
      <c r="CY739">
        <f>AA739</f>
        <v>49.7</v>
      </c>
      <c r="CZ739">
        <f>AE739</f>
        <v>49.7</v>
      </c>
      <c r="DA739">
        <f>AI739</f>
        <v>1</v>
      </c>
      <c r="DB739">
        <f t="shared" si="80"/>
        <v>26838</v>
      </c>
      <c r="DC739">
        <f t="shared" si="81"/>
        <v>0</v>
      </c>
    </row>
    <row r="740" spans="1:107">
      <c r="A740">
        <f>ROW(Source!A302)</f>
        <v>302</v>
      </c>
      <c r="B740">
        <v>48583957</v>
      </c>
      <c r="C740">
        <v>48585923</v>
      </c>
      <c r="D740">
        <v>40525967</v>
      </c>
      <c r="E740">
        <v>1</v>
      </c>
      <c r="F740">
        <v>1</v>
      </c>
      <c r="G740">
        <v>1</v>
      </c>
      <c r="H740">
        <v>3</v>
      </c>
      <c r="I740" t="s">
        <v>1090</v>
      </c>
      <c r="J740" t="s">
        <v>1091</v>
      </c>
      <c r="K740" t="s">
        <v>1092</v>
      </c>
      <c r="L740">
        <v>1339</v>
      </c>
      <c r="N740">
        <v>1007</v>
      </c>
      <c r="O740" t="s">
        <v>1040</v>
      </c>
      <c r="P740" t="s">
        <v>1040</v>
      </c>
      <c r="Q740">
        <v>1</v>
      </c>
      <c r="W740">
        <v>0</v>
      </c>
      <c r="X740">
        <v>-1418712732</v>
      </c>
      <c r="Y740">
        <v>0.01</v>
      </c>
      <c r="AA740">
        <v>2.4700000000000002</v>
      </c>
      <c r="AB740">
        <v>0</v>
      </c>
      <c r="AC740">
        <v>0</v>
      </c>
      <c r="AD740">
        <v>0</v>
      </c>
      <c r="AE740">
        <v>2.4700000000000002</v>
      </c>
      <c r="AF740">
        <v>0</v>
      </c>
      <c r="AG740">
        <v>0</v>
      </c>
      <c r="AH740">
        <v>0</v>
      </c>
      <c r="AI740">
        <v>1</v>
      </c>
      <c r="AJ740">
        <v>1</v>
      </c>
      <c r="AK740">
        <v>1</v>
      </c>
      <c r="AL740">
        <v>1</v>
      </c>
      <c r="AN740">
        <v>0</v>
      </c>
      <c r="AO740">
        <v>1</v>
      </c>
      <c r="AP740">
        <v>0</v>
      </c>
      <c r="AQ740">
        <v>0</v>
      </c>
      <c r="AR740">
        <v>0</v>
      </c>
      <c r="AS740" t="s">
        <v>3</v>
      </c>
      <c r="AT740">
        <v>0.01</v>
      </c>
      <c r="AU740" t="s">
        <v>3</v>
      </c>
      <c r="AV740">
        <v>0</v>
      </c>
      <c r="AW740">
        <v>2</v>
      </c>
      <c r="AX740">
        <v>48585943</v>
      </c>
      <c r="AY740">
        <v>1</v>
      </c>
      <c r="AZ740">
        <v>0</v>
      </c>
      <c r="BA740">
        <v>834</v>
      </c>
      <c r="BB740">
        <v>0</v>
      </c>
      <c r="BC740">
        <v>0</v>
      </c>
      <c r="BD740">
        <v>0</v>
      </c>
      <c r="BE740">
        <v>0</v>
      </c>
      <c r="BF740">
        <v>0</v>
      </c>
      <c r="BG740">
        <v>0</v>
      </c>
      <c r="BH740">
        <v>0</v>
      </c>
      <c r="BI740">
        <v>0</v>
      </c>
      <c r="BJ740">
        <v>0</v>
      </c>
      <c r="BK740">
        <v>0</v>
      </c>
      <c r="BL740">
        <v>0</v>
      </c>
      <c r="BM740">
        <v>0</v>
      </c>
      <c r="BN740">
        <v>0</v>
      </c>
      <c r="BO740">
        <v>0</v>
      </c>
      <c r="BP740">
        <v>0</v>
      </c>
      <c r="BQ740">
        <v>0</v>
      </c>
      <c r="BR740">
        <v>0</v>
      </c>
      <c r="BS740">
        <v>0</v>
      </c>
      <c r="BT740">
        <v>0</v>
      </c>
      <c r="BU740">
        <v>0</v>
      </c>
      <c r="BV740">
        <v>0</v>
      </c>
      <c r="BW740">
        <v>0</v>
      </c>
      <c r="CX740">
        <f>Y740*Source!I302</f>
        <v>4.6250000000000006E-3</v>
      </c>
      <c r="CY740">
        <f>AA740</f>
        <v>2.4700000000000002</v>
      </c>
      <c r="CZ740">
        <f>AE740</f>
        <v>2.4700000000000002</v>
      </c>
      <c r="DA740">
        <f>AI740</f>
        <v>1</v>
      </c>
      <c r="DB740">
        <f t="shared" si="80"/>
        <v>0.02</v>
      </c>
      <c r="DC740">
        <f t="shared" si="81"/>
        <v>0</v>
      </c>
    </row>
    <row r="741" spans="1:107">
      <c r="A741">
        <f>ROW(Source!A304)</f>
        <v>304</v>
      </c>
      <c r="B741">
        <v>48583957</v>
      </c>
      <c r="C741">
        <v>48585945</v>
      </c>
      <c r="D741">
        <v>23131309</v>
      </c>
      <c r="E741">
        <v>1</v>
      </c>
      <c r="F741">
        <v>1</v>
      </c>
      <c r="G741">
        <v>1</v>
      </c>
      <c r="H741">
        <v>1</v>
      </c>
      <c r="I741" t="s">
        <v>1191</v>
      </c>
      <c r="J741" t="s">
        <v>3</v>
      </c>
      <c r="K741" t="s">
        <v>1192</v>
      </c>
      <c r="L741">
        <v>1369</v>
      </c>
      <c r="N741">
        <v>1013</v>
      </c>
      <c r="O741" t="s">
        <v>991</v>
      </c>
      <c r="P741" t="s">
        <v>991</v>
      </c>
      <c r="Q741">
        <v>1</v>
      </c>
      <c r="W741">
        <v>0</v>
      </c>
      <c r="X741">
        <v>774529988</v>
      </c>
      <c r="Y741">
        <v>34.659999999999997</v>
      </c>
      <c r="AA741">
        <v>0</v>
      </c>
      <c r="AB741">
        <v>0</v>
      </c>
      <c r="AC741">
        <v>0</v>
      </c>
      <c r="AD741">
        <v>7.77</v>
      </c>
      <c r="AE741">
        <v>0</v>
      </c>
      <c r="AF741">
        <v>0</v>
      </c>
      <c r="AG741">
        <v>0</v>
      </c>
      <c r="AH741">
        <v>7.77</v>
      </c>
      <c r="AI741">
        <v>1</v>
      </c>
      <c r="AJ741">
        <v>1</v>
      </c>
      <c r="AK741">
        <v>1</v>
      </c>
      <c r="AL741">
        <v>1</v>
      </c>
      <c r="AN741">
        <v>0</v>
      </c>
      <c r="AO741">
        <v>1</v>
      </c>
      <c r="AP741">
        <v>0</v>
      </c>
      <c r="AQ741">
        <v>0</v>
      </c>
      <c r="AR741">
        <v>0</v>
      </c>
      <c r="AS741" t="s">
        <v>3</v>
      </c>
      <c r="AT741">
        <v>34.659999999999997</v>
      </c>
      <c r="AU741" t="s">
        <v>3</v>
      </c>
      <c r="AV741">
        <v>1</v>
      </c>
      <c r="AW741">
        <v>2</v>
      </c>
      <c r="AX741">
        <v>48585953</v>
      </c>
      <c r="AY741">
        <v>1</v>
      </c>
      <c r="AZ741">
        <v>0</v>
      </c>
      <c r="BA741">
        <v>835</v>
      </c>
      <c r="BB741">
        <v>0</v>
      </c>
      <c r="BC741">
        <v>0</v>
      </c>
      <c r="BD741">
        <v>0</v>
      </c>
      <c r="BE741">
        <v>0</v>
      </c>
      <c r="BF741">
        <v>0</v>
      </c>
      <c r="BG741">
        <v>0</v>
      </c>
      <c r="BH741">
        <v>0</v>
      </c>
      <c r="BI741">
        <v>0</v>
      </c>
      <c r="BJ741">
        <v>0</v>
      </c>
      <c r="BK741">
        <v>0</v>
      </c>
      <c r="BL741">
        <v>0</v>
      </c>
      <c r="BM741">
        <v>0</v>
      </c>
      <c r="BN741">
        <v>0</v>
      </c>
      <c r="BO741">
        <v>0</v>
      </c>
      <c r="BP741">
        <v>0</v>
      </c>
      <c r="BQ741">
        <v>0</v>
      </c>
      <c r="BR741">
        <v>0</v>
      </c>
      <c r="BS741">
        <v>0</v>
      </c>
      <c r="BT741">
        <v>0</v>
      </c>
      <c r="BU741">
        <v>0</v>
      </c>
      <c r="BV741">
        <v>0</v>
      </c>
      <c r="BW741">
        <v>0</v>
      </c>
      <c r="CX741">
        <f>Y741*Source!I304</f>
        <v>1.3863999999999999</v>
      </c>
      <c r="CY741">
        <f>AD741</f>
        <v>7.77</v>
      </c>
      <c r="CZ741">
        <f>AH741</f>
        <v>7.77</v>
      </c>
      <c r="DA741">
        <f>AL741</f>
        <v>1</v>
      </c>
      <c r="DB741">
        <f t="shared" si="80"/>
        <v>269.31</v>
      </c>
      <c r="DC741">
        <f t="shared" si="81"/>
        <v>0</v>
      </c>
    </row>
    <row r="742" spans="1:107">
      <c r="A742">
        <f>ROW(Source!A304)</f>
        <v>304</v>
      </c>
      <c r="B742">
        <v>48583957</v>
      </c>
      <c r="C742">
        <v>48585945</v>
      </c>
      <c r="D742">
        <v>121548</v>
      </c>
      <c r="E742">
        <v>1</v>
      </c>
      <c r="F742">
        <v>1</v>
      </c>
      <c r="G742">
        <v>1</v>
      </c>
      <c r="H742">
        <v>1</v>
      </c>
      <c r="I742" t="s">
        <v>24</v>
      </c>
      <c r="J742" t="s">
        <v>3</v>
      </c>
      <c r="K742" t="s">
        <v>992</v>
      </c>
      <c r="L742">
        <v>608254</v>
      </c>
      <c r="N742">
        <v>1013</v>
      </c>
      <c r="O742" t="s">
        <v>993</v>
      </c>
      <c r="P742" t="s">
        <v>993</v>
      </c>
      <c r="Q742">
        <v>1</v>
      </c>
      <c r="W742">
        <v>0</v>
      </c>
      <c r="X742">
        <v>-185737400</v>
      </c>
      <c r="Y742">
        <v>0.1</v>
      </c>
      <c r="AA742">
        <v>0</v>
      </c>
      <c r="AB742">
        <v>0</v>
      </c>
      <c r="AC742">
        <v>0</v>
      </c>
      <c r="AD742">
        <v>0</v>
      </c>
      <c r="AE742">
        <v>0</v>
      </c>
      <c r="AF742">
        <v>0</v>
      </c>
      <c r="AG742">
        <v>0</v>
      </c>
      <c r="AH742">
        <v>0</v>
      </c>
      <c r="AI742">
        <v>1</v>
      </c>
      <c r="AJ742">
        <v>1</v>
      </c>
      <c r="AK742">
        <v>1</v>
      </c>
      <c r="AL742">
        <v>1</v>
      </c>
      <c r="AN742">
        <v>0</v>
      </c>
      <c r="AO742">
        <v>1</v>
      </c>
      <c r="AP742">
        <v>0</v>
      </c>
      <c r="AQ742">
        <v>0</v>
      </c>
      <c r="AR742">
        <v>0</v>
      </c>
      <c r="AS742" t="s">
        <v>3</v>
      </c>
      <c r="AT742">
        <v>0.1</v>
      </c>
      <c r="AU742" t="s">
        <v>3</v>
      </c>
      <c r="AV742">
        <v>2</v>
      </c>
      <c r="AW742">
        <v>2</v>
      </c>
      <c r="AX742">
        <v>48585954</v>
      </c>
      <c r="AY742">
        <v>1</v>
      </c>
      <c r="AZ742">
        <v>0</v>
      </c>
      <c r="BA742">
        <v>836</v>
      </c>
      <c r="BB742">
        <v>0</v>
      </c>
      <c r="BC742">
        <v>0</v>
      </c>
      <c r="BD742">
        <v>0</v>
      </c>
      <c r="BE742">
        <v>0</v>
      </c>
      <c r="BF742">
        <v>0</v>
      </c>
      <c r="BG742">
        <v>0</v>
      </c>
      <c r="BH742">
        <v>0</v>
      </c>
      <c r="BI742">
        <v>0</v>
      </c>
      <c r="BJ742">
        <v>0</v>
      </c>
      <c r="BK742">
        <v>0</v>
      </c>
      <c r="BL742">
        <v>0</v>
      </c>
      <c r="BM742">
        <v>0</v>
      </c>
      <c r="BN742">
        <v>0</v>
      </c>
      <c r="BO742">
        <v>0</v>
      </c>
      <c r="BP742">
        <v>0</v>
      </c>
      <c r="BQ742">
        <v>0</v>
      </c>
      <c r="BR742">
        <v>0</v>
      </c>
      <c r="BS742">
        <v>0</v>
      </c>
      <c r="BT742">
        <v>0</v>
      </c>
      <c r="BU742">
        <v>0</v>
      </c>
      <c r="BV742">
        <v>0</v>
      </c>
      <c r="BW742">
        <v>0</v>
      </c>
      <c r="CX742">
        <f>Y742*Source!I304</f>
        <v>4.0000000000000001E-3</v>
      </c>
      <c r="CY742">
        <f>AD742</f>
        <v>0</v>
      </c>
      <c r="CZ742">
        <f>AH742</f>
        <v>0</v>
      </c>
      <c r="DA742">
        <f>AL742</f>
        <v>1</v>
      </c>
      <c r="DB742">
        <f t="shared" si="80"/>
        <v>0</v>
      </c>
      <c r="DC742">
        <f t="shared" si="81"/>
        <v>0</v>
      </c>
    </row>
    <row r="743" spans="1:107">
      <c r="A743">
        <f>ROW(Source!A304)</f>
        <v>304</v>
      </c>
      <c r="B743">
        <v>48583957</v>
      </c>
      <c r="C743">
        <v>48585945</v>
      </c>
      <c r="D743">
        <v>40547141</v>
      </c>
      <c r="E743">
        <v>1</v>
      </c>
      <c r="F743">
        <v>1</v>
      </c>
      <c r="G743">
        <v>1</v>
      </c>
      <c r="H743">
        <v>2</v>
      </c>
      <c r="I743" t="s">
        <v>1009</v>
      </c>
      <c r="J743" t="s">
        <v>1017</v>
      </c>
      <c r="K743" t="s">
        <v>1011</v>
      </c>
      <c r="L743">
        <v>1368</v>
      </c>
      <c r="N743">
        <v>1011</v>
      </c>
      <c r="O743" t="s">
        <v>997</v>
      </c>
      <c r="P743" t="s">
        <v>997</v>
      </c>
      <c r="Q743">
        <v>1</v>
      </c>
      <c r="W743">
        <v>0</v>
      </c>
      <c r="X743">
        <v>1753337916</v>
      </c>
      <c r="Y743">
        <v>0.1</v>
      </c>
      <c r="AA743">
        <v>0</v>
      </c>
      <c r="AB743">
        <v>32.090000000000003</v>
      </c>
      <c r="AC743">
        <v>12.1</v>
      </c>
      <c r="AD743">
        <v>0</v>
      </c>
      <c r="AE743">
        <v>0</v>
      </c>
      <c r="AF743">
        <v>32.090000000000003</v>
      </c>
      <c r="AG743">
        <v>12.1</v>
      </c>
      <c r="AH743">
        <v>0</v>
      </c>
      <c r="AI743">
        <v>1</v>
      </c>
      <c r="AJ743">
        <v>1</v>
      </c>
      <c r="AK743">
        <v>1</v>
      </c>
      <c r="AL743">
        <v>1</v>
      </c>
      <c r="AN743">
        <v>0</v>
      </c>
      <c r="AO743">
        <v>1</v>
      </c>
      <c r="AP743">
        <v>0</v>
      </c>
      <c r="AQ743">
        <v>0</v>
      </c>
      <c r="AR743">
        <v>0</v>
      </c>
      <c r="AS743" t="s">
        <v>3</v>
      </c>
      <c r="AT743">
        <v>0.1</v>
      </c>
      <c r="AU743" t="s">
        <v>3</v>
      </c>
      <c r="AV743">
        <v>0</v>
      </c>
      <c r="AW743">
        <v>2</v>
      </c>
      <c r="AX743">
        <v>48585955</v>
      </c>
      <c r="AY743">
        <v>1</v>
      </c>
      <c r="AZ743">
        <v>0</v>
      </c>
      <c r="BA743">
        <v>837</v>
      </c>
      <c r="BB743">
        <v>0</v>
      </c>
      <c r="BC743">
        <v>0</v>
      </c>
      <c r="BD743">
        <v>0</v>
      </c>
      <c r="BE743">
        <v>0</v>
      </c>
      <c r="BF743">
        <v>0</v>
      </c>
      <c r="BG743">
        <v>0</v>
      </c>
      <c r="BH743">
        <v>0</v>
      </c>
      <c r="BI743">
        <v>0</v>
      </c>
      <c r="BJ743">
        <v>0</v>
      </c>
      <c r="BK743">
        <v>0</v>
      </c>
      <c r="BL743">
        <v>0</v>
      </c>
      <c r="BM743">
        <v>0</v>
      </c>
      <c r="BN743">
        <v>0</v>
      </c>
      <c r="BO743">
        <v>0</v>
      </c>
      <c r="BP743">
        <v>0</v>
      </c>
      <c r="BQ743">
        <v>0</v>
      </c>
      <c r="BR743">
        <v>0</v>
      </c>
      <c r="BS743">
        <v>0</v>
      </c>
      <c r="BT743">
        <v>0</v>
      </c>
      <c r="BU743">
        <v>0</v>
      </c>
      <c r="BV743">
        <v>0</v>
      </c>
      <c r="BW743">
        <v>0</v>
      </c>
      <c r="CX743">
        <f>Y743*Source!I304</f>
        <v>4.0000000000000001E-3</v>
      </c>
      <c r="CY743">
        <f>AB743</f>
        <v>32.090000000000003</v>
      </c>
      <c r="CZ743">
        <f>AF743</f>
        <v>32.090000000000003</v>
      </c>
      <c r="DA743">
        <f>AJ743</f>
        <v>1</v>
      </c>
      <c r="DB743">
        <f t="shared" si="80"/>
        <v>3.21</v>
      </c>
      <c r="DC743">
        <f t="shared" si="81"/>
        <v>1.21</v>
      </c>
    </row>
    <row r="744" spans="1:107">
      <c r="A744">
        <f>ROW(Source!A304)</f>
        <v>304</v>
      </c>
      <c r="B744">
        <v>48583957</v>
      </c>
      <c r="C744">
        <v>48585945</v>
      </c>
      <c r="D744">
        <v>40547216</v>
      </c>
      <c r="E744">
        <v>1</v>
      </c>
      <c r="F744">
        <v>1</v>
      </c>
      <c r="G744">
        <v>1</v>
      </c>
      <c r="H744">
        <v>2</v>
      </c>
      <c r="I744" t="s">
        <v>1440</v>
      </c>
      <c r="J744" t="s">
        <v>1441</v>
      </c>
      <c r="K744" t="s">
        <v>1442</v>
      </c>
      <c r="L744">
        <v>1368</v>
      </c>
      <c r="N744">
        <v>1011</v>
      </c>
      <c r="O744" t="s">
        <v>997</v>
      </c>
      <c r="P744" t="s">
        <v>997</v>
      </c>
      <c r="Q744">
        <v>1</v>
      </c>
      <c r="W744">
        <v>0</v>
      </c>
      <c r="X744">
        <v>4083802</v>
      </c>
      <c r="Y744">
        <v>3.3</v>
      </c>
      <c r="AA744">
        <v>0</v>
      </c>
      <c r="AB744">
        <v>1.43</v>
      </c>
      <c r="AC744">
        <v>0</v>
      </c>
      <c r="AD744">
        <v>0</v>
      </c>
      <c r="AE744">
        <v>0</v>
      </c>
      <c r="AF744">
        <v>1.43</v>
      </c>
      <c r="AG744">
        <v>0</v>
      </c>
      <c r="AH744">
        <v>0</v>
      </c>
      <c r="AI744">
        <v>1</v>
      </c>
      <c r="AJ744">
        <v>1</v>
      </c>
      <c r="AK744">
        <v>1</v>
      </c>
      <c r="AL744">
        <v>1</v>
      </c>
      <c r="AN744">
        <v>0</v>
      </c>
      <c r="AO744">
        <v>1</v>
      </c>
      <c r="AP744">
        <v>0</v>
      </c>
      <c r="AQ744">
        <v>0</v>
      </c>
      <c r="AR744">
        <v>0</v>
      </c>
      <c r="AS744" t="s">
        <v>3</v>
      </c>
      <c r="AT744">
        <v>3.3</v>
      </c>
      <c r="AU744" t="s">
        <v>3</v>
      </c>
      <c r="AV744">
        <v>0</v>
      </c>
      <c r="AW744">
        <v>2</v>
      </c>
      <c r="AX744">
        <v>48585956</v>
      </c>
      <c r="AY744">
        <v>1</v>
      </c>
      <c r="AZ744">
        <v>0</v>
      </c>
      <c r="BA744">
        <v>838</v>
      </c>
      <c r="BB744">
        <v>0</v>
      </c>
      <c r="BC744">
        <v>0</v>
      </c>
      <c r="BD744">
        <v>0</v>
      </c>
      <c r="BE744">
        <v>0</v>
      </c>
      <c r="BF744">
        <v>0</v>
      </c>
      <c r="BG744">
        <v>0</v>
      </c>
      <c r="BH744">
        <v>0</v>
      </c>
      <c r="BI744">
        <v>0</v>
      </c>
      <c r="BJ744">
        <v>0</v>
      </c>
      <c r="BK744">
        <v>0</v>
      </c>
      <c r="BL744">
        <v>0</v>
      </c>
      <c r="BM744">
        <v>0</v>
      </c>
      <c r="BN744">
        <v>0</v>
      </c>
      <c r="BO744">
        <v>0</v>
      </c>
      <c r="BP744">
        <v>0</v>
      </c>
      <c r="BQ744">
        <v>0</v>
      </c>
      <c r="BR744">
        <v>0</v>
      </c>
      <c r="BS744">
        <v>0</v>
      </c>
      <c r="BT744">
        <v>0</v>
      </c>
      <c r="BU744">
        <v>0</v>
      </c>
      <c r="BV744">
        <v>0</v>
      </c>
      <c r="BW744">
        <v>0</v>
      </c>
      <c r="CX744">
        <f>Y744*Source!I304</f>
        <v>0.13200000000000001</v>
      </c>
      <c r="CY744">
        <f>AB744</f>
        <v>1.43</v>
      </c>
      <c r="CZ744">
        <f>AF744</f>
        <v>1.43</v>
      </c>
      <c r="DA744">
        <f>AJ744</f>
        <v>1</v>
      </c>
      <c r="DB744">
        <f t="shared" si="80"/>
        <v>4.72</v>
      </c>
      <c r="DC744">
        <f t="shared" si="81"/>
        <v>0</v>
      </c>
    </row>
    <row r="745" spans="1:107">
      <c r="A745">
        <f>ROW(Source!A304)</f>
        <v>304</v>
      </c>
      <c r="B745">
        <v>48583957</v>
      </c>
      <c r="C745">
        <v>48585945</v>
      </c>
      <c r="D745">
        <v>40482568</v>
      </c>
      <c r="E745">
        <v>1</v>
      </c>
      <c r="F745">
        <v>1</v>
      </c>
      <c r="G745">
        <v>1</v>
      </c>
      <c r="H745">
        <v>3</v>
      </c>
      <c r="I745" t="s">
        <v>1443</v>
      </c>
      <c r="J745" t="s">
        <v>1444</v>
      </c>
      <c r="K745" t="s">
        <v>1445</v>
      </c>
      <c r="L745">
        <v>1339</v>
      </c>
      <c r="N745">
        <v>1007</v>
      </c>
      <c r="O745" t="s">
        <v>1040</v>
      </c>
      <c r="P745" t="s">
        <v>1040</v>
      </c>
      <c r="Q745">
        <v>1</v>
      </c>
      <c r="W745">
        <v>0</v>
      </c>
      <c r="X745">
        <v>-821751618</v>
      </c>
      <c r="Y745">
        <v>2.74</v>
      </c>
      <c r="AA745">
        <v>6.22</v>
      </c>
      <c r="AB745">
        <v>0</v>
      </c>
      <c r="AC745">
        <v>0</v>
      </c>
      <c r="AD745">
        <v>0</v>
      </c>
      <c r="AE745">
        <v>6.22</v>
      </c>
      <c r="AF745">
        <v>0</v>
      </c>
      <c r="AG745">
        <v>0</v>
      </c>
      <c r="AH745">
        <v>0</v>
      </c>
      <c r="AI745">
        <v>1</v>
      </c>
      <c r="AJ745">
        <v>1</v>
      </c>
      <c r="AK745">
        <v>1</v>
      </c>
      <c r="AL745">
        <v>1</v>
      </c>
      <c r="AN745">
        <v>0</v>
      </c>
      <c r="AO745">
        <v>1</v>
      </c>
      <c r="AP745">
        <v>0</v>
      </c>
      <c r="AQ745">
        <v>0</v>
      </c>
      <c r="AR745">
        <v>0</v>
      </c>
      <c r="AS745" t="s">
        <v>3</v>
      </c>
      <c r="AT745">
        <v>2.74</v>
      </c>
      <c r="AU745" t="s">
        <v>3</v>
      </c>
      <c r="AV745">
        <v>0</v>
      </c>
      <c r="AW745">
        <v>2</v>
      </c>
      <c r="AX745">
        <v>48585957</v>
      </c>
      <c r="AY745">
        <v>1</v>
      </c>
      <c r="AZ745">
        <v>0</v>
      </c>
      <c r="BA745">
        <v>839</v>
      </c>
      <c r="BB745">
        <v>0</v>
      </c>
      <c r="BC745">
        <v>0</v>
      </c>
      <c r="BD745">
        <v>0</v>
      </c>
      <c r="BE745">
        <v>0</v>
      </c>
      <c r="BF745">
        <v>0</v>
      </c>
      <c r="BG745">
        <v>0</v>
      </c>
      <c r="BH745">
        <v>0</v>
      </c>
      <c r="BI745">
        <v>0</v>
      </c>
      <c r="BJ745">
        <v>0</v>
      </c>
      <c r="BK745">
        <v>0</v>
      </c>
      <c r="BL745">
        <v>0</v>
      </c>
      <c r="BM745">
        <v>0</v>
      </c>
      <c r="BN745">
        <v>0</v>
      </c>
      <c r="BO745">
        <v>0</v>
      </c>
      <c r="BP745">
        <v>0</v>
      </c>
      <c r="BQ745">
        <v>0</v>
      </c>
      <c r="BR745">
        <v>0</v>
      </c>
      <c r="BS745">
        <v>0</v>
      </c>
      <c r="BT745">
        <v>0</v>
      </c>
      <c r="BU745">
        <v>0</v>
      </c>
      <c r="BV745">
        <v>0</v>
      </c>
      <c r="BW745">
        <v>0</v>
      </c>
      <c r="CX745">
        <f>Y745*Source!I304</f>
        <v>0.10960000000000002</v>
      </c>
      <c r="CY745">
        <f>AA745</f>
        <v>6.22</v>
      </c>
      <c r="CZ745">
        <f>AE745</f>
        <v>6.22</v>
      </c>
      <c r="DA745">
        <f>AI745</f>
        <v>1</v>
      </c>
      <c r="DB745">
        <f t="shared" si="80"/>
        <v>17.04</v>
      </c>
      <c r="DC745">
        <f t="shared" si="81"/>
        <v>0</v>
      </c>
    </row>
    <row r="746" spans="1:107">
      <c r="A746">
        <f>ROW(Source!A304)</f>
        <v>304</v>
      </c>
      <c r="B746">
        <v>48583957</v>
      </c>
      <c r="C746">
        <v>48585945</v>
      </c>
      <c r="D746">
        <v>40482557</v>
      </c>
      <c r="E746">
        <v>1</v>
      </c>
      <c r="F746">
        <v>1</v>
      </c>
      <c r="G746">
        <v>1</v>
      </c>
      <c r="H746">
        <v>3</v>
      </c>
      <c r="I746" t="s">
        <v>1446</v>
      </c>
      <c r="J746" t="s">
        <v>1447</v>
      </c>
      <c r="K746" t="s">
        <v>1448</v>
      </c>
      <c r="L746">
        <v>1339</v>
      </c>
      <c r="N746">
        <v>1007</v>
      </c>
      <c r="O746" t="s">
        <v>1040</v>
      </c>
      <c r="P746" t="s">
        <v>1040</v>
      </c>
      <c r="Q746">
        <v>1</v>
      </c>
      <c r="W746">
        <v>0</v>
      </c>
      <c r="X746">
        <v>425694071</v>
      </c>
      <c r="Y746">
        <v>0.43</v>
      </c>
      <c r="AA746">
        <v>38.51</v>
      </c>
      <c r="AB746">
        <v>0</v>
      </c>
      <c r="AC746">
        <v>0</v>
      </c>
      <c r="AD746">
        <v>0</v>
      </c>
      <c r="AE746">
        <v>38.51</v>
      </c>
      <c r="AF746">
        <v>0</v>
      </c>
      <c r="AG746">
        <v>0</v>
      </c>
      <c r="AH746">
        <v>0</v>
      </c>
      <c r="AI746">
        <v>1</v>
      </c>
      <c r="AJ746">
        <v>1</v>
      </c>
      <c r="AK746">
        <v>1</v>
      </c>
      <c r="AL746">
        <v>1</v>
      </c>
      <c r="AN746">
        <v>0</v>
      </c>
      <c r="AO746">
        <v>1</v>
      </c>
      <c r="AP746">
        <v>0</v>
      </c>
      <c r="AQ746">
        <v>0</v>
      </c>
      <c r="AR746">
        <v>0</v>
      </c>
      <c r="AS746" t="s">
        <v>3</v>
      </c>
      <c r="AT746">
        <v>0.43</v>
      </c>
      <c r="AU746" t="s">
        <v>3</v>
      </c>
      <c r="AV746">
        <v>0</v>
      </c>
      <c r="AW746">
        <v>2</v>
      </c>
      <c r="AX746">
        <v>48585958</v>
      </c>
      <c r="AY746">
        <v>1</v>
      </c>
      <c r="AZ746">
        <v>0</v>
      </c>
      <c r="BA746">
        <v>840</v>
      </c>
      <c r="BB746">
        <v>0</v>
      </c>
      <c r="BC746">
        <v>0</v>
      </c>
      <c r="BD746">
        <v>0</v>
      </c>
      <c r="BE746">
        <v>0</v>
      </c>
      <c r="BF746">
        <v>0</v>
      </c>
      <c r="BG746">
        <v>0</v>
      </c>
      <c r="BH746">
        <v>0</v>
      </c>
      <c r="BI746">
        <v>0</v>
      </c>
      <c r="BJ746">
        <v>0</v>
      </c>
      <c r="BK746">
        <v>0</v>
      </c>
      <c r="BL746">
        <v>0</v>
      </c>
      <c r="BM746">
        <v>0</v>
      </c>
      <c r="BN746">
        <v>0</v>
      </c>
      <c r="BO746">
        <v>0</v>
      </c>
      <c r="BP746">
        <v>0</v>
      </c>
      <c r="BQ746">
        <v>0</v>
      </c>
      <c r="BR746">
        <v>0</v>
      </c>
      <c r="BS746">
        <v>0</v>
      </c>
      <c r="BT746">
        <v>0</v>
      </c>
      <c r="BU746">
        <v>0</v>
      </c>
      <c r="BV746">
        <v>0</v>
      </c>
      <c r="BW746">
        <v>0</v>
      </c>
      <c r="CX746">
        <f>Y746*Source!I304</f>
        <v>1.72E-2</v>
      </c>
      <c r="CY746">
        <f>AA746</f>
        <v>38.51</v>
      </c>
      <c r="CZ746">
        <f>AE746</f>
        <v>38.51</v>
      </c>
      <c r="DA746">
        <f>AI746</f>
        <v>1</v>
      </c>
      <c r="DB746">
        <f t="shared" si="80"/>
        <v>16.559999999999999</v>
      </c>
      <c r="DC746">
        <f t="shared" si="81"/>
        <v>0</v>
      </c>
    </row>
    <row r="747" spans="1:107">
      <c r="A747">
        <f>ROW(Source!A304)</f>
        <v>304</v>
      </c>
      <c r="B747">
        <v>48583957</v>
      </c>
      <c r="C747">
        <v>48585945</v>
      </c>
      <c r="D747">
        <v>40539429</v>
      </c>
      <c r="E747">
        <v>1</v>
      </c>
      <c r="F747">
        <v>1</v>
      </c>
      <c r="G747">
        <v>1</v>
      </c>
      <c r="H747">
        <v>3</v>
      </c>
      <c r="I747" t="s">
        <v>663</v>
      </c>
      <c r="J747" t="s">
        <v>665</v>
      </c>
      <c r="K747" t="s">
        <v>664</v>
      </c>
      <c r="L747">
        <v>1348</v>
      </c>
      <c r="N747">
        <v>1009</v>
      </c>
      <c r="O747" t="s">
        <v>40</v>
      </c>
      <c r="P747" t="s">
        <v>40</v>
      </c>
      <c r="Q747">
        <v>1000</v>
      </c>
      <c r="W747">
        <v>0</v>
      </c>
      <c r="X747">
        <v>-856488199</v>
      </c>
      <c r="Y747">
        <v>0.22</v>
      </c>
      <c r="AA747">
        <v>0</v>
      </c>
      <c r="AB747">
        <v>0</v>
      </c>
      <c r="AC747">
        <v>0</v>
      </c>
      <c r="AD747">
        <v>0</v>
      </c>
      <c r="AE747">
        <v>0</v>
      </c>
      <c r="AF747">
        <v>0</v>
      </c>
      <c r="AG747">
        <v>0</v>
      </c>
      <c r="AH747">
        <v>0</v>
      </c>
      <c r="AI747">
        <v>1</v>
      </c>
      <c r="AJ747">
        <v>1</v>
      </c>
      <c r="AK747">
        <v>1</v>
      </c>
      <c r="AL747">
        <v>1</v>
      </c>
      <c r="AN747">
        <v>0</v>
      </c>
      <c r="AO747">
        <v>0</v>
      </c>
      <c r="AP747">
        <v>1</v>
      </c>
      <c r="AQ747">
        <v>0</v>
      </c>
      <c r="AR747">
        <v>0</v>
      </c>
      <c r="AS747" t="s">
        <v>3</v>
      </c>
      <c r="AT747">
        <v>0.22</v>
      </c>
      <c r="AU747" t="s">
        <v>3</v>
      </c>
      <c r="AV747">
        <v>0</v>
      </c>
      <c r="AW747">
        <v>2</v>
      </c>
      <c r="AX747">
        <v>48585959</v>
      </c>
      <c r="AY747">
        <v>1</v>
      </c>
      <c r="AZ747">
        <v>0</v>
      </c>
      <c r="BA747">
        <v>841</v>
      </c>
      <c r="BB747">
        <v>0</v>
      </c>
      <c r="BC747">
        <v>0</v>
      </c>
      <c r="BD747">
        <v>0</v>
      </c>
      <c r="BE747">
        <v>0</v>
      </c>
      <c r="BF747">
        <v>0</v>
      </c>
      <c r="BG747">
        <v>0</v>
      </c>
      <c r="BH747">
        <v>0</v>
      </c>
      <c r="BI747">
        <v>0</v>
      </c>
      <c r="BJ747">
        <v>0</v>
      </c>
      <c r="BK747">
        <v>0</v>
      </c>
      <c r="BL747">
        <v>0</v>
      </c>
      <c r="BM747">
        <v>0</v>
      </c>
      <c r="BN747">
        <v>0</v>
      </c>
      <c r="BO747">
        <v>0</v>
      </c>
      <c r="BP747">
        <v>0</v>
      </c>
      <c r="BQ747">
        <v>0</v>
      </c>
      <c r="BR747">
        <v>0</v>
      </c>
      <c r="BS747">
        <v>0</v>
      </c>
      <c r="BT747">
        <v>0</v>
      </c>
      <c r="BU747">
        <v>0</v>
      </c>
      <c r="BV747">
        <v>0</v>
      </c>
      <c r="BW747">
        <v>0</v>
      </c>
      <c r="CX747">
        <f>Y747*Source!I304</f>
        <v>8.8000000000000005E-3</v>
      </c>
      <c r="CY747">
        <f>AA747</f>
        <v>0</v>
      </c>
      <c r="CZ747">
        <f>AE747</f>
        <v>0</v>
      </c>
      <c r="DA747">
        <f>AI747</f>
        <v>1</v>
      </c>
      <c r="DB747">
        <f t="shared" si="80"/>
        <v>0</v>
      </c>
      <c r="DC747">
        <f t="shared" si="81"/>
        <v>0</v>
      </c>
    </row>
    <row r="748" spans="1:107">
      <c r="A748">
        <f>ROW(Source!A306)</f>
        <v>306</v>
      </c>
      <c r="B748">
        <v>48583957</v>
      </c>
      <c r="C748">
        <v>48585961</v>
      </c>
      <c r="D748">
        <v>23135014</v>
      </c>
      <c r="E748">
        <v>1</v>
      </c>
      <c r="F748">
        <v>1</v>
      </c>
      <c r="G748">
        <v>1</v>
      </c>
      <c r="H748">
        <v>1</v>
      </c>
      <c r="I748" t="s">
        <v>1438</v>
      </c>
      <c r="J748" t="s">
        <v>3</v>
      </c>
      <c r="K748" t="s">
        <v>1439</v>
      </c>
      <c r="L748">
        <v>1369</v>
      </c>
      <c r="N748">
        <v>1013</v>
      </c>
      <c r="O748" t="s">
        <v>991</v>
      </c>
      <c r="P748" t="s">
        <v>991</v>
      </c>
      <c r="Q748">
        <v>1</v>
      </c>
      <c r="W748">
        <v>0</v>
      </c>
      <c r="X748">
        <v>-883932286</v>
      </c>
      <c r="Y748">
        <v>85.3</v>
      </c>
      <c r="AA748">
        <v>0</v>
      </c>
      <c r="AB748">
        <v>0</v>
      </c>
      <c r="AC748">
        <v>0</v>
      </c>
      <c r="AD748">
        <v>7.9</v>
      </c>
      <c r="AE748">
        <v>0</v>
      </c>
      <c r="AF748">
        <v>0</v>
      </c>
      <c r="AG748">
        <v>0</v>
      </c>
      <c r="AH748">
        <v>7.9</v>
      </c>
      <c r="AI748">
        <v>1</v>
      </c>
      <c r="AJ748">
        <v>1</v>
      </c>
      <c r="AK748">
        <v>1</v>
      </c>
      <c r="AL748">
        <v>1</v>
      </c>
      <c r="AN748">
        <v>0</v>
      </c>
      <c r="AO748">
        <v>1</v>
      </c>
      <c r="AP748">
        <v>0</v>
      </c>
      <c r="AQ748">
        <v>0</v>
      </c>
      <c r="AR748">
        <v>0</v>
      </c>
      <c r="AS748" t="s">
        <v>3</v>
      </c>
      <c r="AT748">
        <v>85.3</v>
      </c>
      <c r="AU748" t="s">
        <v>3</v>
      </c>
      <c r="AV748">
        <v>1</v>
      </c>
      <c r="AW748">
        <v>2</v>
      </c>
      <c r="AX748">
        <v>48585966</v>
      </c>
      <c r="AY748">
        <v>1</v>
      </c>
      <c r="AZ748">
        <v>0</v>
      </c>
      <c r="BA748">
        <v>842</v>
      </c>
      <c r="BB748">
        <v>0</v>
      </c>
      <c r="BC748">
        <v>0</v>
      </c>
      <c r="BD748">
        <v>0</v>
      </c>
      <c r="BE748">
        <v>0</v>
      </c>
      <c r="BF748">
        <v>0</v>
      </c>
      <c r="BG748">
        <v>0</v>
      </c>
      <c r="BH748">
        <v>0</v>
      </c>
      <c r="BI748">
        <v>0</v>
      </c>
      <c r="BJ748">
        <v>0</v>
      </c>
      <c r="BK748">
        <v>0</v>
      </c>
      <c r="BL748">
        <v>0</v>
      </c>
      <c r="BM748">
        <v>0</v>
      </c>
      <c r="BN748">
        <v>0</v>
      </c>
      <c r="BO748">
        <v>0</v>
      </c>
      <c r="BP748">
        <v>0</v>
      </c>
      <c r="BQ748">
        <v>0</v>
      </c>
      <c r="BR748">
        <v>0</v>
      </c>
      <c r="BS748">
        <v>0</v>
      </c>
      <c r="BT748">
        <v>0</v>
      </c>
      <c r="BU748">
        <v>0</v>
      </c>
      <c r="BV748">
        <v>0</v>
      </c>
      <c r="BW748">
        <v>0</v>
      </c>
      <c r="CX748">
        <f>Y748*Source!I306</f>
        <v>3.4119999999999999</v>
      </c>
      <c r="CY748">
        <f>AD748</f>
        <v>7.9</v>
      </c>
      <c r="CZ748">
        <f>AH748</f>
        <v>7.9</v>
      </c>
      <c r="DA748">
        <f>AL748</f>
        <v>1</v>
      </c>
      <c r="DB748">
        <f t="shared" si="80"/>
        <v>673.87</v>
      </c>
      <c r="DC748">
        <f t="shared" si="81"/>
        <v>0</v>
      </c>
    </row>
    <row r="749" spans="1:107">
      <c r="A749">
        <f>ROW(Source!A306)</f>
        <v>306</v>
      </c>
      <c r="B749">
        <v>48583957</v>
      </c>
      <c r="C749">
        <v>48585961</v>
      </c>
      <c r="D749">
        <v>121548</v>
      </c>
      <c r="E749">
        <v>1</v>
      </c>
      <c r="F749">
        <v>1</v>
      </c>
      <c r="G749">
        <v>1</v>
      </c>
      <c r="H749">
        <v>1</v>
      </c>
      <c r="I749" t="s">
        <v>24</v>
      </c>
      <c r="J749" t="s">
        <v>3</v>
      </c>
      <c r="K749" t="s">
        <v>992</v>
      </c>
      <c r="L749">
        <v>608254</v>
      </c>
      <c r="N749">
        <v>1013</v>
      </c>
      <c r="O749" t="s">
        <v>993</v>
      </c>
      <c r="P749" t="s">
        <v>993</v>
      </c>
      <c r="Q749">
        <v>1</v>
      </c>
      <c r="W749">
        <v>0</v>
      </c>
      <c r="X749">
        <v>-185737400</v>
      </c>
      <c r="Y749">
        <v>0.32</v>
      </c>
      <c r="AA749">
        <v>0</v>
      </c>
      <c r="AB749">
        <v>0</v>
      </c>
      <c r="AC749">
        <v>0</v>
      </c>
      <c r="AD749">
        <v>0</v>
      </c>
      <c r="AE749">
        <v>0</v>
      </c>
      <c r="AF749">
        <v>0</v>
      </c>
      <c r="AG749">
        <v>0</v>
      </c>
      <c r="AH749">
        <v>0</v>
      </c>
      <c r="AI749">
        <v>1</v>
      </c>
      <c r="AJ749">
        <v>1</v>
      </c>
      <c r="AK749">
        <v>1</v>
      </c>
      <c r="AL749">
        <v>1</v>
      </c>
      <c r="AN749">
        <v>0</v>
      </c>
      <c r="AO749">
        <v>1</v>
      </c>
      <c r="AP749">
        <v>0</v>
      </c>
      <c r="AQ749">
        <v>0</v>
      </c>
      <c r="AR749">
        <v>0</v>
      </c>
      <c r="AS749" t="s">
        <v>3</v>
      </c>
      <c r="AT749">
        <v>0.32</v>
      </c>
      <c r="AU749" t="s">
        <v>3</v>
      </c>
      <c r="AV749">
        <v>2</v>
      </c>
      <c r="AW749">
        <v>2</v>
      </c>
      <c r="AX749">
        <v>48585967</v>
      </c>
      <c r="AY749">
        <v>1</v>
      </c>
      <c r="AZ749">
        <v>0</v>
      </c>
      <c r="BA749">
        <v>843</v>
      </c>
      <c r="BB749">
        <v>0</v>
      </c>
      <c r="BC749">
        <v>0</v>
      </c>
      <c r="BD749">
        <v>0</v>
      </c>
      <c r="BE749">
        <v>0</v>
      </c>
      <c r="BF749">
        <v>0</v>
      </c>
      <c r="BG749">
        <v>0</v>
      </c>
      <c r="BH749">
        <v>0</v>
      </c>
      <c r="BI749">
        <v>0</v>
      </c>
      <c r="BJ749">
        <v>0</v>
      </c>
      <c r="BK749">
        <v>0</v>
      </c>
      <c r="BL749">
        <v>0</v>
      </c>
      <c r="BM749">
        <v>0</v>
      </c>
      <c r="BN749">
        <v>0</v>
      </c>
      <c r="BO749">
        <v>0</v>
      </c>
      <c r="BP749">
        <v>0</v>
      </c>
      <c r="BQ749">
        <v>0</v>
      </c>
      <c r="BR749">
        <v>0</v>
      </c>
      <c r="BS749">
        <v>0</v>
      </c>
      <c r="BT749">
        <v>0</v>
      </c>
      <c r="BU749">
        <v>0</v>
      </c>
      <c r="BV749">
        <v>0</v>
      </c>
      <c r="BW749">
        <v>0</v>
      </c>
      <c r="CX749">
        <f>Y749*Source!I306</f>
        <v>1.2800000000000001E-2</v>
      </c>
      <c r="CY749">
        <f>AD749</f>
        <v>0</v>
      </c>
      <c r="CZ749">
        <f>AH749</f>
        <v>0</v>
      </c>
      <c r="DA749">
        <f>AL749</f>
        <v>1</v>
      </c>
      <c r="DB749">
        <f t="shared" si="80"/>
        <v>0</v>
      </c>
      <c r="DC749">
        <f t="shared" si="81"/>
        <v>0</v>
      </c>
    </row>
    <row r="750" spans="1:107">
      <c r="A750">
        <f>ROW(Source!A306)</f>
        <v>306</v>
      </c>
      <c r="B750">
        <v>48583957</v>
      </c>
      <c r="C750">
        <v>48585961</v>
      </c>
      <c r="D750">
        <v>40547141</v>
      </c>
      <c r="E750">
        <v>1</v>
      </c>
      <c r="F750">
        <v>1</v>
      </c>
      <c r="G750">
        <v>1</v>
      </c>
      <c r="H750">
        <v>2</v>
      </c>
      <c r="I750" t="s">
        <v>1009</v>
      </c>
      <c r="J750" t="s">
        <v>1017</v>
      </c>
      <c r="K750" t="s">
        <v>1011</v>
      </c>
      <c r="L750">
        <v>1368</v>
      </c>
      <c r="N750">
        <v>1011</v>
      </c>
      <c r="O750" t="s">
        <v>997</v>
      </c>
      <c r="P750" t="s">
        <v>997</v>
      </c>
      <c r="Q750">
        <v>1</v>
      </c>
      <c r="W750">
        <v>0</v>
      </c>
      <c r="X750">
        <v>1753337916</v>
      </c>
      <c r="Y750">
        <v>0.32</v>
      </c>
      <c r="AA750">
        <v>0</v>
      </c>
      <c r="AB750">
        <v>32.090000000000003</v>
      </c>
      <c r="AC750">
        <v>12.1</v>
      </c>
      <c r="AD750">
        <v>0</v>
      </c>
      <c r="AE750">
        <v>0</v>
      </c>
      <c r="AF750">
        <v>32.090000000000003</v>
      </c>
      <c r="AG750">
        <v>12.1</v>
      </c>
      <c r="AH750">
        <v>0</v>
      </c>
      <c r="AI750">
        <v>1</v>
      </c>
      <c r="AJ750">
        <v>1</v>
      </c>
      <c r="AK750">
        <v>1</v>
      </c>
      <c r="AL750">
        <v>1</v>
      </c>
      <c r="AN750">
        <v>0</v>
      </c>
      <c r="AO750">
        <v>1</v>
      </c>
      <c r="AP750">
        <v>0</v>
      </c>
      <c r="AQ750">
        <v>0</v>
      </c>
      <c r="AR750">
        <v>0</v>
      </c>
      <c r="AS750" t="s">
        <v>3</v>
      </c>
      <c r="AT750">
        <v>0.32</v>
      </c>
      <c r="AU750" t="s">
        <v>3</v>
      </c>
      <c r="AV750">
        <v>0</v>
      </c>
      <c r="AW750">
        <v>2</v>
      </c>
      <c r="AX750">
        <v>48585968</v>
      </c>
      <c r="AY750">
        <v>1</v>
      </c>
      <c r="AZ750">
        <v>0</v>
      </c>
      <c r="BA750">
        <v>844</v>
      </c>
      <c r="BB750">
        <v>0</v>
      </c>
      <c r="BC750">
        <v>0</v>
      </c>
      <c r="BD750">
        <v>0</v>
      </c>
      <c r="BE750">
        <v>0</v>
      </c>
      <c r="BF750">
        <v>0</v>
      </c>
      <c r="BG750">
        <v>0</v>
      </c>
      <c r="BH750">
        <v>0</v>
      </c>
      <c r="BI750">
        <v>0</v>
      </c>
      <c r="BJ750">
        <v>0</v>
      </c>
      <c r="BK750">
        <v>0</v>
      </c>
      <c r="BL750">
        <v>0</v>
      </c>
      <c r="BM750">
        <v>0</v>
      </c>
      <c r="BN750">
        <v>0</v>
      </c>
      <c r="BO750">
        <v>0</v>
      </c>
      <c r="BP750">
        <v>0</v>
      </c>
      <c r="BQ750">
        <v>0</v>
      </c>
      <c r="BR750">
        <v>0</v>
      </c>
      <c r="BS750">
        <v>0</v>
      </c>
      <c r="BT750">
        <v>0</v>
      </c>
      <c r="BU750">
        <v>0</v>
      </c>
      <c r="BV750">
        <v>0</v>
      </c>
      <c r="BW750">
        <v>0</v>
      </c>
      <c r="CX750">
        <f>Y750*Source!I306</f>
        <v>1.2800000000000001E-2</v>
      </c>
      <c r="CY750">
        <f>AB750</f>
        <v>32.090000000000003</v>
      </c>
      <c r="CZ750">
        <f>AF750</f>
        <v>32.090000000000003</v>
      </c>
      <c r="DA750">
        <f>AJ750</f>
        <v>1</v>
      </c>
      <c r="DB750">
        <f t="shared" ref="DB750:DB813" si="88">ROUND(ROUND(AT750*CZ750,2),2)</f>
        <v>10.27</v>
      </c>
      <c r="DC750">
        <f t="shared" ref="DC750:DC813" si="89">ROUND(ROUND(AT750*AG750,2),2)</f>
        <v>3.87</v>
      </c>
    </row>
    <row r="751" spans="1:107">
      <c r="A751">
        <f>ROW(Source!A306)</f>
        <v>306</v>
      </c>
      <c r="B751">
        <v>48583957</v>
      </c>
      <c r="C751">
        <v>48585961</v>
      </c>
      <c r="D751">
        <v>40539429</v>
      </c>
      <c r="E751">
        <v>1</v>
      </c>
      <c r="F751">
        <v>1</v>
      </c>
      <c r="G751">
        <v>1</v>
      </c>
      <c r="H751">
        <v>3</v>
      </c>
      <c r="I751" t="s">
        <v>663</v>
      </c>
      <c r="J751" t="s">
        <v>665</v>
      </c>
      <c r="K751" t="s">
        <v>664</v>
      </c>
      <c r="L751">
        <v>1348</v>
      </c>
      <c r="N751">
        <v>1009</v>
      </c>
      <c r="O751" t="s">
        <v>40</v>
      </c>
      <c r="P751" t="s">
        <v>40</v>
      </c>
      <c r="Q751">
        <v>1000</v>
      </c>
      <c r="W751">
        <v>0</v>
      </c>
      <c r="X751">
        <v>-856488199</v>
      </c>
      <c r="Y751">
        <v>1.34</v>
      </c>
      <c r="AA751">
        <v>0</v>
      </c>
      <c r="AB751">
        <v>0</v>
      </c>
      <c r="AC751">
        <v>0</v>
      </c>
      <c r="AD751">
        <v>0</v>
      </c>
      <c r="AE751">
        <v>0</v>
      </c>
      <c r="AF751">
        <v>0</v>
      </c>
      <c r="AG751">
        <v>0</v>
      </c>
      <c r="AH751">
        <v>0</v>
      </c>
      <c r="AI751">
        <v>1</v>
      </c>
      <c r="AJ751">
        <v>1</v>
      </c>
      <c r="AK751">
        <v>1</v>
      </c>
      <c r="AL751">
        <v>1</v>
      </c>
      <c r="AN751">
        <v>0</v>
      </c>
      <c r="AO751">
        <v>0</v>
      </c>
      <c r="AP751">
        <v>1</v>
      </c>
      <c r="AQ751">
        <v>0</v>
      </c>
      <c r="AR751">
        <v>0</v>
      </c>
      <c r="AS751" t="s">
        <v>3</v>
      </c>
      <c r="AT751">
        <v>1.34</v>
      </c>
      <c r="AU751" t="s">
        <v>3</v>
      </c>
      <c r="AV751">
        <v>0</v>
      </c>
      <c r="AW751">
        <v>2</v>
      </c>
      <c r="AX751">
        <v>48585969</v>
      </c>
      <c r="AY751">
        <v>1</v>
      </c>
      <c r="AZ751">
        <v>0</v>
      </c>
      <c r="BA751">
        <v>845</v>
      </c>
      <c r="BB751">
        <v>0</v>
      </c>
      <c r="BC751">
        <v>0</v>
      </c>
      <c r="BD751">
        <v>0</v>
      </c>
      <c r="BE751">
        <v>0</v>
      </c>
      <c r="BF751">
        <v>0</v>
      </c>
      <c r="BG751">
        <v>0</v>
      </c>
      <c r="BH751">
        <v>0</v>
      </c>
      <c r="BI751">
        <v>0</v>
      </c>
      <c r="BJ751">
        <v>0</v>
      </c>
      <c r="BK751">
        <v>0</v>
      </c>
      <c r="BL751">
        <v>0</v>
      </c>
      <c r="BM751">
        <v>0</v>
      </c>
      <c r="BN751">
        <v>0</v>
      </c>
      <c r="BO751">
        <v>0</v>
      </c>
      <c r="BP751">
        <v>0</v>
      </c>
      <c r="BQ751">
        <v>0</v>
      </c>
      <c r="BR751">
        <v>0</v>
      </c>
      <c r="BS751">
        <v>0</v>
      </c>
      <c r="BT751">
        <v>0</v>
      </c>
      <c r="BU751">
        <v>0</v>
      </c>
      <c r="BV751">
        <v>0</v>
      </c>
      <c r="BW751">
        <v>0</v>
      </c>
      <c r="CX751">
        <f>Y751*Source!I306</f>
        <v>5.3600000000000002E-2</v>
      </c>
      <c r="CY751">
        <f>AA751</f>
        <v>0</v>
      </c>
      <c r="CZ751">
        <f>AE751</f>
        <v>0</v>
      </c>
      <c r="DA751">
        <f>AI751</f>
        <v>1</v>
      </c>
      <c r="DB751">
        <f t="shared" si="88"/>
        <v>0</v>
      </c>
      <c r="DC751">
        <f t="shared" si="89"/>
        <v>0</v>
      </c>
    </row>
    <row r="752" spans="1:107">
      <c r="A752">
        <f>ROW(Source!A308)</f>
        <v>308</v>
      </c>
      <c r="B752">
        <v>48583957</v>
      </c>
      <c r="C752">
        <v>48585971</v>
      </c>
      <c r="D752">
        <v>23129805</v>
      </c>
      <c r="E752">
        <v>1</v>
      </c>
      <c r="F752">
        <v>1</v>
      </c>
      <c r="G752">
        <v>1</v>
      </c>
      <c r="H752">
        <v>1</v>
      </c>
      <c r="I752" t="s">
        <v>1183</v>
      </c>
      <c r="J752" t="s">
        <v>3</v>
      </c>
      <c r="K752" t="s">
        <v>1184</v>
      </c>
      <c r="L752">
        <v>1369</v>
      </c>
      <c r="N752">
        <v>1013</v>
      </c>
      <c r="O752" t="s">
        <v>991</v>
      </c>
      <c r="P752" t="s">
        <v>991</v>
      </c>
      <c r="Q752">
        <v>1</v>
      </c>
      <c r="W752">
        <v>0</v>
      </c>
      <c r="X752">
        <v>756115135</v>
      </c>
      <c r="Y752">
        <v>63.84</v>
      </c>
      <c r="AA752">
        <v>0</v>
      </c>
      <c r="AB752">
        <v>0</v>
      </c>
      <c r="AC752">
        <v>0</v>
      </c>
      <c r="AD752">
        <v>7.97</v>
      </c>
      <c r="AE752">
        <v>0</v>
      </c>
      <c r="AF752">
        <v>0</v>
      </c>
      <c r="AG752">
        <v>0</v>
      </c>
      <c r="AH752">
        <v>7.97</v>
      </c>
      <c r="AI752">
        <v>1</v>
      </c>
      <c r="AJ752">
        <v>1</v>
      </c>
      <c r="AK752">
        <v>1</v>
      </c>
      <c r="AL752">
        <v>1</v>
      </c>
      <c r="AN752">
        <v>0</v>
      </c>
      <c r="AO752">
        <v>1</v>
      </c>
      <c r="AP752">
        <v>0</v>
      </c>
      <c r="AQ752">
        <v>0</v>
      </c>
      <c r="AR752">
        <v>0</v>
      </c>
      <c r="AS752" t="s">
        <v>3</v>
      </c>
      <c r="AT752">
        <v>63.84</v>
      </c>
      <c r="AU752" t="s">
        <v>3</v>
      </c>
      <c r="AV752">
        <v>1</v>
      </c>
      <c r="AW752">
        <v>2</v>
      </c>
      <c r="AX752">
        <v>48585976</v>
      </c>
      <c r="AY752">
        <v>1</v>
      </c>
      <c r="AZ752">
        <v>0</v>
      </c>
      <c r="BA752">
        <v>846</v>
      </c>
      <c r="BB752">
        <v>0</v>
      </c>
      <c r="BC752">
        <v>0</v>
      </c>
      <c r="BD752">
        <v>0</v>
      </c>
      <c r="BE752">
        <v>0</v>
      </c>
      <c r="BF752">
        <v>0</v>
      </c>
      <c r="BG752">
        <v>0</v>
      </c>
      <c r="BH752">
        <v>0</v>
      </c>
      <c r="BI752">
        <v>0</v>
      </c>
      <c r="BJ752">
        <v>0</v>
      </c>
      <c r="BK752">
        <v>0</v>
      </c>
      <c r="BL752">
        <v>0</v>
      </c>
      <c r="BM752">
        <v>0</v>
      </c>
      <c r="BN752">
        <v>0</v>
      </c>
      <c r="BO752">
        <v>0</v>
      </c>
      <c r="BP752">
        <v>0</v>
      </c>
      <c r="BQ752">
        <v>0</v>
      </c>
      <c r="BR752">
        <v>0</v>
      </c>
      <c r="BS752">
        <v>0</v>
      </c>
      <c r="BT752">
        <v>0</v>
      </c>
      <c r="BU752">
        <v>0</v>
      </c>
      <c r="BV752">
        <v>0</v>
      </c>
      <c r="BW752">
        <v>0</v>
      </c>
      <c r="CX752">
        <f>Y752*Source!I308</f>
        <v>0.63840000000000008</v>
      </c>
      <c r="CY752">
        <f>AD752</f>
        <v>7.97</v>
      </c>
      <c r="CZ752">
        <f>AH752</f>
        <v>7.97</v>
      </c>
      <c r="DA752">
        <f>AL752</f>
        <v>1</v>
      </c>
      <c r="DB752">
        <f t="shared" si="88"/>
        <v>508.8</v>
      </c>
      <c r="DC752">
        <f t="shared" si="89"/>
        <v>0</v>
      </c>
    </row>
    <row r="753" spans="1:107">
      <c r="A753">
        <f>ROW(Source!A308)</f>
        <v>308</v>
      </c>
      <c r="B753">
        <v>48583957</v>
      </c>
      <c r="C753">
        <v>48585971</v>
      </c>
      <c r="D753">
        <v>121548</v>
      </c>
      <c r="E753">
        <v>1</v>
      </c>
      <c r="F753">
        <v>1</v>
      </c>
      <c r="G753">
        <v>1</v>
      </c>
      <c r="H753">
        <v>1</v>
      </c>
      <c r="I753" t="s">
        <v>24</v>
      </c>
      <c r="J753" t="s">
        <v>3</v>
      </c>
      <c r="K753" t="s">
        <v>992</v>
      </c>
      <c r="L753">
        <v>608254</v>
      </c>
      <c r="N753">
        <v>1013</v>
      </c>
      <c r="O753" t="s">
        <v>993</v>
      </c>
      <c r="P753" t="s">
        <v>993</v>
      </c>
      <c r="Q753">
        <v>1</v>
      </c>
      <c r="W753">
        <v>0</v>
      </c>
      <c r="X753">
        <v>-185737400</v>
      </c>
      <c r="Y753">
        <v>0.28999999999999998</v>
      </c>
      <c r="AA753">
        <v>0</v>
      </c>
      <c r="AB753">
        <v>0</v>
      </c>
      <c r="AC753">
        <v>0</v>
      </c>
      <c r="AD753">
        <v>0</v>
      </c>
      <c r="AE753">
        <v>0</v>
      </c>
      <c r="AF753">
        <v>0</v>
      </c>
      <c r="AG753">
        <v>0</v>
      </c>
      <c r="AH753">
        <v>0</v>
      </c>
      <c r="AI753">
        <v>1</v>
      </c>
      <c r="AJ753">
        <v>1</v>
      </c>
      <c r="AK753">
        <v>1</v>
      </c>
      <c r="AL753">
        <v>1</v>
      </c>
      <c r="AN753">
        <v>0</v>
      </c>
      <c r="AO753">
        <v>1</v>
      </c>
      <c r="AP753">
        <v>0</v>
      </c>
      <c r="AQ753">
        <v>0</v>
      </c>
      <c r="AR753">
        <v>0</v>
      </c>
      <c r="AS753" t="s">
        <v>3</v>
      </c>
      <c r="AT753">
        <v>0.28999999999999998</v>
      </c>
      <c r="AU753" t="s">
        <v>3</v>
      </c>
      <c r="AV753">
        <v>2</v>
      </c>
      <c r="AW753">
        <v>2</v>
      </c>
      <c r="AX753">
        <v>48585977</v>
      </c>
      <c r="AY753">
        <v>1</v>
      </c>
      <c r="AZ753">
        <v>0</v>
      </c>
      <c r="BA753">
        <v>847</v>
      </c>
      <c r="BB753">
        <v>0</v>
      </c>
      <c r="BC753">
        <v>0</v>
      </c>
      <c r="BD753">
        <v>0</v>
      </c>
      <c r="BE753">
        <v>0</v>
      </c>
      <c r="BF753">
        <v>0</v>
      </c>
      <c r="BG753">
        <v>0</v>
      </c>
      <c r="BH753">
        <v>0</v>
      </c>
      <c r="BI753">
        <v>0</v>
      </c>
      <c r="BJ753">
        <v>0</v>
      </c>
      <c r="BK753">
        <v>0</v>
      </c>
      <c r="BL753">
        <v>0</v>
      </c>
      <c r="BM753">
        <v>0</v>
      </c>
      <c r="BN753">
        <v>0</v>
      </c>
      <c r="BO753">
        <v>0</v>
      </c>
      <c r="BP753">
        <v>0</v>
      </c>
      <c r="BQ753">
        <v>0</v>
      </c>
      <c r="BR753">
        <v>0</v>
      </c>
      <c r="BS753">
        <v>0</v>
      </c>
      <c r="BT753">
        <v>0</v>
      </c>
      <c r="BU753">
        <v>0</v>
      </c>
      <c r="BV753">
        <v>0</v>
      </c>
      <c r="BW753">
        <v>0</v>
      </c>
      <c r="CX753">
        <f>Y753*Source!I308</f>
        <v>2.8999999999999998E-3</v>
      </c>
      <c r="CY753">
        <f>AD753</f>
        <v>0</v>
      </c>
      <c r="CZ753">
        <f>AH753</f>
        <v>0</v>
      </c>
      <c r="DA753">
        <f>AL753</f>
        <v>1</v>
      </c>
      <c r="DB753">
        <f t="shared" si="88"/>
        <v>0</v>
      </c>
      <c r="DC753">
        <f t="shared" si="89"/>
        <v>0</v>
      </c>
    </row>
    <row r="754" spans="1:107">
      <c r="A754">
        <f>ROW(Source!A308)</f>
        <v>308</v>
      </c>
      <c r="B754">
        <v>48583957</v>
      </c>
      <c r="C754">
        <v>48585971</v>
      </c>
      <c r="D754">
        <v>40547141</v>
      </c>
      <c r="E754">
        <v>1</v>
      </c>
      <c r="F754">
        <v>1</v>
      </c>
      <c r="G754">
        <v>1</v>
      </c>
      <c r="H754">
        <v>2</v>
      </c>
      <c r="I754" t="s">
        <v>1009</v>
      </c>
      <c r="J754" t="s">
        <v>1017</v>
      </c>
      <c r="K754" t="s">
        <v>1011</v>
      </c>
      <c r="L754">
        <v>1368</v>
      </c>
      <c r="N754">
        <v>1011</v>
      </c>
      <c r="O754" t="s">
        <v>997</v>
      </c>
      <c r="P754" t="s">
        <v>997</v>
      </c>
      <c r="Q754">
        <v>1</v>
      </c>
      <c r="W754">
        <v>0</v>
      </c>
      <c r="X754">
        <v>1753337916</v>
      </c>
      <c r="Y754">
        <v>0.28999999999999998</v>
      </c>
      <c r="AA754">
        <v>0</v>
      </c>
      <c r="AB754">
        <v>32.090000000000003</v>
      </c>
      <c r="AC754">
        <v>12.1</v>
      </c>
      <c r="AD754">
        <v>0</v>
      </c>
      <c r="AE754">
        <v>0</v>
      </c>
      <c r="AF754">
        <v>32.090000000000003</v>
      </c>
      <c r="AG754">
        <v>12.1</v>
      </c>
      <c r="AH754">
        <v>0</v>
      </c>
      <c r="AI754">
        <v>1</v>
      </c>
      <c r="AJ754">
        <v>1</v>
      </c>
      <c r="AK754">
        <v>1</v>
      </c>
      <c r="AL754">
        <v>1</v>
      </c>
      <c r="AN754">
        <v>0</v>
      </c>
      <c r="AO754">
        <v>1</v>
      </c>
      <c r="AP754">
        <v>0</v>
      </c>
      <c r="AQ754">
        <v>0</v>
      </c>
      <c r="AR754">
        <v>0</v>
      </c>
      <c r="AS754" t="s">
        <v>3</v>
      </c>
      <c r="AT754">
        <v>0.28999999999999998</v>
      </c>
      <c r="AU754" t="s">
        <v>3</v>
      </c>
      <c r="AV754">
        <v>0</v>
      </c>
      <c r="AW754">
        <v>2</v>
      </c>
      <c r="AX754">
        <v>48585978</v>
      </c>
      <c r="AY754">
        <v>1</v>
      </c>
      <c r="AZ754">
        <v>0</v>
      </c>
      <c r="BA754">
        <v>848</v>
      </c>
      <c r="BB754">
        <v>0</v>
      </c>
      <c r="BC754">
        <v>0</v>
      </c>
      <c r="BD754">
        <v>0</v>
      </c>
      <c r="BE754">
        <v>0</v>
      </c>
      <c r="BF754">
        <v>0</v>
      </c>
      <c r="BG754">
        <v>0</v>
      </c>
      <c r="BH754">
        <v>0</v>
      </c>
      <c r="BI754">
        <v>0</v>
      </c>
      <c r="BJ754">
        <v>0</v>
      </c>
      <c r="BK754">
        <v>0</v>
      </c>
      <c r="BL754">
        <v>0</v>
      </c>
      <c r="BM754">
        <v>0</v>
      </c>
      <c r="BN754">
        <v>0</v>
      </c>
      <c r="BO754">
        <v>0</v>
      </c>
      <c r="BP754">
        <v>0</v>
      </c>
      <c r="BQ754">
        <v>0</v>
      </c>
      <c r="BR754">
        <v>0</v>
      </c>
      <c r="BS754">
        <v>0</v>
      </c>
      <c r="BT754">
        <v>0</v>
      </c>
      <c r="BU754">
        <v>0</v>
      </c>
      <c r="BV754">
        <v>0</v>
      </c>
      <c r="BW754">
        <v>0</v>
      </c>
      <c r="CX754">
        <f>Y754*Source!I308</f>
        <v>2.8999999999999998E-3</v>
      </c>
      <c r="CY754">
        <f>AB754</f>
        <v>32.090000000000003</v>
      </c>
      <c r="CZ754">
        <f>AF754</f>
        <v>32.090000000000003</v>
      </c>
      <c r="DA754">
        <f>AJ754</f>
        <v>1</v>
      </c>
      <c r="DB754">
        <f t="shared" si="88"/>
        <v>9.31</v>
      </c>
      <c r="DC754">
        <f t="shared" si="89"/>
        <v>3.51</v>
      </c>
    </row>
    <row r="755" spans="1:107">
      <c r="A755">
        <f>ROW(Source!A308)</f>
        <v>308</v>
      </c>
      <c r="B755">
        <v>48583957</v>
      </c>
      <c r="C755">
        <v>48585971</v>
      </c>
      <c r="D755">
        <v>40539429</v>
      </c>
      <c r="E755">
        <v>1</v>
      </c>
      <c r="F755">
        <v>1</v>
      </c>
      <c r="G755">
        <v>1</v>
      </c>
      <c r="H755">
        <v>3</v>
      </c>
      <c r="I755" t="s">
        <v>663</v>
      </c>
      <c r="J755" t="s">
        <v>665</v>
      </c>
      <c r="K755" t="s">
        <v>664</v>
      </c>
      <c r="L755">
        <v>1348</v>
      </c>
      <c r="N755">
        <v>1009</v>
      </c>
      <c r="O755" t="s">
        <v>40</v>
      </c>
      <c r="P755" t="s">
        <v>40</v>
      </c>
      <c r="Q755">
        <v>1000</v>
      </c>
      <c r="W755">
        <v>0</v>
      </c>
      <c r="X755">
        <v>-856488199</v>
      </c>
      <c r="Y755">
        <v>2.65</v>
      </c>
      <c r="AA755">
        <v>0</v>
      </c>
      <c r="AB755">
        <v>0</v>
      </c>
      <c r="AC755">
        <v>0</v>
      </c>
      <c r="AD755">
        <v>0</v>
      </c>
      <c r="AE755">
        <v>0</v>
      </c>
      <c r="AF755">
        <v>0</v>
      </c>
      <c r="AG755">
        <v>0</v>
      </c>
      <c r="AH755">
        <v>0</v>
      </c>
      <c r="AI755">
        <v>1</v>
      </c>
      <c r="AJ755">
        <v>1</v>
      </c>
      <c r="AK755">
        <v>1</v>
      </c>
      <c r="AL755">
        <v>1</v>
      </c>
      <c r="AN755">
        <v>0</v>
      </c>
      <c r="AO755">
        <v>0</v>
      </c>
      <c r="AP755">
        <v>1</v>
      </c>
      <c r="AQ755">
        <v>0</v>
      </c>
      <c r="AR755">
        <v>0</v>
      </c>
      <c r="AS755" t="s">
        <v>3</v>
      </c>
      <c r="AT755">
        <v>2.65</v>
      </c>
      <c r="AU755" t="s">
        <v>3</v>
      </c>
      <c r="AV755">
        <v>0</v>
      </c>
      <c r="AW755">
        <v>2</v>
      </c>
      <c r="AX755">
        <v>48585979</v>
      </c>
      <c r="AY755">
        <v>1</v>
      </c>
      <c r="AZ755">
        <v>0</v>
      </c>
      <c r="BA755">
        <v>849</v>
      </c>
      <c r="BB755">
        <v>0</v>
      </c>
      <c r="BC755">
        <v>0</v>
      </c>
      <c r="BD755">
        <v>0</v>
      </c>
      <c r="BE755">
        <v>0</v>
      </c>
      <c r="BF755">
        <v>0</v>
      </c>
      <c r="BG755">
        <v>0</v>
      </c>
      <c r="BH755">
        <v>0</v>
      </c>
      <c r="BI755">
        <v>0</v>
      </c>
      <c r="BJ755">
        <v>0</v>
      </c>
      <c r="BK755">
        <v>0</v>
      </c>
      <c r="BL755">
        <v>0</v>
      </c>
      <c r="BM755">
        <v>0</v>
      </c>
      <c r="BN755">
        <v>0</v>
      </c>
      <c r="BO755">
        <v>0</v>
      </c>
      <c r="BP755">
        <v>0</v>
      </c>
      <c r="BQ755">
        <v>0</v>
      </c>
      <c r="BR755">
        <v>0</v>
      </c>
      <c r="BS755">
        <v>0</v>
      </c>
      <c r="BT755">
        <v>0</v>
      </c>
      <c r="BU755">
        <v>0</v>
      </c>
      <c r="BV755">
        <v>0</v>
      </c>
      <c r="BW755">
        <v>0</v>
      </c>
      <c r="CX755">
        <f>Y755*Source!I308</f>
        <v>2.6499999999999999E-2</v>
      </c>
      <c r="CY755">
        <f>AA755</f>
        <v>0</v>
      </c>
      <c r="CZ755">
        <f>AE755</f>
        <v>0</v>
      </c>
      <c r="DA755">
        <f>AI755</f>
        <v>1</v>
      </c>
      <c r="DB755">
        <f t="shared" si="88"/>
        <v>0</v>
      </c>
      <c r="DC755">
        <f t="shared" si="89"/>
        <v>0</v>
      </c>
    </row>
    <row r="756" spans="1:107">
      <c r="A756">
        <f>ROW(Source!A310)</f>
        <v>310</v>
      </c>
      <c r="B756">
        <v>48583957</v>
      </c>
      <c r="C756">
        <v>48585981</v>
      </c>
      <c r="D756">
        <v>23129805</v>
      </c>
      <c r="E756">
        <v>1</v>
      </c>
      <c r="F756">
        <v>1</v>
      </c>
      <c r="G756">
        <v>1</v>
      </c>
      <c r="H756">
        <v>1</v>
      </c>
      <c r="I756" t="s">
        <v>1183</v>
      </c>
      <c r="J756" t="s">
        <v>3</v>
      </c>
      <c r="K756" t="s">
        <v>1184</v>
      </c>
      <c r="L756">
        <v>1369</v>
      </c>
      <c r="N756">
        <v>1013</v>
      </c>
      <c r="O756" t="s">
        <v>991</v>
      </c>
      <c r="P756" t="s">
        <v>991</v>
      </c>
      <c r="Q756">
        <v>1</v>
      </c>
      <c r="W756">
        <v>0</v>
      </c>
      <c r="X756">
        <v>756115135</v>
      </c>
      <c r="Y756">
        <v>51.3</v>
      </c>
      <c r="AA756">
        <v>0</v>
      </c>
      <c r="AB756">
        <v>0</v>
      </c>
      <c r="AC756">
        <v>0</v>
      </c>
      <c r="AD756">
        <v>7.97</v>
      </c>
      <c r="AE756">
        <v>0</v>
      </c>
      <c r="AF756">
        <v>0</v>
      </c>
      <c r="AG756">
        <v>0</v>
      </c>
      <c r="AH756">
        <v>7.97</v>
      </c>
      <c r="AI756">
        <v>1</v>
      </c>
      <c r="AJ756">
        <v>1</v>
      </c>
      <c r="AK756">
        <v>1</v>
      </c>
      <c r="AL756">
        <v>1</v>
      </c>
      <c r="AN756">
        <v>0</v>
      </c>
      <c r="AO756">
        <v>1</v>
      </c>
      <c r="AP756">
        <v>0</v>
      </c>
      <c r="AQ756">
        <v>0</v>
      </c>
      <c r="AR756">
        <v>0</v>
      </c>
      <c r="AS756" t="s">
        <v>3</v>
      </c>
      <c r="AT756">
        <v>51.3</v>
      </c>
      <c r="AU756" t="s">
        <v>3</v>
      </c>
      <c r="AV756">
        <v>1</v>
      </c>
      <c r="AW756">
        <v>2</v>
      </c>
      <c r="AX756">
        <v>48585986</v>
      </c>
      <c r="AY756">
        <v>1</v>
      </c>
      <c r="AZ756">
        <v>0</v>
      </c>
      <c r="BA756">
        <v>850</v>
      </c>
      <c r="BB756">
        <v>0</v>
      </c>
      <c r="BC756">
        <v>0</v>
      </c>
      <c r="BD756">
        <v>0</v>
      </c>
      <c r="BE756">
        <v>0</v>
      </c>
      <c r="BF756">
        <v>0</v>
      </c>
      <c r="BG756">
        <v>0</v>
      </c>
      <c r="BH756">
        <v>0</v>
      </c>
      <c r="BI756">
        <v>0</v>
      </c>
      <c r="BJ756">
        <v>0</v>
      </c>
      <c r="BK756">
        <v>0</v>
      </c>
      <c r="BL756">
        <v>0</v>
      </c>
      <c r="BM756">
        <v>0</v>
      </c>
      <c r="BN756">
        <v>0</v>
      </c>
      <c r="BO756">
        <v>0</v>
      </c>
      <c r="BP756">
        <v>0</v>
      </c>
      <c r="BQ756">
        <v>0</v>
      </c>
      <c r="BR756">
        <v>0</v>
      </c>
      <c r="BS756">
        <v>0</v>
      </c>
      <c r="BT756">
        <v>0</v>
      </c>
      <c r="BU756">
        <v>0</v>
      </c>
      <c r="BV756">
        <v>0</v>
      </c>
      <c r="BW756">
        <v>0</v>
      </c>
      <c r="CX756">
        <f>Y756*Source!I310</f>
        <v>0.51300000000000001</v>
      </c>
      <c r="CY756">
        <f>AD756</f>
        <v>7.97</v>
      </c>
      <c r="CZ756">
        <f>AH756</f>
        <v>7.97</v>
      </c>
      <c r="DA756">
        <f>AL756</f>
        <v>1</v>
      </c>
      <c r="DB756">
        <f t="shared" si="88"/>
        <v>408.86</v>
      </c>
      <c r="DC756">
        <f t="shared" si="89"/>
        <v>0</v>
      </c>
    </row>
    <row r="757" spans="1:107">
      <c r="A757">
        <f>ROW(Source!A310)</f>
        <v>310</v>
      </c>
      <c r="B757">
        <v>48583957</v>
      </c>
      <c r="C757">
        <v>48585981</v>
      </c>
      <c r="D757">
        <v>121548</v>
      </c>
      <c r="E757">
        <v>1</v>
      </c>
      <c r="F757">
        <v>1</v>
      </c>
      <c r="G757">
        <v>1</v>
      </c>
      <c r="H757">
        <v>1</v>
      </c>
      <c r="I757" t="s">
        <v>24</v>
      </c>
      <c r="J757" t="s">
        <v>3</v>
      </c>
      <c r="K757" t="s">
        <v>992</v>
      </c>
      <c r="L757">
        <v>608254</v>
      </c>
      <c r="N757">
        <v>1013</v>
      </c>
      <c r="O757" t="s">
        <v>993</v>
      </c>
      <c r="P757" t="s">
        <v>993</v>
      </c>
      <c r="Q757">
        <v>1</v>
      </c>
      <c r="W757">
        <v>0</v>
      </c>
      <c r="X757">
        <v>-185737400</v>
      </c>
      <c r="Y757">
        <v>0.26</v>
      </c>
      <c r="AA757">
        <v>0</v>
      </c>
      <c r="AB757">
        <v>0</v>
      </c>
      <c r="AC757">
        <v>0</v>
      </c>
      <c r="AD757">
        <v>0</v>
      </c>
      <c r="AE757">
        <v>0</v>
      </c>
      <c r="AF757">
        <v>0</v>
      </c>
      <c r="AG757">
        <v>0</v>
      </c>
      <c r="AH757">
        <v>0</v>
      </c>
      <c r="AI757">
        <v>1</v>
      </c>
      <c r="AJ757">
        <v>1</v>
      </c>
      <c r="AK757">
        <v>1</v>
      </c>
      <c r="AL757">
        <v>1</v>
      </c>
      <c r="AN757">
        <v>0</v>
      </c>
      <c r="AO757">
        <v>1</v>
      </c>
      <c r="AP757">
        <v>0</v>
      </c>
      <c r="AQ757">
        <v>0</v>
      </c>
      <c r="AR757">
        <v>0</v>
      </c>
      <c r="AS757" t="s">
        <v>3</v>
      </c>
      <c r="AT757">
        <v>0.26</v>
      </c>
      <c r="AU757" t="s">
        <v>3</v>
      </c>
      <c r="AV757">
        <v>2</v>
      </c>
      <c r="AW757">
        <v>2</v>
      </c>
      <c r="AX757">
        <v>48585987</v>
      </c>
      <c r="AY757">
        <v>1</v>
      </c>
      <c r="AZ757">
        <v>0</v>
      </c>
      <c r="BA757">
        <v>851</v>
      </c>
      <c r="BB757">
        <v>0</v>
      </c>
      <c r="BC757">
        <v>0</v>
      </c>
      <c r="BD757">
        <v>0</v>
      </c>
      <c r="BE757">
        <v>0</v>
      </c>
      <c r="BF757">
        <v>0</v>
      </c>
      <c r="BG757">
        <v>0</v>
      </c>
      <c r="BH757">
        <v>0</v>
      </c>
      <c r="BI757">
        <v>0</v>
      </c>
      <c r="BJ757">
        <v>0</v>
      </c>
      <c r="BK757">
        <v>0</v>
      </c>
      <c r="BL757">
        <v>0</v>
      </c>
      <c r="BM757">
        <v>0</v>
      </c>
      <c r="BN757">
        <v>0</v>
      </c>
      <c r="BO757">
        <v>0</v>
      </c>
      <c r="BP757">
        <v>0</v>
      </c>
      <c r="BQ757">
        <v>0</v>
      </c>
      <c r="BR757">
        <v>0</v>
      </c>
      <c r="BS757">
        <v>0</v>
      </c>
      <c r="BT757">
        <v>0</v>
      </c>
      <c r="BU757">
        <v>0</v>
      </c>
      <c r="BV757">
        <v>0</v>
      </c>
      <c r="BW757">
        <v>0</v>
      </c>
      <c r="CX757">
        <f>Y757*Source!I310</f>
        <v>2.6000000000000003E-3</v>
      </c>
      <c r="CY757">
        <f>AD757</f>
        <v>0</v>
      </c>
      <c r="CZ757">
        <f>AH757</f>
        <v>0</v>
      </c>
      <c r="DA757">
        <f>AL757</f>
        <v>1</v>
      </c>
      <c r="DB757">
        <f t="shared" si="88"/>
        <v>0</v>
      </c>
      <c r="DC757">
        <f t="shared" si="89"/>
        <v>0</v>
      </c>
    </row>
    <row r="758" spans="1:107">
      <c r="A758">
        <f>ROW(Source!A310)</f>
        <v>310</v>
      </c>
      <c r="B758">
        <v>48583957</v>
      </c>
      <c r="C758">
        <v>48585981</v>
      </c>
      <c r="D758">
        <v>40547141</v>
      </c>
      <c r="E758">
        <v>1</v>
      </c>
      <c r="F758">
        <v>1</v>
      </c>
      <c r="G758">
        <v>1</v>
      </c>
      <c r="H758">
        <v>2</v>
      </c>
      <c r="I758" t="s">
        <v>1009</v>
      </c>
      <c r="J758" t="s">
        <v>1017</v>
      </c>
      <c r="K758" t="s">
        <v>1011</v>
      </c>
      <c r="L758">
        <v>1368</v>
      </c>
      <c r="N758">
        <v>1011</v>
      </c>
      <c r="O758" t="s">
        <v>997</v>
      </c>
      <c r="P758" t="s">
        <v>997</v>
      </c>
      <c r="Q758">
        <v>1</v>
      </c>
      <c r="W758">
        <v>0</v>
      </c>
      <c r="X758">
        <v>1753337916</v>
      </c>
      <c r="Y758">
        <v>0.26</v>
      </c>
      <c r="AA758">
        <v>0</v>
      </c>
      <c r="AB758">
        <v>32.090000000000003</v>
      </c>
      <c r="AC758">
        <v>12.1</v>
      </c>
      <c r="AD758">
        <v>0</v>
      </c>
      <c r="AE758">
        <v>0</v>
      </c>
      <c r="AF758">
        <v>32.090000000000003</v>
      </c>
      <c r="AG758">
        <v>12.1</v>
      </c>
      <c r="AH758">
        <v>0</v>
      </c>
      <c r="AI758">
        <v>1</v>
      </c>
      <c r="AJ758">
        <v>1</v>
      </c>
      <c r="AK758">
        <v>1</v>
      </c>
      <c r="AL758">
        <v>1</v>
      </c>
      <c r="AN758">
        <v>0</v>
      </c>
      <c r="AO758">
        <v>1</v>
      </c>
      <c r="AP758">
        <v>0</v>
      </c>
      <c r="AQ758">
        <v>0</v>
      </c>
      <c r="AR758">
        <v>0</v>
      </c>
      <c r="AS758" t="s">
        <v>3</v>
      </c>
      <c r="AT758">
        <v>0.26</v>
      </c>
      <c r="AU758" t="s">
        <v>3</v>
      </c>
      <c r="AV758">
        <v>0</v>
      </c>
      <c r="AW758">
        <v>2</v>
      </c>
      <c r="AX758">
        <v>48585988</v>
      </c>
      <c r="AY758">
        <v>1</v>
      </c>
      <c r="AZ758">
        <v>0</v>
      </c>
      <c r="BA758">
        <v>852</v>
      </c>
      <c r="BB758">
        <v>0</v>
      </c>
      <c r="BC758">
        <v>0</v>
      </c>
      <c r="BD758">
        <v>0</v>
      </c>
      <c r="BE758">
        <v>0</v>
      </c>
      <c r="BF758">
        <v>0</v>
      </c>
      <c r="BG758">
        <v>0</v>
      </c>
      <c r="BH758">
        <v>0</v>
      </c>
      <c r="BI758">
        <v>0</v>
      </c>
      <c r="BJ758">
        <v>0</v>
      </c>
      <c r="BK758">
        <v>0</v>
      </c>
      <c r="BL758">
        <v>0</v>
      </c>
      <c r="BM758">
        <v>0</v>
      </c>
      <c r="BN758">
        <v>0</v>
      </c>
      <c r="BO758">
        <v>0</v>
      </c>
      <c r="BP758">
        <v>0</v>
      </c>
      <c r="BQ758">
        <v>0</v>
      </c>
      <c r="BR758">
        <v>0</v>
      </c>
      <c r="BS758">
        <v>0</v>
      </c>
      <c r="BT758">
        <v>0</v>
      </c>
      <c r="BU758">
        <v>0</v>
      </c>
      <c r="BV758">
        <v>0</v>
      </c>
      <c r="BW758">
        <v>0</v>
      </c>
      <c r="CX758">
        <f>Y758*Source!I310</f>
        <v>2.6000000000000003E-3</v>
      </c>
      <c r="CY758">
        <f>AB758</f>
        <v>32.090000000000003</v>
      </c>
      <c r="CZ758">
        <f>AF758</f>
        <v>32.090000000000003</v>
      </c>
      <c r="DA758">
        <f>AJ758</f>
        <v>1</v>
      </c>
      <c r="DB758">
        <f t="shared" si="88"/>
        <v>8.34</v>
      </c>
      <c r="DC758">
        <f t="shared" si="89"/>
        <v>3.15</v>
      </c>
    </row>
    <row r="759" spans="1:107">
      <c r="A759">
        <f>ROW(Source!A310)</f>
        <v>310</v>
      </c>
      <c r="B759">
        <v>48583957</v>
      </c>
      <c r="C759">
        <v>48585981</v>
      </c>
      <c r="D759">
        <v>40539429</v>
      </c>
      <c r="E759">
        <v>1</v>
      </c>
      <c r="F759">
        <v>1</v>
      </c>
      <c r="G759">
        <v>1</v>
      </c>
      <c r="H759">
        <v>3</v>
      </c>
      <c r="I759" t="s">
        <v>663</v>
      </c>
      <c r="J759" t="s">
        <v>665</v>
      </c>
      <c r="K759" t="s">
        <v>664</v>
      </c>
      <c r="L759">
        <v>1348</v>
      </c>
      <c r="N759">
        <v>1009</v>
      </c>
      <c r="O759" t="s">
        <v>40</v>
      </c>
      <c r="P759" t="s">
        <v>40</v>
      </c>
      <c r="Q759">
        <v>1000</v>
      </c>
      <c r="W759">
        <v>0</v>
      </c>
      <c r="X759">
        <v>-856488199</v>
      </c>
      <c r="Y759">
        <v>1.82</v>
      </c>
      <c r="AA759">
        <v>0</v>
      </c>
      <c r="AB759">
        <v>0</v>
      </c>
      <c r="AC759">
        <v>0</v>
      </c>
      <c r="AD759">
        <v>0</v>
      </c>
      <c r="AE759">
        <v>0</v>
      </c>
      <c r="AF759">
        <v>0</v>
      </c>
      <c r="AG759">
        <v>0</v>
      </c>
      <c r="AH759">
        <v>0</v>
      </c>
      <c r="AI759">
        <v>1</v>
      </c>
      <c r="AJ759">
        <v>1</v>
      </c>
      <c r="AK759">
        <v>1</v>
      </c>
      <c r="AL759">
        <v>1</v>
      </c>
      <c r="AN759">
        <v>0</v>
      </c>
      <c r="AO759">
        <v>0</v>
      </c>
      <c r="AP759">
        <v>1</v>
      </c>
      <c r="AQ759">
        <v>0</v>
      </c>
      <c r="AR759">
        <v>0</v>
      </c>
      <c r="AS759" t="s">
        <v>3</v>
      </c>
      <c r="AT759">
        <v>1.82</v>
      </c>
      <c r="AU759" t="s">
        <v>3</v>
      </c>
      <c r="AV759">
        <v>0</v>
      </c>
      <c r="AW759">
        <v>2</v>
      </c>
      <c r="AX759">
        <v>48585989</v>
      </c>
      <c r="AY759">
        <v>1</v>
      </c>
      <c r="AZ759">
        <v>0</v>
      </c>
      <c r="BA759">
        <v>853</v>
      </c>
      <c r="BB759">
        <v>0</v>
      </c>
      <c r="BC759">
        <v>0</v>
      </c>
      <c r="BD759">
        <v>0</v>
      </c>
      <c r="BE759">
        <v>0</v>
      </c>
      <c r="BF759">
        <v>0</v>
      </c>
      <c r="BG759">
        <v>0</v>
      </c>
      <c r="BH759">
        <v>0</v>
      </c>
      <c r="BI759">
        <v>0</v>
      </c>
      <c r="BJ759">
        <v>0</v>
      </c>
      <c r="BK759">
        <v>0</v>
      </c>
      <c r="BL759">
        <v>0</v>
      </c>
      <c r="BM759">
        <v>0</v>
      </c>
      <c r="BN759">
        <v>0</v>
      </c>
      <c r="BO759">
        <v>0</v>
      </c>
      <c r="BP759">
        <v>0</v>
      </c>
      <c r="BQ759">
        <v>0</v>
      </c>
      <c r="BR759">
        <v>0</v>
      </c>
      <c r="BS759">
        <v>0</v>
      </c>
      <c r="BT759">
        <v>0</v>
      </c>
      <c r="BU759">
        <v>0</v>
      </c>
      <c r="BV759">
        <v>0</v>
      </c>
      <c r="BW759">
        <v>0</v>
      </c>
      <c r="CX759">
        <f>Y759*Source!I310</f>
        <v>1.8200000000000001E-2</v>
      </c>
      <c r="CY759">
        <f>AA759</f>
        <v>0</v>
      </c>
      <c r="CZ759">
        <f>AE759</f>
        <v>0</v>
      </c>
      <c r="DA759">
        <f>AI759</f>
        <v>1</v>
      </c>
      <c r="DB759">
        <f t="shared" si="88"/>
        <v>0</v>
      </c>
      <c r="DC759">
        <f t="shared" si="89"/>
        <v>0</v>
      </c>
    </row>
    <row r="760" spans="1:107">
      <c r="A760">
        <f>ROW(Source!A312)</f>
        <v>312</v>
      </c>
      <c r="B760">
        <v>48583957</v>
      </c>
      <c r="C760">
        <v>48585991</v>
      </c>
      <c r="D760">
        <v>23130498</v>
      </c>
      <c r="E760">
        <v>1</v>
      </c>
      <c r="F760">
        <v>1</v>
      </c>
      <c r="G760">
        <v>1</v>
      </c>
      <c r="H760">
        <v>1</v>
      </c>
      <c r="I760" t="s">
        <v>1012</v>
      </c>
      <c r="J760" t="s">
        <v>3</v>
      </c>
      <c r="K760" t="s">
        <v>1013</v>
      </c>
      <c r="L760">
        <v>1369</v>
      </c>
      <c r="N760">
        <v>1013</v>
      </c>
      <c r="O760" t="s">
        <v>991</v>
      </c>
      <c r="P760" t="s">
        <v>991</v>
      </c>
      <c r="Q760">
        <v>1</v>
      </c>
      <c r="W760">
        <v>0</v>
      </c>
      <c r="X760">
        <v>-1343846476</v>
      </c>
      <c r="Y760">
        <v>18.3</v>
      </c>
      <c r="AA760">
        <v>0</v>
      </c>
      <c r="AB760">
        <v>0</v>
      </c>
      <c r="AC760">
        <v>0</v>
      </c>
      <c r="AD760">
        <v>7.36</v>
      </c>
      <c r="AE760">
        <v>0</v>
      </c>
      <c r="AF760">
        <v>0</v>
      </c>
      <c r="AG760">
        <v>0</v>
      </c>
      <c r="AH760">
        <v>7.36</v>
      </c>
      <c r="AI760">
        <v>1</v>
      </c>
      <c r="AJ760">
        <v>1</v>
      </c>
      <c r="AK760">
        <v>1</v>
      </c>
      <c r="AL760">
        <v>1</v>
      </c>
      <c r="AN760">
        <v>0</v>
      </c>
      <c r="AO760">
        <v>1</v>
      </c>
      <c r="AP760">
        <v>0</v>
      </c>
      <c r="AQ760">
        <v>0</v>
      </c>
      <c r="AR760">
        <v>0</v>
      </c>
      <c r="AS760" t="s">
        <v>3</v>
      </c>
      <c r="AT760">
        <v>18.3</v>
      </c>
      <c r="AU760" t="s">
        <v>3</v>
      </c>
      <c r="AV760">
        <v>1</v>
      </c>
      <c r="AW760">
        <v>2</v>
      </c>
      <c r="AX760">
        <v>48585995</v>
      </c>
      <c r="AY760">
        <v>1</v>
      </c>
      <c r="AZ760">
        <v>0</v>
      </c>
      <c r="BA760">
        <v>854</v>
      </c>
      <c r="BB760">
        <v>0</v>
      </c>
      <c r="BC760">
        <v>0</v>
      </c>
      <c r="BD760">
        <v>0</v>
      </c>
      <c r="BE760">
        <v>0</v>
      </c>
      <c r="BF760">
        <v>0</v>
      </c>
      <c r="BG760">
        <v>0</v>
      </c>
      <c r="BH760">
        <v>0</v>
      </c>
      <c r="BI760">
        <v>0</v>
      </c>
      <c r="BJ760">
        <v>0</v>
      </c>
      <c r="BK760">
        <v>0</v>
      </c>
      <c r="BL760">
        <v>0</v>
      </c>
      <c r="BM760">
        <v>0</v>
      </c>
      <c r="BN760">
        <v>0</v>
      </c>
      <c r="BO760">
        <v>0</v>
      </c>
      <c r="BP760">
        <v>0</v>
      </c>
      <c r="BQ760">
        <v>0</v>
      </c>
      <c r="BR760">
        <v>0</v>
      </c>
      <c r="BS760">
        <v>0</v>
      </c>
      <c r="BT760">
        <v>0</v>
      </c>
      <c r="BU760">
        <v>0</v>
      </c>
      <c r="BV760">
        <v>0</v>
      </c>
      <c r="BW760">
        <v>0</v>
      </c>
      <c r="CX760">
        <f>Y760*Source!I312</f>
        <v>1.2736799999999999</v>
      </c>
      <c r="CY760">
        <f>AD760</f>
        <v>7.36</v>
      </c>
      <c r="CZ760">
        <f>AH760</f>
        <v>7.36</v>
      </c>
      <c r="DA760">
        <f>AL760</f>
        <v>1</v>
      </c>
      <c r="DB760">
        <f t="shared" si="88"/>
        <v>134.69</v>
      </c>
      <c r="DC760">
        <f t="shared" si="89"/>
        <v>0</v>
      </c>
    </row>
    <row r="761" spans="1:107">
      <c r="A761">
        <f>ROW(Source!A312)</f>
        <v>312</v>
      </c>
      <c r="B761">
        <v>48583957</v>
      </c>
      <c r="C761">
        <v>48585991</v>
      </c>
      <c r="D761">
        <v>121548</v>
      </c>
      <c r="E761">
        <v>1</v>
      </c>
      <c r="F761">
        <v>1</v>
      </c>
      <c r="G761">
        <v>1</v>
      </c>
      <c r="H761">
        <v>1</v>
      </c>
      <c r="I761" t="s">
        <v>24</v>
      </c>
      <c r="J761" t="s">
        <v>3</v>
      </c>
      <c r="K761" t="s">
        <v>992</v>
      </c>
      <c r="L761">
        <v>608254</v>
      </c>
      <c r="N761">
        <v>1013</v>
      </c>
      <c r="O761" t="s">
        <v>993</v>
      </c>
      <c r="P761" t="s">
        <v>993</v>
      </c>
      <c r="Q761">
        <v>1</v>
      </c>
      <c r="W761">
        <v>0</v>
      </c>
      <c r="X761">
        <v>-185737400</v>
      </c>
      <c r="Y761">
        <v>0.2</v>
      </c>
      <c r="AA761">
        <v>0</v>
      </c>
      <c r="AB761">
        <v>0</v>
      </c>
      <c r="AC761">
        <v>0</v>
      </c>
      <c r="AD761">
        <v>0</v>
      </c>
      <c r="AE761">
        <v>0</v>
      </c>
      <c r="AF761">
        <v>0</v>
      </c>
      <c r="AG761">
        <v>0</v>
      </c>
      <c r="AH761">
        <v>0</v>
      </c>
      <c r="AI761">
        <v>1</v>
      </c>
      <c r="AJ761">
        <v>1</v>
      </c>
      <c r="AK761">
        <v>1</v>
      </c>
      <c r="AL761">
        <v>1</v>
      </c>
      <c r="AN761">
        <v>0</v>
      </c>
      <c r="AO761">
        <v>1</v>
      </c>
      <c r="AP761">
        <v>0</v>
      </c>
      <c r="AQ761">
        <v>0</v>
      </c>
      <c r="AR761">
        <v>0</v>
      </c>
      <c r="AS761" t="s">
        <v>3</v>
      </c>
      <c r="AT761">
        <v>0.2</v>
      </c>
      <c r="AU761" t="s">
        <v>3</v>
      </c>
      <c r="AV761">
        <v>2</v>
      </c>
      <c r="AW761">
        <v>2</v>
      </c>
      <c r="AX761">
        <v>48585996</v>
      </c>
      <c r="AY761">
        <v>1</v>
      </c>
      <c r="AZ761">
        <v>0</v>
      </c>
      <c r="BA761">
        <v>855</v>
      </c>
      <c r="BB761">
        <v>0</v>
      </c>
      <c r="BC761">
        <v>0</v>
      </c>
      <c r="BD761">
        <v>0</v>
      </c>
      <c r="BE761">
        <v>0</v>
      </c>
      <c r="BF761">
        <v>0</v>
      </c>
      <c r="BG761">
        <v>0</v>
      </c>
      <c r="BH761">
        <v>0</v>
      </c>
      <c r="BI761">
        <v>0</v>
      </c>
      <c r="BJ761">
        <v>0</v>
      </c>
      <c r="BK761">
        <v>0</v>
      </c>
      <c r="BL761">
        <v>0</v>
      </c>
      <c r="BM761">
        <v>0</v>
      </c>
      <c r="BN761">
        <v>0</v>
      </c>
      <c r="BO761">
        <v>0</v>
      </c>
      <c r="BP761">
        <v>0</v>
      </c>
      <c r="BQ761">
        <v>0</v>
      </c>
      <c r="BR761">
        <v>0</v>
      </c>
      <c r="BS761">
        <v>0</v>
      </c>
      <c r="BT761">
        <v>0</v>
      </c>
      <c r="BU761">
        <v>0</v>
      </c>
      <c r="BV761">
        <v>0</v>
      </c>
      <c r="BW761">
        <v>0</v>
      </c>
      <c r="CX761">
        <f>Y761*Source!I312</f>
        <v>1.392E-2</v>
      </c>
      <c r="CY761">
        <f>AD761</f>
        <v>0</v>
      </c>
      <c r="CZ761">
        <f>AH761</f>
        <v>0</v>
      </c>
      <c r="DA761">
        <f>AL761</f>
        <v>1</v>
      </c>
      <c r="DB761">
        <f t="shared" si="88"/>
        <v>0</v>
      </c>
      <c r="DC761">
        <f t="shared" si="89"/>
        <v>0</v>
      </c>
    </row>
    <row r="762" spans="1:107">
      <c r="A762">
        <f>ROW(Source!A312)</f>
        <v>312</v>
      </c>
      <c r="B762">
        <v>48583957</v>
      </c>
      <c r="C762">
        <v>48585991</v>
      </c>
      <c r="D762">
        <v>40547141</v>
      </c>
      <c r="E762">
        <v>1</v>
      </c>
      <c r="F762">
        <v>1</v>
      </c>
      <c r="G762">
        <v>1</v>
      </c>
      <c r="H762">
        <v>2</v>
      </c>
      <c r="I762" t="s">
        <v>1009</v>
      </c>
      <c r="J762" t="s">
        <v>1017</v>
      </c>
      <c r="K762" t="s">
        <v>1011</v>
      </c>
      <c r="L762">
        <v>1368</v>
      </c>
      <c r="N762">
        <v>1011</v>
      </c>
      <c r="O762" t="s">
        <v>997</v>
      </c>
      <c r="P762" t="s">
        <v>997</v>
      </c>
      <c r="Q762">
        <v>1</v>
      </c>
      <c r="W762">
        <v>0</v>
      </c>
      <c r="X762">
        <v>1753337916</v>
      </c>
      <c r="Y762">
        <v>0.2</v>
      </c>
      <c r="AA762">
        <v>0</v>
      </c>
      <c r="AB762">
        <v>32.090000000000003</v>
      </c>
      <c r="AC762">
        <v>12.1</v>
      </c>
      <c r="AD762">
        <v>0</v>
      </c>
      <c r="AE762">
        <v>0</v>
      </c>
      <c r="AF762">
        <v>32.090000000000003</v>
      </c>
      <c r="AG762">
        <v>12.1</v>
      </c>
      <c r="AH762">
        <v>0</v>
      </c>
      <c r="AI762">
        <v>1</v>
      </c>
      <c r="AJ762">
        <v>1</v>
      </c>
      <c r="AK762">
        <v>1</v>
      </c>
      <c r="AL762">
        <v>1</v>
      </c>
      <c r="AN762">
        <v>0</v>
      </c>
      <c r="AO762">
        <v>1</v>
      </c>
      <c r="AP762">
        <v>0</v>
      </c>
      <c r="AQ762">
        <v>0</v>
      </c>
      <c r="AR762">
        <v>0</v>
      </c>
      <c r="AS762" t="s">
        <v>3</v>
      </c>
      <c r="AT762">
        <v>0.2</v>
      </c>
      <c r="AU762" t="s">
        <v>3</v>
      </c>
      <c r="AV762">
        <v>0</v>
      </c>
      <c r="AW762">
        <v>2</v>
      </c>
      <c r="AX762">
        <v>48585997</v>
      </c>
      <c r="AY762">
        <v>1</v>
      </c>
      <c r="AZ762">
        <v>0</v>
      </c>
      <c r="BA762">
        <v>856</v>
      </c>
      <c r="BB762">
        <v>0</v>
      </c>
      <c r="BC762">
        <v>0</v>
      </c>
      <c r="BD762">
        <v>0</v>
      </c>
      <c r="BE762">
        <v>0</v>
      </c>
      <c r="BF762">
        <v>0</v>
      </c>
      <c r="BG762">
        <v>0</v>
      </c>
      <c r="BH762">
        <v>0</v>
      </c>
      <c r="BI762">
        <v>0</v>
      </c>
      <c r="BJ762">
        <v>0</v>
      </c>
      <c r="BK762">
        <v>0</v>
      </c>
      <c r="BL762">
        <v>0</v>
      </c>
      <c r="BM762">
        <v>0</v>
      </c>
      <c r="BN762">
        <v>0</v>
      </c>
      <c r="BO762">
        <v>0</v>
      </c>
      <c r="BP762">
        <v>0</v>
      </c>
      <c r="BQ762">
        <v>0</v>
      </c>
      <c r="BR762">
        <v>0</v>
      </c>
      <c r="BS762">
        <v>0</v>
      </c>
      <c r="BT762">
        <v>0</v>
      </c>
      <c r="BU762">
        <v>0</v>
      </c>
      <c r="BV762">
        <v>0</v>
      </c>
      <c r="BW762">
        <v>0</v>
      </c>
      <c r="CX762">
        <f>Y762*Source!I312</f>
        <v>1.392E-2</v>
      </c>
      <c r="CY762">
        <f>AB762</f>
        <v>32.090000000000003</v>
      </c>
      <c r="CZ762">
        <f>AF762</f>
        <v>32.090000000000003</v>
      </c>
      <c r="DA762">
        <f>AJ762</f>
        <v>1</v>
      </c>
      <c r="DB762">
        <f t="shared" si="88"/>
        <v>6.42</v>
      </c>
      <c r="DC762">
        <f t="shared" si="89"/>
        <v>2.42</v>
      </c>
    </row>
    <row r="763" spans="1:107">
      <c r="A763">
        <f>ROW(Source!A314)</f>
        <v>314</v>
      </c>
      <c r="B763">
        <v>48583957</v>
      </c>
      <c r="C763">
        <v>48585999</v>
      </c>
      <c r="D763">
        <v>23146514</v>
      </c>
      <c r="E763">
        <v>1</v>
      </c>
      <c r="F763">
        <v>1</v>
      </c>
      <c r="G763">
        <v>1</v>
      </c>
      <c r="H763">
        <v>1</v>
      </c>
      <c r="I763" t="s">
        <v>1480</v>
      </c>
      <c r="J763" t="s">
        <v>3</v>
      </c>
      <c r="K763" t="s">
        <v>1481</v>
      </c>
      <c r="L763">
        <v>1369</v>
      </c>
      <c r="N763">
        <v>1013</v>
      </c>
      <c r="O763" t="s">
        <v>991</v>
      </c>
      <c r="P763" t="s">
        <v>991</v>
      </c>
      <c r="Q763">
        <v>1</v>
      </c>
      <c r="W763">
        <v>0</v>
      </c>
      <c r="X763">
        <v>-646155538</v>
      </c>
      <c r="Y763">
        <v>79.75</v>
      </c>
      <c r="AA763">
        <v>0</v>
      </c>
      <c r="AB763">
        <v>0</v>
      </c>
      <c r="AC763">
        <v>0</v>
      </c>
      <c r="AD763">
        <v>9.1300000000000008</v>
      </c>
      <c r="AE763">
        <v>0</v>
      </c>
      <c r="AF763">
        <v>0</v>
      </c>
      <c r="AG763">
        <v>0</v>
      </c>
      <c r="AH763">
        <v>9.1300000000000008</v>
      </c>
      <c r="AI763">
        <v>1</v>
      </c>
      <c r="AJ763">
        <v>1</v>
      </c>
      <c r="AK763">
        <v>1</v>
      </c>
      <c r="AL763">
        <v>1</v>
      </c>
      <c r="AN763">
        <v>0</v>
      </c>
      <c r="AO763">
        <v>1</v>
      </c>
      <c r="AP763">
        <v>0</v>
      </c>
      <c r="AQ763">
        <v>0</v>
      </c>
      <c r="AR763">
        <v>0</v>
      </c>
      <c r="AS763" t="s">
        <v>3</v>
      </c>
      <c r="AT763">
        <v>79.75</v>
      </c>
      <c r="AU763" t="s">
        <v>3</v>
      </c>
      <c r="AV763">
        <v>1</v>
      </c>
      <c r="AW763">
        <v>2</v>
      </c>
      <c r="AX763">
        <v>48586013</v>
      </c>
      <c r="AY763">
        <v>1</v>
      </c>
      <c r="AZ763">
        <v>0</v>
      </c>
      <c r="BA763">
        <v>857</v>
      </c>
      <c r="BB763">
        <v>0</v>
      </c>
      <c r="BC763">
        <v>0</v>
      </c>
      <c r="BD763">
        <v>0</v>
      </c>
      <c r="BE763">
        <v>0</v>
      </c>
      <c r="BF763">
        <v>0</v>
      </c>
      <c r="BG763">
        <v>0</v>
      </c>
      <c r="BH763">
        <v>0</v>
      </c>
      <c r="BI763">
        <v>0</v>
      </c>
      <c r="BJ763">
        <v>0</v>
      </c>
      <c r="BK763">
        <v>0</v>
      </c>
      <c r="BL763">
        <v>0</v>
      </c>
      <c r="BM763">
        <v>0</v>
      </c>
      <c r="BN763">
        <v>0</v>
      </c>
      <c r="BO763">
        <v>0</v>
      </c>
      <c r="BP763">
        <v>0</v>
      </c>
      <c r="BQ763">
        <v>0</v>
      </c>
      <c r="BR763">
        <v>0</v>
      </c>
      <c r="BS763">
        <v>0</v>
      </c>
      <c r="BT763">
        <v>0</v>
      </c>
      <c r="BU763">
        <v>0</v>
      </c>
      <c r="BV763">
        <v>0</v>
      </c>
      <c r="BW763">
        <v>0</v>
      </c>
      <c r="CX763">
        <f>Y763*Source!I314</f>
        <v>207.35</v>
      </c>
      <c r="CY763">
        <f>AD763</f>
        <v>9.1300000000000008</v>
      </c>
      <c r="CZ763">
        <f>AH763</f>
        <v>9.1300000000000008</v>
      </c>
      <c r="DA763">
        <f>AL763</f>
        <v>1</v>
      </c>
      <c r="DB763">
        <f t="shared" si="88"/>
        <v>728.12</v>
      </c>
      <c r="DC763">
        <f t="shared" si="89"/>
        <v>0</v>
      </c>
    </row>
    <row r="764" spans="1:107">
      <c r="A764">
        <f>ROW(Source!A314)</f>
        <v>314</v>
      </c>
      <c r="B764">
        <v>48583957</v>
      </c>
      <c r="C764">
        <v>48585999</v>
      </c>
      <c r="D764">
        <v>121548</v>
      </c>
      <c r="E764">
        <v>1</v>
      </c>
      <c r="F764">
        <v>1</v>
      </c>
      <c r="G764">
        <v>1</v>
      </c>
      <c r="H764">
        <v>1</v>
      </c>
      <c r="I764" t="s">
        <v>24</v>
      </c>
      <c r="J764" t="s">
        <v>3</v>
      </c>
      <c r="K764" t="s">
        <v>992</v>
      </c>
      <c r="L764">
        <v>608254</v>
      </c>
      <c r="N764">
        <v>1013</v>
      </c>
      <c r="O764" t="s">
        <v>993</v>
      </c>
      <c r="P764" t="s">
        <v>993</v>
      </c>
      <c r="Q764">
        <v>1</v>
      </c>
      <c r="W764">
        <v>0</v>
      </c>
      <c r="X764">
        <v>-185737400</v>
      </c>
      <c r="Y764">
        <v>0.37</v>
      </c>
      <c r="AA764">
        <v>0</v>
      </c>
      <c r="AB764">
        <v>0</v>
      </c>
      <c r="AC764">
        <v>0</v>
      </c>
      <c r="AD764">
        <v>0</v>
      </c>
      <c r="AE764">
        <v>0</v>
      </c>
      <c r="AF764">
        <v>0</v>
      </c>
      <c r="AG764">
        <v>0</v>
      </c>
      <c r="AH764">
        <v>0</v>
      </c>
      <c r="AI764">
        <v>1</v>
      </c>
      <c r="AJ764">
        <v>1</v>
      </c>
      <c r="AK764">
        <v>1</v>
      </c>
      <c r="AL764">
        <v>1</v>
      </c>
      <c r="AN764">
        <v>0</v>
      </c>
      <c r="AO764">
        <v>1</v>
      </c>
      <c r="AP764">
        <v>0</v>
      </c>
      <c r="AQ764">
        <v>0</v>
      </c>
      <c r="AR764">
        <v>0</v>
      </c>
      <c r="AS764" t="s">
        <v>3</v>
      </c>
      <c r="AT764">
        <v>0.37</v>
      </c>
      <c r="AU764" t="s">
        <v>3</v>
      </c>
      <c r="AV764">
        <v>2</v>
      </c>
      <c r="AW764">
        <v>2</v>
      </c>
      <c r="AX764">
        <v>48586014</v>
      </c>
      <c r="AY764">
        <v>1</v>
      </c>
      <c r="AZ764">
        <v>0</v>
      </c>
      <c r="BA764">
        <v>858</v>
      </c>
      <c r="BB764">
        <v>0</v>
      </c>
      <c r="BC764">
        <v>0</v>
      </c>
      <c r="BD764">
        <v>0</v>
      </c>
      <c r="BE764">
        <v>0</v>
      </c>
      <c r="BF764">
        <v>0</v>
      </c>
      <c r="BG764">
        <v>0</v>
      </c>
      <c r="BH764">
        <v>0</v>
      </c>
      <c r="BI764">
        <v>0</v>
      </c>
      <c r="BJ764">
        <v>0</v>
      </c>
      <c r="BK764">
        <v>0</v>
      </c>
      <c r="BL764">
        <v>0</v>
      </c>
      <c r="BM764">
        <v>0</v>
      </c>
      <c r="BN764">
        <v>0</v>
      </c>
      <c r="BO764">
        <v>0</v>
      </c>
      <c r="BP764">
        <v>0</v>
      </c>
      <c r="BQ764">
        <v>0</v>
      </c>
      <c r="BR764">
        <v>0</v>
      </c>
      <c r="BS764">
        <v>0</v>
      </c>
      <c r="BT764">
        <v>0</v>
      </c>
      <c r="BU764">
        <v>0</v>
      </c>
      <c r="BV764">
        <v>0</v>
      </c>
      <c r="BW764">
        <v>0</v>
      </c>
      <c r="CX764">
        <f>Y764*Source!I314</f>
        <v>0.96199999999999997</v>
      </c>
      <c r="CY764">
        <f>AD764</f>
        <v>0</v>
      </c>
      <c r="CZ764">
        <f>AH764</f>
        <v>0</v>
      </c>
      <c r="DA764">
        <f>AL764</f>
        <v>1</v>
      </c>
      <c r="DB764">
        <f t="shared" si="88"/>
        <v>0</v>
      </c>
      <c r="DC764">
        <f t="shared" si="89"/>
        <v>0</v>
      </c>
    </row>
    <row r="765" spans="1:107">
      <c r="A765">
        <f>ROW(Source!A314)</f>
        <v>314</v>
      </c>
      <c r="B765">
        <v>48583957</v>
      </c>
      <c r="C765">
        <v>48585999</v>
      </c>
      <c r="D765">
        <v>40546929</v>
      </c>
      <c r="E765">
        <v>1</v>
      </c>
      <c r="F765">
        <v>1</v>
      </c>
      <c r="G765">
        <v>1</v>
      </c>
      <c r="H765">
        <v>2</v>
      </c>
      <c r="I765" t="s">
        <v>1049</v>
      </c>
      <c r="J765" t="s">
        <v>1050</v>
      </c>
      <c r="K765" t="s">
        <v>1051</v>
      </c>
      <c r="L765">
        <v>1368</v>
      </c>
      <c r="N765">
        <v>1011</v>
      </c>
      <c r="O765" t="s">
        <v>997</v>
      </c>
      <c r="P765" t="s">
        <v>997</v>
      </c>
      <c r="Q765">
        <v>1</v>
      </c>
      <c r="W765">
        <v>0</v>
      </c>
      <c r="X765">
        <v>1604115853</v>
      </c>
      <c r="Y765">
        <v>0.27</v>
      </c>
      <c r="AA765">
        <v>0</v>
      </c>
      <c r="AB765">
        <v>103.49</v>
      </c>
      <c r="AC765">
        <v>12.1</v>
      </c>
      <c r="AD765">
        <v>0</v>
      </c>
      <c r="AE765">
        <v>0</v>
      </c>
      <c r="AF765">
        <v>103.49</v>
      </c>
      <c r="AG765">
        <v>12.1</v>
      </c>
      <c r="AH765">
        <v>0</v>
      </c>
      <c r="AI765">
        <v>1</v>
      </c>
      <c r="AJ765">
        <v>1</v>
      </c>
      <c r="AK765">
        <v>1</v>
      </c>
      <c r="AL765">
        <v>1</v>
      </c>
      <c r="AN765">
        <v>0</v>
      </c>
      <c r="AO765">
        <v>1</v>
      </c>
      <c r="AP765">
        <v>0</v>
      </c>
      <c r="AQ765">
        <v>0</v>
      </c>
      <c r="AR765">
        <v>0</v>
      </c>
      <c r="AS765" t="s">
        <v>3</v>
      </c>
      <c r="AT765">
        <v>0.27</v>
      </c>
      <c r="AU765" t="s">
        <v>3</v>
      </c>
      <c r="AV765">
        <v>0</v>
      </c>
      <c r="AW765">
        <v>2</v>
      </c>
      <c r="AX765">
        <v>48586015</v>
      </c>
      <c r="AY765">
        <v>1</v>
      </c>
      <c r="AZ765">
        <v>0</v>
      </c>
      <c r="BA765">
        <v>859</v>
      </c>
      <c r="BB765">
        <v>0</v>
      </c>
      <c r="BC765">
        <v>0</v>
      </c>
      <c r="BD765">
        <v>0</v>
      </c>
      <c r="BE765">
        <v>0</v>
      </c>
      <c r="BF765">
        <v>0</v>
      </c>
      <c r="BG765">
        <v>0</v>
      </c>
      <c r="BH765">
        <v>0</v>
      </c>
      <c r="BI765">
        <v>0</v>
      </c>
      <c r="BJ765">
        <v>0</v>
      </c>
      <c r="BK765">
        <v>0</v>
      </c>
      <c r="BL765">
        <v>0</v>
      </c>
      <c r="BM765">
        <v>0</v>
      </c>
      <c r="BN765">
        <v>0</v>
      </c>
      <c r="BO765">
        <v>0</v>
      </c>
      <c r="BP765">
        <v>0</v>
      </c>
      <c r="BQ765">
        <v>0</v>
      </c>
      <c r="BR765">
        <v>0</v>
      </c>
      <c r="BS765">
        <v>0</v>
      </c>
      <c r="BT765">
        <v>0</v>
      </c>
      <c r="BU765">
        <v>0</v>
      </c>
      <c r="BV765">
        <v>0</v>
      </c>
      <c r="BW765">
        <v>0</v>
      </c>
      <c r="CX765">
        <f>Y765*Source!I314</f>
        <v>0.70200000000000007</v>
      </c>
      <c r="CY765">
        <f>AB765</f>
        <v>103.49</v>
      </c>
      <c r="CZ765">
        <f>AF765</f>
        <v>103.49</v>
      </c>
      <c r="DA765">
        <f>AJ765</f>
        <v>1</v>
      </c>
      <c r="DB765">
        <f t="shared" si="88"/>
        <v>27.94</v>
      </c>
      <c r="DC765">
        <f t="shared" si="89"/>
        <v>3.27</v>
      </c>
    </row>
    <row r="766" spans="1:107">
      <c r="A766">
        <f>ROW(Source!A314)</f>
        <v>314</v>
      </c>
      <c r="B766">
        <v>48583957</v>
      </c>
      <c r="C766">
        <v>48585999</v>
      </c>
      <c r="D766">
        <v>40547010</v>
      </c>
      <c r="E766">
        <v>1</v>
      </c>
      <c r="F766">
        <v>1</v>
      </c>
      <c r="G766">
        <v>1</v>
      </c>
      <c r="H766">
        <v>2</v>
      </c>
      <c r="I766" t="s">
        <v>1052</v>
      </c>
      <c r="J766" t="s">
        <v>1053</v>
      </c>
      <c r="K766" t="s">
        <v>1054</v>
      </c>
      <c r="L766">
        <v>1368</v>
      </c>
      <c r="N766">
        <v>1011</v>
      </c>
      <c r="O766" t="s">
        <v>997</v>
      </c>
      <c r="P766" t="s">
        <v>997</v>
      </c>
      <c r="Q766">
        <v>1</v>
      </c>
      <c r="W766">
        <v>0</v>
      </c>
      <c r="X766">
        <v>1447433125</v>
      </c>
      <c r="Y766">
        <v>0.1</v>
      </c>
      <c r="AA766">
        <v>0</v>
      </c>
      <c r="AB766">
        <v>124.14</v>
      </c>
      <c r="AC766">
        <v>12.1</v>
      </c>
      <c r="AD766">
        <v>0</v>
      </c>
      <c r="AE766">
        <v>0</v>
      </c>
      <c r="AF766">
        <v>124.14</v>
      </c>
      <c r="AG766">
        <v>12.1</v>
      </c>
      <c r="AH766">
        <v>0</v>
      </c>
      <c r="AI766">
        <v>1</v>
      </c>
      <c r="AJ766">
        <v>1</v>
      </c>
      <c r="AK766">
        <v>1</v>
      </c>
      <c r="AL766">
        <v>1</v>
      </c>
      <c r="AN766">
        <v>0</v>
      </c>
      <c r="AO766">
        <v>1</v>
      </c>
      <c r="AP766">
        <v>0</v>
      </c>
      <c r="AQ766">
        <v>0</v>
      </c>
      <c r="AR766">
        <v>0</v>
      </c>
      <c r="AS766" t="s">
        <v>3</v>
      </c>
      <c r="AT766">
        <v>0.1</v>
      </c>
      <c r="AU766" t="s">
        <v>3</v>
      </c>
      <c r="AV766">
        <v>0</v>
      </c>
      <c r="AW766">
        <v>2</v>
      </c>
      <c r="AX766">
        <v>48586016</v>
      </c>
      <c r="AY766">
        <v>1</v>
      </c>
      <c r="AZ766">
        <v>0</v>
      </c>
      <c r="BA766">
        <v>860</v>
      </c>
      <c r="BB766">
        <v>0</v>
      </c>
      <c r="BC766">
        <v>0</v>
      </c>
      <c r="BD766">
        <v>0</v>
      </c>
      <c r="BE766">
        <v>0</v>
      </c>
      <c r="BF766">
        <v>0</v>
      </c>
      <c r="BG766">
        <v>0</v>
      </c>
      <c r="BH766">
        <v>0</v>
      </c>
      <c r="BI766">
        <v>0</v>
      </c>
      <c r="BJ766">
        <v>0</v>
      </c>
      <c r="BK766">
        <v>0</v>
      </c>
      <c r="BL766">
        <v>0</v>
      </c>
      <c r="BM766">
        <v>0</v>
      </c>
      <c r="BN766">
        <v>0</v>
      </c>
      <c r="BO766">
        <v>0</v>
      </c>
      <c r="BP766">
        <v>0</v>
      </c>
      <c r="BQ766">
        <v>0</v>
      </c>
      <c r="BR766">
        <v>0</v>
      </c>
      <c r="BS766">
        <v>0</v>
      </c>
      <c r="BT766">
        <v>0</v>
      </c>
      <c r="BU766">
        <v>0</v>
      </c>
      <c r="BV766">
        <v>0</v>
      </c>
      <c r="BW766">
        <v>0</v>
      </c>
      <c r="CX766">
        <f>Y766*Source!I314</f>
        <v>0.26</v>
      </c>
      <c r="CY766">
        <f>AB766</f>
        <v>124.14</v>
      </c>
      <c r="CZ766">
        <f>AF766</f>
        <v>124.14</v>
      </c>
      <c r="DA766">
        <f>AJ766</f>
        <v>1</v>
      </c>
      <c r="DB766">
        <f t="shared" si="88"/>
        <v>12.41</v>
      </c>
      <c r="DC766">
        <f t="shared" si="89"/>
        <v>1.21</v>
      </c>
    </row>
    <row r="767" spans="1:107">
      <c r="A767">
        <f>ROW(Source!A314)</f>
        <v>314</v>
      </c>
      <c r="B767">
        <v>48583957</v>
      </c>
      <c r="C767">
        <v>48585999</v>
      </c>
      <c r="D767">
        <v>40547216</v>
      </c>
      <c r="E767">
        <v>1</v>
      </c>
      <c r="F767">
        <v>1</v>
      </c>
      <c r="G767">
        <v>1</v>
      </c>
      <c r="H767">
        <v>2</v>
      </c>
      <c r="I767" t="s">
        <v>1440</v>
      </c>
      <c r="J767" t="s">
        <v>1441</v>
      </c>
      <c r="K767" t="s">
        <v>1442</v>
      </c>
      <c r="L767">
        <v>1368</v>
      </c>
      <c r="N767">
        <v>1011</v>
      </c>
      <c r="O767" t="s">
        <v>997</v>
      </c>
      <c r="P767" t="s">
        <v>997</v>
      </c>
      <c r="Q767">
        <v>1</v>
      </c>
      <c r="W767">
        <v>0</v>
      </c>
      <c r="X767">
        <v>4083802</v>
      </c>
      <c r="Y767">
        <v>34.92</v>
      </c>
      <c r="AA767">
        <v>0</v>
      </c>
      <c r="AB767">
        <v>1.43</v>
      </c>
      <c r="AC767">
        <v>0</v>
      </c>
      <c r="AD767">
        <v>0</v>
      </c>
      <c r="AE767">
        <v>0</v>
      </c>
      <c r="AF767">
        <v>1.43</v>
      </c>
      <c r="AG767">
        <v>0</v>
      </c>
      <c r="AH767">
        <v>0</v>
      </c>
      <c r="AI767">
        <v>1</v>
      </c>
      <c r="AJ767">
        <v>1</v>
      </c>
      <c r="AK767">
        <v>1</v>
      </c>
      <c r="AL767">
        <v>1</v>
      </c>
      <c r="AN767">
        <v>0</v>
      </c>
      <c r="AO767">
        <v>1</v>
      </c>
      <c r="AP767">
        <v>0</v>
      </c>
      <c r="AQ767">
        <v>0</v>
      </c>
      <c r="AR767">
        <v>0</v>
      </c>
      <c r="AS767" t="s">
        <v>3</v>
      </c>
      <c r="AT767">
        <v>34.92</v>
      </c>
      <c r="AU767" t="s">
        <v>3</v>
      </c>
      <c r="AV767">
        <v>0</v>
      </c>
      <c r="AW767">
        <v>2</v>
      </c>
      <c r="AX767">
        <v>48586017</v>
      </c>
      <c r="AY767">
        <v>1</v>
      </c>
      <c r="AZ767">
        <v>0</v>
      </c>
      <c r="BA767">
        <v>861</v>
      </c>
      <c r="BB767">
        <v>0</v>
      </c>
      <c r="BC767">
        <v>0</v>
      </c>
      <c r="BD767">
        <v>0</v>
      </c>
      <c r="BE767">
        <v>0</v>
      </c>
      <c r="BF767">
        <v>0</v>
      </c>
      <c r="BG767">
        <v>0</v>
      </c>
      <c r="BH767">
        <v>0</v>
      </c>
      <c r="BI767">
        <v>0</v>
      </c>
      <c r="BJ767">
        <v>0</v>
      </c>
      <c r="BK767">
        <v>0</v>
      </c>
      <c r="BL767">
        <v>0</v>
      </c>
      <c r="BM767">
        <v>0</v>
      </c>
      <c r="BN767">
        <v>0</v>
      </c>
      <c r="BO767">
        <v>0</v>
      </c>
      <c r="BP767">
        <v>0</v>
      </c>
      <c r="BQ767">
        <v>0</v>
      </c>
      <c r="BR767">
        <v>0</v>
      </c>
      <c r="BS767">
        <v>0</v>
      </c>
      <c r="BT767">
        <v>0</v>
      </c>
      <c r="BU767">
        <v>0</v>
      </c>
      <c r="BV767">
        <v>0</v>
      </c>
      <c r="BW767">
        <v>0</v>
      </c>
      <c r="CX767">
        <f>Y767*Source!I314</f>
        <v>90.792000000000002</v>
      </c>
      <c r="CY767">
        <f>AB767</f>
        <v>1.43</v>
      </c>
      <c r="CZ767">
        <f>AF767</f>
        <v>1.43</v>
      </c>
      <c r="DA767">
        <f>AJ767</f>
        <v>1</v>
      </c>
      <c r="DB767">
        <f t="shared" si="88"/>
        <v>49.94</v>
      </c>
      <c r="DC767">
        <f t="shared" si="89"/>
        <v>0</v>
      </c>
    </row>
    <row r="768" spans="1:107">
      <c r="A768">
        <f>ROW(Source!A314)</f>
        <v>314</v>
      </c>
      <c r="B768">
        <v>48583957</v>
      </c>
      <c r="C768">
        <v>48585999</v>
      </c>
      <c r="D768">
        <v>40548857</v>
      </c>
      <c r="E768">
        <v>1</v>
      </c>
      <c r="F768">
        <v>1</v>
      </c>
      <c r="G768">
        <v>1</v>
      </c>
      <c r="H768">
        <v>2</v>
      </c>
      <c r="I768" t="s">
        <v>1028</v>
      </c>
      <c r="J768" t="s">
        <v>1029</v>
      </c>
      <c r="K768" t="s">
        <v>1030</v>
      </c>
      <c r="L768">
        <v>1368</v>
      </c>
      <c r="N768">
        <v>1011</v>
      </c>
      <c r="O768" t="s">
        <v>997</v>
      </c>
      <c r="P768" t="s">
        <v>997</v>
      </c>
      <c r="Q768">
        <v>1</v>
      </c>
      <c r="W768">
        <v>0</v>
      </c>
      <c r="X768">
        <v>-671646184</v>
      </c>
      <c r="Y768">
        <v>1.4</v>
      </c>
      <c r="AA768">
        <v>0</v>
      </c>
      <c r="AB768">
        <v>91.76</v>
      </c>
      <c r="AC768">
        <v>10.35</v>
      </c>
      <c r="AD768">
        <v>0</v>
      </c>
      <c r="AE768">
        <v>0</v>
      </c>
      <c r="AF768">
        <v>91.76</v>
      </c>
      <c r="AG768">
        <v>10.35</v>
      </c>
      <c r="AH768">
        <v>0</v>
      </c>
      <c r="AI768">
        <v>1</v>
      </c>
      <c r="AJ768">
        <v>1</v>
      </c>
      <c r="AK768">
        <v>1</v>
      </c>
      <c r="AL768">
        <v>1</v>
      </c>
      <c r="AN768">
        <v>0</v>
      </c>
      <c r="AO768">
        <v>1</v>
      </c>
      <c r="AP768">
        <v>0</v>
      </c>
      <c r="AQ768">
        <v>0</v>
      </c>
      <c r="AR768">
        <v>0</v>
      </c>
      <c r="AS768" t="s">
        <v>3</v>
      </c>
      <c r="AT768">
        <v>1.4</v>
      </c>
      <c r="AU768" t="s">
        <v>3</v>
      </c>
      <c r="AV768">
        <v>0</v>
      </c>
      <c r="AW768">
        <v>2</v>
      </c>
      <c r="AX768">
        <v>48586018</v>
      </c>
      <c r="AY768">
        <v>1</v>
      </c>
      <c r="AZ768">
        <v>0</v>
      </c>
      <c r="BA768">
        <v>862</v>
      </c>
      <c r="BB768">
        <v>0</v>
      </c>
      <c r="BC768">
        <v>0</v>
      </c>
      <c r="BD768">
        <v>0</v>
      </c>
      <c r="BE768">
        <v>0</v>
      </c>
      <c r="BF768">
        <v>0</v>
      </c>
      <c r="BG768">
        <v>0</v>
      </c>
      <c r="BH768">
        <v>0</v>
      </c>
      <c r="BI768">
        <v>0</v>
      </c>
      <c r="BJ768">
        <v>0</v>
      </c>
      <c r="BK768">
        <v>0</v>
      </c>
      <c r="BL768">
        <v>0</v>
      </c>
      <c r="BM768">
        <v>0</v>
      </c>
      <c r="BN768">
        <v>0</v>
      </c>
      <c r="BO768">
        <v>0</v>
      </c>
      <c r="BP768">
        <v>0</v>
      </c>
      <c r="BQ768">
        <v>0</v>
      </c>
      <c r="BR768">
        <v>0</v>
      </c>
      <c r="BS768">
        <v>0</v>
      </c>
      <c r="BT768">
        <v>0</v>
      </c>
      <c r="BU768">
        <v>0</v>
      </c>
      <c r="BV768">
        <v>0</v>
      </c>
      <c r="BW768">
        <v>0</v>
      </c>
      <c r="CX768">
        <f>Y768*Source!I314</f>
        <v>3.6399999999999997</v>
      </c>
      <c r="CY768">
        <f>AB768</f>
        <v>91.76</v>
      </c>
      <c r="CZ768">
        <f>AF768</f>
        <v>91.76</v>
      </c>
      <c r="DA768">
        <f>AJ768</f>
        <v>1</v>
      </c>
      <c r="DB768">
        <f t="shared" si="88"/>
        <v>128.46</v>
      </c>
      <c r="DC768">
        <f t="shared" si="89"/>
        <v>14.49</v>
      </c>
    </row>
    <row r="769" spans="1:107">
      <c r="A769">
        <f>ROW(Source!A314)</f>
        <v>314</v>
      </c>
      <c r="B769">
        <v>48583957</v>
      </c>
      <c r="C769">
        <v>48585999</v>
      </c>
      <c r="D769">
        <v>40482568</v>
      </c>
      <c r="E769">
        <v>1</v>
      </c>
      <c r="F769">
        <v>1</v>
      </c>
      <c r="G769">
        <v>1</v>
      </c>
      <c r="H769">
        <v>3</v>
      </c>
      <c r="I769" t="s">
        <v>1443</v>
      </c>
      <c r="J769" t="s">
        <v>1444</v>
      </c>
      <c r="K769" t="s">
        <v>1445</v>
      </c>
      <c r="L769">
        <v>1339</v>
      </c>
      <c r="N769">
        <v>1007</v>
      </c>
      <c r="O769" t="s">
        <v>1040</v>
      </c>
      <c r="P769" t="s">
        <v>1040</v>
      </c>
      <c r="Q769">
        <v>1</v>
      </c>
      <c r="W769">
        <v>0</v>
      </c>
      <c r="X769">
        <v>-821751618</v>
      </c>
      <c r="Y769">
        <v>0.67</v>
      </c>
      <c r="AA769">
        <v>6.22</v>
      </c>
      <c r="AB769">
        <v>0</v>
      </c>
      <c r="AC769">
        <v>0</v>
      </c>
      <c r="AD769">
        <v>0</v>
      </c>
      <c r="AE769">
        <v>6.22</v>
      </c>
      <c r="AF769">
        <v>0</v>
      </c>
      <c r="AG769">
        <v>0</v>
      </c>
      <c r="AH769">
        <v>0</v>
      </c>
      <c r="AI769">
        <v>1</v>
      </c>
      <c r="AJ769">
        <v>1</v>
      </c>
      <c r="AK769">
        <v>1</v>
      </c>
      <c r="AL769">
        <v>1</v>
      </c>
      <c r="AN769">
        <v>0</v>
      </c>
      <c r="AO769">
        <v>1</v>
      </c>
      <c r="AP769">
        <v>0</v>
      </c>
      <c r="AQ769">
        <v>0</v>
      </c>
      <c r="AR769">
        <v>0</v>
      </c>
      <c r="AS769" t="s">
        <v>3</v>
      </c>
      <c r="AT769">
        <v>0.67</v>
      </c>
      <c r="AU769" t="s">
        <v>3</v>
      </c>
      <c r="AV769">
        <v>0</v>
      </c>
      <c r="AW769">
        <v>2</v>
      </c>
      <c r="AX769">
        <v>48586019</v>
      </c>
      <c r="AY769">
        <v>1</v>
      </c>
      <c r="AZ769">
        <v>0</v>
      </c>
      <c r="BA769">
        <v>863</v>
      </c>
      <c r="BB769">
        <v>0</v>
      </c>
      <c r="BC769">
        <v>0</v>
      </c>
      <c r="BD769">
        <v>0</v>
      </c>
      <c r="BE769">
        <v>0</v>
      </c>
      <c r="BF769">
        <v>0</v>
      </c>
      <c r="BG769">
        <v>0</v>
      </c>
      <c r="BH769">
        <v>0</v>
      </c>
      <c r="BI769">
        <v>0</v>
      </c>
      <c r="BJ769">
        <v>0</v>
      </c>
      <c r="BK769">
        <v>0</v>
      </c>
      <c r="BL769">
        <v>0</v>
      </c>
      <c r="BM769">
        <v>0</v>
      </c>
      <c r="BN769">
        <v>0</v>
      </c>
      <c r="BO769">
        <v>0</v>
      </c>
      <c r="BP769">
        <v>0</v>
      </c>
      <c r="BQ769">
        <v>0</v>
      </c>
      <c r="BR769">
        <v>0</v>
      </c>
      <c r="BS769">
        <v>0</v>
      </c>
      <c r="BT769">
        <v>0</v>
      </c>
      <c r="BU769">
        <v>0</v>
      </c>
      <c r="BV769">
        <v>0</v>
      </c>
      <c r="BW769">
        <v>0</v>
      </c>
      <c r="CX769">
        <f>Y769*Source!I314</f>
        <v>1.7420000000000002</v>
      </c>
      <c r="CY769">
        <f t="shared" ref="CY769:CY775" si="90">AA769</f>
        <v>6.22</v>
      </c>
      <c r="CZ769">
        <f t="shared" ref="CZ769:CZ775" si="91">AE769</f>
        <v>6.22</v>
      </c>
      <c r="DA769">
        <f t="shared" ref="DA769:DA775" si="92">AI769</f>
        <v>1</v>
      </c>
      <c r="DB769">
        <f t="shared" si="88"/>
        <v>4.17</v>
      </c>
      <c r="DC769">
        <f t="shared" si="89"/>
        <v>0</v>
      </c>
    </row>
    <row r="770" spans="1:107">
      <c r="A770">
        <f>ROW(Source!A314)</f>
        <v>314</v>
      </c>
      <c r="B770">
        <v>48583957</v>
      </c>
      <c r="C770">
        <v>48585999</v>
      </c>
      <c r="D770">
        <v>40488783</v>
      </c>
      <c r="E770">
        <v>1</v>
      </c>
      <c r="F770">
        <v>1</v>
      </c>
      <c r="G770">
        <v>1</v>
      </c>
      <c r="H770">
        <v>3</v>
      </c>
      <c r="I770" t="s">
        <v>1482</v>
      </c>
      <c r="J770" t="s">
        <v>1483</v>
      </c>
      <c r="K770" t="s">
        <v>1484</v>
      </c>
      <c r="L770">
        <v>1348</v>
      </c>
      <c r="N770">
        <v>1009</v>
      </c>
      <c r="O770" t="s">
        <v>40</v>
      </c>
      <c r="P770" t="s">
        <v>40</v>
      </c>
      <c r="Q770">
        <v>1000</v>
      </c>
      <c r="W770">
        <v>0</v>
      </c>
      <c r="X770">
        <v>-535625866</v>
      </c>
      <c r="Y770">
        <v>5.0000000000000001E-4</v>
      </c>
      <c r="AA770">
        <v>13560</v>
      </c>
      <c r="AB770">
        <v>0</v>
      </c>
      <c r="AC770">
        <v>0</v>
      </c>
      <c r="AD770">
        <v>0</v>
      </c>
      <c r="AE770">
        <v>13560</v>
      </c>
      <c r="AF770">
        <v>0</v>
      </c>
      <c r="AG770">
        <v>0</v>
      </c>
      <c r="AH770">
        <v>0</v>
      </c>
      <c r="AI770">
        <v>1</v>
      </c>
      <c r="AJ770">
        <v>1</v>
      </c>
      <c r="AK770">
        <v>1</v>
      </c>
      <c r="AL770">
        <v>1</v>
      </c>
      <c r="AN770">
        <v>0</v>
      </c>
      <c r="AO770">
        <v>1</v>
      </c>
      <c r="AP770">
        <v>0</v>
      </c>
      <c r="AQ770">
        <v>0</v>
      </c>
      <c r="AR770">
        <v>0</v>
      </c>
      <c r="AS770" t="s">
        <v>3</v>
      </c>
      <c r="AT770">
        <v>5.0000000000000001E-4</v>
      </c>
      <c r="AU770" t="s">
        <v>3</v>
      </c>
      <c r="AV770">
        <v>0</v>
      </c>
      <c r="AW770">
        <v>2</v>
      </c>
      <c r="AX770">
        <v>48586020</v>
      </c>
      <c r="AY770">
        <v>1</v>
      </c>
      <c r="AZ770">
        <v>0</v>
      </c>
      <c r="BA770">
        <v>864</v>
      </c>
      <c r="BB770">
        <v>0</v>
      </c>
      <c r="BC770">
        <v>0</v>
      </c>
      <c r="BD770">
        <v>0</v>
      </c>
      <c r="BE770">
        <v>0</v>
      </c>
      <c r="BF770">
        <v>0</v>
      </c>
      <c r="BG770">
        <v>0</v>
      </c>
      <c r="BH770">
        <v>0</v>
      </c>
      <c r="BI770">
        <v>0</v>
      </c>
      <c r="BJ770">
        <v>0</v>
      </c>
      <c r="BK770">
        <v>0</v>
      </c>
      <c r="BL770">
        <v>0</v>
      </c>
      <c r="BM770">
        <v>0</v>
      </c>
      <c r="BN770">
        <v>0</v>
      </c>
      <c r="BO770">
        <v>0</v>
      </c>
      <c r="BP770">
        <v>0</v>
      </c>
      <c r="BQ770">
        <v>0</v>
      </c>
      <c r="BR770">
        <v>0</v>
      </c>
      <c r="BS770">
        <v>0</v>
      </c>
      <c r="BT770">
        <v>0</v>
      </c>
      <c r="BU770">
        <v>0</v>
      </c>
      <c r="BV770">
        <v>0</v>
      </c>
      <c r="BW770">
        <v>0</v>
      </c>
      <c r="CX770">
        <f>Y770*Source!I314</f>
        <v>1.3000000000000002E-3</v>
      </c>
      <c r="CY770">
        <f t="shared" si="90"/>
        <v>13560</v>
      </c>
      <c r="CZ770">
        <f t="shared" si="91"/>
        <v>13560</v>
      </c>
      <c r="DA770">
        <f t="shared" si="92"/>
        <v>1</v>
      </c>
      <c r="DB770">
        <f t="shared" si="88"/>
        <v>6.78</v>
      </c>
      <c r="DC770">
        <f t="shared" si="89"/>
        <v>0</v>
      </c>
    </row>
    <row r="771" spans="1:107">
      <c r="A771">
        <f>ROW(Source!A314)</f>
        <v>314</v>
      </c>
      <c r="B771">
        <v>48583957</v>
      </c>
      <c r="C771">
        <v>48585999</v>
      </c>
      <c r="D771">
        <v>40482557</v>
      </c>
      <c r="E771">
        <v>1</v>
      </c>
      <c r="F771">
        <v>1</v>
      </c>
      <c r="G771">
        <v>1</v>
      </c>
      <c r="H771">
        <v>3</v>
      </c>
      <c r="I771" t="s">
        <v>1446</v>
      </c>
      <c r="J771" t="s">
        <v>1447</v>
      </c>
      <c r="K771" t="s">
        <v>1448</v>
      </c>
      <c r="L771">
        <v>1339</v>
      </c>
      <c r="N771">
        <v>1007</v>
      </c>
      <c r="O771" t="s">
        <v>1040</v>
      </c>
      <c r="P771" t="s">
        <v>1040</v>
      </c>
      <c r="Q771">
        <v>1</v>
      </c>
      <c r="W771">
        <v>0</v>
      </c>
      <c r="X771">
        <v>425694071</v>
      </c>
      <c r="Y771">
        <v>0.61</v>
      </c>
      <c r="AA771">
        <v>38.51</v>
      </c>
      <c r="AB771">
        <v>0</v>
      </c>
      <c r="AC771">
        <v>0</v>
      </c>
      <c r="AD771">
        <v>0</v>
      </c>
      <c r="AE771">
        <v>38.51</v>
      </c>
      <c r="AF771">
        <v>0</v>
      </c>
      <c r="AG771">
        <v>0</v>
      </c>
      <c r="AH771">
        <v>0</v>
      </c>
      <c r="AI771">
        <v>1</v>
      </c>
      <c r="AJ771">
        <v>1</v>
      </c>
      <c r="AK771">
        <v>1</v>
      </c>
      <c r="AL771">
        <v>1</v>
      </c>
      <c r="AN771">
        <v>0</v>
      </c>
      <c r="AO771">
        <v>1</v>
      </c>
      <c r="AP771">
        <v>0</v>
      </c>
      <c r="AQ771">
        <v>0</v>
      </c>
      <c r="AR771">
        <v>0</v>
      </c>
      <c r="AS771" t="s">
        <v>3</v>
      </c>
      <c r="AT771">
        <v>0.61</v>
      </c>
      <c r="AU771" t="s">
        <v>3</v>
      </c>
      <c r="AV771">
        <v>0</v>
      </c>
      <c r="AW771">
        <v>2</v>
      </c>
      <c r="AX771">
        <v>48586021</v>
      </c>
      <c r="AY771">
        <v>1</v>
      </c>
      <c r="AZ771">
        <v>0</v>
      </c>
      <c r="BA771">
        <v>865</v>
      </c>
      <c r="BB771">
        <v>0</v>
      </c>
      <c r="BC771">
        <v>0</v>
      </c>
      <c r="BD771">
        <v>0</v>
      </c>
      <c r="BE771">
        <v>0</v>
      </c>
      <c r="BF771">
        <v>0</v>
      </c>
      <c r="BG771">
        <v>0</v>
      </c>
      <c r="BH771">
        <v>0</v>
      </c>
      <c r="BI771">
        <v>0</v>
      </c>
      <c r="BJ771">
        <v>0</v>
      </c>
      <c r="BK771">
        <v>0</v>
      </c>
      <c r="BL771">
        <v>0</v>
      </c>
      <c r="BM771">
        <v>0</v>
      </c>
      <c r="BN771">
        <v>0</v>
      </c>
      <c r="BO771">
        <v>0</v>
      </c>
      <c r="BP771">
        <v>0</v>
      </c>
      <c r="BQ771">
        <v>0</v>
      </c>
      <c r="BR771">
        <v>0</v>
      </c>
      <c r="BS771">
        <v>0</v>
      </c>
      <c r="BT771">
        <v>0</v>
      </c>
      <c r="BU771">
        <v>0</v>
      </c>
      <c r="BV771">
        <v>0</v>
      </c>
      <c r="BW771">
        <v>0</v>
      </c>
      <c r="CX771">
        <f>Y771*Source!I314</f>
        <v>1.5860000000000001</v>
      </c>
      <c r="CY771">
        <f t="shared" si="90"/>
        <v>38.51</v>
      </c>
      <c r="CZ771">
        <f t="shared" si="91"/>
        <v>38.51</v>
      </c>
      <c r="DA771">
        <f t="shared" si="92"/>
        <v>1</v>
      </c>
      <c r="DB771">
        <f t="shared" si="88"/>
        <v>23.49</v>
      </c>
      <c r="DC771">
        <f t="shared" si="89"/>
        <v>0</v>
      </c>
    </row>
    <row r="772" spans="1:107">
      <c r="A772">
        <f>ROW(Source!A314)</f>
        <v>314</v>
      </c>
      <c r="B772">
        <v>48583957</v>
      </c>
      <c r="C772">
        <v>48585999</v>
      </c>
      <c r="D772">
        <v>40516567</v>
      </c>
      <c r="E772">
        <v>1</v>
      </c>
      <c r="F772">
        <v>1</v>
      </c>
      <c r="G772">
        <v>1</v>
      </c>
      <c r="H772">
        <v>3</v>
      </c>
      <c r="I772" t="s">
        <v>1485</v>
      </c>
      <c r="J772" t="s">
        <v>1486</v>
      </c>
      <c r="K772" t="s">
        <v>1487</v>
      </c>
      <c r="L772">
        <v>1301</v>
      </c>
      <c r="N772">
        <v>1003</v>
      </c>
      <c r="O772" t="s">
        <v>116</v>
      </c>
      <c r="P772" t="s">
        <v>116</v>
      </c>
      <c r="Q772">
        <v>1</v>
      </c>
      <c r="W772">
        <v>0</v>
      </c>
      <c r="X772">
        <v>1754857574</v>
      </c>
      <c r="Y772">
        <v>100</v>
      </c>
      <c r="AA772">
        <v>87.06</v>
      </c>
      <c r="AB772">
        <v>0</v>
      </c>
      <c r="AC772">
        <v>0</v>
      </c>
      <c r="AD772">
        <v>0</v>
      </c>
      <c r="AE772">
        <v>87.06</v>
      </c>
      <c r="AF772">
        <v>0</v>
      </c>
      <c r="AG772">
        <v>0</v>
      </c>
      <c r="AH772">
        <v>0</v>
      </c>
      <c r="AI772">
        <v>1</v>
      </c>
      <c r="AJ772">
        <v>1</v>
      </c>
      <c r="AK772">
        <v>1</v>
      </c>
      <c r="AL772">
        <v>1</v>
      </c>
      <c r="AN772">
        <v>0</v>
      </c>
      <c r="AO772">
        <v>1</v>
      </c>
      <c r="AP772">
        <v>0</v>
      </c>
      <c r="AQ772">
        <v>0</v>
      </c>
      <c r="AR772">
        <v>0</v>
      </c>
      <c r="AS772" t="s">
        <v>3</v>
      </c>
      <c r="AT772">
        <v>100</v>
      </c>
      <c r="AU772" t="s">
        <v>3</v>
      </c>
      <c r="AV772">
        <v>0</v>
      </c>
      <c r="AW772">
        <v>2</v>
      </c>
      <c r="AX772">
        <v>48586023</v>
      </c>
      <c r="AY772">
        <v>1</v>
      </c>
      <c r="AZ772">
        <v>0</v>
      </c>
      <c r="BA772">
        <v>867</v>
      </c>
      <c r="BB772">
        <v>0</v>
      </c>
      <c r="BC772">
        <v>0</v>
      </c>
      <c r="BD772">
        <v>0</v>
      </c>
      <c r="BE772">
        <v>0</v>
      </c>
      <c r="BF772">
        <v>0</v>
      </c>
      <c r="BG772">
        <v>0</v>
      </c>
      <c r="BH772">
        <v>0</v>
      </c>
      <c r="BI772">
        <v>0</v>
      </c>
      <c r="BJ772">
        <v>0</v>
      </c>
      <c r="BK772">
        <v>0</v>
      </c>
      <c r="BL772">
        <v>0</v>
      </c>
      <c r="BM772">
        <v>0</v>
      </c>
      <c r="BN772">
        <v>0</v>
      </c>
      <c r="BO772">
        <v>0</v>
      </c>
      <c r="BP772">
        <v>0</v>
      </c>
      <c r="BQ772">
        <v>0</v>
      </c>
      <c r="BR772">
        <v>0</v>
      </c>
      <c r="BS772">
        <v>0</v>
      </c>
      <c r="BT772">
        <v>0</v>
      </c>
      <c r="BU772">
        <v>0</v>
      </c>
      <c r="BV772">
        <v>0</v>
      </c>
      <c r="BW772">
        <v>0</v>
      </c>
      <c r="CX772">
        <f>Y772*Source!I314</f>
        <v>260</v>
      </c>
      <c r="CY772">
        <f t="shared" si="90"/>
        <v>87.06</v>
      </c>
      <c r="CZ772">
        <f t="shared" si="91"/>
        <v>87.06</v>
      </c>
      <c r="DA772">
        <f t="shared" si="92"/>
        <v>1</v>
      </c>
      <c r="DB772">
        <f t="shared" si="88"/>
        <v>8706</v>
      </c>
      <c r="DC772">
        <f t="shared" si="89"/>
        <v>0</v>
      </c>
    </row>
    <row r="773" spans="1:107">
      <c r="A773">
        <f>ROW(Source!A314)</f>
        <v>314</v>
      </c>
      <c r="B773">
        <v>48583957</v>
      </c>
      <c r="C773">
        <v>48585999</v>
      </c>
      <c r="D773">
        <v>40517392</v>
      </c>
      <c r="E773">
        <v>1</v>
      </c>
      <c r="F773">
        <v>1</v>
      </c>
      <c r="G773">
        <v>1</v>
      </c>
      <c r="H773">
        <v>3</v>
      </c>
      <c r="I773" t="s">
        <v>1174</v>
      </c>
      <c r="J773" t="s">
        <v>1175</v>
      </c>
      <c r="K773" t="s">
        <v>1176</v>
      </c>
      <c r="L773">
        <v>1339</v>
      </c>
      <c r="N773">
        <v>1007</v>
      </c>
      <c r="O773" t="s">
        <v>1040</v>
      </c>
      <c r="P773" t="s">
        <v>1040</v>
      </c>
      <c r="Q773">
        <v>1</v>
      </c>
      <c r="W773">
        <v>0</v>
      </c>
      <c r="X773">
        <v>1490988467</v>
      </c>
      <c r="Y773">
        <v>2.1000000000000001E-2</v>
      </c>
      <c r="AA773">
        <v>502</v>
      </c>
      <c r="AB773">
        <v>0</v>
      </c>
      <c r="AC773">
        <v>0</v>
      </c>
      <c r="AD773">
        <v>0</v>
      </c>
      <c r="AE773">
        <v>502</v>
      </c>
      <c r="AF773">
        <v>0</v>
      </c>
      <c r="AG773">
        <v>0</v>
      </c>
      <c r="AH773">
        <v>0</v>
      </c>
      <c r="AI773">
        <v>1</v>
      </c>
      <c r="AJ773">
        <v>1</v>
      </c>
      <c r="AK773">
        <v>1</v>
      </c>
      <c r="AL773">
        <v>1</v>
      </c>
      <c r="AN773">
        <v>0</v>
      </c>
      <c r="AO773">
        <v>1</v>
      </c>
      <c r="AP773">
        <v>0</v>
      </c>
      <c r="AQ773">
        <v>0</v>
      </c>
      <c r="AR773">
        <v>0</v>
      </c>
      <c r="AS773" t="s">
        <v>3</v>
      </c>
      <c r="AT773">
        <v>2.1000000000000001E-2</v>
      </c>
      <c r="AU773" t="s">
        <v>3</v>
      </c>
      <c r="AV773">
        <v>0</v>
      </c>
      <c r="AW773">
        <v>2</v>
      </c>
      <c r="AX773">
        <v>48586024</v>
      </c>
      <c r="AY773">
        <v>1</v>
      </c>
      <c r="AZ773">
        <v>0</v>
      </c>
      <c r="BA773">
        <v>868</v>
      </c>
      <c r="BB773">
        <v>0</v>
      </c>
      <c r="BC773">
        <v>0</v>
      </c>
      <c r="BD773">
        <v>0</v>
      </c>
      <c r="BE773">
        <v>0</v>
      </c>
      <c r="BF773">
        <v>0</v>
      </c>
      <c r="BG773">
        <v>0</v>
      </c>
      <c r="BH773">
        <v>0</v>
      </c>
      <c r="BI773">
        <v>0</v>
      </c>
      <c r="BJ773">
        <v>0</v>
      </c>
      <c r="BK773">
        <v>0</v>
      </c>
      <c r="BL773">
        <v>0</v>
      </c>
      <c r="BM773">
        <v>0</v>
      </c>
      <c r="BN773">
        <v>0</v>
      </c>
      <c r="BO773">
        <v>0</v>
      </c>
      <c r="BP773">
        <v>0</v>
      </c>
      <c r="BQ773">
        <v>0</v>
      </c>
      <c r="BR773">
        <v>0</v>
      </c>
      <c r="BS773">
        <v>0</v>
      </c>
      <c r="BT773">
        <v>0</v>
      </c>
      <c r="BU773">
        <v>0</v>
      </c>
      <c r="BV773">
        <v>0</v>
      </c>
      <c r="BW773">
        <v>0</v>
      </c>
      <c r="CX773">
        <f>Y773*Source!I314</f>
        <v>5.4600000000000003E-2</v>
      </c>
      <c r="CY773">
        <f t="shared" si="90"/>
        <v>502</v>
      </c>
      <c r="CZ773">
        <f t="shared" si="91"/>
        <v>502</v>
      </c>
      <c r="DA773">
        <f t="shared" si="92"/>
        <v>1</v>
      </c>
      <c r="DB773">
        <f t="shared" si="88"/>
        <v>10.54</v>
      </c>
      <c r="DC773">
        <f t="shared" si="89"/>
        <v>0</v>
      </c>
    </row>
    <row r="774" spans="1:107">
      <c r="A774">
        <f>ROW(Source!A314)</f>
        <v>314</v>
      </c>
      <c r="B774">
        <v>48583957</v>
      </c>
      <c r="C774">
        <v>48585999</v>
      </c>
      <c r="D774">
        <v>40525245</v>
      </c>
      <c r="E774">
        <v>1</v>
      </c>
      <c r="F774">
        <v>1</v>
      </c>
      <c r="G774">
        <v>1</v>
      </c>
      <c r="H774">
        <v>3</v>
      </c>
      <c r="I774" t="s">
        <v>1293</v>
      </c>
      <c r="J774" t="s">
        <v>1294</v>
      </c>
      <c r="K774" t="s">
        <v>1295</v>
      </c>
      <c r="L774">
        <v>1346</v>
      </c>
      <c r="N774">
        <v>1009</v>
      </c>
      <c r="O774" t="s">
        <v>220</v>
      </c>
      <c r="P774" t="s">
        <v>220</v>
      </c>
      <c r="Q774">
        <v>1</v>
      </c>
      <c r="W774">
        <v>0</v>
      </c>
      <c r="X774">
        <v>-1262037915</v>
      </c>
      <c r="Y774">
        <v>3.9300000000000002E-2</v>
      </c>
      <c r="AA774">
        <v>1.42</v>
      </c>
      <c r="AB774">
        <v>0</v>
      </c>
      <c r="AC774">
        <v>0</v>
      </c>
      <c r="AD774">
        <v>0</v>
      </c>
      <c r="AE774">
        <v>1.42</v>
      </c>
      <c r="AF774">
        <v>0</v>
      </c>
      <c r="AG774">
        <v>0</v>
      </c>
      <c r="AH774">
        <v>0</v>
      </c>
      <c r="AI774">
        <v>1</v>
      </c>
      <c r="AJ774">
        <v>1</v>
      </c>
      <c r="AK774">
        <v>1</v>
      </c>
      <c r="AL774">
        <v>1</v>
      </c>
      <c r="AN774">
        <v>0</v>
      </c>
      <c r="AO774">
        <v>1</v>
      </c>
      <c r="AP774">
        <v>0</v>
      </c>
      <c r="AQ774">
        <v>0</v>
      </c>
      <c r="AR774">
        <v>0</v>
      </c>
      <c r="AS774" t="s">
        <v>3</v>
      </c>
      <c r="AT774">
        <v>3.9300000000000002E-2</v>
      </c>
      <c r="AU774" t="s">
        <v>3</v>
      </c>
      <c r="AV774">
        <v>0</v>
      </c>
      <c r="AW774">
        <v>2</v>
      </c>
      <c r="AX774">
        <v>48586025</v>
      </c>
      <c r="AY774">
        <v>1</v>
      </c>
      <c r="AZ774">
        <v>0</v>
      </c>
      <c r="BA774">
        <v>869</v>
      </c>
      <c r="BB774">
        <v>0</v>
      </c>
      <c r="BC774">
        <v>0</v>
      </c>
      <c r="BD774">
        <v>0</v>
      </c>
      <c r="BE774">
        <v>0</v>
      </c>
      <c r="BF774">
        <v>0</v>
      </c>
      <c r="BG774">
        <v>0</v>
      </c>
      <c r="BH774">
        <v>0</v>
      </c>
      <c r="BI774">
        <v>0</v>
      </c>
      <c r="BJ774">
        <v>0</v>
      </c>
      <c r="BK774">
        <v>0</v>
      </c>
      <c r="BL774">
        <v>0</v>
      </c>
      <c r="BM774">
        <v>0</v>
      </c>
      <c r="BN774">
        <v>0</v>
      </c>
      <c r="BO774">
        <v>0</v>
      </c>
      <c r="BP774">
        <v>0</v>
      </c>
      <c r="BQ774">
        <v>0</v>
      </c>
      <c r="BR774">
        <v>0</v>
      </c>
      <c r="BS774">
        <v>0</v>
      </c>
      <c r="BT774">
        <v>0</v>
      </c>
      <c r="BU774">
        <v>0</v>
      </c>
      <c r="BV774">
        <v>0</v>
      </c>
      <c r="BW774">
        <v>0</v>
      </c>
      <c r="CX774">
        <f>Y774*Source!I314</f>
        <v>0.10218000000000001</v>
      </c>
      <c r="CY774">
        <f t="shared" si="90"/>
        <v>1.42</v>
      </c>
      <c r="CZ774">
        <f t="shared" si="91"/>
        <v>1.42</v>
      </c>
      <c r="DA774">
        <f t="shared" si="92"/>
        <v>1</v>
      </c>
      <c r="DB774">
        <f t="shared" si="88"/>
        <v>0.06</v>
      </c>
      <c r="DC774">
        <f t="shared" si="89"/>
        <v>0</v>
      </c>
    </row>
    <row r="775" spans="1:107">
      <c r="A775">
        <f>ROW(Source!A314)</f>
        <v>314</v>
      </c>
      <c r="B775">
        <v>48583957</v>
      </c>
      <c r="C775">
        <v>48585999</v>
      </c>
      <c r="D775">
        <v>40525967</v>
      </c>
      <c r="E775">
        <v>1</v>
      </c>
      <c r="F775">
        <v>1</v>
      </c>
      <c r="G775">
        <v>1</v>
      </c>
      <c r="H775">
        <v>3</v>
      </c>
      <c r="I775" t="s">
        <v>1090</v>
      </c>
      <c r="J775" t="s">
        <v>1091</v>
      </c>
      <c r="K775" t="s">
        <v>1092</v>
      </c>
      <c r="L775">
        <v>1339</v>
      </c>
      <c r="N775">
        <v>1007</v>
      </c>
      <c r="O775" t="s">
        <v>1040</v>
      </c>
      <c r="P775" t="s">
        <v>1040</v>
      </c>
      <c r="Q775">
        <v>1</v>
      </c>
      <c r="W775">
        <v>0</v>
      </c>
      <c r="X775">
        <v>-1418712732</v>
      </c>
      <c r="Y775">
        <v>10.99</v>
      </c>
      <c r="AA775">
        <v>2.4700000000000002</v>
      </c>
      <c r="AB775">
        <v>0</v>
      </c>
      <c r="AC775">
        <v>0</v>
      </c>
      <c r="AD775">
        <v>0</v>
      </c>
      <c r="AE775">
        <v>2.4700000000000002</v>
      </c>
      <c r="AF775">
        <v>0</v>
      </c>
      <c r="AG775">
        <v>0</v>
      </c>
      <c r="AH775">
        <v>0</v>
      </c>
      <c r="AI775">
        <v>1</v>
      </c>
      <c r="AJ775">
        <v>1</v>
      </c>
      <c r="AK775">
        <v>1</v>
      </c>
      <c r="AL775">
        <v>1</v>
      </c>
      <c r="AN775">
        <v>0</v>
      </c>
      <c r="AO775">
        <v>1</v>
      </c>
      <c r="AP775">
        <v>0</v>
      </c>
      <c r="AQ775">
        <v>0</v>
      </c>
      <c r="AR775">
        <v>0</v>
      </c>
      <c r="AS775" t="s">
        <v>3</v>
      </c>
      <c r="AT775">
        <v>10.99</v>
      </c>
      <c r="AU775" t="s">
        <v>3</v>
      </c>
      <c r="AV775">
        <v>0</v>
      </c>
      <c r="AW775">
        <v>2</v>
      </c>
      <c r="AX775">
        <v>48586026</v>
      </c>
      <c r="AY775">
        <v>1</v>
      </c>
      <c r="AZ775">
        <v>0</v>
      </c>
      <c r="BA775">
        <v>870</v>
      </c>
      <c r="BB775">
        <v>0</v>
      </c>
      <c r="BC775">
        <v>0</v>
      </c>
      <c r="BD775">
        <v>0</v>
      </c>
      <c r="BE775">
        <v>0</v>
      </c>
      <c r="BF775">
        <v>0</v>
      </c>
      <c r="BG775">
        <v>0</v>
      </c>
      <c r="BH775">
        <v>0</v>
      </c>
      <c r="BI775">
        <v>0</v>
      </c>
      <c r="BJ775">
        <v>0</v>
      </c>
      <c r="BK775">
        <v>0</v>
      </c>
      <c r="BL775">
        <v>0</v>
      </c>
      <c r="BM775">
        <v>0</v>
      </c>
      <c r="BN775">
        <v>0</v>
      </c>
      <c r="BO775">
        <v>0</v>
      </c>
      <c r="BP775">
        <v>0</v>
      </c>
      <c r="BQ775">
        <v>0</v>
      </c>
      <c r="BR775">
        <v>0</v>
      </c>
      <c r="BS775">
        <v>0</v>
      </c>
      <c r="BT775">
        <v>0</v>
      </c>
      <c r="BU775">
        <v>0</v>
      </c>
      <c r="BV775">
        <v>0</v>
      </c>
      <c r="BW775">
        <v>0</v>
      </c>
      <c r="CX775">
        <f>Y775*Source!I314</f>
        <v>28.574000000000002</v>
      </c>
      <c r="CY775">
        <f t="shared" si="90"/>
        <v>2.4700000000000002</v>
      </c>
      <c r="CZ775">
        <f t="shared" si="91"/>
        <v>2.4700000000000002</v>
      </c>
      <c r="DA775">
        <f t="shared" si="92"/>
        <v>1</v>
      </c>
      <c r="DB775">
        <f t="shared" si="88"/>
        <v>27.15</v>
      </c>
      <c r="DC775">
        <f t="shared" si="89"/>
        <v>0</v>
      </c>
    </row>
    <row r="776" spans="1:107">
      <c r="A776">
        <f>ROW(Source!A316)</f>
        <v>316</v>
      </c>
      <c r="B776">
        <v>48583957</v>
      </c>
      <c r="C776">
        <v>48586028</v>
      </c>
      <c r="D776">
        <v>23146426</v>
      </c>
      <c r="E776">
        <v>1</v>
      </c>
      <c r="F776">
        <v>1</v>
      </c>
      <c r="G776">
        <v>1</v>
      </c>
      <c r="H776">
        <v>1</v>
      </c>
      <c r="I776" t="s">
        <v>1102</v>
      </c>
      <c r="J776" t="s">
        <v>3</v>
      </c>
      <c r="K776" t="s">
        <v>1103</v>
      </c>
      <c r="L776">
        <v>1369</v>
      </c>
      <c r="N776">
        <v>1013</v>
      </c>
      <c r="O776" t="s">
        <v>991</v>
      </c>
      <c r="P776" t="s">
        <v>991</v>
      </c>
      <c r="Q776">
        <v>1</v>
      </c>
      <c r="W776">
        <v>0</v>
      </c>
      <c r="X776">
        <v>-348873804</v>
      </c>
      <c r="Y776">
        <v>3.52</v>
      </c>
      <c r="AA776">
        <v>0</v>
      </c>
      <c r="AB776">
        <v>0</v>
      </c>
      <c r="AC776">
        <v>0</v>
      </c>
      <c r="AD776">
        <v>9.27</v>
      </c>
      <c r="AE776">
        <v>0</v>
      </c>
      <c r="AF776">
        <v>0</v>
      </c>
      <c r="AG776">
        <v>0</v>
      </c>
      <c r="AH776">
        <v>9.27</v>
      </c>
      <c r="AI776">
        <v>1</v>
      </c>
      <c r="AJ776">
        <v>1</v>
      </c>
      <c r="AK776">
        <v>1</v>
      </c>
      <c r="AL776">
        <v>1</v>
      </c>
      <c r="AN776">
        <v>0</v>
      </c>
      <c r="AO776">
        <v>1</v>
      </c>
      <c r="AP776">
        <v>0</v>
      </c>
      <c r="AQ776">
        <v>0</v>
      </c>
      <c r="AR776">
        <v>0</v>
      </c>
      <c r="AS776" t="s">
        <v>3</v>
      </c>
      <c r="AT776">
        <v>3.52</v>
      </c>
      <c r="AU776" t="s">
        <v>3</v>
      </c>
      <c r="AV776">
        <v>1</v>
      </c>
      <c r="AW776">
        <v>2</v>
      </c>
      <c r="AX776">
        <v>48586036</v>
      </c>
      <c r="AY776">
        <v>1</v>
      </c>
      <c r="AZ776">
        <v>0</v>
      </c>
      <c r="BA776">
        <v>871</v>
      </c>
      <c r="BB776">
        <v>0</v>
      </c>
      <c r="BC776">
        <v>0</v>
      </c>
      <c r="BD776">
        <v>0</v>
      </c>
      <c r="BE776">
        <v>0</v>
      </c>
      <c r="BF776">
        <v>0</v>
      </c>
      <c r="BG776">
        <v>0</v>
      </c>
      <c r="BH776">
        <v>0</v>
      </c>
      <c r="BI776">
        <v>0</v>
      </c>
      <c r="BJ776">
        <v>0</v>
      </c>
      <c r="BK776">
        <v>0</v>
      </c>
      <c r="BL776">
        <v>0</v>
      </c>
      <c r="BM776">
        <v>0</v>
      </c>
      <c r="BN776">
        <v>0</v>
      </c>
      <c r="BO776">
        <v>0</v>
      </c>
      <c r="BP776">
        <v>0</v>
      </c>
      <c r="BQ776">
        <v>0</v>
      </c>
      <c r="BR776">
        <v>0</v>
      </c>
      <c r="BS776">
        <v>0</v>
      </c>
      <c r="BT776">
        <v>0</v>
      </c>
      <c r="BU776">
        <v>0</v>
      </c>
      <c r="BV776">
        <v>0</v>
      </c>
      <c r="BW776">
        <v>0</v>
      </c>
      <c r="CX776">
        <f>Y776*Source!I316</f>
        <v>91.52</v>
      </c>
      <c r="CY776">
        <f>AD776</f>
        <v>9.27</v>
      </c>
      <c r="CZ776">
        <f>AH776</f>
        <v>9.27</v>
      </c>
      <c r="DA776">
        <f>AL776</f>
        <v>1</v>
      </c>
      <c r="DB776">
        <f t="shared" si="88"/>
        <v>32.630000000000003</v>
      </c>
      <c r="DC776">
        <f t="shared" si="89"/>
        <v>0</v>
      </c>
    </row>
    <row r="777" spans="1:107">
      <c r="A777">
        <f>ROW(Source!A316)</f>
        <v>316</v>
      </c>
      <c r="B777">
        <v>48583957</v>
      </c>
      <c r="C777">
        <v>48586028</v>
      </c>
      <c r="D777">
        <v>40548630</v>
      </c>
      <c r="E777">
        <v>1</v>
      </c>
      <c r="F777">
        <v>1</v>
      </c>
      <c r="G777">
        <v>1</v>
      </c>
      <c r="H777">
        <v>2</v>
      </c>
      <c r="I777" t="s">
        <v>1488</v>
      </c>
      <c r="J777" t="s">
        <v>1489</v>
      </c>
      <c r="K777" t="s">
        <v>1490</v>
      </c>
      <c r="L777">
        <v>1368</v>
      </c>
      <c r="N777">
        <v>1011</v>
      </c>
      <c r="O777" t="s">
        <v>997</v>
      </c>
      <c r="P777" t="s">
        <v>997</v>
      </c>
      <c r="Q777">
        <v>1</v>
      </c>
      <c r="W777">
        <v>0</v>
      </c>
      <c r="X777">
        <v>-807248269</v>
      </c>
      <c r="Y777">
        <v>0.39</v>
      </c>
      <c r="AA777">
        <v>0</v>
      </c>
      <c r="AB777">
        <v>2.39</v>
      </c>
      <c r="AC777">
        <v>0</v>
      </c>
      <c r="AD777">
        <v>0</v>
      </c>
      <c r="AE777">
        <v>0</v>
      </c>
      <c r="AF777">
        <v>2.39</v>
      </c>
      <c r="AG777">
        <v>0</v>
      </c>
      <c r="AH777">
        <v>0</v>
      </c>
      <c r="AI777">
        <v>1</v>
      </c>
      <c r="AJ777">
        <v>1</v>
      </c>
      <c r="AK777">
        <v>1</v>
      </c>
      <c r="AL777">
        <v>1</v>
      </c>
      <c r="AN777">
        <v>0</v>
      </c>
      <c r="AO777">
        <v>1</v>
      </c>
      <c r="AP777">
        <v>0</v>
      </c>
      <c r="AQ777">
        <v>0</v>
      </c>
      <c r="AR777">
        <v>0</v>
      </c>
      <c r="AS777" t="s">
        <v>3</v>
      </c>
      <c r="AT777">
        <v>0.39</v>
      </c>
      <c r="AU777" t="s">
        <v>3</v>
      </c>
      <c r="AV777">
        <v>0</v>
      </c>
      <c r="AW777">
        <v>2</v>
      </c>
      <c r="AX777">
        <v>48586037</v>
      </c>
      <c r="AY777">
        <v>1</v>
      </c>
      <c r="AZ777">
        <v>0</v>
      </c>
      <c r="BA777">
        <v>872</v>
      </c>
      <c r="BB777">
        <v>0</v>
      </c>
      <c r="BC777">
        <v>0</v>
      </c>
      <c r="BD777">
        <v>0</v>
      </c>
      <c r="BE777">
        <v>0</v>
      </c>
      <c r="BF777">
        <v>0</v>
      </c>
      <c r="BG777">
        <v>0</v>
      </c>
      <c r="BH777">
        <v>0</v>
      </c>
      <c r="BI777">
        <v>0</v>
      </c>
      <c r="BJ777">
        <v>0</v>
      </c>
      <c r="BK777">
        <v>0</v>
      </c>
      <c r="BL777">
        <v>0</v>
      </c>
      <c r="BM777">
        <v>0</v>
      </c>
      <c r="BN777">
        <v>0</v>
      </c>
      <c r="BO777">
        <v>0</v>
      </c>
      <c r="BP777">
        <v>0</v>
      </c>
      <c r="BQ777">
        <v>0</v>
      </c>
      <c r="BR777">
        <v>0</v>
      </c>
      <c r="BS777">
        <v>0</v>
      </c>
      <c r="BT777">
        <v>0</v>
      </c>
      <c r="BU777">
        <v>0</v>
      </c>
      <c r="BV777">
        <v>0</v>
      </c>
      <c r="BW777">
        <v>0</v>
      </c>
      <c r="CX777">
        <f>Y777*Source!I316</f>
        <v>10.14</v>
      </c>
      <c r="CY777">
        <f>AB777</f>
        <v>2.39</v>
      </c>
      <c r="CZ777">
        <f>AF777</f>
        <v>2.39</v>
      </c>
      <c r="DA777">
        <f>AJ777</f>
        <v>1</v>
      </c>
      <c r="DB777">
        <f t="shared" si="88"/>
        <v>0.93</v>
      </c>
      <c r="DC777">
        <f t="shared" si="89"/>
        <v>0</v>
      </c>
    </row>
    <row r="778" spans="1:107">
      <c r="A778">
        <f>ROW(Source!A316)</f>
        <v>316</v>
      </c>
      <c r="B778">
        <v>48583957</v>
      </c>
      <c r="C778">
        <v>48586028</v>
      </c>
      <c r="D778">
        <v>40548857</v>
      </c>
      <c r="E778">
        <v>1</v>
      </c>
      <c r="F778">
        <v>1</v>
      </c>
      <c r="G778">
        <v>1</v>
      </c>
      <c r="H778">
        <v>2</v>
      </c>
      <c r="I778" t="s">
        <v>1028</v>
      </c>
      <c r="J778" t="s">
        <v>1029</v>
      </c>
      <c r="K778" t="s">
        <v>1030</v>
      </c>
      <c r="L778">
        <v>1368</v>
      </c>
      <c r="N778">
        <v>1011</v>
      </c>
      <c r="O778" t="s">
        <v>997</v>
      </c>
      <c r="P778" t="s">
        <v>997</v>
      </c>
      <c r="Q778">
        <v>1</v>
      </c>
      <c r="W778">
        <v>0</v>
      </c>
      <c r="X778">
        <v>-671646184</v>
      </c>
      <c r="Y778">
        <v>0.25</v>
      </c>
      <c r="AA778">
        <v>0</v>
      </c>
      <c r="AB778">
        <v>91.76</v>
      </c>
      <c r="AC778">
        <v>10.35</v>
      </c>
      <c r="AD778">
        <v>0</v>
      </c>
      <c r="AE778">
        <v>0</v>
      </c>
      <c r="AF778">
        <v>91.76</v>
      </c>
      <c r="AG778">
        <v>10.35</v>
      </c>
      <c r="AH778">
        <v>0</v>
      </c>
      <c r="AI778">
        <v>1</v>
      </c>
      <c r="AJ778">
        <v>1</v>
      </c>
      <c r="AK778">
        <v>1</v>
      </c>
      <c r="AL778">
        <v>1</v>
      </c>
      <c r="AN778">
        <v>0</v>
      </c>
      <c r="AO778">
        <v>1</v>
      </c>
      <c r="AP778">
        <v>0</v>
      </c>
      <c r="AQ778">
        <v>0</v>
      </c>
      <c r="AR778">
        <v>0</v>
      </c>
      <c r="AS778" t="s">
        <v>3</v>
      </c>
      <c r="AT778">
        <v>0.25</v>
      </c>
      <c r="AU778" t="s">
        <v>3</v>
      </c>
      <c r="AV778">
        <v>0</v>
      </c>
      <c r="AW778">
        <v>2</v>
      </c>
      <c r="AX778">
        <v>48586038</v>
      </c>
      <c r="AY778">
        <v>1</v>
      </c>
      <c r="AZ778">
        <v>0</v>
      </c>
      <c r="BA778">
        <v>873</v>
      </c>
      <c r="BB778">
        <v>0</v>
      </c>
      <c r="BC778">
        <v>0</v>
      </c>
      <c r="BD778">
        <v>0</v>
      </c>
      <c r="BE778">
        <v>0</v>
      </c>
      <c r="BF778">
        <v>0</v>
      </c>
      <c r="BG778">
        <v>0</v>
      </c>
      <c r="BH778">
        <v>0</v>
      </c>
      <c r="BI778">
        <v>0</v>
      </c>
      <c r="BJ778">
        <v>0</v>
      </c>
      <c r="BK778">
        <v>0</v>
      </c>
      <c r="BL778">
        <v>0</v>
      </c>
      <c r="BM778">
        <v>0</v>
      </c>
      <c r="BN778">
        <v>0</v>
      </c>
      <c r="BO778">
        <v>0</v>
      </c>
      <c r="BP778">
        <v>0</v>
      </c>
      <c r="BQ778">
        <v>0</v>
      </c>
      <c r="BR778">
        <v>0</v>
      </c>
      <c r="BS778">
        <v>0</v>
      </c>
      <c r="BT778">
        <v>0</v>
      </c>
      <c r="BU778">
        <v>0</v>
      </c>
      <c r="BV778">
        <v>0</v>
      </c>
      <c r="BW778">
        <v>0</v>
      </c>
      <c r="CX778">
        <f>Y778*Source!I316</f>
        <v>6.5</v>
      </c>
      <c r="CY778">
        <f>AB778</f>
        <v>91.76</v>
      </c>
      <c r="CZ778">
        <f>AF778</f>
        <v>91.76</v>
      </c>
      <c r="DA778">
        <f>AJ778</f>
        <v>1</v>
      </c>
      <c r="DB778">
        <f t="shared" si="88"/>
        <v>22.94</v>
      </c>
      <c r="DC778">
        <f t="shared" si="89"/>
        <v>2.59</v>
      </c>
    </row>
    <row r="779" spans="1:107">
      <c r="A779">
        <f>ROW(Source!A316)</f>
        <v>316</v>
      </c>
      <c r="B779">
        <v>48583957</v>
      </c>
      <c r="C779">
        <v>48586028</v>
      </c>
      <c r="D779">
        <v>40485668</v>
      </c>
      <c r="E779">
        <v>1</v>
      </c>
      <c r="F779">
        <v>1</v>
      </c>
      <c r="G779">
        <v>1</v>
      </c>
      <c r="H779">
        <v>3</v>
      </c>
      <c r="I779" t="s">
        <v>627</v>
      </c>
      <c r="J779" t="s">
        <v>629</v>
      </c>
      <c r="K779" t="s">
        <v>628</v>
      </c>
      <c r="L779">
        <v>1301</v>
      </c>
      <c r="N779">
        <v>1003</v>
      </c>
      <c r="O779" t="s">
        <v>116</v>
      </c>
      <c r="P779" t="s">
        <v>116</v>
      </c>
      <c r="Q779">
        <v>1</v>
      </c>
      <c r="W779">
        <v>0</v>
      </c>
      <c r="X779">
        <v>1697633584</v>
      </c>
      <c r="Y779">
        <v>15</v>
      </c>
      <c r="AA779">
        <v>3.04</v>
      </c>
      <c r="AB779">
        <v>0</v>
      </c>
      <c r="AC779">
        <v>0</v>
      </c>
      <c r="AD779">
        <v>0</v>
      </c>
      <c r="AE779">
        <v>3.04</v>
      </c>
      <c r="AF779">
        <v>0</v>
      </c>
      <c r="AG779">
        <v>0</v>
      </c>
      <c r="AH779">
        <v>0</v>
      </c>
      <c r="AI779">
        <v>1</v>
      </c>
      <c r="AJ779">
        <v>1</v>
      </c>
      <c r="AK779">
        <v>1</v>
      </c>
      <c r="AL779">
        <v>1</v>
      </c>
      <c r="AN779">
        <v>0</v>
      </c>
      <c r="AO779">
        <v>1</v>
      </c>
      <c r="AP779">
        <v>0</v>
      </c>
      <c r="AQ779">
        <v>0</v>
      </c>
      <c r="AR779">
        <v>0</v>
      </c>
      <c r="AS779" t="s">
        <v>3</v>
      </c>
      <c r="AT779">
        <v>15</v>
      </c>
      <c r="AU779" t="s">
        <v>3</v>
      </c>
      <c r="AV779">
        <v>0</v>
      </c>
      <c r="AW779">
        <v>2</v>
      </c>
      <c r="AX779">
        <v>48586040</v>
      </c>
      <c r="AY779">
        <v>1</v>
      </c>
      <c r="AZ779">
        <v>0</v>
      </c>
      <c r="BA779">
        <v>875</v>
      </c>
      <c r="BB779">
        <v>0</v>
      </c>
      <c r="BC779">
        <v>0</v>
      </c>
      <c r="BD779">
        <v>0</v>
      </c>
      <c r="BE779">
        <v>0</v>
      </c>
      <c r="BF779">
        <v>0</v>
      </c>
      <c r="BG779">
        <v>0</v>
      </c>
      <c r="BH779">
        <v>0</v>
      </c>
      <c r="BI779">
        <v>0</v>
      </c>
      <c r="BJ779">
        <v>0</v>
      </c>
      <c r="BK779">
        <v>0</v>
      </c>
      <c r="BL779">
        <v>0</v>
      </c>
      <c r="BM779">
        <v>0</v>
      </c>
      <c r="BN779">
        <v>0</v>
      </c>
      <c r="BO779">
        <v>0</v>
      </c>
      <c r="BP779">
        <v>0</v>
      </c>
      <c r="BQ779">
        <v>0</v>
      </c>
      <c r="BR779">
        <v>0</v>
      </c>
      <c r="BS779">
        <v>0</v>
      </c>
      <c r="BT779">
        <v>0</v>
      </c>
      <c r="BU779">
        <v>0</v>
      </c>
      <c r="BV779">
        <v>0</v>
      </c>
      <c r="BW779">
        <v>0</v>
      </c>
      <c r="CX779">
        <f>Y779*Source!I316</f>
        <v>390</v>
      </c>
      <c r="CY779">
        <f>AA779</f>
        <v>3.04</v>
      </c>
      <c r="CZ779">
        <f>AE779</f>
        <v>3.04</v>
      </c>
      <c r="DA779">
        <f>AI779</f>
        <v>1</v>
      </c>
      <c r="DB779">
        <f t="shared" si="88"/>
        <v>45.6</v>
      </c>
      <c r="DC779">
        <f t="shared" si="89"/>
        <v>0</v>
      </c>
    </row>
    <row r="780" spans="1:107">
      <c r="A780">
        <f>ROW(Source!A316)</f>
        <v>316</v>
      </c>
      <c r="B780">
        <v>48583957</v>
      </c>
      <c r="C780">
        <v>48586028</v>
      </c>
      <c r="D780">
        <v>40494485</v>
      </c>
      <c r="E780">
        <v>1</v>
      </c>
      <c r="F780">
        <v>1</v>
      </c>
      <c r="G780">
        <v>1</v>
      </c>
      <c r="H780">
        <v>3</v>
      </c>
      <c r="I780" t="s">
        <v>1491</v>
      </c>
      <c r="J780" t="s">
        <v>1492</v>
      </c>
      <c r="K780" t="s">
        <v>1493</v>
      </c>
      <c r="L780">
        <v>1354</v>
      </c>
      <c r="N780">
        <v>1010</v>
      </c>
      <c r="O780" t="s">
        <v>170</v>
      </c>
      <c r="P780" t="s">
        <v>170</v>
      </c>
      <c r="Q780">
        <v>1</v>
      </c>
      <c r="W780">
        <v>0</v>
      </c>
      <c r="X780">
        <v>-337722038</v>
      </c>
      <c r="Y780">
        <v>30</v>
      </c>
      <c r="AA780">
        <v>0.99</v>
      </c>
      <c r="AB780">
        <v>0</v>
      </c>
      <c r="AC780">
        <v>0</v>
      </c>
      <c r="AD780">
        <v>0</v>
      </c>
      <c r="AE780">
        <v>0.99</v>
      </c>
      <c r="AF780">
        <v>0</v>
      </c>
      <c r="AG780">
        <v>0</v>
      </c>
      <c r="AH780">
        <v>0</v>
      </c>
      <c r="AI780">
        <v>1</v>
      </c>
      <c r="AJ780">
        <v>1</v>
      </c>
      <c r="AK780">
        <v>1</v>
      </c>
      <c r="AL780">
        <v>1</v>
      </c>
      <c r="AN780">
        <v>0</v>
      </c>
      <c r="AO780">
        <v>1</v>
      </c>
      <c r="AP780">
        <v>0</v>
      </c>
      <c r="AQ780">
        <v>0</v>
      </c>
      <c r="AR780">
        <v>0</v>
      </c>
      <c r="AS780" t="s">
        <v>3</v>
      </c>
      <c r="AT780">
        <v>30</v>
      </c>
      <c r="AU780" t="s">
        <v>3</v>
      </c>
      <c r="AV780">
        <v>0</v>
      </c>
      <c r="AW780">
        <v>2</v>
      </c>
      <c r="AX780">
        <v>48586042</v>
      </c>
      <c r="AY780">
        <v>1</v>
      </c>
      <c r="AZ780">
        <v>0</v>
      </c>
      <c r="BA780">
        <v>877</v>
      </c>
      <c r="BB780">
        <v>0</v>
      </c>
      <c r="BC780">
        <v>0</v>
      </c>
      <c r="BD780">
        <v>0</v>
      </c>
      <c r="BE780">
        <v>0</v>
      </c>
      <c r="BF780">
        <v>0</v>
      </c>
      <c r="BG780">
        <v>0</v>
      </c>
      <c r="BH780">
        <v>0</v>
      </c>
      <c r="BI780">
        <v>0</v>
      </c>
      <c r="BJ780">
        <v>0</v>
      </c>
      <c r="BK780">
        <v>0</v>
      </c>
      <c r="BL780">
        <v>0</v>
      </c>
      <c r="BM780">
        <v>0</v>
      </c>
      <c r="BN780">
        <v>0</v>
      </c>
      <c r="BO780">
        <v>0</v>
      </c>
      <c r="BP780">
        <v>0</v>
      </c>
      <c r="BQ780">
        <v>0</v>
      </c>
      <c r="BR780">
        <v>0</v>
      </c>
      <c r="BS780">
        <v>0</v>
      </c>
      <c r="BT780">
        <v>0</v>
      </c>
      <c r="BU780">
        <v>0</v>
      </c>
      <c r="BV780">
        <v>0</v>
      </c>
      <c r="BW780">
        <v>0</v>
      </c>
      <c r="CX780">
        <f>Y780*Source!I316</f>
        <v>780</v>
      </c>
      <c r="CY780">
        <f>AA780</f>
        <v>0.99</v>
      </c>
      <c r="CZ780">
        <f>AE780</f>
        <v>0.99</v>
      </c>
      <c r="DA780">
        <f>AI780</f>
        <v>1</v>
      </c>
      <c r="DB780">
        <f t="shared" si="88"/>
        <v>29.7</v>
      </c>
      <c r="DC780">
        <f t="shared" si="89"/>
        <v>0</v>
      </c>
    </row>
    <row r="781" spans="1:107">
      <c r="A781">
        <f>ROW(Source!A316)</f>
        <v>316</v>
      </c>
      <c r="B781">
        <v>48583957</v>
      </c>
      <c r="C781">
        <v>48586028</v>
      </c>
      <c r="D781">
        <v>40496512</v>
      </c>
      <c r="E781">
        <v>1</v>
      </c>
      <c r="F781">
        <v>1</v>
      </c>
      <c r="G781">
        <v>1</v>
      </c>
      <c r="H781">
        <v>3</v>
      </c>
      <c r="I781" t="s">
        <v>620</v>
      </c>
      <c r="J781" t="s">
        <v>622</v>
      </c>
      <c r="K781" t="s">
        <v>621</v>
      </c>
      <c r="L781">
        <v>1296</v>
      </c>
      <c r="N781">
        <v>1002</v>
      </c>
      <c r="O781" t="s">
        <v>286</v>
      </c>
      <c r="P781" t="s">
        <v>286</v>
      </c>
      <c r="Q781">
        <v>1</v>
      </c>
      <c r="W781">
        <v>0</v>
      </c>
      <c r="X781">
        <v>-1233895360</v>
      </c>
      <c r="Y781">
        <v>0.14299999999999999</v>
      </c>
      <c r="AA781">
        <v>66.58</v>
      </c>
      <c r="AB781">
        <v>0</v>
      </c>
      <c r="AC781">
        <v>0</v>
      </c>
      <c r="AD781">
        <v>0</v>
      </c>
      <c r="AE781">
        <v>66.58</v>
      </c>
      <c r="AF781">
        <v>0</v>
      </c>
      <c r="AG781">
        <v>0</v>
      </c>
      <c r="AH781">
        <v>0</v>
      </c>
      <c r="AI781">
        <v>1</v>
      </c>
      <c r="AJ781">
        <v>1</v>
      </c>
      <c r="AK781">
        <v>1</v>
      </c>
      <c r="AL781">
        <v>1</v>
      </c>
      <c r="AN781">
        <v>0</v>
      </c>
      <c r="AO781">
        <v>1</v>
      </c>
      <c r="AP781">
        <v>0</v>
      </c>
      <c r="AQ781">
        <v>0</v>
      </c>
      <c r="AR781">
        <v>0</v>
      </c>
      <c r="AS781" t="s">
        <v>3</v>
      </c>
      <c r="AT781">
        <v>0.14299999999999999</v>
      </c>
      <c r="AU781" t="s">
        <v>3</v>
      </c>
      <c r="AV781">
        <v>0</v>
      </c>
      <c r="AW781">
        <v>2</v>
      </c>
      <c r="AX781">
        <v>48586043</v>
      </c>
      <c r="AY781">
        <v>1</v>
      </c>
      <c r="AZ781">
        <v>0</v>
      </c>
      <c r="BA781">
        <v>878</v>
      </c>
      <c r="BB781">
        <v>0</v>
      </c>
      <c r="BC781">
        <v>0</v>
      </c>
      <c r="BD781">
        <v>0</v>
      </c>
      <c r="BE781">
        <v>0</v>
      </c>
      <c r="BF781">
        <v>0</v>
      </c>
      <c r="BG781">
        <v>0</v>
      </c>
      <c r="BH781">
        <v>0</v>
      </c>
      <c r="BI781">
        <v>0</v>
      </c>
      <c r="BJ781">
        <v>0</v>
      </c>
      <c r="BK781">
        <v>0</v>
      </c>
      <c r="BL781">
        <v>0</v>
      </c>
      <c r="BM781">
        <v>0</v>
      </c>
      <c r="BN781">
        <v>0</v>
      </c>
      <c r="BO781">
        <v>0</v>
      </c>
      <c r="BP781">
        <v>0</v>
      </c>
      <c r="BQ781">
        <v>0</v>
      </c>
      <c r="BR781">
        <v>0</v>
      </c>
      <c r="BS781">
        <v>0</v>
      </c>
      <c r="BT781">
        <v>0</v>
      </c>
      <c r="BU781">
        <v>0</v>
      </c>
      <c r="BV781">
        <v>0</v>
      </c>
      <c r="BW781">
        <v>0</v>
      </c>
      <c r="CX781">
        <f>Y781*Source!I316</f>
        <v>3.7179999999999995</v>
      </c>
      <c r="CY781">
        <f>AA781</f>
        <v>66.58</v>
      </c>
      <c r="CZ781">
        <f>AE781</f>
        <v>66.58</v>
      </c>
      <c r="DA781">
        <f>AI781</f>
        <v>1</v>
      </c>
      <c r="DB781">
        <f t="shared" si="88"/>
        <v>9.52</v>
      </c>
      <c r="DC781">
        <f t="shared" si="89"/>
        <v>0</v>
      </c>
    </row>
    <row r="782" spans="1:107">
      <c r="A782">
        <f>ROW(Source!A316)</f>
        <v>316</v>
      </c>
      <c r="B782">
        <v>48583957</v>
      </c>
      <c r="C782">
        <v>48586028</v>
      </c>
      <c r="D782">
        <v>40496544</v>
      </c>
      <c r="E782">
        <v>1</v>
      </c>
      <c r="F782">
        <v>1</v>
      </c>
      <c r="G782">
        <v>1</v>
      </c>
      <c r="H782">
        <v>3</v>
      </c>
      <c r="I782" t="s">
        <v>617</v>
      </c>
      <c r="J782" t="s">
        <v>619</v>
      </c>
      <c r="K782" t="s">
        <v>618</v>
      </c>
      <c r="L782">
        <v>1296</v>
      </c>
      <c r="N782">
        <v>1002</v>
      </c>
      <c r="O782" t="s">
        <v>286</v>
      </c>
      <c r="P782" t="s">
        <v>286</v>
      </c>
      <c r="Q782">
        <v>1</v>
      </c>
      <c r="W782">
        <v>0</v>
      </c>
      <c r="X782">
        <v>966182252</v>
      </c>
      <c r="Y782">
        <v>0.02</v>
      </c>
      <c r="AA782">
        <v>166.01</v>
      </c>
      <c r="AB782">
        <v>0</v>
      </c>
      <c r="AC782">
        <v>0</v>
      </c>
      <c r="AD782">
        <v>0</v>
      </c>
      <c r="AE782">
        <v>166.01</v>
      </c>
      <c r="AF782">
        <v>0</v>
      </c>
      <c r="AG782">
        <v>0</v>
      </c>
      <c r="AH782">
        <v>0</v>
      </c>
      <c r="AI782">
        <v>1</v>
      </c>
      <c r="AJ782">
        <v>1</v>
      </c>
      <c r="AK782">
        <v>1</v>
      </c>
      <c r="AL782">
        <v>1</v>
      </c>
      <c r="AN782">
        <v>0</v>
      </c>
      <c r="AO782">
        <v>1</v>
      </c>
      <c r="AP782">
        <v>0</v>
      </c>
      <c r="AQ782">
        <v>0</v>
      </c>
      <c r="AR782">
        <v>0</v>
      </c>
      <c r="AS782" t="s">
        <v>3</v>
      </c>
      <c r="AT782">
        <v>0.02</v>
      </c>
      <c r="AU782" t="s">
        <v>3</v>
      </c>
      <c r="AV782">
        <v>0</v>
      </c>
      <c r="AW782">
        <v>2</v>
      </c>
      <c r="AX782">
        <v>48586044</v>
      </c>
      <c r="AY782">
        <v>1</v>
      </c>
      <c r="AZ782">
        <v>0</v>
      </c>
      <c r="BA782">
        <v>879</v>
      </c>
      <c r="BB782">
        <v>0</v>
      </c>
      <c r="BC782">
        <v>0</v>
      </c>
      <c r="BD782">
        <v>0</v>
      </c>
      <c r="BE782">
        <v>0</v>
      </c>
      <c r="BF782">
        <v>0</v>
      </c>
      <c r="BG782">
        <v>0</v>
      </c>
      <c r="BH782">
        <v>0</v>
      </c>
      <c r="BI782">
        <v>0</v>
      </c>
      <c r="BJ782">
        <v>0</v>
      </c>
      <c r="BK782">
        <v>0</v>
      </c>
      <c r="BL782">
        <v>0</v>
      </c>
      <c r="BM782">
        <v>0</v>
      </c>
      <c r="BN782">
        <v>0</v>
      </c>
      <c r="BO782">
        <v>0</v>
      </c>
      <c r="BP782">
        <v>0</v>
      </c>
      <c r="BQ782">
        <v>0</v>
      </c>
      <c r="BR782">
        <v>0</v>
      </c>
      <c r="BS782">
        <v>0</v>
      </c>
      <c r="BT782">
        <v>0</v>
      </c>
      <c r="BU782">
        <v>0</v>
      </c>
      <c r="BV782">
        <v>0</v>
      </c>
      <c r="BW782">
        <v>0</v>
      </c>
      <c r="CX782">
        <f>Y782*Source!I316</f>
        <v>0.52</v>
      </c>
      <c r="CY782">
        <f>AA782</f>
        <v>166.01</v>
      </c>
      <c r="CZ782">
        <f>AE782</f>
        <v>166.01</v>
      </c>
      <c r="DA782">
        <f>AI782</f>
        <v>1</v>
      </c>
      <c r="DB782">
        <f t="shared" si="88"/>
        <v>3.32</v>
      </c>
      <c r="DC782">
        <f t="shared" si="89"/>
        <v>0</v>
      </c>
    </row>
    <row r="783" spans="1:107">
      <c r="A783">
        <f>ROW(Source!A322)</f>
        <v>322</v>
      </c>
      <c r="B783">
        <v>48583957</v>
      </c>
      <c r="C783">
        <v>48586051</v>
      </c>
      <c r="D783">
        <v>23131309</v>
      </c>
      <c r="E783">
        <v>1</v>
      </c>
      <c r="F783">
        <v>1</v>
      </c>
      <c r="G783">
        <v>1</v>
      </c>
      <c r="H783">
        <v>1</v>
      </c>
      <c r="I783" t="s">
        <v>1191</v>
      </c>
      <c r="J783" t="s">
        <v>3</v>
      </c>
      <c r="K783" t="s">
        <v>1192</v>
      </c>
      <c r="L783">
        <v>1369</v>
      </c>
      <c r="N783">
        <v>1013</v>
      </c>
      <c r="O783" t="s">
        <v>991</v>
      </c>
      <c r="P783" t="s">
        <v>991</v>
      </c>
      <c r="Q783">
        <v>1</v>
      </c>
      <c r="W783">
        <v>0</v>
      </c>
      <c r="X783">
        <v>774529988</v>
      </c>
      <c r="Y783">
        <v>76.38</v>
      </c>
      <c r="AA783">
        <v>0</v>
      </c>
      <c r="AB783">
        <v>0</v>
      </c>
      <c r="AC783">
        <v>0</v>
      </c>
      <c r="AD783">
        <v>7.77</v>
      </c>
      <c r="AE783">
        <v>0</v>
      </c>
      <c r="AF783">
        <v>0</v>
      </c>
      <c r="AG783">
        <v>0</v>
      </c>
      <c r="AH783">
        <v>7.77</v>
      </c>
      <c r="AI783">
        <v>1</v>
      </c>
      <c r="AJ783">
        <v>1</v>
      </c>
      <c r="AK783">
        <v>1</v>
      </c>
      <c r="AL783">
        <v>1</v>
      </c>
      <c r="AN783">
        <v>0</v>
      </c>
      <c r="AO783">
        <v>1</v>
      </c>
      <c r="AP783">
        <v>0</v>
      </c>
      <c r="AQ783">
        <v>0</v>
      </c>
      <c r="AR783">
        <v>0</v>
      </c>
      <c r="AS783" t="s">
        <v>3</v>
      </c>
      <c r="AT783">
        <v>76.38</v>
      </c>
      <c r="AU783" t="s">
        <v>3</v>
      </c>
      <c r="AV783">
        <v>1</v>
      </c>
      <c r="AW783">
        <v>2</v>
      </c>
      <c r="AX783">
        <v>48586059</v>
      </c>
      <c r="AY783">
        <v>1</v>
      </c>
      <c r="AZ783">
        <v>0</v>
      </c>
      <c r="BA783">
        <v>881</v>
      </c>
      <c r="BB783">
        <v>0</v>
      </c>
      <c r="BC783">
        <v>0</v>
      </c>
      <c r="BD783">
        <v>0</v>
      </c>
      <c r="BE783">
        <v>0</v>
      </c>
      <c r="BF783">
        <v>0</v>
      </c>
      <c r="BG783">
        <v>0</v>
      </c>
      <c r="BH783">
        <v>0</v>
      </c>
      <c r="BI783">
        <v>0</v>
      </c>
      <c r="BJ783">
        <v>0</v>
      </c>
      <c r="BK783">
        <v>0</v>
      </c>
      <c r="BL783">
        <v>0</v>
      </c>
      <c r="BM783">
        <v>0</v>
      </c>
      <c r="BN783">
        <v>0</v>
      </c>
      <c r="BO783">
        <v>0</v>
      </c>
      <c r="BP783">
        <v>0</v>
      </c>
      <c r="BQ783">
        <v>0</v>
      </c>
      <c r="BR783">
        <v>0</v>
      </c>
      <c r="BS783">
        <v>0</v>
      </c>
      <c r="BT783">
        <v>0</v>
      </c>
      <c r="BU783">
        <v>0</v>
      </c>
      <c r="BV783">
        <v>0</v>
      </c>
      <c r="BW783">
        <v>0</v>
      </c>
      <c r="CX783">
        <f>Y783*Source!I322</f>
        <v>198.58799999999999</v>
      </c>
      <c r="CY783">
        <f>AD783</f>
        <v>7.77</v>
      </c>
      <c r="CZ783">
        <f>AH783</f>
        <v>7.77</v>
      </c>
      <c r="DA783">
        <f>AL783</f>
        <v>1</v>
      </c>
      <c r="DB783">
        <f t="shared" si="88"/>
        <v>593.47</v>
      </c>
      <c r="DC783">
        <f t="shared" si="89"/>
        <v>0</v>
      </c>
    </row>
    <row r="784" spans="1:107">
      <c r="A784">
        <f>ROW(Source!A322)</f>
        <v>322</v>
      </c>
      <c r="B784">
        <v>48583957</v>
      </c>
      <c r="C784">
        <v>48586051</v>
      </c>
      <c r="D784">
        <v>121548</v>
      </c>
      <c r="E784">
        <v>1</v>
      </c>
      <c r="F784">
        <v>1</v>
      </c>
      <c r="G784">
        <v>1</v>
      </c>
      <c r="H784">
        <v>1</v>
      </c>
      <c r="I784" t="s">
        <v>24</v>
      </c>
      <c r="J784" t="s">
        <v>3</v>
      </c>
      <c r="K784" t="s">
        <v>992</v>
      </c>
      <c r="L784">
        <v>608254</v>
      </c>
      <c r="N784">
        <v>1013</v>
      </c>
      <c r="O784" t="s">
        <v>993</v>
      </c>
      <c r="P784" t="s">
        <v>993</v>
      </c>
      <c r="Q784">
        <v>1</v>
      </c>
      <c r="W784">
        <v>0</v>
      </c>
      <c r="X784">
        <v>-185737400</v>
      </c>
      <c r="Y784">
        <v>0.26</v>
      </c>
      <c r="AA784">
        <v>0</v>
      </c>
      <c r="AB784">
        <v>0</v>
      </c>
      <c r="AC784">
        <v>0</v>
      </c>
      <c r="AD784">
        <v>0</v>
      </c>
      <c r="AE784">
        <v>0</v>
      </c>
      <c r="AF784">
        <v>0</v>
      </c>
      <c r="AG784">
        <v>0</v>
      </c>
      <c r="AH784">
        <v>0</v>
      </c>
      <c r="AI784">
        <v>1</v>
      </c>
      <c r="AJ784">
        <v>1</v>
      </c>
      <c r="AK784">
        <v>1</v>
      </c>
      <c r="AL784">
        <v>1</v>
      </c>
      <c r="AN784">
        <v>0</v>
      </c>
      <c r="AO784">
        <v>1</v>
      </c>
      <c r="AP784">
        <v>0</v>
      </c>
      <c r="AQ784">
        <v>0</v>
      </c>
      <c r="AR784">
        <v>0</v>
      </c>
      <c r="AS784" t="s">
        <v>3</v>
      </c>
      <c r="AT784">
        <v>0.26</v>
      </c>
      <c r="AU784" t="s">
        <v>3</v>
      </c>
      <c r="AV784">
        <v>2</v>
      </c>
      <c r="AW784">
        <v>2</v>
      </c>
      <c r="AX784">
        <v>48586060</v>
      </c>
      <c r="AY784">
        <v>1</v>
      </c>
      <c r="AZ784">
        <v>0</v>
      </c>
      <c r="BA784">
        <v>882</v>
      </c>
      <c r="BB784">
        <v>0</v>
      </c>
      <c r="BC784">
        <v>0</v>
      </c>
      <c r="BD784">
        <v>0</v>
      </c>
      <c r="BE784">
        <v>0</v>
      </c>
      <c r="BF784">
        <v>0</v>
      </c>
      <c r="BG784">
        <v>0</v>
      </c>
      <c r="BH784">
        <v>0</v>
      </c>
      <c r="BI784">
        <v>0</v>
      </c>
      <c r="BJ784">
        <v>0</v>
      </c>
      <c r="BK784">
        <v>0</v>
      </c>
      <c r="BL784">
        <v>0</v>
      </c>
      <c r="BM784">
        <v>0</v>
      </c>
      <c r="BN784">
        <v>0</v>
      </c>
      <c r="BO784">
        <v>0</v>
      </c>
      <c r="BP784">
        <v>0</v>
      </c>
      <c r="BQ784">
        <v>0</v>
      </c>
      <c r="BR784">
        <v>0</v>
      </c>
      <c r="BS784">
        <v>0</v>
      </c>
      <c r="BT784">
        <v>0</v>
      </c>
      <c r="BU784">
        <v>0</v>
      </c>
      <c r="BV784">
        <v>0</v>
      </c>
      <c r="BW784">
        <v>0</v>
      </c>
      <c r="CX784">
        <f>Y784*Source!I322</f>
        <v>0.67600000000000005</v>
      </c>
      <c r="CY784">
        <f>AD784</f>
        <v>0</v>
      </c>
      <c r="CZ784">
        <f>AH784</f>
        <v>0</v>
      </c>
      <c r="DA784">
        <f>AL784</f>
        <v>1</v>
      </c>
      <c r="DB784">
        <f t="shared" si="88"/>
        <v>0</v>
      </c>
      <c r="DC784">
        <f t="shared" si="89"/>
        <v>0</v>
      </c>
    </row>
    <row r="785" spans="1:107">
      <c r="A785">
        <f>ROW(Source!A322)</f>
        <v>322</v>
      </c>
      <c r="B785">
        <v>48583957</v>
      </c>
      <c r="C785">
        <v>48586051</v>
      </c>
      <c r="D785">
        <v>40547141</v>
      </c>
      <c r="E785">
        <v>1</v>
      </c>
      <c r="F785">
        <v>1</v>
      </c>
      <c r="G785">
        <v>1</v>
      </c>
      <c r="H785">
        <v>2</v>
      </c>
      <c r="I785" t="s">
        <v>1009</v>
      </c>
      <c r="J785" t="s">
        <v>1017</v>
      </c>
      <c r="K785" t="s">
        <v>1011</v>
      </c>
      <c r="L785">
        <v>1368</v>
      </c>
      <c r="N785">
        <v>1011</v>
      </c>
      <c r="O785" t="s">
        <v>997</v>
      </c>
      <c r="P785" t="s">
        <v>997</v>
      </c>
      <c r="Q785">
        <v>1</v>
      </c>
      <c r="W785">
        <v>0</v>
      </c>
      <c r="X785">
        <v>1753337916</v>
      </c>
      <c r="Y785">
        <v>0.26</v>
      </c>
      <c r="AA785">
        <v>0</v>
      </c>
      <c r="AB785">
        <v>32.090000000000003</v>
      </c>
      <c r="AC785">
        <v>12.1</v>
      </c>
      <c r="AD785">
        <v>0</v>
      </c>
      <c r="AE785">
        <v>0</v>
      </c>
      <c r="AF785">
        <v>32.090000000000003</v>
      </c>
      <c r="AG785">
        <v>12.1</v>
      </c>
      <c r="AH785">
        <v>0</v>
      </c>
      <c r="AI785">
        <v>1</v>
      </c>
      <c r="AJ785">
        <v>1</v>
      </c>
      <c r="AK785">
        <v>1</v>
      </c>
      <c r="AL785">
        <v>1</v>
      </c>
      <c r="AN785">
        <v>0</v>
      </c>
      <c r="AO785">
        <v>1</v>
      </c>
      <c r="AP785">
        <v>0</v>
      </c>
      <c r="AQ785">
        <v>0</v>
      </c>
      <c r="AR785">
        <v>0</v>
      </c>
      <c r="AS785" t="s">
        <v>3</v>
      </c>
      <c r="AT785">
        <v>0.26</v>
      </c>
      <c r="AU785" t="s">
        <v>3</v>
      </c>
      <c r="AV785">
        <v>0</v>
      </c>
      <c r="AW785">
        <v>2</v>
      </c>
      <c r="AX785">
        <v>48586061</v>
      </c>
      <c r="AY785">
        <v>1</v>
      </c>
      <c r="AZ785">
        <v>0</v>
      </c>
      <c r="BA785">
        <v>883</v>
      </c>
      <c r="BB785">
        <v>0</v>
      </c>
      <c r="BC785">
        <v>0</v>
      </c>
      <c r="BD785">
        <v>0</v>
      </c>
      <c r="BE785">
        <v>0</v>
      </c>
      <c r="BF785">
        <v>0</v>
      </c>
      <c r="BG785">
        <v>0</v>
      </c>
      <c r="BH785">
        <v>0</v>
      </c>
      <c r="BI785">
        <v>0</v>
      </c>
      <c r="BJ785">
        <v>0</v>
      </c>
      <c r="BK785">
        <v>0</v>
      </c>
      <c r="BL785">
        <v>0</v>
      </c>
      <c r="BM785">
        <v>0</v>
      </c>
      <c r="BN785">
        <v>0</v>
      </c>
      <c r="BO785">
        <v>0</v>
      </c>
      <c r="BP785">
        <v>0</v>
      </c>
      <c r="BQ785">
        <v>0</v>
      </c>
      <c r="BR785">
        <v>0</v>
      </c>
      <c r="BS785">
        <v>0</v>
      </c>
      <c r="BT785">
        <v>0</v>
      </c>
      <c r="BU785">
        <v>0</v>
      </c>
      <c r="BV785">
        <v>0</v>
      </c>
      <c r="BW785">
        <v>0</v>
      </c>
      <c r="CX785">
        <f>Y785*Source!I322</f>
        <v>0.67600000000000005</v>
      </c>
      <c r="CY785">
        <f>AB785</f>
        <v>32.090000000000003</v>
      </c>
      <c r="CZ785">
        <f>AF785</f>
        <v>32.090000000000003</v>
      </c>
      <c r="DA785">
        <f>AJ785</f>
        <v>1</v>
      </c>
      <c r="DB785">
        <f t="shared" si="88"/>
        <v>8.34</v>
      </c>
      <c r="DC785">
        <f t="shared" si="89"/>
        <v>3.15</v>
      </c>
    </row>
    <row r="786" spans="1:107">
      <c r="A786">
        <f>ROW(Source!A322)</f>
        <v>322</v>
      </c>
      <c r="B786">
        <v>48583957</v>
      </c>
      <c r="C786">
        <v>48586051</v>
      </c>
      <c r="D786">
        <v>40547216</v>
      </c>
      <c r="E786">
        <v>1</v>
      </c>
      <c r="F786">
        <v>1</v>
      </c>
      <c r="G786">
        <v>1</v>
      </c>
      <c r="H786">
        <v>2</v>
      </c>
      <c r="I786" t="s">
        <v>1440</v>
      </c>
      <c r="J786" t="s">
        <v>1441</v>
      </c>
      <c r="K786" t="s">
        <v>1442</v>
      </c>
      <c r="L786">
        <v>1368</v>
      </c>
      <c r="N786">
        <v>1011</v>
      </c>
      <c r="O786" t="s">
        <v>997</v>
      </c>
      <c r="P786" t="s">
        <v>997</v>
      </c>
      <c r="Q786">
        <v>1</v>
      </c>
      <c r="W786">
        <v>0</v>
      </c>
      <c r="X786">
        <v>4083802</v>
      </c>
      <c r="Y786">
        <v>6.5</v>
      </c>
      <c r="AA786">
        <v>0</v>
      </c>
      <c r="AB786">
        <v>1.43</v>
      </c>
      <c r="AC786">
        <v>0</v>
      </c>
      <c r="AD786">
        <v>0</v>
      </c>
      <c r="AE786">
        <v>0</v>
      </c>
      <c r="AF786">
        <v>1.43</v>
      </c>
      <c r="AG786">
        <v>0</v>
      </c>
      <c r="AH786">
        <v>0</v>
      </c>
      <c r="AI786">
        <v>1</v>
      </c>
      <c r="AJ786">
        <v>1</v>
      </c>
      <c r="AK786">
        <v>1</v>
      </c>
      <c r="AL786">
        <v>1</v>
      </c>
      <c r="AN786">
        <v>0</v>
      </c>
      <c r="AO786">
        <v>1</v>
      </c>
      <c r="AP786">
        <v>0</v>
      </c>
      <c r="AQ786">
        <v>0</v>
      </c>
      <c r="AR786">
        <v>0</v>
      </c>
      <c r="AS786" t="s">
        <v>3</v>
      </c>
      <c r="AT786">
        <v>6.5</v>
      </c>
      <c r="AU786" t="s">
        <v>3</v>
      </c>
      <c r="AV786">
        <v>0</v>
      </c>
      <c r="AW786">
        <v>2</v>
      </c>
      <c r="AX786">
        <v>48586062</v>
      </c>
      <c r="AY786">
        <v>1</v>
      </c>
      <c r="AZ786">
        <v>0</v>
      </c>
      <c r="BA786">
        <v>884</v>
      </c>
      <c r="BB786">
        <v>0</v>
      </c>
      <c r="BC786">
        <v>0</v>
      </c>
      <c r="BD786">
        <v>0</v>
      </c>
      <c r="BE786">
        <v>0</v>
      </c>
      <c r="BF786">
        <v>0</v>
      </c>
      <c r="BG786">
        <v>0</v>
      </c>
      <c r="BH786">
        <v>0</v>
      </c>
      <c r="BI786">
        <v>0</v>
      </c>
      <c r="BJ786">
        <v>0</v>
      </c>
      <c r="BK786">
        <v>0</v>
      </c>
      <c r="BL786">
        <v>0</v>
      </c>
      <c r="BM786">
        <v>0</v>
      </c>
      <c r="BN786">
        <v>0</v>
      </c>
      <c r="BO786">
        <v>0</v>
      </c>
      <c r="BP786">
        <v>0</v>
      </c>
      <c r="BQ786">
        <v>0</v>
      </c>
      <c r="BR786">
        <v>0</v>
      </c>
      <c r="BS786">
        <v>0</v>
      </c>
      <c r="BT786">
        <v>0</v>
      </c>
      <c r="BU786">
        <v>0</v>
      </c>
      <c r="BV786">
        <v>0</v>
      </c>
      <c r="BW786">
        <v>0</v>
      </c>
      <c r="CX786">
        <f>Y786*Source!I322</f>
        <v>16.900000000000002</v>
      </c>
      <c r="CY786">
        <f>AB786</f>
        <v>1.43</v>
      </c>
      <c r="CZ786">
        <f>AF786</f>
        <v>1.43</v>
      </c>
      <c r="DA786">
        <f>AJ786</f>
        <v>1</v>
      </c>
      <c r="DB786">
        <f t="shared" si="88"/>
        <v>9.3000000000000007</v>
      </c>
      <c r="DC786">
        <f t="shared" si="89"/>
        <v>0</v>
      </c>
    </row>
    <row r="787" spans="1:107">
      <c r="A787">
        <f>ROW(Source!A322)</f>
        <v>322</v>
      </c>
      <c r="B787">
        <v>48583957</v>
      </c>
      <c r="C787">
        <v>48586051</v>
      </c>
      <c r="D787">
        <v>40482568</v>
      </c>
      <c r="E787">
        <v>1</v>
      </c>
      <c r="F787">
        <v>1</v>
      </c>
      <c r="G787">
        <v>1</v>
      </c>
      <c r="H787">
        <v>3</v>
      </c>
      <c r="I787" t="s">
        <v>1443</v>
      </c>
      <c r="J787" t="s">
        <v>1444</v>
      </c>
      <c r="K787" t="s">
        <v>1445</v>
      </c>
      <c r="L787">
        <v>1339</v>
      </c>
      <c r="N787">
        <v>1007</v>
      </c>
      <c r="O787" t="s">
        <v>1040</v>
      </c>
      <c r="P787" t="s">
        <v>1040</v>
      </c>
      <c r="Q787">
        <v>1</v>
      </c>
      <c r="W787">
        <v>0</v>
      </c>
      <c r="X787">
        <v>-821751618</v>
      </c>
      <c r="Y787">
        <v>5.4</v>
      </c>
      <c r="AA787">
        <v>6.22</v>
      </c>
      <c r="AB787">
        <v>0</v>
      </c>
      <c r="AC787">
        <v>0</v>
      </c>
      <c r="AD787">
        <v>0</v>
      </c>
      <c r="AE787">
        <v>6.22</v>
      </c>
      <c r="AF787">
        <v>0</v>
      </c>
      <c r="AG787">
        <v>0</v>
      </c>
      <c r="AH787">
        <v>0</v>
      </c>
      <c r="AI787">
        <v>1</v>
      </c>
      <c r="AJ787">
        <v>1</v>
      </c>
      <c r="AK787">
        <v>1</v>
      </c>
      <c r="AL787">
        <v>1</v>
      </c>
      <c r="AN787">
        <v>0</v>
      </c>
      <c r="AO787">
        <v>1</v>
      </c>
      <c r="AP787">
        <v>0</v>
      </c>
      <c r="AQ787">
        <v>0</v>
      </c>
      <c r="AR787">
        <v>0</v>
      </c>
      <c r="AS787" t="s">
        <v>3</v>
      </c>
      <c r="AT787">
        <v>5.4</v>
      </c>
      <c r="AU787" t="s">
        <v>3</v>
      </c>
      <c r="AV787">
        <v>0</v>
      </c>
      <c r="AW787">
        <v>2</v>
      </c>
      <c r="AX787">
        <v>48586063</v>
      </c>
      <c r="AY787">
        <v>1</v>
      </c>
      <c r="AZ787">
        <v>0</v>
      </c>
      <c r="BA787">
        <v>885</v>
      </c>
      <c r="BB787">
        <v>0</v>
      </c>
      <c r="BC787">
        <v>0</v>
      </c>
      <c r="BD787">
        <v>0</v>
      </c>
      <c r="BE787">
        <v>0</v>
      </c>
      <c r="BF787">
        <v>0</v>
      </c>
      <c r="BG787">
        <v>0</v>
      </c>
      <c r="BH787">
        <v>0</v>
      </c>
      <c r="BI787">
        <v>0</v>
      </c>
      <c r="BJ787">
        <v>0</v>
      </c>
      <c r="BK787">
        <v>0</v>
      </c>
      <c r="BL787">
        <v>0</v>
      </c>
      <c r="BM787">
        <v>0</v>
      </c>
      <c r="BN787">
        <v>0</v>
      </c>
      <c r="BO787">
        <v>0</v>
      </c>
      <c r="BP787">
        <v>0</v>
      </c>
      <c r="BQ787">
        <v>0</v>
      </c>
      <c r="BR787">
        <v>0</v>
      </c>
      <c r="BS787">
        <v>0</v>
      </c>
      <c r="BT787">
        <v>0</v>
      </c>
      <c r="BU787">
        <v>0</v>
      </c>
      <c r="BV787">
        <v>0</v>
      </c>
      <c r="BW787">
        <v>0</v>
      </c>
      <c r="CX787">
        <f>Y787*Source!I322</f>
        <v>14.040000000000001</v>
      </c>
      <c r="CY787">
        <f>AA787</f>
        <v>6.22</v>
      </c>
      <c r="CZ787">
        <f>AE787</f>
        <v>6.22</v>
      </c>
      <c r="DA787">
        <f>AI787</f>
        <v>1</v>
      </c>
      <c r="DB787">
        <f t="shared" si="88"/>
        <v>33.590000000000003</v>
      </c>
      <c r="DC787">
        <f t="shared" si="89"/>
        <v>0</v>
      </c>
    </row>
    <row r="788" spans="1:107">
      <c r="A788">
        <f>ROW(Source!A322)</f>
        <v>322</v>
      </c>
      <c r="B788">
        <v>48583957</v>
      </c>
      <c r="C788">
        <v>48586051</v>
      </c>
      <c r="D788">
        <v>40482557</v>
      </c>
      <c r="E788">
        <v>1</v>
      </c>
      <c r="F788">
        <v>1</v>
      </c>
      <c r="G788">
        <v>1</v>
      </c>
      <c r="H788">
        <v>3</v>
      </c>
      <c r="I788" t="s">
        <v>1446</v>
      </c>
      <c r="J788" t="s">
        <v>1447</v>
      </c>
      <c r="K788" t="s">
        <v>1448</v>
      </c>
      <c r="L788">
        <v>1339</v>
      </c>
      <c r="N788">
        <v>1007</v>
      </c>
      <c r="O788" t="s">
        <v>1040</v>
      </c>
      <c r="P788" t="s">
        <v>1040</v>
      </c>
      <c r="Q788">
        <v>1</v>
      </c>
      <c r="W788">
        <v>0</v>
      </c>
      <c r="X788">
        <v>425694071</v>
      </c>
      <c r="Y788">
        <v>0.85</v>
      </c>
      <c r="AA788">
        <v>38.51</v>
      </c>
      <c r="AB788">
        <v>0</v>
      </c>
      <c r="AC788">
        <v>0</v>
      </c>
      <c r="AD788">
        <v>0</v>
      </c>
      <c r="AE788">
        <v>38.51</v>
      </c>
      <c r="AF788">
        <v>0</v>
      </c>
      <c r="AG788">
        <v>0</v>
      </c>
      <c r="AH788">
        <v>0</v>
      </c>
      <c r="AI788">
        <v>1</v>
      </c>
      <c r="AJ788">
        <v>1</v>
      </c>
      <c r="AK788">
        <v>1</v>
      </c>
      <c r="AL788">
        <v>1</v>
      </c>
      <c r="AN788">
        <v>0</v>
      </c>
      <c r="AO788">
        <v>1</v>
      </c>
      <c r="AP788">
        <v>0</v>
      </c>
      <c r="AQ788">
        <v>0</v>
      </c>
      <c r="AR788">
        <v>0</v>
      </c>
      <c r="AS788" t="s">
        <v>3</v>
      </c>
      <c r="AT788">
        <v>0.85</v>
      </c>
      <c r="AU788" t="s">
        <v>3</v>
      </c>
      <c r="AV788">
        <v>0</v>
      </c>
      <c r="AW788">
        <v>2</v>
      </c>
      <c r="AX788">
        <v>48586064</v>
      </c>
      <c r="AY788">
        <v>1</v>
      </c>
      <c r="AZ788">
        <v>0</v>
      </c>
      <c r="BA788">
        <v>886</v>
      </c>
      <c r="BB788">
        <v>0</v>
      </c>
      <c r="BC788">
        <v>0</v>
      </c>
      <c r="BD788">
        <v>0</v>
      </c>
      <c r="BE788">
        <v>0</v>
      </c>
      <c r="BF788">
        <v>0</v>
      </c>
      <c r="BG788">
        <v>0</v>
      </c>
      <c r="BH788">
        <v>0</v>
      </c>
      <c r="BI788">
        <v>0</v>
      </c>
      <c r="BJ788">
        <v>0</v>
      </c>
      <c r="BK788">
        <v>0</v>
      </c>
      <c r="BL788">
        <v>0</v>
      </c>
      <c r="BM788">
        <v>0</v>
      </c>
      <c r="BN788">
        <v>0</v>
      </c>
      <c r="BO788">
        <v>0</v>
      </c>
      <c r="BP788">
        <v>0</v>
      </c>
      <c r="BQ788">
        <v>0</v>
      </c>
      <c r="BR788">
        <v>0</v>
      </c>
      <c r="BS788">
        <v>0</v>
      </c>
      <c r="BT788">
        <v>0</v>
      </c>
      <c r="BU788">
        <v>0</v>
      </c>
      <c r="BV788">
        <v>0</v>
      </c>
      <c r="BW788">
        <v>0</v>
      </c>
      <c r="CX788">
        <f>Y788*Source!I322</f>
        <v>2.21</v>
      </c>
      <c r="CY788">
        <f>AA788</f>
        <v>38.51</v>
      </c>
      <c r="CZ788">
        <f>AE788</f>
        <v>38.51</v>
      </c>
      <c r="DA788">
        <f>AI788</f>
        <v>1</v>
      </c>
      <c r="DB788">
        <f t="shared" si="88"/>
        <v>32.729999999999997</v>
      </c>
      <c r="DC788">
        <f t="shared" si="89"/>
        <v>0</v>
      </c>
    </row>
    <row r="789" spans="1:107">
      <c r="A789">
        <f>ROW(Source!A322)</f>
        <v>322</v>
      </c>
      <c r="B789">
        <v>48583957</v>
      </c>
      <c r="C789">
        <v>48586051</v>
      </c>
      <c r="D789">
        <v>40539429</v>
      </c>
      <c r="E789">
        <v>1</v>
      </c>
      <c r="F789">
        <v>1</v>
      </c>
      <c r="G789">
        <v>1</v>
      </c>
      <c r="H789">
        <v>3</v>
      </c>
      <c r="I789" t="s">
        <v>663</v>
      </c>
      <c r="J789" t="s">
        <v>665</v>
      </c>
      <c r="K789" t="s">
        <v>664</v>
      </c>
      <c r="L789">
        <v>1348</v>
      </c>
      <c r="N789">
        <v>1009</v>
      </c>
      <c r="O789" t="s">
        <v>40</v>
      </c>
      <c r="P789" t="s">
        <v>40</v>
      </c>
      <c r="Q789">
        <v>1000</v>
      </c>
      <c r="W789">
        <v>0</v>
      </c>
      <c r="X789">
        <v>-856488199</v>
      </c>
      <c r="Y789">
        <v>0.43</v>
      </c>
      <c r="AA789">
        <v>0</v>
      </c>
      <c r="AB789">
        <v>0</v>
      </c>
      <c r="AC789">
        <v>0</v>
      </c>
      <c r="AD789">
        <v>0</v>
      </c>
      <c r="AE789">
        <v>0</v>
      </c>
      <c r="AF789">
        <v>0</v>
      </c>
      <c r="AG789">
        <v>0</v>
      </c>
      <c r="AH789">
        <v>0</v>
      </c>
      <c r="AI789">
        <v>1</v>
      </c>
      <c r="AJ789">
        <v>1</v>
      </c>
      <c r="AK789">
        <v>1</v>
      </c>
      <c r="AL789">
        <v>1</v>
      </c>
      <c r="AN789">
        <v>0</v>
      </c>
      <c r="AO789">
        <v>0</v>
      </c>
      <c r="AP789">
        <v>1</v>
      </c>
      <c r="AQ789">
        <v>0</v>
      </c>
      <c r="AR789">
        <v>0</v>
      </c>
      <c r="AS789" t="s">
        <v>3</v>
      </c>
      <c r="AT789">
        <v>0.43</v>
      </c>
      <c r="AU789" t="s">
        <v>3</v>
      </c>
      <c r="AV789">
        <v>0</v>
      </c>
      <c r="AW789">
        <v>2</v>
      </c>
      <c r="AX789">
        <v>48586065</v>
      </c>
      <c r="AY789">
        <v>1</v>
      </c>
      <c r="AZ789">
        <v>0</v>
      </c>
      <c r="BA789">
        <v>887</v>
      </c>
      <c r="BB789">
        <v>0</v>
      </c>
      <c r="BC789">
        <v>0</v>
      </c>
      <c r="BD789">
        <v>0</v>
      </c>
      <c r="BE789">
        <v>0</v>
      </c>
      <c r="BF789">
        <v>0</v>
      </c>
      <c r="BG789">
        <v>0</v>
      </c>
      <c r="BH789">
        <v>0</v>
      </c>
      <c r="BI789">
        <v>0</v>
      </c>
      <c r="BJ789">
        <v>0</v>
      </c>
      <c r="BK789">
        <v>0</v>
      </c>
      <c r="BL789">
        <v>0</v>
      </c>
      <c r="BM789">
        <v>0</v>
      </c>
      <c r="BN789">
        <v>0</v>
      </c>
      <c r="BO789">
        <v>0</v>
      </c>
      <c r="BP789">
        <v>0</v>
      </c>
      <c r="BQ789">
        <v>0</v>
      </c>
      <c r="BR789">
        <v>0</v>
      </c>
      <c r="BS789">
        <v>0</v>
      </c>
      <c r="BT789">
        <v>0</v>
      </c>
      <c r="BU789">
        <v>0</v>
      </c>
      <c r="BV789">
        <v>0</v>
      </c>
      <c r="BW789">
        <v>0</v>
      </c>
      <c r="CX789">
        <f>Y789*Source!I322</f>
        <v>1.1180000000000001</v>
      </c>
      <c r="CY789">
        <f>AA789</f>
        <v>0</v>
      </c>
      <c r="CZ789">
        <f>AE789</f>
        <v>0</v>
      </c>
      <c r="DA789">
        <f>AI789</f>
        <v>1</v>
      </c>
      <c r="DB789">
        <f t="shared" si="88"/>
        <v>0</v>
      </c>
      <c r="DC789">
        <f t="shared" si="89"/>
        <v>0</v>
      </c>
    </row>
    <row r="790" spans="1:107">
      <c r="A790">
        <f>ROW(Source!A365)</f>
        <v>365</v>
      </c>
      <c r="B790">
        <v>48583957</v>
      </c>
      <c r="C790">
        <v>48586068</v>
      </c>
      <c r="D790">
        <v>23355901</v>
      </c>
      <c r="E790">
        <v>1</v>
      </c>
      <c r="F790">
        <v>1</v>
      </c>
      <c r="G790">
        <v>1</v>
      </c>
      <c r="H790">
        <v>1</v>
      </c>
      <c r="I790" t="s">
        <v>1412</v>
      </c>
      <c r="J790" t="s">
        <v>3</v>
      </c>
      <c r="K790" t="s">
        <v>1413</v>
      </c>
      <c r="L790">
        <v>1369</v>
      </c>
      <c r="N790">
        <v>1013</v>
      </c>
      <c r="O790" t="s">
        <v>991</v>
      </c>
      <c r="P790" t="s">
        <v>991</v>
      </c>
      <c r="Q790">
        <v>1</v>
      </c>
      <c r="W790">
        <v>0</v>
      </c>
      <c r="X790">
        <v>1915132312</v>
      </c>
      <c r="Y790">
        <v>1.1200000000000001</v>
      </c>
      <c r="AA790">
        <v>0</v>
      </c>
      <c r="AB790">
        <v>0</v>
      </c>
      <c r="AC790">
        <v>0</v>
      </c>
      <c r="AD790">
        <v>9.27</v>
      </c>
      <c r="AE790">
        <v>0</v>
      </c>
      <c r="AF790">
        <v>0</v>
      </c>
      <c r="AG790">
        <v>0</v>
      </c>
      <c r="AH790">
        <v>9.27</v>
      </c>
      <c r="AI790">
        <v>1</v>
      </c>
      <c r="AJ790">
        <v>1</v>
      </c>
      <c r="AK790">
        <v>1</v>
      </c>
      <c r="AL790">
        <v>1</v>
      </c>
      <c r="AN790">
        <v>0</v>
      </c>
      <c r="AO790">
        <v>1</v>
      </c>
      <c r="AP790">
        <v>0</v>
      </c>
      <c r="AQ790">
        <v>0</v>
      </c>
      <c r="AR790">
        <v>0</v>
      </c>
      <c r="AS790" t="s">
        <v>3</v>
      </c>
      <c r="AT790">
        <v>1.1200000000000001</v>
      </c>
      <c r="AU790" t="s">
        <v>3</v>
      </c>
      <c r="AV790">
        <v>1</v>
      </c>
      <c r="AW790">
        <v>2</v>
      </c>
      <c r="AX790">
        <v>48586072</v>
      </c>
      <c r="AY790">
        <v>1</v>
      </c>
      <c r="AZ790">
        <v>0</v>
      </c>
      <c r="BA790">
        <v>888</v>
      </c>
      <c r="BB790">
        <v>0</v>
      </c>
      <c r="BC790">
        <v>0</v>
      </c>
      <c r="BD790">
        <v>0</v>
      </c>
      <c r="BE790">
        <v>0</v>
      </c>
      <c r="BF790">
        <v>0</v>
      </c>
      <c r="BG790">
        <v>0</v>
      </c>
      <c r="BH790">
        <v>0</v>
      </c>
      <c r="BI790">
        <v>0</v>
      </c>
      <c r="BJ790">
        <v>0</v>
      </c>
      <c r="BK790">
        <v>0</v>
      </c>
      <c r="BL790">
        <v>0</v>
      </c>
      <c r="BM790">
        <v>0</v>
      </c>
      <c r="BN790">
        <v>0</v>
      </c>
      <c r="BO790">
        <v>0</v>
      </c>
      <c r="BP790">
        <v>0</v>
      </c>
      <c r="BQ790">
        <v>0</v>
      </c>
      <c r="BR790">
        <v>0</v>
      </c>
      <c r="BS790">
        <v>0</v>
      </c>
      <c r="BT790">
        <v>0</v>
      </c>
      <c r="BU790">
        <v>0</v>
      </c>
      <c r="BV790">
        <v>0</v>
      </c>
      <c r="BW790">
        <v>0</v>
      </c>
      <c r="CX790">
        <f>Y790*Source!I365</f>
        <v>4.4800000000000004</v>
      </c>
      <c r="CY790">
        <f>AD790</f>
        <v>9.27</v>
      </c>
      <c r="CZ790">
        <f>AH790</f>
        <v>9.27</v>
      </c>
      <c r="DA790">
        <f>AL790</f>
        <v>1</v>
      </c>
      <c r="DB790">
        <f t="shared" si="88"/>
        <v>10.38</v>
      </c>
      <c r="DC790">
        <f t="shared" si="89"/>
        <v>0</v>
      </c>
    </row>
    <row r="791" spans="1:107">
      <c r="A791">
        <f>ROW(Source!A365)</f>
        <v>365</v>
      </c>
      <c r="B791">
        <v>48583957</v>
      </c>
      <c r="C791">
        <v>48586068</v>
      </c>
      <c r="D791">
        <v>40489070</v>
      </c>
      <c r="E791">
        <v>1</v>
      </c>
      <c r="F791">
        <v>1</v>
      </c>
      <c r="G791">
        <v>1</v>
      </c>
      <c r="H791">
        <v>3</v>
      </c>
      <c r="I791" t="s">
        <v>1420</v>
      </c>
      <c r="J791" t="s">
        <v>1421</v>
      </c>
      <c r="K791" t="s">
        <v>1393</v>
      </c>
      <c r="L791">
        <v>1346</v>
      </c>
      <c r="N791">
        <v>1009</v>
      </c>
      <c r="O791" t="s">
        <v>220</v>
      </c>
      <c r="P791" t="s">
        <v>220</v>
      </c>
      <c r="Q791">
        <v>1</v>
      </c>
      <c r="W791">
        <v>0</v>
      </c>
      <c r="X791">
        <v>-1815671160</v>
      </c>
      <c r="Y791">
        <v>0.02</v>
      </c>
      <c r="AA791">
        <v>9.49</v>
      </c>
      <c r="AB791">
        <v>0</v>
      </c>
      <c r="AC791">
        <v>0</v>
      </c>
      <c r="AD791">
        <v>0</v>
      </c>
      <c r="AE791">
        <v>9.49</v>
      </c>
      <c r="AF791">
        <v>0</v>
      </c>
      <c r="AG791">
        <v>0</v>
      </c>
      <c r="AH791">
        <v>0</v>
      </c>
      <c r="AI791">
        <v>1</v>
      </c>
      <c r="AJ791">
        <v>1</v>
      </c>
      <c r="AK791">
        <v>1</v>
      </c>
      <c r="AL791">
        <v>1</v>
      </c>
      <c r="AN791">
        <v>0</v>
      </c>
      <c r="AO791">
        <v>1</v>
      </c>
      <c r="AP791">
        <v>0</v>
      </c>
      <c r="AQ791">
        <v>0</v>
      </c>
      <c r="AR791">
        <v>0</v>
      </c>
      <c r="AS791" t="s">
        <v>3</v>
      </c>
      <c r="AT791">
        <v>0.02</v>
      </c>
      <c r="AU791" t="s">
        <v>3</v>
      </c>
      <c r="AV791">
        <v>0</v>
      </c>
      <c r="AW791">
        <v>2</v>
      </c>
      <c r="AX791">
        <v>48586073</v>
      </c>
      <c r="AY791">
        <v>1</v>
      </c>
      <c r="AZ791">
        <v>0</v>
      </c>
      <c r="BA791">
        <v>889</v>
      </c>
      <c r="BB791">
        <v>0</v>
      </c>
      <c r="BC791">
        <v>0</v>
      </c>
      <c r="BD791">
        <v>0</v>
      </c>
      <c r="BE791">
        <v>0</v>
      </c>
      <c r="BF791">
        <v>0</v>
      </c>
      <c r="BG791">
        <v>0</v>
      </c>
      <c r="BH791">
        <v>0</v>
      </c>
      <c r="BI791">
        <v>0</v>
      </c>
      <c r="BJ791">
        <v>0</v>
      </c>
      <c r="BK791">
        <v>0</v>
      </c>
      <c r="BL791">
        <v>0</v>
      </c>
      <c r="BM791">
        <v>0</v>
      </c>
      <c r="BN791">
        <v>0</v>
      </c>
      <c r="BO791">
        <v>0</v>
      </c>
      <c r="BP791">
        <v>0</v>
      </c>
      <c r="BQ791">
        <v>0</v>
      </c>
      <c r="BR791">
        <v>0</v>
      </c>
      <c r="BS791">
        <v>0</v>
      </c>
      <c r="BT791">
        <v>0</v>
      </c>
      <c r="BU791">
        <v>0</v>
      </c>
      <c r="BV791">
        <v>0</v>
      </c>
      <c r="BW791">
        <v>0</v>
      </c>
      <c r="CX791">
        <f>Y791*Source!I365</f>
        <v>0.08</v>
      </c>
      <c r="CY791">
        <f>AA791</f>
        <v>9.49</v>
      </c>
      <c r="CZ791">
        <f>AE791</f>
        <v>9.49</v>
      </c>
      <c r="DA791">
        <f>AI791</f>
        <v>1</v>
      </c>
      <c r="DB791">
        <f t="shared" si="88"/>
        <v>0.19</v>
      </c>
      <c r="DC791">
        <f t="shared" si="89"/>
        <v>0</v>
      </c>
    </row>
    <row r="792" spans="1:107">
      <c r="A792">
        <f>ROW(Source!A365)</f>
        <v>365</v>
      </c>
      <c r="B792">
        <v>48583957</v>
      </c>
      <c r="C792">
        <v>48586068</v>
      </c>
      <c r="D792">
        <v>40546487</v>
      </c>
      <c r="E792">
        <v>1</v>
      </c>
      <c r="F792">
        <v>1</v>
      </c>
      <c r="G792">
        <v>1</v>
      </c>
      <c r="H792">
        <v>3</v>
      </c>
      <c r="I792" t="s">
        <v>1428</v>
      </c>
      <c r="J792" t="s">
        <v>1429</v>
      </c>
      <c r="K792" t="s">
        <v>1430</v>
      </c>
      <c r="L792">
        <v>1374</v>
      </c>
      <c r="N792">
        <v>1013</v>
      </c>
      <c r="O792" t="s">
        <v>1431</v>
      </c>
      <c r="P792" t="s">
        <v>1431</v>
      </c>
      <c r="Q792">
        <v>1</v>
      </c>
      <c r="W792">
        <v>0</v>
      </c>
      <c r="X792">
        <v>2131831278</v>
      </c>
      <c r="Y792">
        <v>0.21</v>
      </c>
      <c r="AA792">
        <v>1</v>
      </c>
      <c r="AB792">
        <v>0</v>
      </c>
      <c r="AC792">
        <v>0</v>
      </c>
      <c r="AD792">
        <v>0</v>
      </c>
      <c r="AE792">
        <v>1</v>
      </c>
      <c r="AF792">
        <v>0</v>
      </c>
      <c r="AG792">
        <v>0</v>
      </c>
      <c r="AH792">
        <v>0</v>
      </c>
      <c r="AI792">
        <v>1</v>
      </c>
      <c r="AJ792">
        <v>1</v>
      </c>
      <c r="AK792">
        <v>1</v>
      </c>
      <c r="AL792">
        <v>1</v>
      </c>
      <c r="AN792">
        <v>0</v>
      </c>
      <c r="AO792">
        <v>1</v>
      </c>
      <c r="AP792">
        <v>0</v>
      </c>
      <c r="AQ792">
        <v>0</v>
      </c>
      <c r="AR792">
        <v>0</v>
      </c>
      <c r="AS792" t="s">
        <v>3</v>
      </c>
      <c r="AT792">
        <v>0.21</v>
      </c>
      <c r="AU792" t="s">
        <v>3</v>
      </c>
      <c r="AV792">
        <v>0</v>
      </c>
      <c r="AW792">
        <v>2</v>
      </c>
      <c r="AX792">
        <v>48586074</v>
      </c>
      <c r="AY792">
        <v>1</v>
      </c>
      <c r="AZ792">
        <v>0</v>
      </c>
      <c r="BA792">
        <v>890</v>
      </c>
      <c r="BB792">
        <v>0</v>
      </c>
      <c r="BC792">
        <v>0</v>
      </c>
      <c r="BD792">
        <v>0</v>
      </c>
      <c r="BE792">
        <v>0</v>
      </c>
      <c r="BF792">
        <v>0</v>
      </c>
      <c r="BG792">
        <v>0</v>
      </c>
      <c r="BH792">
        <v>0</v>
      </c>
      <c r="BI792">
        <v>0</v>
      </c>
      <c r="BJ792">
        <v>0</v>
      </c>
      <c r="BK792">
        <v>0</v>
      </c>
      <c r="BL792">
        <v>0</v>
      </c>
      <c r="BM792">
        <v>0</v>
      </c>
      <c r="BN792">
        <v>0</v>
      </c>
      <c r="BO792">
        <v>0</v>
      </c>
      <c r="BP792">
        <v>0</v>
      </c>
      <c r="BQ792">
        <v>0</v>
      </c>
      <c r="BR792">
        <v>0</v>
      </c>
      <c r="BS792">
        <v>0</v>
      </c>
      <c r="BT792">
        <v>0</v>
      </c>
      <c r="BU792">
        <v>0</v>
      </c>
      <c r="BV792">
        <v>0</v>
      </c>
      <c r="BW792">
        <v>0</v>
      </c>
      <c r="CX792">
        <f>Y792*Source!I365</f>
        <v>0.84</v>
      </c>
      <c r="CY792">
        <f>AA792</f>
        <v>1</v>
      </c>
      <c r="CZ792">
        <f>AE792</f>
        <v>1</v>
      </c>
      <c r="DA792">
        <f>AI792</f>
        <v>1</v>
      </c>
      <c r="DB792">
        <f t="shared" si="88"/>
        <v>0.21</v>
      </c>
      <c r="DC792">
        <f t="shared" si="89"/>
        <v>0</v>
      </c>
    </row>
    <row r="793" spans="1:107">
      <c r="A793">
        <f>ROW(Source!A369)</f>
        <v>369</v>
      </c>
      <c r="B793">
        <v>48583957</v>
      </c>
      <c r="C793">
        <v>48586078</v>
      </c>
      <c r="D793">
        <v>23355901</v>
      </c>
      <c r="E793">
        <v>1</v>
      </c>
      <c r="F793">
        <v>1</v>
      </c>
      <c r="G793">
        <v>1</v>
      </c>
      <c r="H793">
        <v>1</v>
      </c>
      <c r="I793" t="s">
        <v>1412</v>
      </c>
      <c r="J793" t="s">
        <v>3</v>
      </c>
      <c r="K793" t="s">
        <v>1413</v>
      </c>
      <c r="L793">
        <v>1369</v>
      </c>
      <c r="N793">
        <v>1013</v>
      </c>
      <c r="O793" t="s">
        <v>991</v>
      </c>
      <c r="P793" t="s">
        <v>991</v>
      </c>
      <c r="Q793">
        <v>1</v>
      </c>
      <c r="W793">
        <v>0</v>
      </c>
      <c r="X793">
        <v>1915132312</v>
      </c>
      <c r="Y793">
        <v>70.64</v>
      </c>
      <c r="AA793">
        <v>0</v>
      </c>
      <c r="AB793">
        <v>0</v>
      </c>
      <c r="AC793">
        <v>0</v>
      </c>
      <c r="AD793">
        <v>9.27</v>
      </c>
      <c r="AE793">
        <v>0</v>
      </c>
      <c r="AF793">
        <v>0</v>
      </c>
      <c r="AG793">
        <v>0</v>
      </c>
      <c r="AH793">
        <v>9.27</v>
      </c>
      <c r="AI793">
        <v>1</v>
      </c>
      <c r="AJ793">
        <v>1</v>
      </c>
      <c r="AK793">
        <v>1</v>
      </c>
      <c r="AL793">
        <v>1</v>
      </c>
      <c r="AN793">
        <v>0</v>
      </c>
      <c r="AO793">
        <v>1</v>
      </c>
      <c r="AP793">
        <v>0</v>
      </c>
      <c r="AQ793">
        <v>0</v>
      </c>
      <c r="AR793">
        <v>0</v>
      </c>
      <c r="AS793" t="s">
        <v>3</v>
      </c>
      <c r="AT793">
        <v>70.64</v>
      </c>
      <c r="AU793" t="s">
        <v>3</v>
      </c>
      <c r="AV793">
        <v>1</v>
      </c>
      <c r="AW793">
        <v>2</v>
      </c>
      <c r="AX793">
        <v>48586089</v>
      </c>
      <c r="AY793">
        <v>1</v>
      </c>
      <c r="AZ793">
        <v>0</v>
      </c>
      <c r="BA793">
        <v>891</v>
      </c>
      <c r="BB793">
        <v>0</v>
      </c>
      <c r="BC793">
        <v>0</v>
      </c>
      <c r="BD793">
        <v>0</v>
      </c>
      <c r="BE793">
        <v>0</v>
      </c>
      <c r="BF793">
        <v>0</v>
      </c>
      <c r="BG793">
        <v>0</v>
      </c>
      <c r="BH793">
        <v>0</v>
      </c>
      <c r="BI793">
        <v>0</v>
      </c>
      <c r="BJ793">
        <v>0</v>
      </c>
      <c r="BK793">
        <v>0</v>
      </c>
      <c r="BL793">
        <v>0</v>
      </c>
      <c r="BM793">
        <v>0</v>
      </c>
      <c r="BN793">
        <v>0</v>
      </c>
      <c r="BO793">
        <v>0</v>
      </c>
      <c r="BP793">
        <v>0</v>
      </c>
      <c r="BQ793">
        <v>0</v>
      </c>
      <c r="BR793">
        <v>0</v>
      </c>
      <c r="BS793">
        <v>0</v>
      </c>
      <c r="BT793">
        <v>0</v>
      </c>
      <c r="BU793">
        <v>0</v>
      </c>
      <c r="BV793">
        <v>0</v>
      </c>
      <c r="BW793">
        <v>0</v>
      </c>
      <c r="CX793">
        <f>Y793*Source!I369</f>
        <v>4.2383999999999995</v>
      </c>
      <c r="CY793">
        <f>AD793</f>
        <v>9.27</v>
      </c>
      <c r="CZ793">
        <f>AH793</f>
        <v>9.27</v>
      </c>
      <c r="DA793">
        <f>AL793</f>
        <v>1</v>
      </c>
      <c r="DB793">
        <f t="shared" si="88"/>
        <v>654.83000000000004</v>
      </c>
      <c r="DC793">
        <f t="shared" si="89"/>
        <v>0</v>
      </c>
    </row>
    <row r="794" spans="1:107">
      <c r="A794">
        <f>ROW(Source!A369)</f>
        <v>369</v>
      </c>
      <c r="B794">
        <v>48583957</v>
      </c>
      <c r="C794">
        <v>48586078</v>
      </c>
      <c r="D794">
        <v>121548</v>
      </c>
      <c r="E794">
        <v>1</v>
      </c>
      <c r="F794">
        <v>1</v>
      </c>
      <c r="G794">
        <v>1</v>
      </c>
      <c r="H794">
        <v>1</v>
      </c>
      <c r="I794" t="s">
        <v>24</v>
      </c>
      <c r="J794" t="s">
        <v>3</v>
      </c>
      <c r="K794" t="s">
        <v>992</v>
      </c>
      <c r="L794">
        <v>608254</v>
      </c>
      <c r="N794">
        <v>1013</v>
      </c>
      <c r="O794" t="s">
        <v>993</v>
      </c>
      <c r="P794" t="s">
        <v>993</v>
      </c>
      <c r="Q794">
        <v>1</v>
      </c>
      <c r="W794">
        <v>0</v>
      </c>
      <c r="X794">
        <v>-185737400</v>
      </c>
      <c r="Y794">
        <v>0.88</v>
      </c>
      <c r="AA794">
        <v>0</v>
      </c>
      <c r="AB794">
        <v>0</v>
      </c>
      <c r="AC794">
        <v>0</v>
      </c>
      <c r="AD794">
        <v>0</v>
      </c>
      <c r="AE794">
        <v>0</v>
      </c>
      <c r="AF794">
        <v>0</v>
      </c>
      <c r="AG794">
        <v>0</v>
      </c>
      <c r="AH794">
        <v>0</v>
      </c>
      <c r="AI794">
        <v>1</v>
      </c>
      <c r="AJ794">
        <v>1</v>
      </c>
      <c r="AK794">
        <v>1</v>
      </c>
      <c r="AL794">
        <v>1</v>
      </c>
      <c r="AN794">
        <v>0</v>
      </c>
      <c r="AO794">
        <v>1</v>
      </c>
      <c r="AP794">
        <v>0</v>
      </c>
      <c r="AQ794">
        <v>0</v>
      </c>
      <c r="AR794">
        <v>0</v>
      </c>
      <c r="AS794" t="s">
        <v>3</v>
      </c>
      <c r="AT794">
        <v>0.88</v>
      </c>
      <c r="AU794" t="s">
        <v>3</v>
      </c>
      <c r="AV794">
        <v>2</v>
      </c>
      <c r="AW794">
        <v>2</v>
      </c>
      <c r="AX794">
        <v>48586090</v>
      </c>
      <c r="AY794">
        <v>1</v>
      </c>
      <c r="AZ794">
        <v>0</v>
      </c>
      <c r="BA794">
        <v>892</v>
      </c>
      <c r="BB794">
        <v>0</v>
      </c>
      <c r="BC794">
        <v>0</v>
      </c>
      <c r="BD794">
        <v>0</v>
      </c>
      <c r="BE794">
        <v>0</v>
      </c>
      <c r="BF794">
        <v>0</v>
      </c>
      <c r="BG794">
        <v>0</v>
      </c>
      <c r="BH794">
        <v>0</v>
      </c>
      <c r="BI794">
        <v>0</v>
      </c>
      <c r="BJ794">
        <v>0</v>
      </c>
      <c r="BK794">
        <v>0</v>
      </c>
      <c r="BL794">
        <v>0</v>
      </c>
      <c r="BM794">
        <v>0</v>
      </c>
      <c r="BN794">
        <v>0</v>
      </c>
      <c r="BO794">
        <v>0</v>
      </c>
      <c r="BP794">
        <v>0</v>
      </c>
      <c r="BQ794">
        <v>0</v>
      </c>
      <c r="BR794">
        <v>0</v>
      </c>
      <c r="BS794">
        <v>0</v>
      </c>
      <c r="BT794">
        <v>0</v>
      </c>
      <c r="BU794">
        <v>0</v>
      </c>
      <c r="BV794">
        <v>0</v>
      </c>
      <c r="BW794">
        <v>0</v>
      </c>
      <c r="CX794">
        <f>Y794*Source!I369</f>
        <v>5.28E-2</v>
      </c>
      <c r="CY794">
        <f>AD794</f>
        <v>0</v>
      </c>
      <c r="CZ794">
        <f>AH794</f>
        <v>0</v>
      </c>
      <c r="DA794">
        <f>AL794</f>
        <v>1</v>
      </c>
      <c r="DB794">
        <f t="shared" si="88"/>
        <v>0</v>
      </c>
      <c r="DC794">
        <f t="shared" si="89"/>
        <v>0</v>
      </c>
    </row>
    <row r="795" spans="1:107">
      <c r="A795">
        <f>ROW(Source!A369)</f>
        <v>369</v>
      </c>
      <c r="B795">
        <v>48583957</v>
      </c>
      <c r="C795">
        <v>48586078</v>
      </c>
      <c r="D795">
        <v>40546999</v>
      </c>
      <c r="E795">
        <v>1</v>
      </c>
      <c r="F795">
        <v>1</v>
      </c>
      <c r="G795">
        <v>1</v>
      </c>
      <c r="H795">
        <v>2</v>
      </c>
      <c r="I795" t="s">
        <v>1414</v>
      </c>
      <c r="J795" t="s">
        <v>1415</v>
      </c>
      <c r="K795" t="s">
        <v>1416</v>
      </c>
      <c r="L795">
        <v>1368</v>
      </c>
      <c r="N795">
        <v>1011</v>
      </c>
      <c r="O795" t="s">
        <v>997</v>
      </c>
      <c r="P795" t="s">
        <v>997</v>
      </c>
      <c r="Q795">
        <v>1</v>
      </c>
      <c r="W795">
        <v>0</v>
      </c>
      <c r="X795">
        <v>-1424728221</v>
      </c>
      <c r="Y795">
        <v>0.88</v>
      </c>
      <c r="AA795">
        <v>0</v>
      </c>
      <c r="AB795">
        <v>138.54</v>
      </c>
      <c r="AC795">
        <v>12.1</v>
      </c>
      <c r="AD795">
        <v>0</v>
      </c>
      <c r="AE795">
        <v>0</v>
      </c>
      <c r="AF795">
        <v>138.54</v>
      </c>
      <c r="AG795">
        <v>12.1</v>
      </c>
      <c r="AH795">
        <v>0</v>
      </c>
      <c r="AI795">
        <v>1</v>
      </c>
      <c r="AJ795">
        <v>1</v>
      </c>
      <c r="AK795">
        <v>1</v>
      </c>
      <c r="AL795">
        <v>1</v>
      </c>
      <c r="AN795">
        <v>0</v>
      </c>
      <c r="AO795">
        <v>1</v>
      </c>
      <c r="AP795">
        <v>0</v>
      </c>
      <c r="AQ795">
        <v>0</v>
      </c>
      <c r="AR795">
        <v>0</v>
      </c>
      <c r="AS795" t="s">
        <v>3</v>
      </c>
      <c r="AT795">
        <v>0.88</v>
      </c>
      <c r="AU795" t="s">
        <v>3</v>
      </c>
      <c r="AV795">
        <v>0</v>
      </c>
      <c r="AW795">
        <v>2</v>
      </c>
      <c r="AX795">
        <v>48586091</v>
      </c>
      <c r="AY795">
        <v>1</v>
      </c>
      <c r="AZ795">
        <v>0</v>
      </c>
      <c r="BA795">
        <v>893</v>
      </c>
      <c r="BB795">
        <v>0</v>
      </c>
      <c r="BC795">
        <v>0</v>
      </c>
      <c r="BD795">
        <v>0</v>
      </c>
      <c r="BE795">
        <v>0</v>
      </c>
      <c r="BF795">
        <v>0</v>
      </c>
      <c r="BG795">
        <v>0</v>
      </c>
      <c r="BH795">
        <v>0</v>
      </c>
      <c r="BI795">
        <v>0</v>
      </c>
      <c r="BJ795">
        <v>0</v>
      </c>
      <c r="BK795">
        <v>0</v>
      </c>
      <c r="BL795">
        <v>0</v>
      </c>
      <c r="BM795">
        <v>0</v>
      </c>
      <c r="BN795">
        <v>0</v>
      </c>
      <c r="BO795">
        <v>0</v>
      </c>
      <c r="BP795">
        <v>0</v>
      </c>
      <c r="BQ795">
        <v>0</v>
      </c>
      <c r="BR795">
        <v>0</v>
      </c>
      <c r="BS795">
        <v>0</v>
      </c>
      <c r="BT795">
        <v>0</v>
      </c>
      <c r="BU795">
        <v>0</v>
      </c>
      <c r="BV795">
        <v>0</v>
      </c>
      <c r="BW795">
        <v>0</v>
      </c>
      <c r="CX795">
        <f>Y795*Source!I369</f>
        <v>5.28E-2</v>
      </c>
      <c r="CY795">
        <f>AB795</f>
        <v>138.54</v>
      </c>
      <c r="CZ795">
        <f>AF795</f>
        <v>138.54</v>
      </c>
      <c r="DA795">
        <f>AJ795</f>
        <v>1</v>
      </c>
      <c r="DB795">
        <f t="shared" si="88"/>
        <v>121.92</v>
      </c>
      <c r="DC795">
        <f t="shared" si="89"/>
        <v>10.65</v>
      </c>
    </row>
    <row r="796" spans="1:107">
      <c r="A796">
        <f>ROW(Source!A369)</f>
        <v>369</v>
      </c>
      <c r="B796">
        <v>48583957</v>
      </c>
      <c r="C796">
        <v>48586078</v>
      </c>
      <c r="D796">
        <v>40548544</v>
      </c>
      <c r="E796">
        <v>1</v>
      </c>
      <c r="F796">
        <v>1</v>
      </c>
      <c r="G796">
        <v>1</v>
      </c>
      <c r="H796">
        <v>2</v>
      </c>
      <c r="I796" t="s">
        <v>1110</v>
      </c>
      <c r="J796" t="s">
        <v>1111</v>
      </c>
      <c r="K796" t="s">
        <v>1112</v>
      </c>
      <c r="L796">
        <v>1368</v>
      </c>
      <c r="N796">
        <v>1011</v>
      </c>
      <c r="O796" t="s">
        <v>997</v>
      </c>
      <c r="P796" t="s">
        <v>997</v>
      </c>
      <c r="Q796">
        <v>1</v>
      </c>
      <c r="W796">
        <v>0</v>
      </c>
      <c r="X796">
        <v>835824343</v>
      </c>
      <c r="Y796">
        <v>16.38</v>
      </c>
      <c r="AA796">
        <v>0</v>
      </c>
      <c r="AB796">
        <v>2.15</v>
      </c>
      <c r="AC796">
        <v>0</v>
      </c>
      <c r="AD796">
        <v>0</v>
      </c>
      <c r="AE796">
        <v>0</v>
      </c>
      <c r="AF796">
        <v>2.15</v>
      </c>
      <c r="AG796">
        <v>0</v>
      </c>
      <c r="AH796">
        <v>0</v>
      </c>
      <c r="AI796">
        <v>1</v>
      </c>
      <c r="AJ796">
        <v>1</v>
      </c>
      <c r="AK796">
        <v>1</v>
      </c>
      <c r="AL796">
        <v>1</v>
      </c>
      <c r="AN796">
        <v>0</v>
      </c>
      <c r="AO796">
        <v>1</v>
      </c>
      <c r="AP796">
        <v>0</v>
      </c>
      <c r="AQ796">
        <v>0</v>
      </c>
      <c r="AR796">
        <v>0</v>
      </c>
      <c r="AS796" t="s">
        <v>3</v>
      </c>
      <c r="AT796">
        <v>16.38</v>
      </c>
      <c r="AU796" t="s">
        <v>3</v>
      </c>
      <c r="AV796">
        <v>0</v>
      </c>
      <c r="AW796">
        <v>2</v>
      </c>
      <c r="AX796">
        <v>48586092</v>
      </c>
      <c r="AY796">
        <v>1</v>
      </c>
      <c r="AZ796">
        <v>0</v>
      </c>
      <c r="BA796">
        <v>894</v>
      </c>
      <c r="BB796">
        <v>0</v>
      </c>
      <c r="BC796">
        <v>0</v>
      </c>
      <c r="BD796">
        <v>0</v>
      </c>
      <c r="BE796">
        <v>0</v>
      </c>
      <c r="BF796">
        <v>0</v>
      </c>
      <c r="BG796">
        <v>0</v>
      </c>
      <c r="BH796">
        <v>0</v>
      </c>
      <c r="BI796">
        <v>0</v>
      </c>
      <c r="BJ796">
        <v>0</v>
      </c>
      <c r="BK796">
        <v>0</v>
      </c>
      <c r="BL796">
        <v>0</v>
      </c>
      <c r="BM796">
        <v>0</v>
      </c>
      <c r="BN796">
        <v>0</v>
      </c>
      <c r="BO796">
        <v>0</v>
      </c>
      <c r="BP796">
        <v>0</v>
      </c>
      <c r="BQ796">
        <v>0</v>
      </c>
      <c r="BR796">
        <v>0</v>
      </c>
      <c r="BS796">
        <v>0</v>
      </c>
      <c r="BT796">
        <v>0</v>
      </c>
      <c r="BU796">
        <v>0</v>
      </c>
      <c r="BV796">
        <v>0</v>
      </c>
      <c r="BW796">
        <v>0</v>
      </c>
      <c r="CX796">
        <f>Y796*Source!I369</f>
        <v>0.9827999999999999</v>
      </c>
      <c r="CY796">
        <f>AB796</f>
        <v>2.15</v>
      </c>
      <c r="CZ796">
        <f>AF796</f>
        <v>2.15</v>
      </c>
      <c r="DA796">
        <f>AJ796</f>
        <v>1</v>
      </c>
      <c r="DB796">
        <f t="shared" si="88"/>
        <v>35.22</v>
      </c>
      <c r="DC796">
        <f t="shared" si="89"/>
        <v>0</v>
      </c>
    </row>
    <row r="797" spans="1:107">
      <c r="A797">
        <f>ROW(Source!A369)</f>
        <v>369</v>
      </c>
      <c r="B797">
        <v>48583957</v>
      </c>
      <c r="C797">
        <v>48586078</v>
      </c>
      <c r="D797">
        <v>40548857</v>
      </c>
      <c r="E797">
        <v>1</v>
      </c>
      <c r="F797">
        <v>1</v>
      </c>
      <c r="G797">
        <v>1</v>
      </c>
      <c r="H797">
        <v>2</v>
      </c>
      <c r="I797" t="s">
        <v>1028</v>
      </c>
      <c r="J797" t="s">
        <v>1029</v>
      </c>
      <c r="K797" t="s">
        <v>1030</v>
      </c>
      <c r="L797">
        <v>1368</v>
      </c>
      <c r="N797">
        <v>1011</v>
      </c>
      <c r="O797" t="s">
        <v>997</v>
      </c>
      <c r="P797" t="s">
        <v>997</v>
      </c>
      <c r="Q797">
        <v>1</v>
      </c>
      <c r="W797">
        <v>0</v>
      </c>
      <c r="X797">
        <v>-671646184</v>
      </c>
      <c r="Y797">
        <v>0.87</v>
      </c>
      <c r="AA797">
        <v>0</v>
      </c>
      <c r="AB797">
        <v>91.76</v>
      </c>
      <c r="AC797">
        <v>10.35</v>
      </c>
      <c r="AD797">
        <v>0</v>
      </c>
      <c r="AE797">
        <v>0</v>
      </c>
      <c r="AF797">
        <v>91.76</v>
      </c>
      <c r="AG797">
        <v>10.35</v>
      </c>
      <c r="AH797">
        <v>0</v>
      </c>
      <c r="AI797">
        <v>1</v>
      </c>
      <c r="AJ797">
        <v>1</v>
      </c>
      <c r="AK797">
        <v>1</v>
      </c>
      <c r="AL797">
        <v>1</v>
      </c>
      <c r="AN797">
        <v>0</v>
      </c>
      <c r="AO797">
        <v>1</v>
      </c>
      <c r="AP797">
        <v>0</v>
      </c>
      <c r="AQ797">
        <v>0</v>
      </c>
      <c r="AR797">
        <v>0</v>
      </c>
      <c r="AS797" t="s">
        <v>3</v>
      </c>
      <c r="AT797">
        <v>0.87</v>
      </c>
      <c r="AU797" t="s">
        <v>3</v>
      </c>
      <c r="AV797">
        <v>0</v>
      </c>
      <c r="AW797">
        <v>2</v>
      </c>
      <c r="AX797">
        <v>48586093</v>
      </c>
      <c r="AY797">
        <v>1</v>
      </c>
      <c r="AZ797">
        <v>0</v>
      </c>
      <c r="BA797">
        <v>895</v>
      </c>
      <c r="BB797">
        <v>0</v>
      </c>
      <c r="BC797">
        <v>0</v>
      </c>
      <c r="BD797">
        <v>0</v>
      </c>
      <c r="BE797">
        <v>0</v>
      </c>
      <c r="BF797">
        <v>0</v>
      </c>
      <c r="BG797">
        <v>0</v>
      </c>
      <c r="BH797">
        <v>0</v>
      </c>
      <c r="BI797">
        <v>0</v>
      </c>
      <c r="BJ797">
        <v>0</v>
      </c>
      <c r="BK797">
        <v>0</v>
      </c>
      <c r="BL797">
        <v>0</v>
      </c>
      <c r="BM797">
        <v>0</v>
      </c>
      <c r="BN797">
        <v>0</v>
      </c>
      <c r="BO797">
        <v>0</v>
      </c>
      <c r="BP797">
        <v>0</v>
      </c>
      <c r="BQ797">
        <v>0</v>
      </c>
      <c r="BR797">
        <v>0</v>
      </c>
      <c r="BS797">
        <v>0</v>
      </c>
      <c r="BT797">
        <v>0</v>
      </c>
      <c r="BU797">
        <v>0</v>
      </c>
      <c r="BV797">
        <v>0</v>
      </c>
      <c r="BW797">
        <v>0</v>
      </c>
      <c r="CX797">
        <f>Y797*Source!I369</f>
        <v>5.2199999999999996E-2</v>
      </c>
      <c r="CY797">
        <f>AB797</f>
        <v>91.76</v>
      </c>
      <c r="CZ797">
        <f>AF797</f>
        <v>91.76</v>
      </c>
      <c r="DA797">
        <f>AJ797</f>
        <v>1</v>
      </c>
      <c r="DB797">
        <f t="shared" si="88"/>
        <v>79.83</v>
      </c>
      <c r="DC797">
        <f t="shared" si="89"/>
        <v>9</v>
      </c>
    </row>
    <row r="798" spans="1:107">
      <c r="A798">
        <f>ROW(Source!A369)</f>
        <v>369</v>
      </c>
      <c r="B798">
        <v>48583957</v>
      </c>
      <c r="C798">
        <v>48586078</v>
      </c>
      <c r="D798">
        <v>40489089</v>
      </c>
      <c r="E798">
        <v>1</v>
      </c>
      <c r="F798">
        <v>1</v>
      </c>
      <c r="G798">
        <v>1</v>
      </c>
      <c r="H798">
        <v>3</v>
      </c>
      <c r="I798" t="s">
        <v>1494</v>
      </c>
      <c r="J798" t="s">
        <v>1495</v>
      </c>
      <c r="K798" t="s">
        <v>1496</v>
      </c>
      <c r="L798">
        <v>1348</v>
      </c>
      <c r="N798">
        <v>1009</v>
      </c>
      <c r="O798" t="s">
        <v>40</v>
      </c>
      <c r="P798" t="s">
        <v>40</v>
      </c>
      <c r="Q798">
        <v>1000</v>
      </c>
      <c r="W798">
        <v>0</v>
      </c>
      <c r="X798">
        <v>-552055462</v>
      </c>
      <c r="Y798">
        <v>3.0599999999999998E-3</v>
      </c>
      <c r="AA798">
        <v>13424</v>
      </c>
      <c r="AB798">
        <v>0</v>
      </c>
      <c r="AC798">
        <v>0</v>
      </c>
      <c r="AD798">
        <v>0</v>
      </c>
      <c r="AE798">
        <v>13424</v>
      </c>
      <c r="AF798">
        <v>0</v>
      </c>
      <c r="AG798">
        <v>0</v>
      </c>
      <c r="AH798">
        <v>0</v>
      </c>
      <c r="AI798">
        <v>1</v>
      </c>
      <c r="AJ798">
        <v>1</v>
      </c>
      <c r="AK798">
        <v>1</v>
      </c>
      <c r="AL798">
        <v>1</v>
      </c>
      <c r="AN798">
        <v>0</v>
      </c>
      <c r="AO798">
        <v>1</v>
      </c>
      <c r="AP798">
        <v>0</v>
      </c>
      <c r="AQ798">
        <v>0</v>
      </c>
      <c r="AR798">
        <v>0</v>
      </c>
      <c r="AS798" t="s">
        <v>3</v>
      </c>
      <c r="AT798">
        <v>3.0599999999999998E-3</v>
      </c>
      <c r="AU798" t="s">
        <v>3</v>
      </c>
      <c r="AV798">
        <v>0</v>
      </c>
      <c r="AW798">
        <v>2</v>
      </c>
      <c r="AX798">
        <v>48586094</v>
      </c>
      <c r="AY798">
        <v>1</v>
      </c>
      <c r="AZ798">
        <v>0</v>
      </c>
      <c r="BA798">
        <v>896</v>
      </c>
      <c r="BB798">
        <v>0</v>
      </c>
      <c r="BC798">
        <v>0</v>
      </c>
      <c r="BD798">
        <v>0</v>
      </c>
      <c r="BE798">
        <v>0</v>
      </c>
      <c r="BF798">
        <v>0</v>
      </c>
      <c r="BG798">
        <v>0</v>
      </c>
      <c r="BH798">
        <v>0</v>
      </c>
      <c r="BI798">
        <v>0</v>
      </c>
      <c r="BJ798">
        <v>0</v>
      </c>
      <c r="BK798">
        <v>0</v>
      </c>
      <c r="BL798">
        <v>0</v>
      </c>
      <c r="BM798">
        <v>0</v>
      </c>
      <c r="BN798">
        <v>0</v>
      </c>
      <c r="BO798">
        <v>0</v>
      </c>
      <c r="BP798">
        <v>0</v>
      </c>
      <c r="BQ798">
        <v>0</v>
      </c>
      <c r="BR798">
        <v>0</v>
      </c>
      <c r="BS798">
        <v>0</v>
      </c>
      <c r="BT798">
        <v>0</v>
      </c>
      <c r="BU798">
        <v>0</v>
      </c>
      <c r="BV798">
        <v>0</v>
      </c>
      <c r="BW798">
        <v>0</v>
      </c>
      <c r="CX798">
        <f>Y798*Source!I369</f>
        <v>1.8359999999999999E-4</v>
      </c>
      <c r="CY798">
        <f>AA798</f>
        <v>13424</v>
      </c>
      <c r="CZ798">
        <f>AE798</f>
        <v>13424</v>
      </c>
      <c r="DA798">
        <f>AI798</f>
        <v>1</v>
      </c>
      <c r="DB798">
        <f t="shared" si="88"/>
        <v>41.08</v>
      </c>
      <c r="DC798">
        <f t="shared" si="89"/>
        <v>0</v>
      </c>
    </row>
    <row r="799" spans="1:107">
      <c r="A799">
        <f>ROW(Source!A369)</f>
        <v>369</v>
      </c>
      <c r="B799">
        <v>48583957</v>
      </c>
      <c r="C799">
        <v>48586078</v>
      </c>
      <c r="D799">
        <v>40485704</v>
      </c>
      <c r="E799">
        <v>1</v>
      </c>
      <c r="F799">
        <v>1</v>
      </c>
      <c r="G799">
        <v>1</v>
      </c>
      <c r="H799">
        <v>3</v>
      </c>
      <c r="I799" t="s">
        <v>1497</v>
      </c>
      <c r="J799" t="s">
        <v>1498</v>
      </c>
      <c r="K799" t="s">
        <v>1499</v>
      </c>
      <c r="L799">
        <v>1346</v>
      </c>
      <c r="N799">
        <v>1009</v>
      </c>
      <c r="O799" t="s">
        <v>220</v>
      </c>
      <c r="P799" t="s">
        <v>220</v>
      </c>
      <c r="Q799">
        <v>1</v>
      </c>
      <c r="W799">
        <v>0</v>
      </c>
      <c r="X799">
        <v>-572780356</v>
      </c>
      <c r="Y799">
        <v>0.31</v>
      </c>
      <c r="AA799">
        <v>31</v>
      </c>
      <c r="AB799">
        <v>0</v>
      </c>
      <c r="AC799">
        <v>0</v>
      </c>
      <c r="AD799">
        <v>0</v>
      </c>
      <c r="AE799">
        <v>31</v>
      </c>
      <c r="AF799">
        <v>0</v>
      </c>
      <c r="AG799">
        <v>0</v>
      </c>
      <c r="AH799">
        <v>0</v>
      </c>
      <c r="AI799">
        <v>1</v>
      </c>
      <c r="AJ799">
        <v>1</v>
      </c>
      <c r="AK799">
        <v>1</v>
      </c>
      <c r="AL799">
        <v>1</v>
      </c>
      <c r="AN799">
        <v>0</v>
      </c>
      <c r="AO799">
        <v>1</v>
      </c>
      <c r="AP799">
        <v>0</v>
      </c>
      <c r="AQ799">
        <v>0</v>
      </c>
      <c r="AR799">
        <v>0</v>
      </c>
      <c r="AS799" t="s">
        <v>3</v>
      </c>
      <c r="AT799">
        <v>0.31</v>
      </c>
      <c r="AU799" t="s">
        <v>3</v>
      </c>
      <c r="AV799">
        <v>0</v>
      </c>
      <c r="AW799">
        <v>2</v>
      </c>
      <c r="AX799">
        <v>48586095</v>
      </c>
      <c r="AY799">
        <v>1</v>
      </c>
      <c r="AZ799">
        <v>0</v>
      </c>
      <c r="BA799">
        <v>897</v>
      </c>
      <c r="BB799">
        <v>0</v>
      </c>
      <c r="BC799">
        <v>0</v>
      </c>
      <c r="BD799">
        <v>0</v>
      </c>
      <c r="BE799">
        <v>0</v>
      </c>
      <c r="BF799">
        <v>0</v>
      </c>
      <c r="BG799">
        <v>0</v>
      </c>
      <c r="BH799">
        <v>0</v>
      </c>
      <c r="BI799">
        <v>0</v>
      </c>
      <c r="BJ799">
        <v>0</v>
      </c>
      <c r="BK799">
        <v>0</v>
      </c>
      <c r="BL799">
        <v>0</v>
      </c>
      <c r="BM799">
        <v>0</v>
      </c>
      <c r="BN799">
        <v>0</v>
      </c>
      <c r="BO799">
        <v>0</v>
      </c>
      <c r="BP799">
        <v>0</v>
      </c>
      <c r="BQ799">
        <v>0</v>
      </c>
      <c r="BR799">
        <v>0</v>
      </c>
      <c r="BS799">
        <v>0</v>
      </c>
      <c r="BT799">
        <v>0</v>
      </c>
      <c r="BU799">
        <v>0</v>
      </c>
      <c r="BV799">
        <v>0</v>
      </c>
      <c r="BW799">
        <v>0</v>
      </c>
      <c r="CX799">
        <f>Y799*Source!I369</f>
        <v>1.8599999999999998E-2</v>
      </c>
      <c r="CY799">
        <f>AA799</f>
        <v>31</v>
      </c>
      <c r="CZ799">
        <f>AE799</f>
        <v>31</v>
      </c>
      <c r="DA799">
        <f>AI799</f>
        <v>1</v>
      </c>
      <c r="DB799">
        <f t="shared" si="88"/>
        <v>9.61</v>
      </c>
      <c r="DC799">
        <f t="shared" si="89"/>
        <v>0</v>
      </c>
    </row>
    <row r="800" spans="1:107">
      <c r="A800">
        <f>ROW(Source!A369)</f>
        <v>369</v>
      </c>
      <c r="B800">
        <v>48583957</v>
      </c>
      <c r="C800">
        <v>48586078</v>
      </c>
      <c r="D800">
        <v>40489264</v>
      </c>
      <c r="E800">
        <v>1</v>
      </c>
      <c r="F800">
        <v>1</v>
      </c>
      <c r="G800">
        <v>1</v>
      </c>
      <c r="H800">
        <v>3</v>
      </c>
      <c r="I800" t="s">
        <v>1500</v>
      </c>
      <c r="J800" t="s">
        <v>1501</v>
      </c>
      <c r="K800" t="s">
        <v>1502</v>
      </c>
      <c r="L800">
        <v>1355</v>
      </c>
      <c r="N800">
        <v>1010</v>
      </c>
      <c r="O800" t="s">
        <v>817</v>
      </c>
      <c r="P800" t="s">
        <v>817</v>
      </c>
      <c r="Q800">
        <v>100</v>
      </c>
      <c r="W800">
        <v>0</v>
      </c>
      <c r="X800">
        <v>2122249271</v>
      </c>
      <c r="Y800">
        <v>4.08</v>
      </c>
      <c r="AA800">
        <v>87.29</v>
      </c>
      <c r="AB800">
        <v>0</v>
      </c>
      <c r="AC800">
        <v>0</v>
      </c>
      <c r="AD800">
        <v>0</v>
      </c>
      <c r="AE800">
        <v>87.29</v>
      </c>
      <c r="AF800">
        <v>0</v>
      </c>
      <c r="AG800">
        <v>0</v>
      </c>
      <c r="AH800">
        <v>0</v>
      </c>
      <c r="AI800">
        <v>1</v>
      </c>
      <c r="AJ800">
        <v>1</v>
      </c>
      <c r="AK800">
        <v>1</v>
      </c>
      <c r="AL800">
        <v>1</v>
      </c>
      <c r="AN800">
        <v>0</v>
      </c>
      <c r="AO800">
        <v>1</v>
      </c>
      <c r="AP800">
        <v>0</v>
      </c>
      <c r="AQ800">
        <v>0</v>
      </c>
      <c r="AR800">
        <v>0</v>
      </c>
      <c r="AS800" t="s">
        <v>3</v>
      </c>
      <c r="AT800">
        <v>4.08</v>
      </c>
      <c r="AU800" t="s">
        <v>3</v>
      </c>
      <c r="AV800">
        <v>0</v>
      </c>
      <c r="AW800">
        <v>2</v>
      </c>
      <c r="AX800">
        <v>48586096</v>
      </c>
      <c r="AY800">
        <v>1</v>
      </c>
      <c r="AZ800">
        <v>0</v>
      </c>
      <c r="BA800">
        <v>898</v>
      </c>
      <c r="BB800">
        <v>0</v>
      </c>
      <c r="BC800">
        <v>0</v>
      </c>
      <c r="BD800">
        <v>0</v>
      </c>
      <c r="BE800">
        <v>0</v>
      </c>
      <c r="BF800">
        <v>0</v>
      </c>
      <c r="BG800">
        <v>0</v>
      </c>
      <c r="BH800">
        <v>0</v>
      </c>
      <c r="BI800">
        <v>0</v>
      </c>
      <c r="BJ800">
        <v>0</v>
      </c>
      <c r="BK800">
        <v>0</v>
      </c>
      <c r="BL800">
        <v>0</v>
      </c>
      <c r="BM800">
        <v>0</v>
      </c>
      <c r="BN800">
        <v>0</v>
      </c>
      <c r="BO800">
        <v>0</v>
      </c>
      <c r="BP800">
        <v>0</v>
      </c>
      <c r="BQ800">
        <v>0</v>
      </c>
      <c r="BR800">
        <v>0</v>
      </c>
      <c r="BS800">
        <v>0</v>
      </c>
      <c r="BT800">
        <v>0</v>
      </c>
      <c r="BU800">
        <v>0</v>
      </c>
      <c r="BV800">
        <v>0</v>
      </c>
      <c r="BW800">
        <v>0</v>
      </c>
      <c r="CX800">
        <f>Y800*Source!I369</f>
        <v>0.24479999999999999</v>
      </c>
      <c r="CY800">
        <f>AA800</f>
        <v>87.29</v>
      </c>
      <c r="CZ800">
        <f>AE800</f>
        <v>87.29</v>
      </c>
      <c r="DA800">
        <f>AI800</f>
        <v>1</v>
      </c>
      <c r="DB800">
        <f t="shared" si="88"/>
        <v>356.14</v>
      </c>
      <c r="DC800">
        <f t="shared" si="89"/>
        <v>0</v>
      </c>
    </row>
    <row r="801" spans="1:107">
      <c r="A801">
        <f>ROW(Source!A369)</f>
        <v>369</v>
      </c>
      <c r="B801">
        <v>48583957</v>
      </c>
      <c r="C801">
        <v>48586078</v>
      </c>
      <c r="D801">
        <v>40539218</v>
      </c>
      <c r="E801">
        <v>1</v>
      </c>
      <c r="F801">
        <v>1</v>
      </c>
      <c r="G801">
        <v>1</v>
      </c>
      <c r="H801">
        <v>3</v>
      </c>
      <c r="I801" t="s">
        <v>1503</v>
      </c>
      <c r="J801" t="s">
        <v>1504</v>
      </c>
      <c r="K801" t="s">
        <v>1505</v>
      </c>
      <c r="L801">
        <v>1355</v>
      </c>
      <c r="N801">
        <v>1010</v>
      </c>
      <c r="O801" t="s">
        <v>817</v>
      </c>
      <c r="P801" t="s">
        <v>817</v>
      </c>
      <c r="Q801">
        <v>100</v>
      </c>
      <c r="W801">
        <v>0</v>
      </c>
      <c r="X801">
        <v>-2047580805</v>
      </c>
      <c r="Y801">
        <v>1.02</v>
      </c>
      <c r="AA801">
        <v>101.5</v>
      </c>
      <c r="AB801">
        <v>0</v>
      </c>
      <c r="AC801">
        <v>0</v>
      </c>
      <c r="AD801">
        <v>0</v>
      </c>
      <c r="AE801">
        <v>101.5</v>
      </c>
      <c r="AF801">
        <v>0</v>
      </c>
      <c r="AG801">
        <v>0</v>
      </c>
      <c r="AH801">
        <v>0</v>
      </c>
      <c r="AI801">
        <v>1</v>
      </c>
      <c r="AJ801">
        <v>1</v>
      </c>
      <c r="AK801">
        <v>1</v>
      </c>
      <c r="AL801">
        <v>1</v>
      </c>
      <c r="AN801">
        <v>0</v>
      </c>
      <c r="AO801">
        <v>1</v>
      </c>
      <c r="AP801">
        <v>0</v>
      </c>
      <c r="AQ801">
        <v>0</v>
      </c>
      <c r="AR801">
        <v>0</v>
      </c>
      <c r="AS801" t="s">
        <v>3</v>
      </c>
      <c r="AT801">
        <v>1.02</v>
      </c>
      <c r="AU801" t="s">
        <v>3</v>
      </c>
      <c r="AV801">
        <v>0</v>
      </c>
      <c r="AW801">
        <v>2</v>
      </c>
      <c r="AX801">
        <v>48586097</v>
      </c>
      <c r="AY801">
        <v>1</v>
      </c>
      <c r="AZ801">
        <v>0</v>
      </c>
      <c r="BA801">
        <v>899</v>
      </c>
      <c r="BB801">
        <v>0</v>
      </c>
      <c r="BC801">
        <v>0</v>
      </c>
      <c r="BD801">
        <v>0</v>
      </c>
      <c r="BE801">
        <v>0</v>
      </c>
      <c r="BF801">
        <v>0</v>
      </c>
      <c r="BG801">
        <v>0</v>
      </c>
      <c r="BH801">
        <v>0</v>
      </c>
      <c r="BI801">
        <v>0</v>
      </c>
      <c r="BJ801">
        <v>0</v>
      </c>
      <c r="BK801">
        <v>0</v>
      </c>
      <c r="BL801">
        <v>0</v>
      </c>
      <c r="BM801">
        <v>0</v>
      </c>
      <c r="BN801">
        <v>0</v>
      </c>
      <c r="BO801">
        <v>0</v>
      </c>
      <c r="BP801">
        <v>0</v>
      </c>
      <c r="BQ801">
        <v>0</v>
      </c>
      <c r="BR801">
        <v>0</v>
      </c>
      <c r="BS801">
        <v>0</v>
      </c>
      <c r="BT801">
        <v>0</v>
      </c>
      <c r="BU801">
        <v>0</v>
      </c>
      <c r="BV801">
        <v>0</v>
      </c>
      <c r="BW801">
        <v>0</v>
      </c>
      <c r="CX801">
        <f>Y801*Source!I369</f>
        <v>6.1199999999999997E-2</v>
      </c>
      <c r="CY801">
        <f>AA801</f>
        <v>101.5</v>
      </c>
      <c r="CZ801">
        <f>AE801</f>
        <v>101.5</v>
      </c>
      <c r="DA801">
        <f>AI801</f>
        <v>1</v>
      </c>
      <c r="DB801">
        <f t="shared" si="88"/>
        <v>103.53</v>
      </c>
      <c r="DC801">
        <f t="shared" si="89"/>
        <v>0</v>
      </c>
    </row>
    <row r="802" spans="1:107">
      <c r="A802">
        <f>ROW(Source!A369)</f>
        <v>369</v>
      </c>
      <c r="B802">
        <v>48583957</v>
      </c>
      <c r="C802">
        <v>48586078</v>
      </c>
      <c r="D802">
        <v>40546487</v>
      </c>
      <c r="E802">
        <v>1</v>
      </c>
      <c r="F802">
        <v>1</v>
      </c>
      <c r="G802">
        <v>1</v>
      </c>
      <c r="H802">
        <v>3</v>
      </c>
      <c r="I802" t="s">
        <v>1428</v>
      </c>
      <c r="J802" t="s">
        <v>1429</v>
      </c>
      <c r="K802" t="s">
        <v>1430</v>
      </c>
      <c r="L802">
        <v>1374</v>
      </c>
      <c r="N802">
        <v>1013</v>
      </c>
      <c r="O802" t="s">
        <v>1431</v>
      </c>
      <c r="P802" t="s">
        <v>1431</v>
      </c>
      <c r="Q802">
        <v>1</v>
      </c>
      <c r="W802">
        <v>0</v>
      </c>
      <c r="X802">
        <v>2131831278</v>
      </c>
      <c r="Y802">
        <v>13.1</v>
      </c>
      <c r="AA802">
        <v>1</v>
      </c>
      <c r="AB802">
        <v>0</v>
      </c>
      <c r="AC802">
        <v>0</v>
      </c>
      <c r="AD802">
        <v>0</v>
      </c>
      <c r="AE802">
        <v>1</v>
      </c>
      <c r="AF802">
        <v>0</v>
      </c>
      <c r="AG802">
        <v>0</v>
      </c>
      <c r="AH802">
        <v>0</v>
      </c>
      <c r="AI802">
        <v>1</v>
      </c>
      <c r="AJ802">
        <v>1</v>
      </c>
      <c r="AK802">
        <v>1</v>
      </c>
      <c r="AL802">
        <v>1</v>
      </c>
      <c r="AN802">
        <v>0</v>
      </c>
      <c r="AO802">
        <v>1</v>
      </c>
      <c r="AP802">
        <v>0</v>
      </c>
      <c r="AQ802">
        <v>0</v>
      </c>
      <c r="AR802">
        <v>0</v>
      </c>
      <c r="AS802" t="s">
        <v>3</v>
      </c>
      <c r="AT802">
        <v>13.1</v>
      </c>
      <c r="AU802" t="s">
        <v>3</v>
      </c>
      <c r="AV802">
        <v>0</v>
      </c>
      <c r="AW802">
        <v>2</v>
      </c>
      <c r="AX802">
        <v>48586098</v>
      </c>
      <c r="AY802">
        <v>1</v>
      </c>
      <c r="AZ802">
        <v>0</v>
      </c>
      <c r="BA802">
        <v>900</v>
      </c>
      <c r="BB802">
        <v>0</v>
      </c>
      <c r="BC802">
        <v>0</v>
      </c>
      <c r="BD802">
        <v>0</v>
      </c>
      <c r="BE802">
        <v>0</v>
      </c>
      <c r="BF802">
        <v>0</v>
      </c>
      <c r="BG802">
        <v>0</v>
      </c>
      <c r="BH802">
        <v>0</v>
      </c>
      <c r="BI802">
        <v>0</v>
      </c>
      <c r="BJ802">
        <v>0</v>
      </c>
      <c r="BK802">
        <v>0</v>
      </c>
      <c r="BL802">
        <v>0</v>
      </c>
      <c r="BM802">
        <v>0</v>
      </c>
      <c r="BN802">
        <v>0</v>
      </c>
      <c r="BO802">
        <v>0</v>
      </c>
      <c r="BP802">
        <v>0</v>
      </c>
      <c r="BQ802">
        <v>0</v>
      </c>
      <c r="BR802">
        <v>0</v>
      </c>
      <c r="BS802">
        <v>0</v>
      </c>
      <c r="BT802">
        <v>0</v>
      </c>
      <c r="BU802">
        <v>0</v>
      </c>
      <c r="BV802">
        <v>0</v>
      </c>
      <c r="BW802">
        <v>0</v>
      </c>
      <c r="CX802">
        <f>Y802*Source!I369</f>
        <v>0.78599999999999992</v>
      </c>
      <c r="CY802">
        <f>AA802</f>
        <v>1</v>
      </c>
      <c r="CZ802">
        <f>AE802</f>
        <v>1</v>
      </c>
      <c r="DA802">
        <f>AI802</f>
        <v>1</v>
      </c>
      <c r="DB802">
        <f t="shared" si="88"/>
        <v>13.1</v>
      </c>
      <c r="DC802">
        <f t="shared" si="89"/>
        <v>0</v>
      </c>
    </row>
    <row r="803" spans="1:107">
      <c r="A803">
        <f>ROW(Source!A371)</f>
        <v>371</v>
      </c>
      <c r="B803">
        <v>48583957</v>
      </c>
      <c r="C803">
        <v>48586100</v>
      </c>
      <c r="D803">
        <v>23351463</v>
      </c>
      <c r="E803">
        <v>1</v>
      </c>
      <c r="F803">
        <v>1</v>
      </c>
      <c r="G803">
        <v>1</v>
      </c>
      <c r="H803">
        <v>1</v>
      </c>
      <c r="I803" t="s">
        <v>1506</v>
      </c>
      <c r="J803" t="s">
        <v>3</v>
      </c>
      <c r="K803" t="s">
        <v>1507</v>
      </c>
      <c r="L803">
        <v>1369</v>
      </c>
      <c r="N803">
        <v>1013</v>
      </c>
      <c r="O803" t="s">
        <v>991</v>
      </c>
      <c r="P803" t="s">
        <v>991</v>
      </c>
      <c r="Q803">
        <v>1</v>
      </c>
      <c r="W803">
        <v>0</v>
      </c>
      <c r="X803">
        <v>1357889260</v>
      </c>
      <c r="Y803">
        <v>1.8</v>
      </c>
      <c r="AA803">
        <v>0</v>
      </c>
      <c r="AB803">
        <v>0</v>
      </c>
      <c r="AC803">
        <v>0</v>
      </c>
      <c r="AD803">
        <v>8.89</v>
      </c>
      <c r="AE803">
        <v>0</v>
      </c>
      <c r="AF803">
        <v>0</v>
      </c>
      <c r="AG803">
        <v>0</v>
      </c>
      <c r="AH803">
        <v>8.89</v>
      </c>
      <c r="AI803">
        <v>1</v>
      </c>
      <c r="AJ803">
        <v>1</v>
      </c>
      <c r="AK803">
        <v>1</v>
      </c>
      <c r="AL803">
        <v>1</v>
      </c>
      <c r="AN803">
        <v>0</v>
      </c>
      <c r="AO803">
        <v>1</v>
      </c>
      <c r="AP803">
        <v>0</v>
      </c>
      <c r="AQ803">
        <v>0</v>
      </c>
      <c r="AR803">
        <v>0</v>
      </c>
      <c r="AS803" t="s">
        <v>3</v>
      </c>
      <c r="AT803">
        <v>1.8</v>
      </c>
      <c r="AU803" t="s">
        <v>3</v>
      </c>
      <c r="AV803">
        <v>1</v>
      </c>
      <c r="AW803">
        <v>2</v>
      </c>
      <c r="AX803">
        <v>48586117</v>
      </c>
      <c r="AY803">
        <v>1</v>
      </c>
      <c r="AZ803">
        <v>0</v>
      </c>
      <c r="BA803">
        <v>901</v>
      </c>
      <c r="BB803">
        <v>0</v>
      </c>
      <c r="BC803">
        <v>0</v>
      </c>
      <c r="BD803">
        <v>0</v>
      </c>
      <c r="BE803">
        <v>0</v>
      </c>
      <c r="BF803">
        <v>0</v>
      </c>
      <c r="BG803">
        <v>0</v>
      </c>
      <c r="BH803">
        <v>0</v>
      </c>
      <c r="BI803">
        <v>0</v>
      </c>
      <c r="BJ803">
        <v>0</v>
      </c>
      <c r="BK803">
        <v>0</v>
      </c>
      <c r="BL803">
        <v>0</v>
      </c>
      <c r="BM803">
        <v>0</v>
      </c>
      <c r="BN803">
        <v>0</v>
      </c>
      <c r="BO803">
        <v>0</v>
      </c>
      <c r="BP803">
        <v>0</v>
      </c>
      <c r="BQ803">
        <v>0</v>
      </c>
      <c r="BR803">
        <v>0</v>
      </c>
      <c r="BS803">
        <v>0</v>
      </c>
      <c r="BT803">
        <v>0</v>
      </c>
      <c r="BU803">
        <v>0</v>
      </c>
      <c r="BV803">
        <v>0</v>
      </c>
      <c r="BW803">
        <v>0</v>
      </c>
      <c r="CX803">
        <f>Y803*Source!I371</f>
        <v>1.8</v>
      </c>
      <c r="CY803">
        <f>AD803</f>
        <v>8.89</v>
      </c>
      <c r="CZ803">
        <f>AH803</f>
        <v>8.89</v>
      </c>
      <c r="DA803">
        <f>AL803</f>
        <v>1</v>
      </c>
      <c r="DB803">
        <f t="shared" si="88"/>
        <v>16</v>
      </c>
      <c r="DC803">
        <f t="shared" si="89"/>
        <v>0</v>
      </c>
    </row>
    <row r="804" spans="1:107">
      <c r="A804">
        <f>ROW(Source!A371)</f>
        <v>371</v>
      </c>
      <c r="B804">
        <v>48583957</v>
      </c>
      <c r="C804">
        <v>48586100</v>
      </c>
      <c r="D804">
        <v>40547214</v>
      </c>
      <c r="E804">
        <v>1</v>
      </c>
      <c r="F804">
        <v>1</v>
      </c>
      <c r="G804">
        <v>1</v>
      </c>
      <c r="H804">
        <v>2</v>
      </c>
      <c r="I804" t="s">
        <v>1104</v>
      </c>
      <c r="J804" t="s">
        <v>1105</v>
      </c>
      <c r="K804" t="s">
        <v>1106</v>
      </c>
      <c r="L804">
        <v>1368</v>
      </c>
      <c r="N804">
        <v>1011</v>
      </c>
      <c r="O804" t="s">
        <v>997</v>
      </c>
      <c r="P804" t="s">
        <v>997</v>
      </c>
      <c r="Q804">
        <v>1</v>
      </c>
      <c r="W804">
        <v>0</v>
      </c>
      <c r="X804">
        <v>1084334125</v>
      </c>
      <c r="Y804">
        <v>0.13</v>
      </c>
      <c r="AA804">
        <v>0</v>
      </c>
      <c r="AB804">
        <v>7.55</v>
      </c>
      <c r="AC804">
        <v>0</v>
      </c>
      <c r="AD804">
        <v>0</v>
      </c>
      <c r="AE804">
        <v>0</v>
      </c>
      <c r="AF804">
        <v>7.55</v>
      </c>
      <c r="AG804">
        <v>0</v>
      </c>
      <c r="AH804">
        <v>0</v>
      </c>
      <c r="AI804">
        <v>1</v>
      </c>
      <c r="AJ804">
        <v>1</v>
      </c>
      <c r="AK804">
        <v>1</v>
      </c>
      <c r="AL804">
        <v>1</v>
      </c>
      <c r="AN804">
        <v>0</v>
      </c>
      <c r="AO804">
        <v>1</v>
      </c>
      <c r="AP804">
        <v>0</v>
      </c>
      <c r="AQ804">
        <v>0</v>
      </c>
      <c r="AR804">
        <v>0</v>
      </c>
      <c r="AS804" t="s">
        <v>3</v>
      </c>
      <c r="AT804">
        <v>0.13</v>
      </c>
      <c r="AU804" t="s">
        <v>3</v>
      </c>
      <c r="AV804">
        <v>0</v>
      </c>
      <c r="AW804">
        <v>2</v>
      </c>
      <c r="AX804">
        <v>48586118</v>
      </c>
      <c r="AY804">
        <v>1</v>
      </c>
      <c r="AZ804">
        <v>0</v>
      </c>
      <c r="BA804">
        <v>902</v>
      </c>
      <c r="BB804">
        <v>0</v>
      </c>
      <c r="BC804">
        <v>0</v>
      </c>
      <c r="BD804">
        <v>0</v>
      </c>
      <c r="BE804">
        <v>0</v>
      </c>
      <c r="BF804">
        <v>0</v>
      </c>
      <c r="BG804">
        <v>0</v>
      </c>
      <c r="BH804">
        <v>0</v>
      </c>
      <c r="BI804">
        <v>0</v>
      </c>
      <c r="BJ804">
        <v>0</v>
      </c>
      <c r="BK804">
        <v>0</v>
      </c>
      <c r="BL804">
        <v>0</v>
      </c>
      <c r="BM804">
        <v>0</v>
      </c>
      <c r="BN804">
        <v>0</v>
      </c>
      <c r="BO804">
        <v>0</v>
      </c>
      <c r="BP804">
        <v>0</v>
      </c>
      <c r="BQ804">
        <v>0</v>
      </c>
      <c r="BR804">
        <v>0</v>
      </c>
      <c r="BS804">
        <v>0</v>
      </c>
      <c r="BT804">
        <v>0</v>
      </c>
      <c r="BU804">
        <v>0</v>
      </c>
      <c r="BV804">
        <v>0</v>
      </c>
      <c r="BW804">
        <v>0</v>
      </c>
      <c r="CX804">
        <f>Y804*Source!I371</f>
        <v>0.13</v>
      </c>
      <c r="CY804">
        <f>AB804</f>
        <v>7.55</v>
      </c>
      <c r="CZ804">
        <f>AF804</f>
        <v>7.55</v>
      </c>
      <c r="DA804">
        <f>AJ804</f>
        <v>1</v>
      </c>
      <c r="DB804">
        <f t="shared" si="88"/>
        <v>0.98</v>
      </c>
      <c r="DC804">
        <f t="shared" si="89"/>
        <v>0</v>
      </c>
    </row>
    <row r="805" spans="1:107">
      <c r="A805">
        <f>ROW(Source!A371)</f>
        <v>371</v>
      </c>
      <c r="B805">
        <v>48583957</v>
      </c>
      <c r="C805">
        <v>48586100</v>
      </c>
      <c r="D805">
        <v>40548544</v>
      </c>
      <c r="E805">
        <v>1</v>
      </c>
      <c r="F805">
        <v>1</v>
      </c>
      <c r="G805">
        <v>1</v>
      </c>
      <c r="H805">
        <v>2</v>
      </c>
      <c r="I805" t="s">
        <v>1110</v>
      </c>
      <c r="J805" t="s">
        <v>1111</v>
      </c>
      <c r="K805" t="s">
        <v>1112</v>
      </c>
      <c r="L805">
        <v>1368</v>
      </c>
      <c r="N805">
        <v>1011</v>
      </c>
      <c r="O805" t="s">
        <v>997</v>
      </c>
      <c r="P805" t="s">
        <v>997</v>
      </c>
      <c r="Q805">
        <v>1</v>
      </c>
      <c r="W805">
        <v>0</v>
      </c>
      <c r="X805">
        <v>835824343</v>
      </c>
      <c r="Y805">
        <v>0.04</v>
      </c>
      <c r="AA805">
        <v>0</v>
      </c>
      <c r="AB805">
        <v>2.15</v>
      </c>
      <c r="AC805">
        <v>0</v>
      </c>
      <c r="AD805">
        <v>0</v>
      </c>
      <c r="AE805">
        <v>0</v>
      </c>
      <c r="AF805">
        <v>2.15</v>
      </c>
      <c r="AG805">
        <v>0</v>
      </c>
      <c r="AH805">
        <v>0</v>
      </c>
      <c r="AI805">
        <v>1</v>
      </c>
      <c r="AJ805">
        <v>1</v>
      </c>
      <c r="AK805">
        <v>1</v>
      </c>
      <c r="AL805">
        <v>1</v>
      </c>
      <c r="AN805">
        <v>0</v>
      </c>
      <c r="AO805">
        <v>1</v>
      </c>
      <c r="AP805">
        <v>0</v>
      </c>
      <c r="AQ805">
        <v>0</v>
      </c>
      <c r="AR805">
        <v>0</v>
      </c>
      <c r="AS805" t="s">
        <v>3</v>
      </c>
      <c r="AT805">
        <v>0.04</v>
      </c>
      <c r="AU805" t="s">
        <v>3</v>
      </c>
      <c r="AV805">
        <v>0</v>
      </c>
      <c r="AW805">
        <v>2</v>
      </c>
      <c r="AX805">
        <v>48586119</v>
      </c>
      <c r="AY805">
        <v>1</v>
      </c>
      <c r="AZ805">
        <v>0</v>
      </c>
      <c r="BA805">
        <v>903</v>
      </c>
      <c r="BB805">
        <v>0</v>
      </c>
      <c r="BC805">
        <v>0</v>
      </c>
      <c r="BD805">
        <v>0</v>
      </c>
      <c r="BE805">
        <v>0</v>
      </c>
      <c r="BF805">
        <v>0</v>
      </c>
      <c r="BG805">
        <v>0</v>
      </c>
      <c r="BH805">
        <v>0</v>
      </c>
      <c r="BI805">
        <v>0</v>
      </c>
      <c r="BJ805">
        <v>0</v>
      </c>
      <c r="BK805">
        <v>0</v>
      </c>
      <c r="BL805">
        <v>0</v>
      </c>
      <c r="BM805">
        <v>0</v>
      </c>
      <c r="BN805">
        <v>0</v>
      </c>
      <c r="BO805">
        <v>0</v>
      </c>
      <c r="BP805">
        <v>0</v>
      </c>
      <c r="BQ805">
        <v>0</v>
      </c>
      <c r="BR805">
        <v>0</v>
      </c>
      <c r="BS805">
        <v>0</v>
      </c>
      <c r="BT805">
        <v>0</v>
      </c>
      <c r="BU805">
        <v>0</v>
      </c>
      <c r="BV805">
        <v>0</v>
      </c>
      <c r="BW805">
        <v>0</v>
      </c>
      <c r="CX805">
        <f>Y805*Source!I371</f>
        <v>0.04</v>
      </c>
      <c r="CY805">
        <f>AB805</f>
        <v>2.15</v>
      </c>
      <c r="CZ805">
        <f>AF805</f>
        <v>2.15</v>
      </c>
      <c r="DA805">
        <f>AJ805</f>
        <v>1</v>
      </c>
      <c r="DB805">
        <f t="shared" si="88"/>
        <v>0.09</v>
      </c>
      <c r="DC805">
        <f t="shared" si="89"/>
        <v>0</v>
      </c>
    </row>
    <row r="806" spans="1:107">
      <c r="A806">
        <f>ROW(Source!A371)</f>
        <v>371</v>
      </c>
      <c r="B806">
        <v>48583957</v>
      </c>
      <c r="C806">
        <v>48586100</v>
      </c>
      <c r="D806">
        <v>40485401</v>
      </c>
      <c r="E806">
        <v>1</v>
      </c>
      <c r="F806">
        <v>1</v>
      </c>
      <c r="G806">
        <v>1</v>
      </c>
      <c r="H806">
        <v>3</v>
      </c>
      <c r="I806" t="s">
        <v>1508</v>
      </c>
      <c r="J806" t="s">
        <v>1509</v>
      </c>
      <c r="K806" t="s">
        <v>1510</v>
      </c>
      <c r="L806">
        <v>1346</v>
      </c>
      <c r="N806">
        <v>1009</v>
      </c>
      <c r="O806" t="s">
        <v>220</v>
      </c>
      <c r="P806" t="s">
        <v>220</v>
      </c>
      <c r="Q806">
        <v>1</v>
      </c>
      <c r="W806">
        <v>0</v>
      </c>
      <c r="X806">
        <v>938698368</v>
      </c>
      <c r="Y806">
        <v>6.0000000000000001E-3</v>
      </c>
      <c r="AA806">
        <v>36.4</v>
      </c>
      <c r="AB806">
        <v>0</v>
      </c>
      <c r="AC806">
        <v>0</v>
      </c>
      <c r="AD806">
        <v>0</v>
      </c>
      <c r="AE806">
        <v>36.4</v>
      </c>
      <c r="AF806">
        <v>0</v>
      </c>
      <c r="AG806">
        <v>0</v>
      </c>
      <c r="AH806">
        <v>0</v>
      </c>
      <c r="AI806">
        <v>1</v>
      </c>
      <c r="AJ806">
        <v>1</v>
      </c>
      <c r="AK806">
        <v>1</v>
      </c>
      <c r="AL806">
        <v>1</v>
      </c>
      <c r="AN806">
        <v>0</v>
      </c>
      <c r="AO806">
        <v>1</v>
      </c>
      <c r="AP806">
        <v>0</v>
      </c>
      <c r="AQ806">
        <v>0</v>
      </c>
      <c r="AR806">
        <v>0</v>
      </c>
      <c r="AS806" t="s">
        <v>3</v>
      </c>
      <c r="AT806">
        <v>6.0000000000000001E-3</v>
      </c>
      <c r="AU806" t="s">
        <v>3</v>
      </c>
      <c r="AV806">
        <v>0</v>
      </c>
      <c r="AW806">
        <v>2</v>
      </c>
      <c r="AX806">
        <v>48586120</v>
      </c>
      <c r="AY806">
        <v>1</v>
      </c>
      <c r="AZ806">
        <v>0</v>
      </c>
      <c r="BA806">
        <v>904</v>
      </c>
      <c r="BB806">
        <v>0</v>
      </c>
      <c r="BC806">
        <v>0</v>
      </c>
      <c r="BD806">
        <v>0</v>
      </c>
      <c r="BE806">
        <v>0</v>
      </c>
      <c r="BF806">
        <v>0</v>
      </c>
      <c r="BG806">
        <v>0</v>
      </c>
      <c r="BH806">
        <v>0</v>
      </c>
      <c r="BI806">
        <v>0</v>
      </c>
      <c r="BJ806">
        <v>0</v>
      </c>
      <c r="BK806">
        <v>0</v>
      </c>
      <c r="BL806">
        <v>0</v>
      </c>
      <c r="BM806">
        <v>0</v>
      </c>
      <c r="BN806">
        <v>0</v>
      </c>
      <c r="BO806">
        <v>0</v>
      </c>
      <c r="BP806">
        <v>0</v>
      </c>
      <c r="BQ806">
        <v>0</v>
      </c>
      <c r="BR806">
        <v>0</v>
      </c>
      <c r="BS806">
        <v>0</v>
      </c>
      <c r="BT806">
        <v>0</v>
      </c>
      <c r="BU806">
        <v>0</v>
      </c>
      <c r="BV806">
        <v>0</v>
      </c>
      <c r="BW806">
        <v>0</v>
      </c>
      <c r="CX806">
        <f>Y806*Source!I371</f>
        <v>6.0000000000000001E-3</v>
      </c>
      <c r="CY806">
        <f t="shared" ref="CY806:CY818" si="93">AA806</f>
        <v>36.4</v>
      </c>
      <c r="CZ806">
        <f t="shared" ref="CZ806:CZ818" si="94">AE806</f>
        <v>36.4</v>
      </c>
      <c r="DA806">
        <f t="shared" ref="DA806:DA818" si="95">AI806</f>
        <v>1</v>
      </c>
      <c r="DB806">
        <f t="shared" si="88"/>
        <v>0.22</v>
      </c>
      <c r="DC806">
        <f t="shared" si="89"/>
        <v>0</v>
      </c>
    </row>
    <row r="807" spans="1:107">
      <c r="A807">
        <f>ROW(Source!A371)</f>
        <v>371</v>
      </c>
      <c r="B807">
        <v>48583957</v>
      </c>
      <c r="C807">
        <v>48586100</v>
      </c>
      <c r="D807">
        <v>40488834</v>
      </c>
      <c r="E807">
        <v>1</v>
      </c>
      <c r="F807">
        <v>1</v>
      </c>
      <c r="G807">
        <v>1</v>
      </c>
      <c r="H807">
        <v>3</v>
      </c>
      <c r="I807" t="s">
        <v>1417</v>
      </c>
      <c r="J807" t="s">
        <v>1418</v>
      </c>
      <c r="K807" t="s">
        <v>1419</v>
      </c>
      <c r="L807">
        <v>1346</v>
      </c>
      <c r="N807">
        <v>1009</v>
      </c>
      <c r="O807" t="s">
        <v>220</v>
      </c>
      <c r="P807" t="s">
        <v>220</v>
      </c>
      <c r="Q807">
        <v>1</v>
      </c>
      <c r="W807">
        <v>0</v>
      </c>
      <c r="X807">
        <v>-347328291</v>
      </c>
      <c r="Y807">
        <v>0.06</v>
      </c>
      <c r="AA807">
        <v>12.65</v>
      </c>
      <c r="AB807">
        <v>0</v>
      </c>
      <c r="AC807">
        <v>0</v>
      </c>
      <c r="AD807">
        <v>0</v>
      </c>
      <c r="AE807">
        <v>12.65</v>
      </c>
      <c r="AF807">
        <v>0</v>
      </c>
      <c r="AG807">
        <v>0</v>
      </c>
      <c r="AH807">
        <v>0</v>
      </c>
      <c r="AI807">
        <v>1</v>
      </c>
      <c r="AJ807">
        <v>1</v>
      </c>
      <c r="AK807">
        <v>1</v>
      </c>
      <c r="AL807">
        <v>1</v>
      </c>
      <c r="AN807">
        <v>0</v>
      </c>
      <c r="AO807">
        <v>1</v>
      </c>
      <c r="AP807">
        <v>0</v>
      </c>
      <c r="AQ807">
        <v>0</v>
      </c>
      <c r="AR807">
        <v>0</v>
      </c>
      <c r="AS807" t="s">
        <v>3</v>
      </c>
      <c r="AT807">
        <v>0.06</v>
      </c>
      <c r="AU807" t="s">
        <v>3</v>
      </c>
      <c r="AV807">
        <v>0</v>
      </c>
      <c r="AW807">
        <v>2</v>
      </c>
      <c r="AX807">
        <v>48586121</v>
      </c>
      <c r="AY807">
        <v>1</v>
      </c>
      <c r="AZ807">
        <v>0</v>
      </c>
      <c r="BA807">
        <v>905</v>
      </c>
      <c r="BB807">
        <v>0</v>
      </c>
      <c r="BC807">
        <v>0</v>
      </c>
      <c r="BD807">
        <v>0</v>
      </c>
      <c r="BE807">
        <v>0</v>
      </c>
      <c r="BF807">
        <v>0</v>
      </c>
      <c r="BG807">
        <v>0</v>
      </c>
      <c r="BH807">
        <v>0</v>
      </c>
      <c r="BI807">
        <v>0</v>
      </c>
      <c r="BJ807">
        <v>0</v>
      </c>
      <c r="BK807">
        <v>0</v>
      </c>
      <c r="BL807">
        <v>0</v>
      </c>
      <c r="BM807">
        <v>0</v>
      </c>
      <c r="BN807">
        <v>0</v>
      </c>
      <c r="BO807">
        <v>0</v>
      </c>
      <c r="BP807">
        <v>0</v>
      </c>
      <c r="BQ807">
        <v>0</v>
      </c>
      <c r="BR807">
        <v>0</v>
      </c>
      <c r="BS807">
        <v>0</v>
      </c>
      <c r="BT807">
        <v>0</v>
      </c>
      <c r="BU807">
        <v>0</v>
      </c>
      <c r="BV807">
        <v>0</v>
      </c>
      <c r="BW807">
        <v>0</v>
      </c>
      <c r="CX807">
        <f>Y807*Source!I371</f>
        <v>0.06</v>
      </c>
      <c r="CY807">
        <f t="shared" si="93"/>
        <v>12.65</v>
      </c>
      <c r="CZ807">
        <f t="shared" si="94"/>
        <v>12.65</v>
      </c>
      <c r="DA807">
        <f t="shared" si="95"/>
        <v>1</v>
      </c>
      <c r="DB807">
        <f t="shared" si="88"/>
        <v>0.76</v>
      </c>
      <c r="DC807">
        <f t="shared" si="89"/>
        <v>0</v>
      </c>
    </row>
    <row r="808" spans="1:107">
      <c r="A808">
        <f>ROW(Source!A371)</f>
        <v>371</v>
      </c>
      <c r="B808">
        <v>48583957</v>
      </c>
      <c r="C808">
        <v>48586100</v>
      </c>
      <c r="D808">
        <v>40483234</v>
      </c>
      <c r="E808">
        <v>1</v>
      </c>
      <c r="F808">
        <v>1</v>
      </c>
      <c r="G808">
        <v>1</v>
      </c>
      <c r="H808">
        <v>3</v>
      </c>
      <c r="I808" t="s">
        <v>1511</v>
      </c>
      <c r="J808" t="s">
        <v>1512</v>
      </c>
      <c r="K808" t="s">
        <v>1513</v>
      </c>
      <c r="L808">
        <v>1346</v>
      </c>
      <c r="N808">
        <v>1009</v>
      </c>
      <c r="O808" t="s">
        <v>220</v>
      </c>
      <c r="P808" t="s">
        <v>220</v>
      </c>
      <c r="Q808">
        <v>1</v>
      </c>
      <c r="W808">
        <v>0</v>
      </c>
      <c r="X808">
        <v>166379540</v>
      </c>
      <c r="Y808">
        <v>1E-3</v>
      </c>
      <c r="AA808">
        <v>11.46</v>
      </c>
      <c r="AB808">
        <v>0</v>
      </c>
      <c r="AC808">
        <v>0</v>
      </c>
      <c r="AD808">
        <v>0</v>
      </c>
      <c r="AE808">
        <v>11.46</v>
      </c>
      <c r="AF808">
        <v>0</v>
      </c>
      <c r="AG808">
        <v>0</v>
      </c>
      <c r="AH808">
        <v>0</v>
      </c>
      <c r="AI808">
        <v>1</v>
      </c>
      <c r="AJ808">
        <v>1</v>
      </c>
      <c r="AK808">
        <v>1</v>
      </c>
      <c r="AL808">
        <v>1</v>
      </c>
      <c r="AN808">
        <v>0</v>
      </c>
      <c r="AO808">
        <v>1</v>
      </c>
      <c r="AP808">
        <v>0</v>
      </c>
      <c r="AQ808">
        <v>0</v>
      </c>
      <c r="AR808">
        <v>0</v>
      </c>
      <c r="AS808" t="s">
        <v>3</v>
      </c>
      <c r="AT808">
        <v>1E-3</v>
      </c>
      <c r="AU808" t="s">
        <v>3</v>
      </c>
      <c r="AV808">
        <v>0</v>
      </c>
      <c r="AW808">
        <v>2</v>
      </c>
      <c r="AX808">
        <v>48586122</v>
      </c>
      <c r="AY808">
        <v>1</v>
      </c>
      <c r="AZ808">
        <v>0</v>
      </c>
      <c r="BA808">
        <v>906</v>
      </c>
      <c r="BB808">
        <v>0</v>
      </c>
      <c r="BC808">
        <v>0</v>
      </c>
      <c r="BD808">
        <v>0</v>
      </c>
      <c r="BE808">
        <v>0</v>
      </c>
      <c r="BF808">
        <v>0</v>
      </c>
      <c r="BG808">
        <v>0</v>
      </c>
      <c r="BH808">
        <v>0</v>
      </c>
      <c r="BI808">
        <v>0</v>
      </c>
      <c r="BJ808">
        <v>0</v>
      </c>
      <c r="BK808">
        <v>0</v>
      </c>
      <c r="BL808">
        <v>0</v>
      </c>
      <c r="BM808">
        <v>0</v>
      </c>
      <c r="BN808">
        <v>0</v>
      </c>
      <c r="BO808">
        <v>0</v>
      </c>
      <c r="BP808">
        <v>0</v>
      </c>
      <c r="BQ808">
        <v>0</v>
      </c>
      <c r="BR808">
        <v>0</v>
      </c>
      <c r="BS808">
        <v>0</v>
      </c>
      <c r="BT808">
        <v>0</v>
      </c>
      <c r="BU808">
        <v>0</v>
      </c>
      <c r="BV808">
        <v>0</v>
      </c>
      <c r="BW808">
        <v>0</v>
      </c>
      <c r="CX808">
        <f>Y808*Source!I371</f>
        <v>1E-3</v>
      </c>
      <c r="CY808">
        <f t="shared" si="93"/>
        <v>11.46</v>
      </c>
      <c r="CZ808">
        <f t="shared" si="94"/>
        <v>11.46</v>
      </c>
      <c r="DA808">
        <f t="shared" si="95"/>
        <v>1</v>
      </c>
      <c r="DB808">
        <f t="shared" si="88"/>
        <v>0.01</v>
      </c>
      <c r="DC808">
        <f t="shared" si="89"/>
        <v>0</v>
      </c>
    </row>
    <row r="809" spans="1:107">
      <c r="A809">
        <f>ROW(Source!A371)</f>
        <v>371</v>
      </c>
      <c r="B809">
        <v>48583957</v>
      </c>
      <c r="C809">
        <v>48586100</v>
      </c>
      <c r="D809">
        <v>40489070</v>
      </c>
      <c r="E809">
        <v>1</v>
      </c>
      <c r="F809">
        <v>1</v>
      </c>
      <c r="G809">
        <v>1</v>
      </c>
      <c r="H809">
        <v>3</v>
      </c>
      <c r="I809" t="s">
        <v>1420</v>
      </c>
      <c r="J809" t="s">
        <v>1421</v>
      </c>
      <c r="K809" t="s">
        <v>1393</v>
      </c>
      <c r="L809">
        <v>1346</v>
      </c>
      <c r="N809">
        <v>1009</v>
      </c>
      <c r="O809" t="s">
        <v>220</v>
      </c>
      <c r="P809" t="s">
        <v>220</v>
      </c>
      <c r="Q809">
        <v>1</v>
      </c>
      <c r="W809">
        <v>0</v>
      </c>
      <c r="X809">
        <v>-1815671160</v>
      </c>
      <c r="Y809">
        <v>0.05</v>
      </c>
      <c r="AA809">
        <v>9.49</v>
      </c>
      <c r="AB809">
        <v>0</v>
      </c>
      <c r="AC809">
        <v>0</v>
      </c>
      <c r="AD809">
        <v>0</v>
      </c>
      <c r="AE809">
        <v>9.49</v>
      </c>
      <c r="AF809">
        <v>0</v>
      </c>
      <c r="AG809">
        <v>0</v>
      </c>
      <c r="AH809">
        <v>0</v>
      </c>
      <c r="AI809">
        <v>1</v>
      </c>
      <c r="AJ809">
        <v>1</v>
      </c>
      <c r="AK809">
        <v>1</v>
      </c>
      <c r="AL809">
        <v>1</v>
      </c>
      <c r="AN809">
        <v>0</v>
      </c>
      <c r="AO809">
        <v>1</v>
      </c>
      <c r="AP809">
        <v>0</v>
      </c>
      <c r="AQ809">
        <v>0</v>
      </c>
      <c r="AR809">
        <v>0</v>
      </c>
      <c r="AS809" t="s">
        <v>3</v>
      </c>
      <c r="AT809">
        <v>0.05</v>
      </c>
      <c r="AU809" t="s">
        <v>3</v>
      </c>
      <c r="AV809">
        <v>0</v>
      </c>
      <c r="AW809">
        <v>2</v>
      </c>
      <c r="AX809">
        <v>48586123</v>
      </c>
      <c r="AY809">
        <v>1</v>
      </c>
      <c r="AZ809">
        <v>0</v>
      </c>
      <c r="BA809">
        <v>907</v>
      </c>
      <c r="BB809">
        <v>0</v>
      </c>
      <c r="BC809">
        <v>0</v>
      </c>
      <c r="BD809">
        <v>0</v>
      </c>
      <c r="BE809">
        <v>0</v>
      </c>
      <c r="BF809">
        <v>0</v>
      </c>
      <c r="BG809">
        <v>0</v>
      </c>
      <c r="BH809">
        <v>0</v>
      </c>
      <c r="BI809">
        <v>0</v>
      </c>
      <c r="BJ809">
        <v>0</v>
      </c>
      <c r="BK809">
        <v>0</v>
      </c>
      <c r="BL809">
        <v>0</v>
      </c>
      <c r="BM809">
        <v>0</v>
      </c>
      <c r="BN809">
        <v>0</v>
      </c>
      <c r="BO809">
        <v>0</v>
      </c>
      <c r="BP809">
        <v>0</v>
      </c>
      <c r="BQ809">
        <v>0</v>
      </c>
      <c r="BR809">
        <v>0</v>
      </c>
      <c r="BS809">
        <v>0</v>
      </c>
      <c r="BT809">
        <v>0</v>
      </c>
      <c r="BU809">
        <v>0</v>
      </c>
      <c r="BV809">
        <v>0</v>
      </c>
      <c r="BW809">
        <v>0</v>
      </c>
      <c r="CX809">
        <f>Y809*Source!I371</f>
        <v>0.05</v>
      </c>
      <c r="CY809">
        <f t="shared" si="93"/>
        <v>9.49</v>
      </c>
      <c r="CZ809">
        <f t="shared" si="94"/>
        <v>9.49</v>
      </c>
      <c r="DA809">
        <f t="shared" si="95"/>
        <v>1</v>
      </c>
      <c r="DB809">
        <f t="shared" si="88"/>
        <v>0.47</v>
      </c>
      <c r="DC809">
        <f t="shared" si="89"/>
        <v>0</v>
      </c>
    </row>
    <row r="810" spans="1:107">
      <c r="A810">
        <f>ROW(Source!A371)</f>
        <v>371</v>
      </c>
      <c r="B810">
        <v>48583957</v>
      </c>
      <c r="C810">
        <v>48586100</v>
      </c>
      <c r="D810">
        <v>40485257</v>
      </c>
      <c r="E810">
        <v>1</v>
      </c>
      <c r="F810">
        <v>1</v>
      </c>
      <c r="G810">
        <v>1</v>
      </c>
      <c r="H810">
        <v>3</v>
      </c>
      <c r="I810" t="s">
        <v>1422</v>
      </c>
      <c r="J810" t="s">
        <v>1423</v>
      </c>
      <c r="K810" t="s">
        <v>1424</v>
      </c>
      <c r="L810">
        <v>1346</v>
      </c>
      <c r="N810">
        <v>1009</v>
      </c>
      <c r="O810" t="s">
        <v>220</v>
      </c>
      <c r="P810" t="s">
        <v>220</v>
      </c>
      <c r="Q810">
        <v>1</v>
      </c>
      <c r="W810">
        <v>0</v>
      </c>
      <c r="X810">
        <v>1831350124</v>
      </c>
      <c r="Y810">
        <v>3.5000000000000003E-2</v>
      </c>
      <c r="AA810">
        <v>29.04</v>
      </c>
      <c r="AB810">
        <v>0</v>
      </c>
      <c r="AC810">
        <v>0</v>
      </c>
      <c r="AD810">
        <v>0</v>
      </c>
      <c r="AE810">
        <v>29.04</v>
      </c>
      <c r="AF810">
        <v>0</v>
      </c>
      <c r="AG810">
        <v>0</v>
      </c>
      <c r="AH810">
        <v>0</v>
      </c>
      <c r="AI810">
        <v>1</v>
      </c>
      <c r="AJ810">
        <v>1</v>
      </c>
      <c r="AK810">
        <v>1</v>
      </c>
      <c r="AL810">
        <v>1</v>
      </c>
      <c r="AN810">
        <v>0</v>
      </c>
      <c r="AO810">
        <v>1</v>
      </c>
      <c r="AP810">
        <v>0</v>
      </c>
      <c r="AQ810">
        <v>0</v>
      </c>
      <c r="AR810">
        <v>0</v>
      </c>
      <c r="AS810" t="s">
        <v>3</v>
      </c>
      <c r="AT810">
        <v>3.5000000000000003E-2</v>
      </c>
      <c r="AU810" t="s">
        <v>3</v>
      </c>
      <c r="AV810">
        <v>0</v>
      </c>
      <c r="AW810">
        <v>2</v>
      </c>
      <c r="AX810">
        <v>48586124</v>
      </c>
      <c r="AY810">
        <v>1</v>
      </c>
      <c r="AZ810">
        <v>0</v>
      </c>
      <c r="BA810">
        <v>908</v>
      </c>
      <c r="BB810">
        <v>0</v>
      </c>
      <c r="BC810">
        <v>0</v>
      </c>
      <c r="BD810">
        <v>0</v>
      </c>
      <c r="BE810">
        <v>0</v>
      </c>
      <c r="BF810">
        <v>0</v>
      </c>
      <c r="BG810">
        <v>0</v>
      </c>
      <c r="BH810">
        <v>0</v>
      </c>
      <c r="BI810">
        <v>0</v>
      </c>
      <c r="BJ810">
        <v>0</v>
      </c>
      <c r="BK810">
        <v>0</v>
      </c>
      <c r="BL810">
        <v>0</v>
      </c>
      <c r="BM810">
        <v>0</v>
      </c>
      <c r="BN810">
        <v>0</v>
      </c>
      <c r="BO810">
        <v>0</v>
      </c>
      <c r="BP810">
        <v>0</v>
      </c>
      <c r="BQ810">
        <v>0</v>
      </c>
      <c r="BR810">
        <v>0</v>
      </c>
      <c r="BS810">
        <v>0</v>
      </c>
      <c r="BT810">
        <v>0</v>
      </c>
      <c r="BU810">
        <v>0</v>
      </c>
      <c r="BV810">
        <v>0</v>
      </c>
      <c r="BW810">
        <v>0</v>
      </c>
      <c r="CX810">
        <f>Y810*Source!I371</f>
        <v>3.5000000000000003E-2</v>
      </c>
      <c r="CY810">
        <f t="shared" si="93"/>
        <v>29.04</v>
      </c>
      <c r="CZ810">
        <f t="shared" si="94"/>
        <v>29.04</v>
      </c>
      <c r="DA810">
        <f t="shared" si="95"/>
        <v>1</v>
      </c>
      <c r="DB810">
        <f t="shared" si="88"/>
        <v>1.02</v>
      </c>
      <c r="DC810">
        <f t="shared" si="89"/>
        <v>0</v>
      </c>
    </row>
    <row r="811" spans="1:107">
      <c r="A811">
        <f>ROW(Source!A371)</f>
        <v>371</v>
      </c>
      <c r="B811">
        <v>48583957</v>
      </c>
      <c r="C811">
        <v>48586100</v>
      </c>
      <c r="D811">
        <v>40482974</v>
      </c>
      <c r="E811">
        <v>1</v>
      </c>
      <c r="F811">
        <v>1</v>
      </c>
      <c r="G811">
        <v>1</v>
      </c>
      <c r="H811">
        <v>3</v>
      </c>
      <c r="I811" t="s">
        <v>1514</v>
      </c>
      <c r="J811" t="s">
        <v>1515</v>
      </c>
      <c r="K811" t="s">
        <v>1516</v>
      </c>
      <c r="L811">
        <v>1346</v>
      </c>
      <c r="N811">
        <v>1009</v>
      </c>
      <c r="O811" t="s">
        <v>220</v>
      </c>
      <c r="P811" t="s">
        <v>220</v>
      </c>
      <c r="Q811">
        <v>1</v>
      </c>
      <c r="W811">
        <v>0</v>
      </c>
      <c r="X811">
        <v>-1865955471</v>
      </c>
      <c r="Y811">
        <v>1E-3</v>
      </c>
      <c r="AA811">
        <v>135.05000000000001</v>
      </c>
      <c r="AB811">
        <v>0</v>
      </c>
      <c r="AC811">
        <v>0</v>
      </c>
      <c r="AD811">
        <v>0</v>
      </c>
      <c r="AE811">
        <v>135.05000000000001</v>
      </c>
      <c r="AF811">
        <v>0</v>
      </c>
      <c r="AG811">
        <v>0</v>
      </c>
      <c r="AH811">
        <v>0</v>
      </c>
      <c r="AI811">
        <v>1</v>
      </c>
      <c r="AJ811">
        <v>1</v>
      </c>
      <c r="AK811">
        <v>1</v>
      </c>
      <c r="AL811">
        <v>1</v>
      </c>
      <c r="AN811">
        <v>0</v>
      </c>
      <c r="AO811">
        <v>1</v>
      </c>
      <c r="AP811">
        <v>0</v>
      </c>
      <c r="AQ811">
        <v>0</v>
      </c>
      <c r="AR811">
        <v>0</v>
      </c>
      <c r="AS811" t="s">
        <v>3</v>
      </c>
      <c r="AT811">
        <v>1E-3</v>
      </c>
      <c r="AU811" t="s">
        <v>3</v>
      </c>
      <c r="AV811">
        <v>0</v>
      </c>
      <c r="AW811">
        <v>2</v>
      </c>
      <c r="AX811">
        <v>48586125</v>
      </c>
      <c r="AY811">
        <v>1</v>
      </c>
      <c r="AZ811">
        <v>0</v>
      </c>
      <c r="BA811">
        <v>909</v>
      </c>
      <c r="BB811">
        <v>0</v>
      </c>
      <c r="BC811">
        <v>0</v>
      </c>
      <c r="BD811">
        <v>0</v>
      </c>
      <c r="BE811">
        <v>0</v>
      </c>
      <c r="BF811">
        <v>0</v>
      </c>
      <c r="BG811">
        <v>0</v>
      </c>
      <c r="BH811">
        <v>0</v>
      </c>
      <c r="BI811">
        <v>0</v>
      </c>
      <c r="BJ811">
        <v>0</v>
      </c>
      <c r="BK811">
        <v>0</v>
      </c>
      <c r="BL811">
        <v>0</v>
      </c>
      <c r="BM811">
        <v>0</v>
      </c>
      <c r="BN811">
        <v>0</v>
      </c>
      <c r="BO811">
        <v>0</v>
      </c>
      <c r="BP811">
        <v>0</v>
      </c>
      <c r="BQ811">
        <v>0</v>
      </c>
      <c r="BR811">
        <v>0</v>
      </c>
      <c r="BS811">
        <v>0</v>
      </c>
      <c r="BT811">
        <v>0</v>
      </c>
      <c r="BU811">
        <v>0</v>
      </c>
      <c r="BV811">
        <v>0</v>
      </c>
      <c r="BW811">
        <v>0</v>
      </c>
      <c r="CX811">
        <f>Y811*Source!I371</f>
        <v>1E-3</v>
      </c>
      <c r="CY811">
        <f t="shared" si="93"/>
        <v>135.05000000000001</v>
      </c>
      <c r="CZ811">
        <f t="shared" si="94"/>
        <v>135.05000000000001</v>
      </c>
      <c r="DA811">
        <f t="shared" si="95"/>
        <v>1</v>
      </c>
      <c r="DB811">
        <f t="shared" si="88"/>
        <v>0.14000000000000001</v>
      </c>
      <c r="DC811">
        <f t="shared" si="89"/>
        <v>0</v>
      </c>
    </row>
    <row r="812" spans="1:107">
      <c r="A812">
        <f>ROW(Source!A371)</f>
        <v>371</v>
      </c>
      <c r="B812">
        <v>48583957</v>
      </c>
      <c r="C812">
        <v>48586100</v>
      </c>
      <c r="D812">
        <v>40485704</v>
      </c>
      <c r="E812">
        <v>1</v>
      </c>
      <c r="F812">
        <v>1</v>
      </c>
      <c r="G812">
        <v>1</v>
      </c>
      <c r="H812">
        <v>3</v>
      </c>
      <c r="I812" t="s">
        <v>1497</v>
      </c>
      <c r="J812" t="s">
        <v>1498</v>
      </c>
      <c r="K812" t="s">
        <v>1499</v>
      </c>
      <c r="L812">
        <v>1346</v>
      </c>
      <c r="N812">
        <v>1009</v>
      </c>
      <c r="O812" t="s">
        <v>220</v>
      </c>
      <c r="P812" t="s">
        <v>220</v>
      </c>
      <c r="Q812">
        <v>1</v>
      </c>
      <c r="W812">
        <v>0</v>
      </c>
      <c r="X812">
        <v>-572780356</v>
      </c>
      <c r="Y812">
        <v>1.2E-2</v>
      </c>
      <c r="AA812">
        <v>31</v>
      </c>
      <c r="AB812">
        <v>0</v>
      </c>
      <c r="AC812">
        <v>0</v>
      </c>
      <c r="AD812">
        <v>0</v>
      </c>
      <c r="AE812">
        <v>31</v>
      </c>
      <c r="AF812">
        <v>0</v>
      </c>
      <c r="AG812">
        <v>0</v>
      </c>
      <c r="AH812">
        <v>0</v>
      </c>
      <c r="AI812">
        <v>1</v>
      </c>
      <c r="AJ812">
        <v>1</v>
      </c>
      <c r="AK812">
        <v>1</v>
      </c>
      <c r="AL812">
        <v>1</v>
      </c>
      <c r="AN812">
        <v>0</v>
      </c>
      <c r="AO812">
        <v>1</v>
      </c>
      <c r="AP812">
        <v>0</v>
      </c>
      <c r="AQ812">
        <v>0</v>
      </c>
      <c r="AR812">
        <v>0</v>
      </c>
      <c r="AS812" t="s">
        <v>3</v>
      </c>
      <c r="AT812">
        <v>1.2E-2</v>
      </c>
      <c r="AU812" t="s">
        <v>3</v>
      </c>
      <c r="AV812">
        <v>0</v>
      </c>
      <c r="AW812">
        <v>2</v>
      </c>
      <c r="AX812">
        <v>48586126</v>
      </c>
      <c r="AY812">
        <v>1</v>
      </c>
      <c r="AZ812">
        <v>0</v>
      </c>
      <c r="BA812">
        <v>910</v>
      </c>
      <c r="BB812">
        <v>0</v>
      </c>
      <c r="BC812">
        <v>0</v>
      </c>
      <c r="BD812">
        <v>0</v>
      </c>
      <c r="BE812">
        <v>0</v>
      </c>
      <c r="BF812">
        <v>0</v>
      </c>
      <c r="BG812">
        <v>0</v>
      </c>
      <c r="BH812">
        <v>0</v>
      </c>
      <c r="BI812">
        <v>0</v>
      </c>
      <c r="BJ812">
        <v>0</v>
      </c>
      <c r="BK812">
        <v>0</v>
      </c>
      <c r="BL812">
        <v>0</v>
      </c>
      <c r="BM812">
        <v>0</v>
      </c>
      <c r="BN812">
        <v>0</v>
      </c>
      <c r="BO812">
        <v>0</v>
      </c>
      <c r="BP812">
        <v>0</v>
      </c>
      <c r="BQ812">
        <v>0</v>
      </c>
      <c r="BR812">
        <v>0</v>
      </c>
      <c r="BS812">
        <v>0</v>
      </c>
      <c r="BT812">
        <v>0</v>
      </c>
      <c r="BU812">
        <v>0</v>
      </c>
      <c r="BV812">
        <v>0</v>
      </c>
      <c r="BW812">
        <v>0</v>
      </c>
      <c r="CX812">
        <f>Y812*Source!I371</f>
        <v>1.2E-2</v>
      </c>
      <c r="CY812">
        <f t="shared" si="93"/>
        <v>31</v>
      </c>
      <c r="CZ812">
        <f t="shared" si="94"/>
        <v>31</v>
      </c>
      <c r="DA812">
        <f t="shared" si="95"/>
        <v>1</v>
      </c>
      <c r="DB812">
        <f t="shared" si="88"/>
        <v>0.37</v>
      </c>
      <c r="DC812">
        <f t="shared" si="89"/>
        <v>0</v>
      </c>
    </row>
    <row r="813" spans="1:107">
      <c r="A813">
        <f>ROW(Source!A371)</f>
        <v>371</v>
      </c>
      <c r="B813">
        <v>48583957</v>
      </c>
      <c r="C813">
        <v>48586100</v>
      </c>
      <c r="D813">
        <v>40489264</v>
      </c>
      <c r="E813">
        <v>1</v>
      </c>
      <c r="F813">
        <v>1</v>
      </c>
      <c r="G813">
        <v>1</v>
      </c>
      <c r="H813">
        <v>3</v>
      </c>
      <c r="I813" t="s">
        <v>1500</v>
      </c>
      <c r="J813" t="s">
        <v>1501</v>
      </c>
      <c r="K813" t="s">
        <v>1502</v>
      </c>
      <c r="L813">
        <v>1355</v>
      </c>
      <c r="N813">
        <v>1010</v>
      </c>
      <c r="O813" t="s">
        <v>817</v>
      </c>
      <c r="P813" t="s">
        <v>817</v>
      </c>
      <c r="Q813">
        <v>100</v>
      </c>
      <c r="W813">
        <v>0</v>
      </c>
      <c r="X813">
        <v>2122249271</v>
      </c>
      <c r="Y813">
        <v>1.4E-2</v>
      </c>
      <c r="AA813">
        <v>87.29</v>
      </c>
      <c r="AB813">
        <v>0</v>
      </c>
      <c r="AC813">
        <v>0</v>
      </c>
      <c r="AD813">
        <v>0</v>
      </c>
      <c r="AE813">
        <v>87.29</v>
      </c>
      <c r="AF813">
        <v>0</v>
      </c>
      <c r="AG813">
        <v>0</v>
      </c>
      <c r="AH813">
        <v>0</v>
      </c>
      <c r="AI813">
        <v>1</v>
      </c>
      <c r="AJ813">
        <v>1</v>
      </c>
      <c r="AK813">
        <v>1</v>
      </c>
      <c r="AL813">
        <v>1</v>
      </c>
      <c r="AN813">
        <v>0</v>
      </c>
      <c r="AO813">
        <v>1</v>
      </c>
      <c r="AP813">
        <v>0</v>
      </c>
      <c r="AQ813">
        <v>0</v>
      </c>
      <c r="AR813">
        <v>0</v>
      </c>
      <c r="AS813" t="s">
        <v>3</v>
      </c>
      <c r="AT813">
        <v>1.4E-2</v>
      </c>
      <c r="AU813" t="s">
        <v>3</v>
      </c>
      <c r="AV813">
        <v>0</v>
      </c>
      <c r="AW813">
        <v>2</v>
      </c>
      <c r="AX813">
        <v>48586127</v>
      </c>
      <c r="AY813">
        <v>1</v>
      </c>
      <c r="AZ813">
        <v>0</v>
      </c>
      <c r="BA813">
        <v>911</v>
      </c>
      <c r="BB813">
        <v>0</v>
      </c>
      <c r="BC813">
        <v>0</v>
      </c>
      <c r="BD813">
        <v>0</v>
      </c>
      <c r="BE813">
        <v>0</v>
      </c>
      <c r="BF813">
        <v>0</v>
      </c>
      <c r="BG813">
        <v>0</v>
      </c>
      <c r="BH813">
        <v>0</v>
      </c>
      <c r="BI813">
        <v>0</v>
      </c>
      <c r="BJ813">
        <v>0</v>
      </c>
      <c r="BK813">
        <v>0</v>
      </c>
      <c r="BL813">
        <v>0</v>
      </c>
      <c r="BM813">
        <v>0</v>
      </c>
      <c r="BN813">
        <v>0</v>
      </c>
      <c r="BO813">
        <v>0</v>
      </c>
      <c r="BP813">
        <v>0</v>
      </c>
      <c r="BQ813">
        <v>0</v>
      </c>
      <c r="BR813">
        <v>0</v>
      </c>
      <c r="BS813">
        <v>0</v>
      </c>
      <c r="BT813">
        <v>0</v>
      </c>
      <c r="BU813">
        <v>0</v>
      </c>
      <c r="BV813">
        <v>0</v>
      </c>
      <c r="BW813">
        <v>0</v>
      </c>
      <c r="CX813">
        <f>Y813*Source!I371</f>
        <v>1.4E-2</v>
      </c>
      <c r="CY813">
        <f t="shared" si="93"/>
        <v>87.29</v>
      </c>
      <c r="CZ813">
        <f t="shared" si="94"/>
        <v>87.29</v>
      </c>
      <c r="DA813">
        <f t="shared" si="95"/>
        <v>1</v>
      </c>
      <c r="DB813">
        <f t="shared" si="88"/>
        <v>1.22</v>
      </c>
      <c r="DC813">
        <f t="shared" si="89"/>
        <v>0</v>
      </c>
    </row>
    <row r="814" spans="1:107">
      <c r="A814">
        <f>ROW(Source!A371)</f>
        <v>371</v>
      </c>
      <c r="B814">
        <v>48583957</v>
      </c>
      <c r="C814">
        <v>48586100</v>
      </c>
      <c r="D814">
        <v>40496052</v>
      </c>
      <c r="E814">
        <v>1</v>
      </c>
      <c r="F814">
        <v>1</v>
      </c>
      <c r="G814">
        <v>1</v>
      </c>
      <c r="H814">
        <v>3</v>
      </c>
      <c r="I814" t="s">
        <v>1517</v>
      </c>
      <c r="J814" t="s">
        <v>1518</v>
      </c>
      <c r="K814" t="s">
        <v>1519</v>
      </c>
      <c r="L814">
        <v>1355</v>
      </c>
      <c r="N814">
        <v>1010</v>
      </c>
      <c r="O814" t="s">
        <v>817</v>
      </c>
      <c r="P814" t="s">
        <v>817</v>
      </c>
      <c r="Q814">
        <v>100</v>
      </c>
      <c r="W814">
        <v>0</v>
      </c>
      <c r="X814">
        <v>1361427642</v>
      </c>
      <c r="Y814">
        <v>6.0999999999999999E-2</v>
      </c>
      <c r="AA814">
        <v>63.93</v>
      </c>
      <c r="AB814">
        <v>0</v>
      </c>
      <c r="AC814">
        <v>0</v>
      </c>
      <c r="AD814">
        <v>0</v>
      </c>
      <c r="AE814">
        <v>63.93</v>
      </c>
      <c r="AF814">
        <v>0</v>
      </c>
      <c r="AG814">
        <v>0</v>
      </c>
      <c r="AH814">
        <v>0</v>
      </c>
      <c r="AI814">
        <v>1</v>
      </c>
      <c r="AJ814">
        <v>1</v>
      </c>
      <c r="AK814">
        <v>1</v>
      </c>
      <c r="AL814">
        <v>1</v>
      </c>
      <c r="AN814">
        <v>0</v>
      </c>
      <c r="AO814">
        <v>1</v>
      </c>
      <c r="AP814">
        <v>0</v>
      </c>
      <c r="AQ814">
        <v>0</v>
      </c>
      <c r="AR814">
        <v>0</v>
      </c>
      <c r="AS814" t="s">
        <v>3</v>
      </c>
      <c r="AT814">
        <v>6.0999999999999999E-2</v>
      </c>
      <c r="AU814" t="s">
        <v>3</v>
      </c>
      <c r="AV814">
        <v>0</v>
      </c>
      <c r="AW814">
        <v>2</v>
      </c>
      <c r="AX814">
        <v>48586128</v>
      </c>
      <c r="AY814">
        <v>1</v>
      </c>
      <c r="AZ814">
        <v>0</v>
      </c>
      <c r="BA814">
        <v>912</v>
      </c>
      <c r="BB814">
        <v>0</v>
      </c>
      <c r="BC814">
        <v>0</v>
      </c>
      <c r="BD814">
        <v>0</v>
      </c>
      <c r="BE814">
        <v>0</v>
      </c>
      <c r="BF814">
        <v>0</v>
      </c>
      <c r="BG814">
        <v>0</v>
      </c>
      <c r="BH814">
        <v>0</v>
      </c>
      <c r="BI814">
        <v>0</v>
      </c>
      <c r="BJ814">
        <v>0</v>
      </c>
      <c r="BK814">
        <v>0</v>
      </c>
      <c r="BL814">
        <v>0</v>
      </c>
      <c r="BM814">
        <v>0</v>
      </c>
      <c r="BN814">
        <v>0</v>
      </c>
      <c r="BO814">
        <v>0</v>
      </c>
      <c r="BP814">
        <v>0</v>
      </c>
      <c r="BQ814">
        <v>0</v>
      </c>
      <c r="BR814">
        <v>0</v>
      </c>
      <c r="BS814">
        <v>0</v>
      </c>
      <c r="BT814">
        <v>0</v>
      </c>
      <c r="BU814">
        <v>0</v>
      </c>
      <c r="BV814">
        <v>0</v>
      </c>
      <c r="BW814">
        <v>0</v>
      </c>
      <c r="CX814">
        <f>Y814*Source!I371</f>
        <v>6.0999999999999999E-2</v>
      </c>
      <c r="CY814">
        <f t="shared" si="93"/>
        <v>63.93</v>
      </c>
      <c r="CZ814">
        <f t="shared" si="94"/>
        <v>63.93</v>
      </c>
      <c r="DA814">
        <f t="shared" si="95"/>
        <v>1</v>
      </c>
      <c r="DB814">
        <f t="shared" ref="DB814:DB877" si="96">ROUND(ROUND(AT814*CZ814,2),2)</f>
        <v>3.9</v>
      </c>
      <c r="DC814">
        <f t="shared" ref="DC814:DC877" si="97">ROUND(ROUND(AT814*AG814,2),2)</f>
        <v>0</v>
      </c>
    </row>
    <row r="815" spans="1:107">
      <c r="A815">
        <f>ROW(Source!A371)</f>
        <v>371</v>
      </c>
      <c r="B815">
        <v>48583957</v>
      </c>
      <c r="C815">
        <v>48586100</v>
      </c>
      <c r="D815">
        <v>40502918</v>
      </c>
      <c r="E815">
        <v>1</v>
      </c>
      <c r="F815">
        <v>1</v>
      </c>
      <c r="G815">
        <v>1</v>
      </c>
      <c r="H815">
        <v>3</v>
      </c>
      <c r="I815" t="s">
        <v>1425</v>
      </c>
      <c r="J815" t="s">
        <v>1426</v>
      </c>
      <c r="K815" t="s">
        <v>1427</v>
      </c>
      <c r="L815">
        <v>1348</v>
      </c>
      <c r="N815">
        <v>1009</v>
      </c>
      <c r="O815" t="s">
        <v>40</v>
      </c>
      <c r="P815" t="s">
        <v>40</v>
      </c>
      <c r="Q815">
        <v>1000</v>
      </c>
      <c r="W815">
        <v>0</v>
      </c>
      <c r="X815">
        <v>-1120195284</v>
      </c>
      <c r="Y815">
        <v>2E-3</v>
      </c>
      <c r="AA815">
        <v>11672.49</v>
      </c>
      <c r="AB815">
        <v>0</v>
      </c>
      <c r="AC815">
        <v>0</v>
      </c>
      <c r="AD815">
        <v>0</v>
      </c>
      <c r="AE815">
        <v>11672.49</v>
      </c>
      <c r="AF815">
        <v>0</v>
      </c>
      <c r="AG815">
        <v>0</v>
      </c>
      <c r="AH815">
        <v>0</v>
      </c>
      <c r="AI815">
        <v>1</v>
      </c>
      <c r="AJ815">
        <v>1</v>
      </c>
      <c r="AK815">
        <v>1</v>
      </c>
      <c r="AL815">
        <v>1</v>
      </c>
      <c r="AN815">
        <v>0</v>
      </c>
      <c r="AO815">
        <v>1</v>
      </c>
      <c r="AP815">
        <v>0</v>
      </c>
      <c r="AQ815">
        <v>0</v>
      </c>
      <c r="AR815">
        <v>0</v>
      </c>
      <c r="AS815" t="s">
        <v>3</v>
      </c>
      <c r="AT815">
        <v>2E-3</v>
      </c>
      <c r="AU815" t="s">
        <v>3</v>
      </c>
      <c r="AV815">
        <v>0</v>
      </c>
      <c r="AW815">
        <v>2</v>
      </c>
      <c r="AX815">
        <v>48586129</v>
      </c>
      <c r="AY815">
        <v>1</v>
      </c>
      <c r="AZ815">
        <v>0</v>
      </c>
      <c r="BA815">
        <v>913</v>
      </c>
      <c r="BB815">
        <v>0</v>
      </c>
      <c r="BC815">
        <v>0</v>
      </c>
      <c r="BD815">
        <v>0</v>
      </c>
      <c r="BE815">
        <v>0</v>
      </c>
      <c r="BF815">
        <v>0</v>
      </c>
      <c r="BG815">
        <v>0</v>
      </c>
      <c r="BH815">
        <v>0</v>
      </c>
      <c r="BI815">
        <v>0</v>
      </c>
      <c r="BJ815">
        <v>0</v>
      </c>
      <c r="BK815">
        <v>0</v>
      </c>
      <c r="BL815">
        <v>0</v>
      </c>
      <c r="BM815">
        <v>0</v>
      </c>
      <c r="BN815">
        <v>0</v>
      </c>
      <c r="BO815">
        <v>0</v>
      </c>
      <c r="BP815">
        <v>0</v>
      </c>
      <c r="BQ815">
        <v>0</v>
      </c>
      <c r="BR815">
        <v>0</v>
      </c>
      <c r="BS815">
        <v>0</v>
      </c>
      <c r="BT815">
        <v>0</v>
      </c>
      <c r="BU815">
        <v>0</v>
      </c>
      <c r="BV815">
        <v>0</v>
      </c>
      <c r="BW815">
        <v>0</v>
      </c>
      <c r="CX815">
        <f>Y815*Source!I371</f>
        <v>2E-3</v>
      </c>
      <c r="CY815">
        <f t="shared" si="93"/>
        <v>11672.49</v>
      </c>
      <c r="CZ815">
        <f t="shared" si="94"/>
        <v>11672.49</v>
      </c>
      <c r="DA815">
        <f t="shared" si="95"/>
        <v>1</v>
      </c>
      <c r="DB815">
        <f t="shared" si="96"/>
        <v>23.34</v>
      </c>
      <c r="DC815">
        <f t="shared" si="97"/>
        <v>0</v>
      </c>
    </row>
    <row r="816" spans="1:107">
      <c r="A816">
        <f>ROW(Source!A371)</f>
        <v>371</v>
      </c>
      <c r="B816">
        <v>48583957</v>
      </c>
      <c r="C816">
        <v>48586100</v>
      </c>
      <c r="D816">
        <v>40540695</v>
      </c>
      <c r="E816">
        <v>1</v>
      </c>
      <c r="F816">
        <v>1</v>
      </c>
      <c r="G816">
        <v>1</v>
      </c>
      <c r="H816">
        <v>3</v>
      </c>
      <c r="I816" t="s">
        <v>1520</v>
      </c>
      <c r="J816" t="s">
        <v>1521</v>
      </c>
      <c r="K816" t="s">
        <v>1522</v>
      </c>
      <c r="L816">
        <v>1354</v>
      </c>
      <c r="N816">
        <v>1010</v>
      </c>
      <c r="O816" t="s">
        <v>170</v>
      </c>
      <c r="P816" t="s">
        <v>170</v>
      </c>
      <c r="Q816">
        <v>1</v>
      </c>
      <c r="W816">
        <v>0</v>
      </c>
      <c r="X816">
        <v>-701777270</v>
      </c>
      <c r="Y816">
        <v>1</v>
      </c>
      <c r="AA816">
        <v>3.96</v>
      </c>
      <c r="AB816">
        <v>0</v>
      </c>
      <c r="AC816">
        <v>0</v>
      </c>
      <c r="AD816">
        <v>0</v>
      </c>
      <c r="AE816">
        <v>3.96</v>
      </c>
      <c r="AF816">
        <v>0</v>
      </c>
      <c r="AG816">
        <v>0</v>
      </c>
      <c r="AH816">
        <v>0</v>
      </c>
      <c r="AI816">
        <v>1</v>
      </c>
      <c r="AJ816">
        <v>1</v>
      </c>
      <c r="AK816">
        <v>1</v>
      </c>
      <c r="AL816">
        <v>1</v>
      </c>
      <c r="AN816">
        <v>0</v>
      </c>
      <c r="AO816">
        <v>1</v>
      </c>
      <c r="AP816">
        <v>0</v>
      </c>
      <c r="AQ816">
        <v>0</v>
      </c>
      <c r="AR816">
        <v>0</v>
      </c>
      <c r="AS816" t="s">
        <v>3</v>
      </c>
      <c r="AT816">
        <v>1</v>
      </c>
      <c r="AU816" t="s">
        <v>3</v>
      </c>
      <c r="AV816">
        <v>0</v>
      </c>
      <c r="AW816">
        <v>2</v>
      </c>
      <c r="AX816">
        <v>48586130</v>
      </c>
      <c r="AY816">
        <v>1</v>
      </c>
      <c r="AZ816">
        <v>0</v>
      </c>
      <c r="BA816">
        <v>914</v>
      </c>
      <c r="BB816">
        <v>0</v>
      </c>
      <c r="BC816">
        <v>0</v>
      </c>
      <c r="BD816">
        <v>0</v>
      </c>
      <c r="BE816">
        <v>0</v>
      </c>
      <c r="BF816">
        <v>0</v>
      </c>
      <c r="BG816">
        <v>0</v>
      </c>
      <c r="BH816">
        <v>0</v>
      </c>
      <c r="BI816">
        <v>0</v>
      </c>
      <c r="BJ816">
        <v>0</v>
      </c>
      <c r="BK816">
        <v>0</v>
      </c>
      <c r="BL816">
        <v>0</v>
      </c>
      <c r="BM816">
        <v>0</v>
      </c>
      <c r="BN816">
        <v>0</v>
      </c>
      <c r="BO816">
        <v>0</v>
      </c>
      <c r="BP816">
        <v>0</v>
      </c>
      <c r="BQ816">
        <v>0</v>
      </c>
      <c r="BR816">
        <v>0</v>
      </c>
      <c r="BS816">
        <v>0</v>
      </c>
      <c r="BT816">
        <v>0</v>
      </c>
      <c r="BU816">
        <v>0</v>
      </c>
      <c r="BV816">
        <v>0</v>
      </c>
      <c r="BW816">
        <v>0</v>
      </c>
      <c r="CX816">
        <f>Y816*Source!I371</f>
        <v>1</v>
      </c>
      <c r="CY816">
        <f t="shared" si="93"/>
        <v>3.96</v>
      </c>
      <c r="CZ816">
        <f t="shared" si="94"/>
        <v>3.96</v>
      </c>
      <c r="DA816">
        <f t="shared" si="95"/>
        <v>1</v>
      </c>
      <c r="DB816">
        <f t="shared" si="96"/>
        <v>3.96</v>
      </c>
      <c r="DC816">
        <f t="shared" si="97"/>
        <v>0</v>
      </c>
    </row>
    <row r="817" spans="1:107">
      <c r="A817">
        <f>ROW(Source!A371)</f>
        <v>371</v>
      </c>
      <c r="B817">
        <v>48583957</v>
      </c>
      <c r="C817">
        <v>48586100</v>
      </c>
      <c r="D817">
        <v>40546395</v>
      </c>
      <c r="E817">
        <v>1</v>
      </c>
      <c r="F817">
        <v>1</v>
      </c>
      <c r="G817">
        <v>1</v>
      </c>
      <c r="H817">
        <v>3</v>
      </c>
      <c r="I817" t="s">
        <v>1523</v>
      </c>
      <c r="J817" t="s">
        <v>1524</v>
      </c>
      <c r="K817" t="s">
        <v>1525</v>
      </c>
      <c r="L817">
        <v>1346</v>
      </c>
      <c r="N817">
        <v>1009</v>
      </c>
      <c r="O817" t="s">
        <v>220</v>
      </c>
      <c r="P817" t="s">
        <v>220</v>
      </c>
      <c r="Q817">
        <v>1</v>
      </c>
      <c r="W817">
        <v>0</v>
      </c>
      <c r="X817">
        <v>-1661696646</v>
      </c>
      <c r="Y817">
        <v>6.0000000000000001E-3</v>
      </c>
      <c r="AA817">
        <v>45.9</v>
      </c>
      <c r="AB817">
        <v>0</v>
      </c>
      <c r="AC817">
        <v>0</v>
      </c>
      <c r="AD817">
        <v>0</v>
      </c>
      <c r="AE817">
        <v>45.9</v>
      </c>
      <c r="AF817">
        <v>0</v>
      </c>
      <c r="AG817">
        <v>0</v>
      </c>
      <c r="AH817">
        <v>0</v>
      </c>
      <c r="AI817">
        <v>1</v>
      </c>
      <c r="AJ817">
        <v>1</v>
      </c>
      <c r="AK817">
        <v>1</v>
      </c>
      <c r="AL817">
        <v>1</v>
      </c>
      <c r="AN817">
        <v>0</v>
      </c>
      <c r="AO817">
        <v>1</v>
      </c>
      <c r="AP817">
        <v>0</v>
      </c>
      <c r="AQ817">
        <v>0</v>
      </c>
      <c r="AR817">
        <v>0</v>
      </c>
      <c r="AS817" t="s">
        <v>3</v>
      </c>
      <c r="AT817">
        <v>6.0000000000000001E-3</v>
      </c>
      <c r="AU817" t="s">
        <v>3</v>
      </c>
      <c r="AV817">
        <v>0</v>
      </c>
      <c r="AW817">
        <v>2</v>
      </c>
      <c r="AX817">
        <v>48586131</v>
      </c>
      <c r="AY817">
        <v>1</v>
      </c>
      <c r="AZ817">
        <v>0</v>
      </c>
      <c r="BA817">
        <v>915</v>
      </c>
      <c r="BB817">
        <v>0</v>
      </c>
      <c r="BC817">
        <v>0</v>
      </c>
      <c r="BD817">
        <v>0</v>
      </c>
      <c r="BE817">
        <v>0</v>
      </c>
      <c r="BF817">
        <v>0</v>
      </c>
      <c r="BG817">
        <v>0</v>
      </c>
      <c r="BH817">
        <v>0</v>
      </c>
      <c r="BI817">
        <v>0</v>
      </c>
      <c r="BJ817">
        <v>0</v>
      </c>
      <c r="BK817">
        <v>0</v>
      </c>
      <c r="BL817">
        <v>0</v>
      </c>
      <c r="BM817">
        <v>0</v>
      </c>
      <c r="BN817">
        <v>0</v>
      </c>
      <c r="BO817">
        <v>0</v>
      </c>
      <c r="BP817">
        <v>0</v>
      </c>
      <c r="BQ817">
        <v>0</v>
      </c>
      <c r="BR817">
        <v>0</v>
      </c>
      <c r="BS817">
        <v>0</v>
      </c>
      <c r="BT817">
        <v>0</v>
      </c>
      <c r="BU817">
        <v>0</v>
      </c>
      <c r="BV817">
        <v>0</v>
      </c>
      <c r="BW817">
        <v>0</v>
      </c>
      <c r="CX817">
        <f>Y817*Source!I371</f>
        <v>6.0000000000000001E-3</v>
      </c>
      <c r="CY817">
        <f t="shared" si="93"/>
        <v>45.9</v>
      </c>
      <c r="CZ817">
        <f t="shared" si="94"/>
        <v>45.9</v>
      </c>
      <c r="DA817">
        <f t="shared" si="95"/>
        <v>1</v>
      </c>
      <c r="DB817">
        <f t="shared" si="96"/>
        <v>0.28000000000000003</v>
      </c>
      <c r="DC817">
        <f t="shared" si="97"/>
        <v>0</v>
      </c>
    </row>
    <row r="818" spans="1:107">
      <c r="A818">
        <f>ROW(Source!A371)</f>
        <v>371</v>
      </c>
      <c r="B818">
        <v>48583957</v>
      </c>
      <c r="C818">
        <v>48586100</v>
      </c>
      <c r="D818">
        <v>40546487</v>
      </c>
      <c r="E818">
        <v>1</v>
      </c>
      <c r="F818">
        <v>1</v>
      </c>
      <c r="G818">
        <v>1</v>
      </c>
      <c r="H818">
        <v>3</v>
      </c>
      <c r="I818" t="s">
        <v>1428</v>
      </c>
      <c r="J818" t="s">
        <v>1429</v>
      </c>
      <c r="K818" t="s">
        <v>1430</v>
      </c>
      <c r="L818">
        <v>1374</v>
      </c>
      <c r="N818">
        <v>1013</v>
      </c>
      <c r="O818" t="s">
        <v>1431</v>
      </c>
      <c r="P818" t="s">
        <v>1431</v>
      </c>
      <c r="Q818">
        <v>1</v>
      </c>
      <c r="W818">
        <v>0</v>
      </c>
      <c r="X818">
        <v>2131831278</v>
      </c>
      <c r="Y818">
        <v>0.32</v>
      </c>
      <c r="AA818">
        <v>1</v>
      </c>
      <c r="AB818">
        <v>0</v>
      </c>
      <c r="AC818">
        <v>0</v>
      </c>
      <c r="AD818">
        <v>0</v>
      </c>
      <c r="AE818">
        <v>1</v>
      </c>
      <c r="AF818">
        <v>0</v>
      </c>
      <c r="AG818">
        <v>0</v>
      </c>
      <c r="AH818">
        <v>0</v>
      </c>
      <c r="AI818">
        <v>1</v>
      </c>
      <c r="AJ818">
        <v>1</v>
      </c>
      <c r="AK818">
        <v>1</v>
      </c>
      <c r="AL818">
        <v>1</v>
      </c>
      <c r="AN818">
        <v>0</v>
      </c>
      <c r="AO818">
        <v>1</v>
      </c>
      <c r="AP818">
        <v>0</v>
      </c>
      <c r="AQ818">
        <v>0</v>
      </c>
      <c r="AR818">
        <v>0</v>
      </c>
      <c r="AS818" t="s">
        <v>3</v>
      </c>
      <c r="AT818">
        <v>0.32</v>
      </c>
      <c r="AU818" t="s">
        <v>3</v>
      </c>
      <c r="AV818">
        <v>0</v>
      </c>
      <c r="AW818">
        <v>2</v>
      </c>
      <c r="AX818">
        <v>48586132</v>
      </c>
      <c r="AY818">
        <v>1</v>
      </c>
      <c r="AZ818">
        <v>0</v>
      </c>
      <c r="BA818">
        <v>916</v>
      </c>
      <c r="BB818">
        <v>0</v>
      </c>
      <c r="BC818">
        <v>0</v>
      </c>
      <c r="BD818">
        <v>0</v>
      </c>
      <c r="BE818">
        <v>0</v>
      </c>
      <c r="BF818">
        <v>0</v>
      </c>
      <c r="BG818">
        <v>0</v>
      </c>
      <c r="BH818">
        <v>0</v>
      </c>
      <c r="BI818">
        <v>0</v>
      </c>
      <c r="BJ818">
        <v>0</v>
      </c>
      <c r="BK818">
        <v>0</v>
      </c>
      <c r="BL818">
        <v>0</v>
      </c>
      <c r="BM818">
        <v>0</v>
      </c>
      <c r="BN818">
        <v>0</v>
      </c>
      <c r="BO818">
        <v>0</v>
      </c>
      <c r="BP818">
        <v>0</v>
      </c>
      <c r="BQ818">
        <v>0</v>
      </c>
      <c r="BR818">
        <v>0</v>
      </c>
      <c r="BS818">
        <v>0</v>
      </c>
      <c r="BT818">
        <v>0</v>
      </c>
      <c r="BU818">
        <v>0</v>
      </c>
      <c r="BV818">
        <v>0</v>
      </c>
      <c r="BW818">
        <v>0</v>
      </c>
      <c r="CX818">
        <f>Y818*Source!I371</f>
        <v>0.32</v>
      </c>
      <c r="CY818">
        <f t="shared" si="93"/>
        <v>1</v>
      </c>
      <c r="CZ818">
        <f t="shared" si="94"/>
        <v>1</v>
      </c>
      <c r="DA818">
        <f t="shared" si="95"/>
        <v>1</v>
      </c>
      <c r="DB818">
        <f t="shared" si="96"/>
        <v>0.32</v>
      </c>
      <c r="DC818">
        <f t="shared" si="97"/>
        <v>0</v>
      </c>
    </row>
    <row r="819" spans="1:107">
      <c r="A819">
        <f>ROW(Source!A373)</f>
        <v>373</v>
      </c>
      <c r="B819">
        <v>48583957</v>
      </c>
      <c r="C819">
        <v>48586134</v>
      </c>
      <c r="D819">
        <v>23355901</v>
      </c>
      <c r="E819">
        <v>1</v>
      </c>
      <c r="F819">
        <v>1</v>
      </c>
      <c r="G819">
        <v>1</v>
      </c>
      <c r="H819">
        <v>1</v>
      </c>
      <c r="I819" t="s">
        <v>1412</v>
      </c>
      <c r="J819" t="s">
        <v>3</v>
      </c>
      <c r="K819" t="s">
        <v>1413</v>
      </c>
      <c r="L819">
        <v>1369</v>
      </c>
      <c r="N819">
        <v>1013</v>
      </c>
      <c r="O819" t="s">
        <v>991</v>
      </c>
      <c r="P819" t="s">
        <v>991</v>
      </c>
      <c r="Q819">
        <v>1</v>
      </c>
      <c r="W819">
        <v>0</v>
      </c>
      <c r="X819">
        <v>1915132312</v>
      </c>
      <c r="Y819">
        <v>25.76</v>
      </c>
      <c r="AA819">
        <v>0</v>
      </c>
      <c r="AB819">
        <v>0</v>
      </c>
      <c r="AC819">
        <v>0</v>
      </c>
      <c r="AD819">
        <v>9.27</v>
      </c>
      <c r="AE819">
        <v>0</v>
      </c>
      <c r="AF819">
        <v>0</v>
      </c>
      <c r="AG819">
        <v>0</v>
      </c>
      <c r="AH819">
        <v>9.27</v>
      </c>
      <c r="AI819">
        <v>1</v>
      </c>
      <c r="AJ819">
        <v>1</v>
      </c>
      <c r="AK819">
        <v>1</v>
      </c>
      <c r="AL819">
        <v>1</v>
      </c>
      <c r="AN819">
        <v>0</v>
      </c>
      <c r="AO819">
        <v>1</v>
      </c>
      <c r="AP819">
        <v>0</v>
      </c>
      <c r="AQ819">
        <v>0</v>
      </c>
      <c r="AR819">
        <v>0</v>
      </c>
      <c r="AS819" t="s">
        <v>3</v>
      </c>
      <c r="AT819">
        <v>25.76</v>
      </c>
      <c r="AU819" t="s">
        <v>3</v>
      </c>
      <c r="AV819">
        <v>1</v>
      </c>
      <c r="AW819">
        <v>2</v>
      </c>
      <c r="AX819">
        <v>48586142</v>
      </c>
      <c r="AY819">
        <v>1</v>
      </c>
      <c r="AZ819">
        <v>0</v>
      </c>
      <c r="BA819">
        <v>917</v>
      </c>
      <c r="BB819">
        <v>0</v>
      </c>
      <c r="BC819">
        <v>0</v>
      </c>
      <c r="BD819">
        <v>0</v>
      </c>
      <c r="BE819">
        <v>0</v>
      </c>
      <c r="BF819">
        <v>0</v>
      </c>
      <c r="BG819">
        <v>0</v>
      </c>
      <c r="BH819">
        <v>0</v>
      </c>
      <c r="BI819">
        <v>0</v>
      </c>
      <c r="BJ819">
        <v>0</v>
      </c>
      <c r="BK819">
        <v>0</v>
      </c>
      <c r="BL819">
        <v>0</v>
      </c>
      <c r="BM819">
        <v>0</v>
      </c>
      <c r="BN819">
        <v>0</v>
      </c>
      <c r="BO819">
        <v>0</v>
      </c>
      <c r="BP819">
        <v>0</v>
      </c>
      <c r="BQ819">
        <v>0</v>
      </c>
      <c r="BR819">
        <v>0</v>
      </c>
      <c r="BS819">
        <v>0</v>
      </c>
      <c r="BT819">
        <v>0</v>
      </c>
      <c r="BU819">
        <v>0</v>
      </c>
      <c r="BV819">
        <v>0</v>
      </c>
      <c r="BW819">
        <v>0</v>
      </c>
      <c r="CX819">
        <f>Y819*Source!I373</f>
        <v>0.51519999999999999</v>
      </c>
      <c r="CY819">
        <f>AD819</f>
        <v>9.27</v>
      </c>
      <c r="CZ819">
        <f>AH819</f>
        <v>9.27</v>
      </c>
      <c r="DA819">
        <f>AL819</f>
        <v>1</v>
      </c>
      <c r="DB819">
        <f t="shared" si="96"/>
        <v>238.8</v>
      </c>
      <c r="DC819">
        <f t="shared" si="97"/>
        <v>0</v>
      </c>
    </row>
    <row r="820" spans="1:107">
      <c r="A820">
        <f>ROW(Source!A373)</f>
        <v>373</v>
      </c>
      <c r="B820">
        <v>48583957</v>
      </c>
      <c r="C820">
        <v>48586134</v>
      </c>
      <c r="D820">
        <v>121548</v>
      </c>
      <c r="E820">
        <v>1</v>
      </c>
      <c r="F820">
        <v>1</v>
      </c>
      <c r="G820">
        <v>1</v>
      </c>
      <c r="H820">
        <v>1</v>
      </c>
      <c r="I820" t="s">
        <v>24</v>
      </c>
      <c r="J820" t="s">
        <v>3</v>
      </c>
      <c r="K820" t="s">
        <v>992</v>
      </c>
      <c r="L820">
        <v>608254</v>
      </c>
      <c r="N820">
        <v>1013</v>
      </c>
      <c r="O820" t="s">
        <v>993</v>
      </c>
      <c r="P820" t="s">
        <v>993</v>
      </c>
      <c r="Q820">
        <v>1</v>
      </c>
      <c r="W820">
        <v>0</v>
      </c>
      <c r="X820">
        <v>-185737400</v>
      </c>
      <c r="Y820">
        <v>0.03</v>
      </c>
      <c r="AA820">
        <v>0</v>
      </c>
      <c r="AB820">
        <v>0</v>
      </c>
      <c r="AC820">
        <v>0</v>
      </c>
      <c r="AD820">
        <v>0</v>
      </c>
      <c r="AE820">
        <v>0</v>
      </c>
      <c r="AF820">
        <v>0</v>
      </c>
      <c r="AG820">
        <v>0</v>
      </c>
      <c r="AH820">
        <v>0</v>
      </c>
      <c r="AI820">
        <v>1</v>
      </c>
      <c r="AJ820">
        <v>1</v>
      </c>
      <c r="AK820">
        <v>1</v>
      </c>
      <c r="AL820">
        <v>1</v>
      </c>
      <c r="AN820">
        <v>0</v>
      </c>
      <c r="AO820">
        <v>1</v>
      </c>
      <c r="AP820">
        <v>0</v>
      </c>
      <c r="AQ820">
        <v>0</v>
      </c>
      <c r="AR820">
        <v>0</v>
      </c>
      <c r="AS820" t="s">
        <v>3</v>
      </c>
      <c r="AT820">
        <v>0.03</v>
      </c>
      <c r="AU820" t="s">
        <v>3</v>
      </c>
      <c r="AV820">
        <v>2</v>
      </c>
      <c r="AW820">
        <v>2</v>
      </c>
      <c r="AX820">
        <v>48586143</v>
      </c>
      <c r="AY820">
        <v>1</v>
      </c>
      <c r="AZ820">
        <v>0</v>
      </c>
      <c r="BA820">
        <v>918</v>
      </c>
      <c r="BB820">
        <v>0</v>
      </c>
      <c r="BC820">
        <v>0</v>
      </c>
      <c r="BD820">
        <v>0</v>
      </c>
      <c r="BE820">
        <v>0</v>
      </c>
      <c r="BF820">
        <v>0</v>
      </c>
      <c r="BG820">
        <v>0</v>
      </c>
      <c r="BH820">
        <v>0</v>
      </c>
      <c r="BI820">
        <v>0</v>
      </c>
      <c r="BJ820">
        <v>0</v>
      </c>
      <c r="BK820">
        <v>0</v>
      </c>
      <c r="BL820">
        <v>0</v>
      </c>
      <c r="BM820">
        <v>0</v>
      </c>
      <c r="BN820">
        <v>0</v>
      </c>
      <c r="BO820">
        <v>0</v>
      </c>
      <c r="BP820">
        <v>0</v>
      </c>
      <c r="BQ820">
        <v>0</v>
      </c>
      <c r="BR820">
        <v>0</v>
      </c>
      <c r="BS820">
        <v>0</v>
      </c>
      <c r="BT820">
        <v>0</v>
      </c>
      <c r="BU820">
        <v>0</v>
      </c>
      <c r="BV820">
        <v>0</v>
      </c>
      <c r="BW820">
        <v>0</v>
      </c>
      <c r="CX820">
        <f>Y820*Source!I373</f>
        <v>5.9999999999999995E-4</v>
      </c>
      <c r="CY820">
        <f>AD820</f>
        <v>0</v>
      </c>
      <c r="CZ820">
        <f>AH820</f>
        <v>0</v>
      </c>
      <c r="DA820">
        <f>AL820</f>
        <v>1</v>
      </c>
      <c r="DB820">
        <f t="shared" si="96"/>
        <v>0</v>
      </c>
      <c r="DC820">
        <f t="shared" si="97"/>
        <v>0</v>
      </c>
    </row>
    <row r="821" spans="1:107">
      <c r="A821">
        <f>ROW(Source!A373)</f>
        <v>373</v>
      </c>
      <c r="B821">
        <v>48583957</v>
      </c>
      <c r="C821">
        <v>48586134</v>
      </c>
      <c r="D821">
        <v>40546999</v>
      </c>
      <c r="E821">
        <v>1</v>
      </c>
      <c r="F821">
        <v>1</v>
      </c>
      <c r="G821">
        <v>1</v>
      </c>
      <c r="H821">
        <v>2</v>
      </c>
      <c r="I821" t="s">
        <v>1414</v>
      </c>
      <c r="J821" t="s">
        <v>1415</v>
      </c>
      <c r="K821" t="s">
        <v>1416</v>
      </c>
      <c r="L821">
        <v>1368</v>
      </c>
      <c r="N821">
        <v>1011</v>
      </c>
      <c r="O821" t="s">
        <v>997</v>
      </c>
      <c r="P821" t="s">
        <v>997</v>
      </c>
      <c r="Q821">
        <v>1</v>
      </c>
      <c r="W821">
        <v>0</v>
      </c>
      <c r="X821">
        <v>-1424728221</v>
      </c>
      <c r="Y821">
        <v>0.03</v>
      </c>
      <c r="AA821">
        <v>0</v>
      </c>
      <c r="AB821">
        <v>138.54</v>
      </c>
      <c r="AC821">
        <v>12.1</v>
      </c>
      <c r="AD821">
        <v>0</v>
      </c>
      <c r="AE821">
        <v>0</v>
      </c>
      <c r="AF821">
        <v>138.54</v>
      </c>
      <c r="AG821">
        <v>12.1</v>
      </c>
      <c r="AH821">
        <v>0</v>
      </c>
      <c r="AI821">
        <v>1</v>
      </c>
      <c r="AJ821">
        <v>1</v>
      </c>
      <c r="AK821">
        <v>1</v>
      </c>
      <c r="AL821">
        <v>1</v>
      </c>
      <c r="AN821">
        <v>0</v>
      </c>
      <c r="AO821">
        <v>1</v>
      </c>
      <c r="AP821">
        <v>0</v>
      </c>
      <c r="AQ821">
        <v>0</v>
      </c>
      <c r="AR821">
        <v>0</v>
      </c>
      <c r="AS821" t="s">
        <v>3</v>
      </c>
      <c r="AT821">
        <v>0.03</v>
      </c>
      <c r="AU821" t="s">
        <v>3</v>
      </c>
      <c r="AV821">
        <v>0</v>
      </c>
      <c r="AW821">
        <v>2</v>
      </c>
      <c r="AX821">
        <v>48586144</v>
      </c>
      <c r="AY821">
        <v>1</v>
      </c>
      <c r="AZ821">
        <v>0</v>
      </c>
      <c r="BA821">
        <v>919</v>
      </c>
      <c r="BB821">
        <v>0</v>
      </c>
      <c r="BC821">
        <v>0</v>
      </c>
      <c r="BD821">
        <v>0</v>
      </c>
      <c r="BE821">
        <v>0</v>
      </c>
      <c r="BF821">
        <v>0</v>
      </c>
      <c r="BG821">
        <v>0</v>
      </c>
      <c r="BH821">
        <v>0</v>
      </c>
      <c r="BI821">
        <v>0</v>
      </c>
      <c r="BJ821">
        <v>0</v>
      </c>
      <c r="BK821">
        <v>0</v>
      </c>
      <c r="BL821">
        <v>0</v>
      </c>
      <c r="BM821">
        <v>0</v>
      </c>
      <c r="BN821">
        <v>0</v>
      </c>
      <c r="BO821">
        <v>0</v>
      </c>
      <c r="BP821">
        <v>0</v>
      </c>
      <c r="BQ821">
        <v>0</v>
      </c>
      <c r="BR821">
        <v>0</v>
      </c>
      <c r="BS821">
        <v>0</v>
      </c>
      <c r="BT821">
        <v>0</v>
      </c>
      <c r="BU821">
        <v>0</v>
      </c>
      <c r="BV821">
        <v>0</v>
      </c>
      <c r="BW821">
        <v>0</v>
      </c>
      <c r="CX821">
        <f>Y821*Source!I373</f>
        <v>5.9999999999999995E-4</v>
      </c>
      <c r="CY821">
        <f>AB821</f>
        <v>138.54</v>
      </c>
      <c r="CZ821">
        <f>AF821</f>
        <v>138.54</v>
      </c>
      <c r="DA821">
        <f>AJ821</f>
        <v>1</v>
      </c>
      <c r="DB821">
        <f t="shared" si="96"/>
        <v>4.16</v>
      </c>
      <c r="DC821">
        <f t="shared" si="97"/>
        <v>0.36</v>
      </c>
    </row>
    <row r="822" spans="1:107">
      <c r="A822">
        <f>ROW(Source!A373)</f>
        <v>373</v>
      </c>
      <c r="B822">
        <v>48583957</v>
      </c>
      <c r="C822">
        <v>48586134</v>
      </c>
      <c r="D822">
        <v>40548857</v>
      </c>
      <c r="E822">
        <v>1</v>
      </c>
      <c r="F822">
        <v>1</v>
      </c>
      <c r="G822">
        <v>1</v>
      </c>
      <c r="H822">
        <v>2</v>
      </c>
      <c r="I822" t="s">
        <v>1028</v>
      </c>
      <c r="J822" t="s">
        <v>1029</v>
      </c>
      <c r="K822" t="s">
        <v>1030</v>
      </c>
      <c r="L822">
        <v>1368</v>
      </c>
      <c r="N822">
        <v>1011</v>
      </c>
      <c r="O822" t="s">
        <v>997</v>
      </c>
      <c r="P822" t="s">
        <v>997</v>
      </c>
      <c r="Q822">
        <v>1</v>
      </c>
      <c r="W822">
        <v>0</v>
      </c>
      <c r="X822">
        <v>-671646184</v>
      </c>
      <c r="Y822">
        <v>0.02</v>
      </c>
      <c r="AA822">
        <v>0</v>
      </c>
      <c r="AB822">
        <v>91.76</v>
      </c>
      <c r="AC822">
        <v>10.35</v>
      </c>
      <c r="AD822">
        <v>0</v>
      </c>
      <c r="AE822">
        <v>0</v>
      </c>
      <c r="AF822">
        <v>91.76</v>
      </c>
      <c r="AG822">
        <v>10.35</v>
      </c>
      <c r="AH822">
        <v>0</v>
      </c>
      <c r="AI822">
        <v>1</v>
      </c>
      <c r="AJ822">
        <v>1</v>
      </c>
      <c r="AK822">
        <v>1</v>
      </c>
      <c r="AL822">
        <v>1</v>
      </c>
      <c r="AN822">
        <v>0</v>
      </c>
      <c r="AO822">
        <v>1</v>
      </c>
      <c r="AP822">
        <v>0</v>
      </c>
      <c r="AQ822">
        <v>0</v>
      </c>
      <c r="AR822">
        <v>0</v>
      </c>
      <c r="AS822" t="s">
        <v>3</v>
      </c>
      <c r="AT822">
        <v>0.02</v>
      </c>
      <c r="AU822" t="s">
        <v>3</v>
      </c>
      <c r="AV822">
        <v>0</v>
      </c>
      <c r="AW822">
        <v>2</v>
      </c>
      <c r="AX822">
        <v>48586145</v>
      </c>
      <c r="AY822">
        <v>1</v>
      </c>
      <c r="AZ822">
        <v>0</v>
      </c>
      <c r="BA822">
        <v>920</v>
      </c>
      <c r="BB822">
        <v>0</v>
      </c>
      <c r="BC822">
        <v>0</v>
      </c>
      <c r="BD822">
        <v>0</v>
      </c>
      <c r="BE822">
        <v>0</v>
      </c>
      <c r="BF822">
        <v>0</v>
      </c>
      <c r="BG822">
        <v>0</v>
      </c>
      <c r="BH822">
        <v>0</v>
      </c>
      <c r="BI822">
        <v>0</v>
      </c>
      <c r="BJ822">
        <v>0</v>
      </c>
      <c r="BK822">
        <v>0</v>
      </c>
      <c r="BL822">
        <v>0</v>
      </c>
      <c r="BM822">
        <v>0</v>
      </c>
      <c r="BN822">
        <v>0</v>
      </c>
      <c r="BO822">
        <v>0</v>
      </c>
      <c r="BP822">
        <v>0</v>
      </c>
      <c r="BQ822">
        <v>0</v>
      </c>
      <c r="BR822">
        <v>0</v>
      </c>
      <c r="BS822">
        <v>0</v>
      </c>
      <c r="BT822">
        <v>0</v>
      </c>
      <c r="BU822">
        <v>0</v>
      </c>
      <c r="BV822">
        <v>0</v>
      </c>
      <c r="BW822">
        <v>0</v>
      </c>
      <c r="CX822">
        <f>Y822*Source!I373</f>
        <v>4.0000000000000002E-4</v>
      </c>
      <c r="CY822">
        <f>AB822</f>
        <v>91.76</v>
      </c>
      <c r="CZ822">
        <f>AF822</f>
        <v>91.76</v>
      </c>
      <c r="DA822">
        <f>AJ822</f>
        <v>1</v>
      </c>
      <c r="DB822">
        <f t="shared" si="96"/>
        <v>1.84</v>
      </c>
      <c r="DC822">
        <f t="shared" si="97"/>
        <v>0.21</v>
      </c>
    </row>
    <row r="823" spans="1:107">
      <c r="A823">
        <f>ROW(Source!A373)</f>
        <v>373</v>
      </c>
      <c r="B823">
        <v>48583957</v>
      </c>
      <c r="C823">
        <v>48586134</v>
      </c>
      <c r="D823">
        <v>40525213</v>
      </c>
      <c r="E823">
        <v>1</v>
      </c>
      <c r="F823">
        <v>1</v>
      </c>
      <c r="G823">
        <v>1</v>
      </c>
      <c r="H823">
        <v>3</v>
      </c>
      <c r="I823" t="s">
        <v>1079</v>
      </c>
      <c r="J823" t="s">
        <v>1080</v>
      </c>
      <c r="K823" t="s">
        <v>1081</v>
      </c>
      <c r="L823">
        <v>1348</v>
      </c>
      <c r="N823">
        <v>1009</v>
      </c>
      <c r="O823" t="s">
        <v>40</v>
      </c>
      <c r="P823" t="s">
        <v>40</v>
      </c>
      <c r="Q823">
        <v>1000</v>
      </c>
      <c r="W823">
        <v>0</v>
      </c>
      <c r="X823">
        <v>-1829182015</v>
      </c>
      <c r="Y823">
        <v>3.15E-3</v>
      </c>
      <c r="AA823">
        <v>729.98</v>
      </c>
      <c r="AB823">
        <v>0</v>
      </c>
      <c r="AC823">
        <v>0</v>
      </c>
      <c r="AD823">
        <v>0</v>
      </c>
      <c r="AE823">
        <v>729.98</v>
      </c>
      <c r="AF823">
        <v>0</v>
      </c>
      <c r="AG823">
        <v>0</v>
      </c>
      <c r="AH823">
        <v>0</v>
      </c>
      <c r="AI823">
        <v>1</v>
      </c>
      <c r="AJ823">
        <v>1</v>
      </c>
      <c r="AK823">
        <v>1</v>
      </c>
      <c r="AL823">
        <v>1</v>
      </c>
      <c r="AN823">
        <v>0</v>
      </c>
      <c r="AO823">
        <v>1</v>
      </c>
      <c r="AP823">
        <v>0</v>
      </c>
      <c r="AQ823">
        <v>0</v>
      </c>
      <c r="AR823">
        <v>0</v>
      </c>
      <c r="AS823" t="s">
        <v>3</v>
      </c>
      <c r="AT823">
        <v>3.15E-3</v>
      </c>
      <c r="AU823" t="s">
        <v>3</v>
      </c>
      <c r="AV823">
        <v>0</v>
      </c>
      <c r="AW823">
        <v>2</v>
      </c>
      <c r="AX823">
        <v>48586146</v>
      </c>
      <c r="AY823">
        <v>1</v>
      </c>
      <c r="AZ823">
        <v>0</v>
      </c>
      <c r="BA823">
        <v>921</v>
      </c>
      <c r="BB823">
        <v>0</v>
      </c>
      <c r="BC823">
        <v>0</v>
      </c>
      <c r="BD823">
        <v>0</v>
      </c>
      <c r="BE823">
        <v>0</v>
      </c>
      <c r="BF823">
        <v>0</v>
      </c>
      <c r="BG823">
        <v>0</v>
      </c>
      <c r="BH823">
        <v>0</v>
      </c>
      <c r="BI823">
        <v>0</v>
      </c>
      <c r="BJ823">
        <v>0</v>
      </c>
      <c r="BK823">
        <v>0</v>
      </c>
      <c r="BL823">
        <v>0</v>
      </c>
      <c r="BM823">
        <v>0</v>
      </c>
      <c r="BN823">
        <v>0</v>
      </c>
      <c r="BO823">
        <v>0</v>
      </c>
      <c r="BP823">
        <v>0</v>
      </c>
      <c r="BQ823">
        <v>0</v>
      </c>
      <c r="BR823">
        <v>0</v>
      </c>
      <c r="BS823">
        <v>0</v>
      </c>
      <c r="BT823">
        <v>0</v>
      </c>
      <c r="BU823">
        <v>0</v>
      </c>
      <c r="BV823">
        <v>0</v>
      </c>
      <c r="BW823">
        <v>0</v>
      </c>
      <c r="CX823">
        <f>Y823*Source!I373</f>
        <v>6.3E-5</v>
      </c>
      <c r="CY823">
        <f>AA823</f>
        <v>729.98</v>
      </c>
      <c r="CZ823">
        <f>AE823</f>
        <v>729.98</v>
      </c>
      <c r="DA823">
        <f>AI823</f>
        <v>1</v>
      </c>
      <c r="DB823">
        <f t="shared" si="96"/>
        <v>2.2999999999999998</v>
      </c>
      <c r="DC823">
        <f t="shared" si="97"/>
        <v>0</v>
      </c>
    </row>
    <row r="824" spans="1:107">
      <c r="A824">
        <f>ROW(Source!A373)</f>
        <v>373</v>
      </c>
      <c r="B824">
        <v>48583957</v>
      </c>
      <c r="C824">
        <v>48586134</v>
      </c>
      <c r="D824">
        <v>40545378</v>
      </c>
      <c r="E824">
        <v>1</v>
      </c>
      <c r="F824">
        <v>1</v>
      </c>
      <c r="G824">
        <v>1</v>
      </c>
      <c r="H824">
        <v>3</v>
      </c>
      <c r="I824" t="s">
        <v>1526</v>
      </c>
      <c r="J824" t="s">
        <v>1527</v>
      </c>
      <c r="K824" t="s">
        <v>1528</v>
      </c>
      <c r="L824">
        <v>1354</v>
      </c>
      <c r="N824">
        <v>1010</v>
      </c>
      <c r="O824" t="s">
        <v>170</v>
      </c>
      <c r="P824" t="s">
        <v>170</v>
      </c>
      <c r="Q824">
        <v>1</v>
      </c>
      <c r="W824">
        <v>0</v>
      </c>
      <c r="X824">
        <v>678529167</v>
      </c>
      <c r="Y824">
        <v>102</v>
      </c>
      <c r="AA824">
        <v>0.27</v>
      </c>
      <c r="AB824">
        <v>0</v>
      </c>
      <c r="AC824">
        <v>0</v>
      </c>
      <c r="AD824">
        <v>0</v>
      </c>
      <c r="AE824">
        <v>0.27</v>
      </c>
      <c r="AF824">
        <v>0</v>
      </c>
      <c r="AG824">
        <v>0</v>
      </c>
      <c r="AH824">
        <v>0</v>
      </c>
      <c r="AI824">
        <v>1</v>
      </c>
      <c r="AJ824">
        <v>1</v>
      </c>
      <c r="AK824">
        <v>1</v>
      </c>
      <c r="AL824">
        <v>1</v>
      </c>
      <c r="AN824">
        <v>0</v>
      </c>
      <c r="AO824">
        <v>1</v>
      </c>
      <c r="AP824">
        <v>0</v>
      </c>
      <c r="AQ824">
        <v>0</v>
      </c>
      <c r="AR824">
        <v>0</v>
      </c>
      <c r="AS824" t="s">
        <v>3</v>
      </c>
      <c r="AT824">
        <v>102</v>
      </c>
      <c r="AU824" t="s">
        <v>3</v>
      </c>
      <c r="AV824">
        <v>0</v>
      </c>
      <c r="AW824">
        <v>2</v>
      </c>
      <c r="AX824">
        <v>48586147</v>
      </c>
      <c r="AY824">
        <v>1</v>
      </c>
      <c r="AZ824">
        <v>0</v>
      </c>
      <c r="BA824">
        <v>922</v>
      </c>
      <c r="BB824">
        <v>0</v>
      </c>
      <c r="BC824">
        <v>0</v>
      </c>
      <c r="BD824">
        <v>0</v>
      </c>
      <c r="BE824">
        <v>0</v>
      </c>
      <c r="BF824">
        <v>0</v>
      </c>
      <c r="BG824">
        <v>0</v>
      </c>
      <c r="BH824">
        <v>0</v>
      </c>
      <c r="BI824">
        <v>0</v>
      </c>
      <c r="BJ824">
        <v>0</v>
      </c>
      <c r="BK824">
        <v>0</v>
      </c>
      <c r="BL824">
        <v>0</v>
      </c>
      <c r="BM824">
        <v>0</v>
      </c>
      <c r="BN824">
        <v>0</v>
      </c>
      <c r="BO824">
        <v>0</v>
      </c>
      <c r="BP824">
        <v>0</v>
      </c>
      <c r="BQ824">
        <v>0</v>
      </c>
      <c r="BR824">
        <v>0</v>
      </c>
      <c r="BS824">
        <v>0</v>
      </c>
      <c r="BT824">
        <v>0</v>
      </c>
      <c r="BU824">
        <v>0</v>
      </c>
      <c r="BV824">
        <v>0</v>
      </c>
      <c r="BW824">
        <v>0</v>
      </c>
      <c r="CX824">
        <f>Y824*Source!I373</f>
        <v>2.04</v>
      </c>
      <c r="CY824">
        <f>AA824</f>
        <v>0.27</v>
      </c>
      <c r="CZ824">
        <f>AE824</f>
        <v>0.27</v>
      </c>
      <c r="DA824">
        <f>AI824</f>
        <v>1</v>
      </c>
      <c r="DB824">
        <f t="shared" si="96"/>
        <v>27.54</v>
      </c>
      <c r="DC824">
        <f t="shared" si="97"/>
        <v>0</v>
      </c>
    </row>
    <row r="825" spans="1:107">
      <c r="A825">
        <f>ROW(Source!A373)</f>
        <v>373</v>
      </c>
      <c r="B825">
        <v>48583957</v>
      </c>
      <c r="C825">
        <v>48586134</v>
      </c>
      <c r="D825">
        <v>40546487</v>
      </c>
      <c r="E825">
        <v>1</v>
      </c>
      <c r="F825">
        <v>1</v>
      </c>
      <c r="G825">
        <v>1</v>
      </c>
      <c r="H825">
        <v>3</v>
      </c>
      <c r="I825" t="s">
        <v>1428</v>
      </c>
      <c r="J825" t="s">
        <v>1429</v>
      </c>
      <c r="K825" t="s">
        <v>1430</v>
      </c>
      <c r="L825">
        <v>1374</v>
      </c>
      <c r="N825">
        <v>1013</v>
      </c>
      <c r="O825" t="s">
        <v>1431</v>
      </c>
      <c r="P825" t="s">
        <v>1431</v>
      </c>
      <c r="Q825">
        <v>1</v>
      </c>
      <c r="W825">
        <v>0</v>
      </c>
      <c r="X825">
        <v>2131831278</v>
      </c>
      <c r="Y825">
        <v>4.78</v>
      </c>
      <c r="AA825">
        <v>1</v>
      </c>
      <c r="AB825">
        <v>0</v>
      </c>
      <c r="AC825">
        <v>0</v>
      </c>
      <c r="AD825">
        <v>0</v>
      </c>
      <c r="AE825">
        <v>1</v>
      </c>
      <c r="AF825">
        <v>0</v>
      </c>
      <c r="AG825">
        <v>0</v>
      </c>
      <c r="AH825">
        <v>0</v>
      </c>
      <c r="AI825">
        <v>1</v>
      </c>
      <c r="AJ825">
        <v>1</v>
      </c>
      <c r="AK825">
        <v>1</v>
      </c>
      <c r="AL825">
        <v>1</v>
      </c>
      <c r="AN825">
        <v>0</v>
      </c>
      <c r="AO825">
        <v>1</v>
      </c>
      <c r="AP825">
        <v>0</v>
      </c>
      <c r="AQ825">
        <v>0</v>
      </c>
      <c r="AR825">
        <v>0</v>
      </c>
      <c r="AS825" t="s">
        <v>3</v>
      </c>
      <c r="AT825">
        <v>4.78</v>
      </c>
      <c r="AU825" t="s">
        <v>3</v>
      </c>
      <c r="AV825">
        <v>0</v>
      </c>
      <c r="AW825">
        <v>2</v>
      </c>
      <c r="AX825">
        <v>48586148</v>
      </c>
      <c r="AY825">
        <v>1</v>
      </c>
      <c r="AZ825">
        <v>0</v>
      </c>
      <c r="BA825">
        <v>923</v>
      </c>
      <c r="BB825">
        <v>0</v>
      </c>
      <c r="BC825">
        <v>0</v>
      </c>
      <c r="BD825">
        <v>0</v>
      </c>
      <c r="BE825">
        <v>0</v>
      </c>
      <c r="BF825">
        <v>0</v>
      </c>
      <c r="BG825">
        <v>0</v>
      </c>
      <c r="BH825">
        <v>0</v>
      </c>
      <c r="BI825">
        <v>0</v>
      </c>
      <c r="BJ825">
        <v>0</v>
      </c>
      <c r="BK825">
        <v>0</v>
      </c>
      <c r="BL825">
        <v>0</v>
      </c>
      <c r="BM825">
        <v>0</v>
      </c>
      <c r="BN825">
        <v>0</v>
      </c>
      <c r="BO825">
        <v>0</v>
      </c>
      <c r="BP825">
        <v>0</v>
      </c>
      <c r="BQ825">
        <v>0</v>
      </c>
      <c r="BR825">
        <v>0</v>
      </c>
      <c r="BS825">
        <v>0</v>
      </c>
      <c r="BT825">
        <v>0</v>
      </c>
      <c r="BU825">
        <v>0</v>
      </c>
      <c r="BV825">
        <v>0</v>
      </c>
      <c r="BW825">
        <v>0</v>
      </c>
      <c r="CX825">
        <f>Y825*Source!I373</f>
        <v>9.5600000000000004E-2</v>
      </c>
      <c r="CY825">
        <f>AA825</f>
        <v>1</v>
      </c>
      <c r="CZ825">
        <f>AE825</f>
        <v>1</v>
      </c>
      <c r="DA825">
        <f>AI825</f>
        <v>1</v>
      </c>
      <c r="DB825">
        <f t="shared" si="96"/>
        <v>4.78</v>
      </c>
      <c r="DC825">
        <f t="shared" si="97"/>
        <v>0</v>
      </c>
    </row>
    <row r="826" spans="1:107">
      <c r="A826">
        <f>ROW(Source!A375)</f>
        <v>375</v>
      </c>
      <c r="B826">
        <v>48583957</v>
      </c>
      <c r="C826">
        <v>48586150</v>
      </c>
      <c r="D826">
        <v>23355901</v>
      </c>
      <c r="E826">
        <v>1</v>
      </c>
      <c r="F826">
        <v>1</v>
      </c>
      <c r="G826">
        <v>1</v>
      </c>
      <c r="H826">
        <v>1</v>
      </c>
      <c r="I826" t="s">
        <v>1412</v>
      </c>
      <c r="J826" t="s">
        <v>3</v>
      </c>
      <c r="K826" t="s">
        <v>1413</v>
      </c>
      <c r="L826">
        <v>1369</v>
      </c>
      <c r="N826">
        <v>1013</v>
      </c>
      <c r="O826" t="s">
        <v>991</v>
      </c>
      <c r="P826" t="s">
        <v>991</v>
      </c>
      <c r="Q826">
        <v>1</v>
      </c>
      <c r="W826">
        <v>0</v>
      </c>
      <c r="X826">
        <v>1915132312</v>
      </c>
      <c r="Y826">
        <v>60.88</v>
      </c>
      <c r="AA826">
        <v>0</v>
      </c>
      <c r="AB826">
        <v>0</v>
      </c>
      <c r="AC826">
        <v>0</v>
      </c>
      <c r="AD826">
        <v>9.27</v>
      </c>
      <c r="AE826">
        <v>0</v>
      </c>
      <c r="AF826">
        <v>0</v>
      </c>
      <c r="AG826">
        <v>0</v>
      </c>
      <c r="AH826">
        <v>9.27</v>
      </c>
      <c r="AI826">
        <v>1</v>
      </c>
      <c r="AJ826">
        <v>1</v>
      </c>
      <c r="AK826">
        <v>1</v>
      </c>
      <c r="AL826">
        <v>1</v>
      </c>
      <c r="AN826">
        <v>0</v>
      </c>
      <c r="AO826">
        <v>1</v>
      </c>
      <c r="AP826">
        <v>0</v>
      </c>
      <c r="AQ826">
        <v>0</v>
      </c>
      <c r="AR826">
        <v>0</v>
      </c>
      <c r="AS826" t="s">
        <v>3</v>
      </c>
      <c r="AT826">
        <v>60.88</v>
      </c>
      <c r="AU826" t="s">
        <v>3</v>
      </c>
      <c r="AV826">
        <v>1</v>
      </c>
      <c r="AW826">
        <v>2</v>
      </c>
      <c r="AX826">
        <v>48586161</v>
      </c>
      <c r="AY826">
        <v>1</v>
      </c>
      <c r="AZ826">
        <v>0</v>
      </c>
      <c r="BA826">
        <v>924</v>
      </c>
      <c r="BB826">
        <v>0</v>
      </c>
      <c r="BC826">
        <v>0</v>
      </c>
      <c r="BD826">
        <v>0</v>
      </c>
      <c r="BE826">
        <v>0</v>
      </c>
      <c r="BF826">
        <v>0</v>
      </c>
      <c r="BG826">
        <v>0</v>
      </c>
      <c r="BH826">
        <v>0</v>
      </c>
      <c r="BI826">
        <v>0</v>
      </c>
      <c r="BJ826">
        <v>0</v>
      </c>
      <c r="BK826">
        <v>0</v>
      </c>
      <c r="BL826">
        <v>0</v>
      </c>
      <c r="BM826">
        <v>0</v>
      </c>
      <c r="BN826">
        <v>0</v>
      </c>
      <c r="BO826">
        <v>0</v>
      </c>
      <c r="BP826">
        <v>0</v>
      </c>
      <c r="BQ826">
        <v>0</v>
      </c>
      <c r="BR826">
        <v>0</v>
      </c>
      <c r="BS826">
        <v>0</v>
      </c>
      <c r="BT826">
        <v>0</v>
      </c>
      <c r="BU826">
        <v>0</v>
      </c>
      <c r="BV826">
        <v>0</v>
      </c>
      <c r="BW826">
        <v>0</v>
      </c>
      <c r="CX826">
        <f>Y826*Source!I375</f>
        <v>1.2176</v>
      </c>
      <c r="CY826">
        <f>AD826</f>
        <v>9.27</v>
      </c>
      <c r="CZ826">
        <f>AH826</f>
        <v>9.27</v>
      </c>
      <c r="DA826">
        <f>AL826</f>
        <v>1</v>
      </c>
      <c r="DB826">
        <f t="shared" si="96"/>
        <v>564.36</v>
      </c>
      <c r="DC826">
        <f t="shared" si="97"/>
        <v>0</v>
      </c>
    </row>
    <row r="827" spans="1:107">
      <c r="A827">
        <f>ROW(Source!A375)</f>
        <v>375</v>
      </c>
      <c r="B827">
        <v>48583957</v>
      </c>
      <c r="C827">
        <v>48586150</v>
      </c>
      <c r="D827">
        <v>121548</v>
      </c>
      <c r="E827">
        <v>1</v>
      </c>
      <c r="F827">
        <v>1</v>
      </c>
      <c r="G827">
        <v>1</v>
      </c>
      <c r="H827">
        <v>1</v>
      </c>
      <c r="I827" t="s">
        <v>24</v>
      </c>
      <c r="J827" t="s">
        <v>3</v>
      </c>
      <c r="K827" t="s">
        <v>992</v>
      </c>
      <c r="L827">
        <v>608254</v>
      </c>
      <c r="N827">
        <v>1013</v>
      </c>
      <c r="O827" t="s">
        <v>993</v>
      </c>
      <c r="P827" t="s">
        <v>993</v>
      </c>
      <c r="Q827">
        <v>1</v>
      </c>
      <c r="W827">
        <v>0</v>
      </c>
      <c r="X827">
        <v>-185737400</v>
      </c>
      <c r="Y827">
        <v>0.08</v>
      </c>
      <c r="AA827">
        <v>0</v>
      </c>
      <c r="AB827">
        <v>0</v>
      </c>
      <c r="AC827">
        <v>0</v>
      </c>
      <c r="AD827">
        <v>0</v>
      </c>
      <c r="AE827">
        <v>0</v>
      </c>
      <c r="AF827">
        <v>0</v>
      </c>
      <c r="AG827">
        <v>0</v>
      </c>
      <c r="AH827">
        <v>0</v>
      </c>
      <c r="AI827">
        <v>1</v>
      </c>
      <c r="AJ827">
        <v>1</v>
      </c>
      <c r="AK827">
        <v>1</v>
      </c>
      <c r="AL827">
        <v>1</v>
      </c>
      <c r="AN827">
        <v>0</v>
      </c>
      <c r="AO827">
        <v>1</v>
      </c>
      <c r="AP827">
        <v>0</v>
      </c>
      <c r="AQ827">
        <v>0</v>
      </c>
      <c r="AR827">
        <v>0</v>
      </c>
      <c r="AS827" t="s">
        <v>3</v>
      </c>
      <c r="AT827">
        <v>0.08</v>
      </c>
      <c r="AU827" t="s">
        <v>3</v>
      </c>
      <c r="AV827">
        <v>2</v>
      </c>
      <c r="AW827">
        <v>2</v>
      </c>
      <c r="AX827">
        <v>48586162</v>
      </c>
      <c r="AY827">
        <v>1</v>
      </c>
      <c r="AZ827">
        <v>0</v>
      </c>
      <c r="BA827">
        <v>925</v>
      </c>
      <c r="BB827">
        <v>0</v>
      </c>
      <c r="BC827">
        <v>0</v>
      </c>
      <c r="BD827">
        <v>0</v>
      </c>
      <c r="BE827">
        <v>0</v>
      </c>
      <c r="BF827">
        <v>0</v>
      </c>
      <c r="BG827">
        <v>0</v>
      </c>
      <c r="BH827">
        <v>0</v>
      </c>
      <c r="BI827">
        <v>0</v>
      </c>
      <c r="BJ827">
        <v>0</v>
      </c>
      <c r="BK827">
        <v>0</v>
      </c>
      <c r="BL827">
        <v>0</v>
      </c>
      <c r="BM827">
        <v>0</v>
      </c>
      <c r="BN827">
        <v>0</v>
      </c>
      <c r="BO827">
        <v>0</v>
      </c>
      <c r="BP827">
        <v>0</v>
      </c>
      <c r="BQ827">
        <v>0</v>
      </c>
      <c r="BR827">
        <v>0</v>
      </c>
      <c r="BS827">
        <v>0</v>
      </c>
      <c r="BT827">
        <v>0</v>
      </c>
      <c r="BU827">
        <v>0</v>
      </c>
      <c r="BV827">
        <v>0</v>
      </c>
      <c r="BW827">
        <v>0</v>
      </c>
      <c r="CX827">
        <f>Y827*Source!I375</f>
        <v>1.6000000000000001E-3</v>
      </c>
      <c r="CY827">
        <f>AD827</f>
        <v>0</v>
      </c>
      <c r="CZ827">
        <f>AH827</f>
        <v>0</v>
      </c>
      <c r="DA827">
        <f>AL827</f>
        <v>1</v>
      </c>
      <c r="DB827">
        <f t="shared" si="96"/>
        <v>0</v>
      </c>
      <c r="DC827">
        <f t="shared" si="97"/>
        <v>0</v>
      </c>
    </row>
    <row r="828" spans="1:107">
      <c r="A828">
        <f>ROW(Source!A375)</f>
        <v>375</v>
      </c>
      <c r="B828">
        <v>48583957</v>
      </c>
      <c r="C828">
        <v>48586150</v>
      </c>
      <c r="D828">
        <v>40546999</v>
      </c>
      <c r="E828">
        <v>1</v>
      </c>
      <c r="F828">
        <v>1</v>
      </c>
      <c r="G828">
        <v>1</v>
      </c>
      <c r="H828">
        <v>2</v>
      </c>
      <c r="I828" t="s">
        <v>1414</v>
      </c>
      <c r="J828" t="s">
        <v>1415</v>
      </c>
      <c r="K828" t="s">
        <v>1416</v>
      </c>
      <c r="L828">
        <v>1368</v>
      </c>
      <c r="N828">
        <v>1011</v>
      </c>
      <c r="O828" t="s">
        <v>997</v>
      </c>
      <c r="P828" t="s">
        <v>997</v>
      </c>
      <c r="Q828">
        <v>1</v>
      </c>
      <c r="W828">
        <v>0</v>
      </c>
      <c r="X828">
        <v>-1424728221</v>
      </c>
      <c r="Y828">
        <v>0.08</v>
      </c>
      <c r="AA828">
        <v>0</v>
      </c>
      <c r="AB828">
        <v>138.54</v>
      </c>
      <c r="AC828">
        <v>12.1</v>
      </c>
      <c r="AD828">
        <v>0</v>
      </c>
      <c r="AE828">
        <v>0</v>
      </c>
      <c r="AF828">
        <v>138.54</v>
      </c>
      <c r="AG828">
        <v>12.1</v>
      </c>
      <c r="AH828">
        <v>0</v>
      </c>
      <c r="AI828">
        <v>1</v>
      </c>
      <c r="AJ828">
        <v>1</v>
      </c>
      <c r="AK828">
        <v>1</v>
      </c>
      <c r="AL828">
        <v>1</v>
      </c>
      <c r="AN828">
        <v>0</v>
      </c>
      <c r="AO828">
        <v>1</v>
      </c>
      <c r="AP828">
        <v>0</v>
      </c>
      <c r="AQ828">
        <v>0</v>
      </c>
      <c r="AR828">
        <v>0</v>
      </c>
      <c r="AS828" t="s">
        <v>3</v>
      </c>
      <c r="AT828">
        <v>0.08</v>
      </c>
      <c r="AU828" t="s">
        <v>3</v>
      </c>
      <c r="AV828">
        <v>0</v>
      </c>
      <c r="AW828">
        <v>2</v>
      </c>
      <c r="AX828">
        <v>48586163</v>
      </c>
      <c r="AY828">
        <v>1</v>
      </c>
      <c r="AZ828">
        <v>0</v>
      </c>
      <c r="BA828">
        <v>926</v>
      </c>
      <c r="BB828">
        <v>0</v>
      </c>
      <c r="BC828">
        <v>0</v>
      </c>
      <c r="BD828">
        <v>0</v>
      </c>
      <c r="BE828">
        <v>0</v>
      </c>
      <c r="BF828">
        <v>0</v>
      </c>
      <c r="BG828">
        <v>0</v>
      </c>
      <c r="BH828">
        <v>0</v>
      </c>
      <c r="BI828">
        <v>0</v>
      </c>
      <c r="BJ828">
        <v>0</v>
      </c>
      <c r="BK828">
        <v>0</v>
      </c>
      <c r="BL828">
        <v>0</v>
      </c>
      <c r="BM828">
        <v>0</v>
      </c>
      <c r="BN828">
        <v>0</v>
      </c>
      <c r="BO828">
        <v>0</v>
      </c>
      <c r="BP828">
        <v>0</v>
      </c>
      <c r="BQ828">
        <v>0</v>
      </c>
      <c r="BR828">
        <v>0</v>
      </c>
      <c r="BS828">
        <v>0</v>
      </c>
      <c r="BT828">
        <v>0</v>
      </c>
      <c r="BU828">
        <v>0</v>
      </c>
      <c r="BV828">
        <v>0</v>
      </c>
      <c r="BW828">
        <v>0</v>
      </c>
      <c r="CX828">
        <f>Y828*Source!I375</f>
        <v>1.6000000000000001E-3</v>
      </c>
      <c r="CY828">
        <f>AB828</f>
        <v>138.54</v>
      </c>
      <c r="CZ828">
        <f>AF828</f>
        <v>138.54</v>
      </c>
      <c r="DA828">
        <f>AJ828</f>
        <v>1</v>
      </c>
      <c r="DB828">
        <f t="shared" si="96"/>
        <v>11.08</v>
      </c>
      <c r="DC828">
        <f t="shared" si="97"/>
        <v>0.97</v>
      </c>
    </row>
    <row r="829" spans="1:107">
      <c r="A829">
        <f>ROW(Source!A375)</f>
        <v>375</v>
      </c>
      <c r="B829">
        <v>48583957</v>
      </c>
      <c r="C829">
        <v>48586150</v>
      </c>
      <c r="D829">
        <v>40547214</v>
      </c>
      <c r="E829">
        <v>1</v>
      </c>
      <c r="F829">
        <v>1</v>
      </c>
      <c r="G829">
        <v>1</v>
      </c>
      <c r="H829">
        <v>2</v>
      </c>
      <c r="I829" t="s">
        <v>1104</v>
      </c>
      <c r="J829" t="s">
        <v>1105</v>
      </c>
      <c r="K829" t="s">
        <v>1106</v>
      </c>
      <c r="L829">
        <v>1368</v>
      </c>
      <c r="N829">
        <v>1011</v>
      </c>
      <c r="O829" t="s">
        <v>997</v>
      </c>
      <c r="P829" t="s">
        <v>997</v>
      </c>
      <c r="Q829">
        <v>1</v>
      </c>
      <c r="W829">
        <v>0</v>
      </c>
      <c r="X829">
        <v>1084334125</v>
      </c>
      <c r="Y829">
        <v>2.97</v>
      </c>
      <c r="AA829">
        <v>0</v>
      </c>
      <c r="AB829">
        <v>7.55</v>
      </c>
      <c r="AC829">
        <v>0</v>
      </c>
      <c r="AD829">
        <v>0</v>
      </c>
      <c r="AE829">
        <v>0</v>
      </c>
      <c r="AF829">
        <v>7.55</v>
      </c>
      <c r="AG829">
        <v>0</v>
      </c>
      <c r="AH829">
        <v>0</v>
      </c>
      <c r="AI829">
        <v>1</v>
      </c>
      <c r="AJ829">
        <v>1</v>
      </c>
      <c r="AK829">
        <v>1</v>
      </c>
      <c r="AL829">
        <v>1</v>
      </c>
      <c r="AN829">
        <v>0</v>
      </c>
      <c r="AO829">
        <v>1</v>
      </c>
      <c r="AP829">
        <v>0</v>
      </c>
      <c r="AQ829">
        <v>0</v>
      </c>
      <c r="AR829">
        <v>0</v>
      </c>
      <c r="AS829" t="s">
        <v>3</v>
      </c>
      <c r="AT829">
        <v>2.97</v>
      </c>
      <c r="AU829" t="s">
        <v>3</v>
      </c>
      <c r="AV829">
        <v>0</v>
      </c>
      <c r="AW829">
        <v>2</v>
      </c>
      <c r="AX829">
        <v>48586164</v>
      </c>
      <c r="AY829">
        <v>1</v>
      </c>
      <c r="AZ829">
        <v>0</v>
      </c>
      <c r="BA829">
        <v>927</v>
      </c>
      <c r="BB829">
        <v>0</v>
      </c>
      <c r="BC829">
        <v>0</v>
      </c>
      <c r="BD829">
        <v>0</v>
      </c>
      <c r="BE829">
        <v>0</v>
      </c>
      <c r="BF829">
        <v>0</v>
      </c>
      <c r="BG829">
        <v>0</v>
      </c>
      <c r="BH829">
        <v>0</v>
      </c>
      <c r="BI829">
        <v>0</v>
      </c>
      <c r="BJ829">
        <v>0</v>
      </c>
      <c r="BK829">
        <v>0</v>
      </c>
      <c r="BL829">
        <v>0</v>
      </c>
      <c r="BM829">
        <v>0</v>
      </c>
      <c r="BN829">
        <v>0</v>
      </c>
      <c r="BO829">
        <v>0</v>
      </c>
      <c r="BP829">
        <v>0</v>
      </c>
      <c r="BQ829">
        <v>0</v>
      </c>
      <c r="BR829">
        <v>0</v>
      </c>
      <c r="BS829">
        <v>0</v>
      </c>
      <c r="BT829">
        <v>0</v>
      </c>
      <c r="BU829">
        <v>0</v>
      </c>
      <c r="BV829">
        <v>0</v>
      </c>
      <c r="BW829">
        <v>0</v>
      </c>
      <c r="CX829">
        <f>Y829*Source!I375</f>
        <v>5.9400000000000008E-2</v>
      </c>
      <c r="CY829">
        <f>AB829</f>
        <v>7.55</v>
      </c>
      <c r="CZ829">
        <f>AF829</f>
        <v>7.55</v>
      </c>
      <c r="DA829">
        <f>AJ829</f>
        <v>1</v>
      </c>
      <c r="DB829">
        <f t="shared" si="96"/>
        <v>22.42</v>
      </c>
      <c r="DC829">
        <f t="shared" si="97"/>
        <v>0</v>
      </c>
    </row>
    <row r="830" spans="1:107">
      <c r="A830">
        <f>ROW(Source!A375)</f>
        <v>375</v>
      </c>
      <c r="B830">
        <v>48583957</v>
      </c>
      <c r="C830">
        <v>48586150</v>
      </c>
      <c r="D830">
        <v>40548857</v>
      </c>
      <c r="E830">
        <v>1</v>
      </c>
      <c r="F830">
        <v>1</v>
      </c>
      <c r="G830">
        <v>1</v>
      </c>
      <c r="H830">
        <v>2</v>
      </c>
      <c r="I830" t="s">
        <v>1028</v>
      </c>
      <c r="J830" t="s">
        <v>1029</v>
      </c>
      <c r="K830" t="s">
        <v>1030</v>
      </c>
      <c r="L830">
        <v>1368</v>
      </c>
      <c r="N830">
        <v>1011</v>
      </c>
      <c r="O830" t="s">
        <v>997</v>
      </c>
      <c r="P830" t="s">
        <v>997</v>
      </c>
      <c r="Q830">
        <v>1</v>
      </c>
      <c r="W830">
        <v>0</v>
      </c>
      <c r="X830">
        <v>-671646184</v>
      </c>
      <c r="Y830">
        <v>0.08</v>
      </c>
      <c r="AA830">
        <v>0</v>
      </c>
      <c r="AB830">
        <v>91.76</v>
      </c>
      <c r="AC830">
        <v>10.35</v>
      </c>
      <c r="AD830">
        <v>0</v>
      </c>
      <c r="AE830">
        <v>0</v>
      </c>
      <c r="AF830">
        <v>91.76</v>
      </c>
      <c r="AG830">
        <v>10.35</v>
      </c>
      <c r="AH830">
        <v>0</v>
      </c>
      <c r="AI830">
        <v>1</v>
      </c>
      <c r="AJ830">
        <v>1</v>
      </c>
      <c r="AK830">
        <v>1</v>
      </c>
      <c r="AL830">
        <v>1</v>
      </c>
      <c r="AN830">
        <v>0</v>
      </c>
      <c r="AO830">
        <v>1</v>
      </c>
      <c r="AP830">
        <v>0</v>
      </c>
      <c r="AQ830">
        <v>0</v>
      </c>
      <c r="AR830">
        <v>0</v>
      </c>
      <c r="AS830" t="s">
        <v>3</v>
      </c>
      <c r="AT830">
        <v>0.08</v>
      </c>
      <c r="AU830" t="s">
        <v>3</v>
      </c>
      <c r="AV830">
        <v>0</v>
      </c>
      <c r="AW830">
        <v>2</v>
      </c>
      <c r="AX830">
        <v>48586165</v>
      </c>
      <c r="AY830">
        <v>1</v>
      </c>
      <c r="AZ830">
        <v>0</v>
      </c>
      <c r="BA830">
        <v>928</v>
      </c>
      <c r="BB830">
        <v>0</v>
      </c>
      <c r="BC830">
        <v>0</v>
      </c>
      <c r="BD830">
        <v>0</v>
      </c>
      <c r="BE830">
        <v>0</v>
      </c>
      <c r="BF830">
        <v>0</v>
      </c>
      <c r="BG830">
        <v>0</v>
      </c>
      <c r="BH830">
        <v>0</v>
      </c>
      <c r="BI830">
        <v>0</v>
      </c>
      <c r="BJ830">
        <v>0</v>
      </c>
      <c r="BK830">
        <v>0</v>
      </c>
      <c r="BL830">
        <v>0</v>
      </c>
      <c r="BM830">
        <v>0</v>
      </c>
      <c r="BN830">
        <v>0</v>
      </c>
      <c r="BO830">
        <v>0</v>
      </c>
      <c r="BP830">
        <v>0</v>
      </c>
      <c r="BQ830">
        <v>0</v>
      </c>
      <c r="BR830">
        <v>0</v>
      </c>
      <c r="BS830">
        <v>0</v>
      </c>
      <c r="BT830">
        <v>0</v>
      </c>
      <c r="BU830">
        <v>0</v>
      </c>
      <c r="BV830">
        <v>0</v>
      </c>
      <c r="BW830">
        <v>0</v>
      </c>
      <c r="CX830">
        <f>Y830*Source!I375</f>
        <v>1.6000000000000001E-3</v>
      </c>
      <c r="CY830">
        <f>AB830</f>
        <v>91.76</v>
      </c>
      <c r="CZ830">
        <f>AF830</f>
        <v>91.76</v>
      </c>
      <c r="DA830">
        <f>AJ830</f>
        <v>1</v>
      </c>
      <c r="DB830">
        <f t="shared" si="96"/>
        <v>7.34</v>
      </c>
      <c r="DC830">
        <f t="shared" si="97"/>
        <v>0.83</v>
      </c>
    </row>
    <row r="831" spans="1:107">
      <c r="A831">
        <f>ROW(Source!A375)</f>
        <v>375</v>
      </c>
      <c r="B831">
        <v>48583957</v>
      </c>
      <c r="C831">
        <v>48586150</v>
      </c>
      <c r="D831">
        <v>40488330</v>
      </c>
      <c r="E831">
        <v>1</v>
      </c>
      <c r="F831">
        <v>1</v>
      </c>
      <c r="G831">
        <v>1</v>
      </c>
      <c r="H831">
        <v>3</v>
      </c>
      <c r="I831" t="s">
        <v>1529</v>
      </c>
      <c r="J831" t="s">
        <v>1530</v>
      </c>
      <c r="K831" t="s">
        <v>1531</v>
      </c>
      <c r="L831">
        <v>1348</v>
      </c>
      <c r="N831">
        <v>1009</v>
      </c>
      <c r="O831" t="s">
        <v>40</v>
      </c>
      <c r="P831" t="s">
        <v>40</v>
      </c>
      <c r="Q831">
        <v>1000</v>
      </c>
      <c r="W831">
        <v>0</v>
      </c>
      <c r="X831">
        <v>-334495255</v>
      </c>
      <c r="Y831">
        <v>1.4E-2</v>
      </c>
      <c r="AA831">
        <v>5270</v>
      </c>
      <c r="AB831">
        <v>0</v>
      </c>
      <c r="AC831">
        <v>0</v>
      </c>
      <c r="AD831">
        <v>0</v>
      </c>
      <c r="AE831">
        <v>5270</v>
      </c>
      <c r="AF831">
        <v>0</v>
      </c>
      <c r="AG831">
        <v>0</v>
      </c>
      <c r="AH831">
        <v>0</v>
      </c>
      <c r="AI831">
        <v>1</v>
      </c>
      <c r="AJ831">
        <v>1</v>
      </c>
      <c r="AK831">
        <v>1</v>
      </c>
      <c r="AL831">
        <v>1</v>
      </c>
      <c r="AN831">
        <v>0</v>
      </c>
      <c r="AO831">
        <v>1</v>
      </c>
      <c r="AP831">
        <v>0</v>
      </c>
      <c r="AQ831">
        <v>0</v>
      </c>
      <c r="AR831">
        <v>0</v>
      </c>
      <c r="AS831" t="s">
        <v>3</v>
      </c>
      <c r="AT831">
        <v>1.4E-2</v>
      </c>
      <c r="AU831" t="s">
        <v>3</v>
      </c>
      <c r="AV831">
        <v>0</v>
      </c>
      <c r="AW831">
        <v>2</v>
      </c>
      <c r="AX831">
        <v>48586166</v>
      </c>
      <c r="AY831">
        <v>1</v>
      </c>
      <c r="AZ831">
        <v>0</v>
      </c>
      <c r="BA831">
        <v>929</v>
      </c>
      <c r="BB831">
        <v>0</v>
      </c>
      <c r="BC831">
        <v>0</v>
      </c>
      <c r="BD831">
        <v>0</v>
      </c>
      <c r="BE831">
        <v>0</v>
      </c>
      <c r="BF831">
        <v>0</v>
      </c>
      <c r="BG831">
        <v>0</v>
      </c>
      <c r="BH831">
        <v>0</v>
      </c>
      <c r="BI831">
        <v>0</v>
      </c>
      <c r="BJ831">
        <v>0</v>
      </c>
      <c r="BK831">
        <v>0</v>
      </c>
      <c r="BL831">
        <v>0</v>
      </c>
      <c r="BM831">
        <v>0</v>
      </c>
      <c r="BN831">
        <v>0</v>
      </c>
      <c r="BO831">
        <v>0</v>
      </c>
      <c r="BP831">
        <v>0</v>
      </c>
      <c r="BQ831">
        <v>0</v>
      </c>
      <c r="BR831">
        <v>0</v>
      </c>
      <c r="BS831">
        <v>0</v>
      </c>
      <c r="BT831">
        <v>0</v>
      </c>
      <c r="BU831">
        <v>0</v>
      </c>
      <c r="BV831">
        <v>0</v>
      </c>
      <c r="BW831">
        <v>0</v>
      </c>
      <c r="CX831">
        <f>Y831*Source!I375</f>
        <v>2.8000000000000003E-4</v>
      </c>
      <c r="CY831">
        <f>AA831</f>
        <v>5270</v>
      </c>
      <c r="CZ831">
        <f>AE831</f>
        <v>5270</v>
      </c>
      <c r="DA831">
        <f>AI831</f>
        <v>1</v>
      </c>
      <c r="DB831">
        <f t="shared" si="96"/>
        <v>73.78</v>
      </c>
      <c r="DC831">
        <f t="shared" si="97"/>
        <v>0</v>
      </c>
    </row>
    <row r="832" spans="1:107">
      <c r="A832">
        <f>ROW(Source!A375)</f>
        <v>375</v>
      </c>
      <c r="B832">
        <v>48583957</v>
      </c>
      <c r="C832">
        <v>48586150</v>
      </c>
      <c r="D832">
        <v>40488834</v>
      </c>
      <c r="E832">
        <v>1</v>
      </c>
      <c r="F832">
        <v>1</v>
      </c>
      <c r="G832">
        <v>1</v>
      </c>
      <c r="H832">
        <v>3</v>
      </c>
      <c r="I832" t="s">
        <v>1417</v>
      </c>
      <c r="J832" t="s">
        <v>1418</v>
      </c>
      <c r="K832" t="s">
        <v>1419</v>
      </c>
      <c r="L832">
        <v>1346</v>
      </c>
      <c r="N832">
        <v>1009</v>
      </c>
      <c r="O832" t="s">
        <v>220</v>
      </c>
      <c r="P832" t="s">
        <v>220</v>
      </c>
      <c r="Q832">
        <v>1</v>
      </c>
      <c r="W832">
        <v>0</v>
      </c>
      <c r="X832">
        <v>-347328291</v>
      </c>
      <c r="Y832">
        <v>2.4E-2</v>
      </c>
      <c r="AA832">
        <v>12.65</v>
      </c>
      <c r="AB832">
        <v>0</v>
      </c>
      <c r="AC832">
        <v>0</v>
      </c>
      <c r="AD832">
        <v>0</v>
      </c>
      <c r="AE832">
        <v>12.65</v>
      </c>
      <c r="AF832">
        <v>0</v>
      </c>
      <c r="AG832">
        <v>0</v>
      </c>
      <c r="AH832">
        <v>0</v>
      </c>
      <c r="AI832">
        <v>1</v>
      </c>
      <c r="AJ832">
        <v>1</v>
      </c>
      <c r="AK832">
        <v>1</v>
      </c>
      <c r="AL832">
        <v>1</v>
      </c>
      <c r="AN832">
        <v>0</v>
      </c>
      <c r="AO832">
        <v>1</v>
      </c>
      <c r="AP832">
        <v>0</v>
      </c>
      <c r="AQ832">
        <v>0</v>
      </c>
      <c r="AR832">
        <v>0</v>
      </c>
      <c r="AS832" t="s">
        <v>3</v>
      </c>
      <c r="AT832">
        <v>2.4E-2</v>
      </c>
      <c r="AU832" t="s">
        <v>3</v>
      </c>
      <c r="AV832">
        <v>0</v>
      </c>
      <c r="AW832">
        <v>2</v>
      </c>
      <c r="AX832">
        <v>48586167</v>
      </c>
      <c r="AY832">
        <v>1</v>
      </c>
      <c r="AZ832">
        <v>0</v>
      </c>
      <c r="BA832">
        <v>930</v>
      </c>
      <c r="BB832">
        <v>0</v>
      </c>
      <c r="BC832">
        <v>0</v>
      </c>
      <c r="BD832">
        <v>0</v>
      </c>
      <c r="BE832">
        <v>0</v>
      </c>
      <c r="BF832">
        <v>0</v>
      </c>
      <c r="BG832">
        <v>0</v>
      </c>
      <c r="BH832">
        <v>0</v>
      </c>
      <c r="BI832">
        <v>0</v>
      </c>
      <c r="BJ832">
        <v>0</v>
      </c>
      <c r="BK832">
        <v>0</v>
      </c>
      <c r="BL832">
        <v>0</v>
      </c>
      <c r="BM832">
        <v>0</v>
      </c>
      <c r="BN832">
        <v>0</v>
      </c>
      <c r="BO832">
        <v>0</v>
      </c>
      <c r="BP832">
        <v>0</v>
      </c>
      <c r="BQ832">
        <v>0</v>
      </c>
      <c r="BR832">
        <v>0</v>
      </c>
      <c r="BS832">
        <v>0</v>
      </c>
      <c r="BT832">
        <v>0</v>
      </c>
      <c r="BU832">
        <v>0</v>
      </c>
      <c r="BV832">
        <v>0</v>
      </c>
      <c r="BW832">
        <v>0</v>
      </c>
      <c r="CX832">
        <f>Y832*Source!I375</f>
        <v>4.8000000000000001E-4</v>
      </c>
      <c r="CY832">
        <f>AA832</f>
        <v>12.65</v>
      </c>
      <c r="CZ832">
        <f>AE832</f>
        <v>12.65</v>
      </c>
      <c r="DA832">
        <f>AI832</f>
        <v>1</v>
      </c>
      <c r="DB832">
        <f t="shared" si="96"/>
        <v>0.3</v>
      </c>
      <c r="DC832">
        <f t="shared" si="97"/>
        <v>0</v>
      </c>
    </row>
    <row r="833" spans="1:107">
      <c r="A833">
        <f>ROW(Source!A375)</f>
        <v>375</v>
      </c>
      <c r="B833">
        <v>48583957</v>
      </c>
      <c r="C833">
        <v>48586150</v>
      </c>
      <c r="D833">
        <v>40489070</v>
      </c>
      <c r="E833">
        <v>1</v>
      </c>
      <c r="F833">
        <v>1</v>
      </c>
      <c r="G833">
        <v>1</v>
      </c>
      <c r="H833">
        <v>3</v>
      </c>
      <c r="I833" t="s">
        <v>1420</v>
      </c>
      <c r="J833" t="s">
        <v>1421</v>
      </c>
      <c r="K833" t="s">
        <v>1393</v>
      </c>
      <c r="L833">
        <v>1346</v>
      </c>
      <c r="N833">
        <v>1009</v>
      </c>
      <c r="O833" t="s">
        <v>220</v>
      </c>
      <c r="P833" t="s">
        <v>220</v>
      </c>
      <c r="Q833">
        <v>1</v>
      </c>
      <c r="W833">
        <v>0</v>
      </c>
      <c r="X833">
        <v>-1815671160</v>
      </c>
      <c r="Y833">
        <v>2.73</v>
      </c>
      <c r="AA833">
        <v>9.49</v>
      </c>
      <c r="AB833">
        <v>0</v>
      </c>
      <c r="AC833">
        <v>0</v>
      </c>
      <c r="AD833">
        <v>0</v>
      </c>
      <c r="AE833">
        <v>9.49</v>
      </c>
      <c r="AF833">
        <v>0</v>
      </c>
      <c r="AG833">
        <v>0</v>
      </c>
      <c r="AH833">
        <v>0</v>
      </c>
      <c r="AI833">
        <v>1</v>
      </c>
      <c r="AJ833">
        <v>1</v>
      </c>
      <c r="AK833">
        <v>1</v>
      </c>
      <c r="AL833">
        <v>1</v>
      </c>
      <c r="AN833">
        <v>0</v>
      </c>
      <c r="AO833">
        <v>1</v>
      </c>
      <c r="AP833">
        <v>0</v>
      </c>
      <c r="AQ833">
        <v>0</v>
      </c>
      <c r="AR833">
        <v>0</v>
      </c>
      <c r="AS833" t="s">
        <v>3</v>
      </c>
      <c r="AT833">
        <v>2.73</v>
      </c>
      <c r="AU833" t="s">
        <v>3</v>
      </c>
      <c r="AV833">
        <v>0</v>
      </c>
      <c r="AW833">
        <v>2</v>
      </c>
      <c r="AX833">
        <v>48586168</v>
      </c>
      <c r="AY833">
        <v>1</v>
      </c>
      <c r="AZ833">
        <v>0</v>
      </c>
      <c r="BA833">
        <v>931</v>
      </c>
      <c r="BB833">
        <v>0</v>
      </c>
      <c r="BC833">
        <v>0</v>
      </c>
      <c r="BD833">
        <v>0</v>
      </c>
      <c r="BE833">
        <v>0</v>
      </c>
      <c r="BF833">
        <v>0</v>
      </c>
      <c r="BG833">
        <v>0</v>
      </c>
      <c r="BH833">
        <v>0</v>
      </c>
      <c r="BI833">
        <v>0</v>
      </c>
      <c r="BJ833">
        <v>0</v>
      </c>
      <c r="BK833">
        <v>0</v>
      </c>
      <c r="BL833">
        <v>0</v>
      </c>
      <c r="BM833">
        <v>0</v>
      </c>
      <c r="BN833">
        <v>0</v>
      </c>
      <c r="BO833">
        <v>0</v>
      </c>
      <c r="BP833">
        <v>0</v>
      </c>
      <c r="BQ833">
        <v>0</v>
      </c>
      <c r="BR833">
        <v>0</v>
      </c>
      <c r="BS833">
        <v>0</v>
      </c>
      <c r="BT833">
        <v>0</v>
      </c>
      <c r="BU833">
        <v>0</v>
      </c>
      <c r="BV833">
        <v>0</v>
      </c>
      <c r="BW833">
        <v>0</v>
      </c>
      <c r="CX833">
        <f>Y833*Source!I375</f>
        <v>5.4600000000000003E-2</v>
      </c>
      <c r="CY833">
        <f>AA833</f>
        <v>9.49</v>
      </c>
      <c r="CZ833">
        <f>AE833</f>
        <v>9.49</v>
      </c>
      <c r="DA833">
        <f>AI833</f>
        <v>1</v>
      </c>
      <c r="DB833">
        <f t="shared" si="96"/>
        <v>25.91</v>
      </c>
      <c r="DC833">
        <f t="shared" si="97"/>
        <v>0</v>
      </c>
    </row>
    <row r="834" spans="1:107">
      <c r="A834">
        <f>ROW(Source!A375)</f>
        <v>375</v>
      </c>
      <c r="B834">
        <v>48583957</v>
      </c>
      <c r="C834">
        <v>48586150</v>
      </c>
      <c r="D834">
        <v>40496624</v>
      </c>
      <c r="E834">
        <v>1</v>
      </c>
      <c r="F834">
        <v>1</v>
      </c>
      <c r="G834">
        <v>1</v>
      </c>
      <c r="H834">
        <v>3</v>
      </c>
      <c r="I834" t="s">
        <v>1532</v>
      </c>
      <c r="J834" t="s">
        <v>1533</v>
      </c>
      <c r="K834" t="s">
        <v>1534</v>
      </c>
      <c r="L834">
        <v>1348</v>
      </c>
      <c r="N834">
        <v>1009</v>
      </c>
      <c r="O834" t="s">
        <v>40</v>
      </c>
      <c r="P834" t="s">
        <v>40</v>
      </c>
      <c r="Q834">
        <v>1000</v>
      </c>
      <c r="W834">
        <v>0</v>
      </c>
      <c r="X834">
        <v>-1286039561</v>
      </c>
      <c r="Y834">
        <v>2.7000000000000001E-3</v>
      </c>
      <c r="AA834">
        <v>9528</v>
      </c>
      <c r="AB834">
        <v>0</v>
      </c>
      <c r="AC834">
        <v>0</v>
      </c>
      <c r="AD834">
        <v>0</v>
      </c>
      <c r="AE834">
        <v>9528</v>
      </c>
      <c r="AF834">
        <v>0</v>
      </c>
      <c r="AG834">
        <v>0</v>
      </c>
      <c r="AH834">
        <v>0</v>
      </c>
      <c r="AI834">
        <v>1</v>
      </c>
      <c r="AJ834">
        <v>1</v>
      </c>
      <c r="AK834">
        <v>1</v>
      </c>
      <c r="AL834">
        <v>1</v>
      </c>
      <c r="AN834">
        <v>0</v>
      </c>
      <c r="AO834">
        <v>1</v>
      </c>
      <c r="AP834">
        <v>0</v>
      </c>
      <c r="AQ834">
        <v>0</v>
      </c>
      <c r="AR834">
        <v>0</v>
      </c>
      <c r="AS834" t="s">
        <v>3</v>
      </c>
      <c r="AT834">
        <v>2.7000000000000001E-3</v>
      </c>
      <c r="AU834" t="s">
        <v>3</v>
      </c>
      <c r="AV834">
        <v>0</v>
      </c>
      <c r="AW834">
        <v>2</v>
      </c>
      <c r="AX834">
        <v>48586169</v>
      </c>
      <c r="AY834">
        <v>1</v>
      </c>
      <c r="AZ834">
        <v>0</v>
      </c>
      <c r="BA834">
        <v>932</v>
      </c>
      <c r="BB834">
        <v>0</v>
      </c>
      <c r="BC834">
        <v>0</v>
      </c>
      <c r="BD834">
        <v>0</v>
      </c>
      <c r="BE834">
        <v>0</v>
      </c>
      <c r="BF834">
        <v>0</v>
      </c>
      <c r="BG834">
        <v>0</v>
      </c>
      <c r="BH834">
        <v>0</v>
      </c>
      <c r="BI834">
        <v>0</v>
      </c>
      <c r="BJ834">
        <v>0</v>
      </c>
      <c r="BK834">
        <v>0</v>
      </c>
      <c r="BL834">
        <v>0</v>
      </c>
      <c r="BM834">
        <v>0</v>
      </c>
      <c r="BN834">
        <v>0</v>
      </c>
      <c r="BO834">
        <v>0</v>
      </c>
      <c r="BP834">
        <v>0</v>
      </c>
      <c r="BQ834">
        <v>0</v>
      </c>
      <c r="BR834">
        <v>0</v>
      </c>
      <c r="BS834">
        <v>0</v>
      </c>
      <c r="BT834">
        <v>0</v>
      </c>
      <c r="BU834">
        <v>0</v>
      </c>
      <c r="BV834">
        <v>0</v>
      </c>
      <c r="BW834">
        <v>0</v>
      </c>
      <c r="CX834">
        <f>Y834*Source!I375</f>
        <v>5.4000000000000005E-5</v>
      </c>
      <c r="CY834">
        <f>AA834</f>
        <v>9528</v>
      </c>
      <c r="CZ834">
        <f>AE834</f>
        <v>9528</v>
      </c>
      <c r="DA834">
        <f>AI834</f>
        <v>1</v>
      </c>
      <c r="DB834">
        <f t="shared" si="96"/>
        <v>25.73</v>
      </c>
      <c r="DC834">
        <f t="shared" si="97"/>
        <v>0</v>
      </c>
    </row>
    <row r="835" spans="1:107">
      <c r="A835">
        <f>ROW(Source!A375)</f>
        <v>375</v>
      </c>
      <c r="B835">
        <v>48583957</v>
      </c>
      <c r="C835">
        <v>48586150</v>
      </c>
      <c r="D835">
        <v>40546487</v>
      </c>
      <c r="E835">
        <v>1</v>
      </c>
      <c r="F835">
        <v>1</v>
      </c>
      <c r="G835">
        <v>1</v>
      </c>
      <c r="H835">
        <v>3</v>
      </c>
      <c r="I835" t="s">
        <v>1428</v>
      </c>
      <c r="J835" t="s">
        <v>1429</v>
      </c>
      <c r="K835" t="s">
        <v>1430</v>
      </c>
      <c r="L835">
        <v>1374</v>
      </c>
      <c r="N835">
        <v>1013</v>
      </c>
      <c r="O835" t="s">
        <v>1431</v>
      </c>
      <c r="P835" t="s">
        <v>1431</v>
      </c>
      <c r="Q835">
        <v>1</v>
      </c>
      <c r="W835">
        <v>0</v>
      </c>
      <c r="X835">
        <v>2131831278</v>
      </c>
      <c r="Y835">
        <v>11.29</v>
      </c>
      <c r="AA835">
        <v>1</v>
      </c>
      <c r="AB835">
        <v>0</v>
      </c>
      <c r="AC835">
        <v>0</v>
      </c>
      <c r="AD835">
        <v>0</v>
      </c>
      <c r="AE835">
        <v>1</v>
      </c>
      <c r="AF835">
        <v>0</v>
      </c>
      <c r="AG835">
        <v>0</v>
      </c>
      <c r="AH835">
        <v>0</v>
      </c>
      <c r="AI835">
        <v>1</v>
      </c>
      <c r="AJ835">
        <v>1</v>
      </c>
      <c r="AK835">
        <v>1</v>
      </c>
      <c r="AL835">
        <v>1</v>
      </c>
      <c r="AN835">
        <v>0</v>
      </c>
      <c r="AO835">
        <v>1</v>
      </c>
      <c r="AP835">
        <v>0</v>
      </c>
      <c r="AQ835">
        <v>0</v>
      </c>
      <c r="AR835">
        <v>0</v>
      </c>
      <c r="AS835" t="s">
        <v>3</v>
      </c>
      <c r="AT835">
        <v>11.29</v>
      </c>
      <c r="AU835" t="s">
        <v>3</v>
      </c>
      <c r="AV835">
        <v>0</v>
      </c>
      <c r="AW835">
        <v>2</v>
      </c>
      <c r="AX835">
        <v>48586170</v>
      </c>
      <c r="AY835">
        <v>1</v>
      </c>
      <c r="AZ835">
        <v>0</v>
      </c>
      <c r="BA835">
        <v>933</v>
      </c>
      <c r="BB835">
        <v>0</v>
      </c>
      <c r="BC835">
        <v>0</v>
      </c>
      <c r="BD835">
        <v>0</v>
      </c>
      <c r="BE835">
        <v>0</v>
      </c>
      <c r="BF835">
        <v>0</v>
      </c>
      <c r="BG835">
        <v>0</v>
      </c>
      <c r="BH835">
        <v>0</v>
      </c>
      <c r="BI835">
        <v>0</v>
      </c>
      <c r="BJ835">
        <v>0</v>
      </c>
      <c r="BK835">
        <v>0</v>
      </c>
      <c r="BL835">
        <v>0</v>
      </c>
      <c r="BM835">
        <v>0</v>
      </c>
      <c r="BN835">
        <v>0</v>
      </c>
      <c r="BO835">
        <v>0</v>
      </c>
      <c r="BP835">
        <v>0</v>
      </c>
      <c r="BQ835">
        <v>0</v>
      </c>
      <c r="BR835">
        <v>0</v>
      </c>
      <c r="BS835">
        <v>0</v>
      </c>
      <c r="BT835">
        <v>0</v>
      </c>
      <c r="BU835">
        <v>0</v>
      </c>
      <c r="BV835">
        <v>0</v>
      </c>
      <c r="BW835">
        <v>0</v>
      </c>
      <c r="CX835">
        <f>Y835*Source!I375</f>
        <v>0.2258</v>
      </c>
      <c r="CY835">
        <f>AA835</f>
        <v>1</v>
      </c>
      <c r="CZ835">
        <f>AE835</f>
        <v>1</v>
      </c>
      <c r="DA835">
        <f>AI835</f>
        <v>1</v>
      </c>
      <c r="DB835">
        <f t="shared" si="96"/>
        <v>11.29</v>
      </c>
      <c r="DC835">
        <f t="shared" si="97"/>
        <v>0</v>
      </c>
    </row>
    <row r="836" spans="1:107">
      <c r="A836">
        <f>ROW(Source!A377)</f>
        <v>377</v>
      </c>
      <c r="B836">
        <v>48583957</v>
      </c>
      <c r="C836">
        <v>48586172</v>
      </c>
      <c r="D836">
        <v>23351548</v>
      </c>
      <c r="E836">
        <v>1</v>
      </c>
      <c r="F836">
        <v>1</v>
      </c>
      <c r="G836">
        <v>1</v>
      </c>
      <c r="H836">
        <v>1</v>
      </c>
      <c r="I836" t="s">
        <v>1535</v>
      </c>
      <c r="J836" t="s">
        <v>3</v>
      </c>
      <c r="K836" t="s">
        <v>1536</v>
      </c>
      <c r="L836">
        <v>1369</v>
      </c>
      <c r="N836">
        <v>1013</v>
      </c>
      <c r="O836" t="s">
        <v>991</v>
      </c>
      <c r="P836" t="s">
        <v>991</v>
      </c>
      <c r="Q836">
        <v>1</v>
      </c>
      <c r="W836">
        <v>0</v>
      </c>
      <c r="X836">
        <v>1440152352</v>
      </c>
      <c r="Y836">
        <v>15.2</v>
      </c>
      <c r="AA836">
        <v>0</v>
      </c>
      <c r="AB836">
        <v>0</v>
      </c>
      <c r="AC836">
        <v>0</v>
      </c>
      <c r="AD836">
        <v>8.58</v>
      </c>
      <c r="AE836">
        <v>0</v>
      </c>
      <c r="AF836">
        <v>0</v>
      </c>
      <c r="AG836">
        <v>0</v>
      </c>
      <c r="AH836">
        <v>8.58</v>
      </c>
      <c r="AI836">
        <v>1</v>
      </c>
      <c r="AJ836">
        <v>1</v>
      </c>
      <c r="AK836">
        <v>1</v>
      </c>
      <c r="AL836">
        <v>1</v>
      </c>
      <c r="AN836">
        <v>0</v>
      </c>
      <c r="AO836">
        <v>1</v>
      </c>
      <c r="AP836">
        <v>0</v>
      </c>
      <c r="AQ836">
        <v>0</v>
      </c>
      <c r="AR836">
        <v>0</v>
      </c>
      <c r="AS836" t="s">
        <v>3</v>
      </c>
      <c r="AT836">
        <v>15.2</v>
      </c>
      <c r="AU836" t="s">
        <v>3</v>
      </c>
      <c r="AV836">
        <v>1</v>
      </c>
      <c r="AW836">
        <v>2</v>
      </c>
      <c r="AX836">
        <v>48586178</v>
      </c>
      <c r="AY836">
        <v>1</v>
      </c>
      <c r="AZ836">
        <v>0</v>
      </c>
      <c r="BA836">
        <v>934</v>
      </c>
      <c r="BB836">
        <v>0</v>
      </c>
      <c r="BC836">
        <v>0</v>
      </c>
      <c r="BD836">
        <v>0</v>
      </c>
      <c r="BE836">
        <v>0</v>
      </c>
      <c r="BF836">
        <v>0</v>
      </c>
      <c r="BG836">
        <v>0</v>
      </c>
      <c r="BH836">
        <v>0</v>
      </c>
      <c r="BI836">
        <v>0</v>
      </c>
      <c r="BJ836">
        <v>0</v>
      </c>
      <c r="BK836">
        <v>0</v>
      </c>
      <c r="BL836">
        <v>0</v>
      </c>
      <c r="BM836">
        <v>0</v>
      </c>
      <c r="BN836">
        <v>0</v>
      </c>
      <c r="BO836">
        <v>0</v>
      </c>
      <c r="BP836">
        <v>0</v>
      </c>
      <c r="BQ836">
        <v>0</v>
      </c>
      <c r="BR836">
        <v>0</v>
      </c>
      <c r="BS836">
        <v>0</v>
      </c>
      <c r="BT836">
        <v>0</v>
      </c>
      <c r="BU836">
        <v>0</v>
      </c>
      <c r="BV836">
        <v>0</v>
      </c>
      <c r="BW836">
        <v>0</v>
      </c>
      <c r="CX836">
        <f>Y836*Source!I377</f>
        <v>19.911999999999999</v>
      </c>
      <c r="CY836">
        <f>AD836</f>
        <v>8.58</v>
      </c>
      <c r="CZ836">
        <f>AH836</f>
        <v>8.58</v>
      </c>
      <c r="DA836">
        <f>AL836</f>
        <v>1</v>
      </c>
      <c r="DB836">
        <f t="shared" si="96"/>
        <v>130.41999999999999</v>
      </c>
      <c r="DC836">
        <f t="shared" si="97"/>
        <v>0</v>
      </c>
    </row>
    <row r="837" spans="1:107">
      <c r="A837">
        <f>ROW(Source!A377)</f>
        <v>377</v>
      </c>
      <c r="B837">
        <v>48583957</v>
      </c>
      <c r="C837">
        <v>48586172</v>
      </c>
      <c r="D837">
        <v>40547813</v>
      </c>
      <c r="E837">
        <v>1</v>
      </c>
      <c r="F837">
        <v>1</v>
      </c>
      <c r="G837">
        <v>1</v>
      </c>
      <c r="H837">
        <v>2</v>
      </c>
      <c r="I837" t="s">
        <v>1107</v>
      </c>
      <c r="J837" t="s">
        <v>1108</v>
      </c>
      <c r="K837" t="s">
        <v>1109</v>
      </c>
      <c r="L837">
        <v>1368</v>
      </c>
      <c r="N837">
        <v>1011</v>
      </c>
      <c r="O837" t="s">
        <v>997</v>
      </c>
      <c r="P837" t="s">
        <v>997</v>
      </c>
      <c r="Q837">
        <v>1</v>
      </c>
      <c r="W837">
        <v>0</v>
      </c>
      <c r="X837">
        <v>325281995</v>
      </c>
      <c r="Y837">
        <v>2.2799999999999998</v>
      </c>
      <c r="AA837">
        <v>0</v>
      </c>
      <c r="AB837">
        <v>1.98</v>
      </c>
      <c r="AC837">
        <v>0</v>
      </c>
      <c r="AD837">
        <v>0</v>
      </c>
      <c r="AE837">
        <v>0</v>
      </c>
      <c r="AF837">
        <v>1.98</v>
      </c>
      <c r="AG837">
        <v>0</v>
      </c>
      <c r="AH837">
        <v>0</v>
      </c>
      <c r="AI837">
        <v>1</v>
      </c>
      <c r="AJ837">
        <v>1</v>
      </c>
      <c r="AK837">
        <v>1</v>
      </c>
      <c r="AL837">
        <v>1</v>
      </c>
      <c r="AN837">
        <v>0</v>
      </c>
      <c r="AO837">
        <v>1</v>
      </c>
      <c r="AP837">
        <v>0</v>
      </c>
      <c r="AQ837">
        <v>0</v>
      </c>
      <c r="AR837">
        <v>0</v>
      </c>
      <c r="AS837" t="s">
        <v>3</v>
      </c>
      <c r="AT837">
        <v>2.2799999999999998</v>
      </c>
      <c r="AU837" t="s">
        <v>3</v>
      </c>
      <c r="AV837">
        <v>0</v>
      </c>
      <c r="AW837">
        <v>2</v>
      </c>
      <c r="AX837">
        <v>48586179</v>
      </c>
      <c r="AY837">
        <v>1</v>
      </c>
      <c r="AZ837">
        <v>0</v>
      </c>
      <c r="BA837">
        <v>935</v>
      </c>
      <c r="BB837">
        <v>0</v>
      </c>
      <c r="BC837">
        <v>0</v>
      </c>
      <c r="BD837">
        <v>0</v>
      </c>
      <c r="BE837">
        <v>0</v>
      </c>
      <c r="BF837">
        <v>0</v>
      </c>
      <c r="BG837">
        <v>0</v>
      </c>
      <c r="BH837">
        <v>0</v>
      </c>
      <c r="BI837">
        <v>0</v>
      </c>
      <c r="BJ837">
        <v>0</v>
      </c>
      <c r="BK837">
        <v>0</v>
      </c>
      <c r="BL837">
        <v>0</v>
      </c>
      <c r="BM837">
        <v>0</v>
      </c>
      <c r="BN837">
        <v>0</v>
      </c>
      <c r="BO837">
        <v>0</v>
      </c>
      <c r="BP837">
        <v>0</v>
      </c>
      <c r="BQ837">
        <v>0</v>
      </c>
      <c r="BR837">
        <v>0</v>
      </c>
      <c r="BS837">
        <v>0</v>
      </c>
      <c r="BT837">
        <v>0</v>
      </c>
      <c r="BU837">
        <v>0</v>
      </c>
      <c r="BV837">
        <v>0</v>
      </c>
      <c r="BW837">
        <v>0</v>
      </c>
      <c r="CX837">
        <f>Y837*Source!I377</f>
        <v>2.9867999999999997</v>
      </c>
      <c r="CY837">
        <f>AB837</f>
        <v>1.98</v>
      </c>
      <c r="CZ837">
        <f>AF837</f>
        <v>1.98</v>
      </c>
      <c r="DA837">
        <f>AJ837</f>
        <v>1</v>
      </c>
      <c r="DB837">
        <f t="shared" si="96"/>
        <v>4.51</v>
      </c>
      <c r="DC837">
        <f t="shared" si="97"/>
        <v>0</v>
      </c>
    </row>
    <row r="838" spans="1:107">
      <c r="A838">
        <f>ROW(Source!A377)</f>
        <v>377</v>
      </c>
      <c r="B838">
        <v>48583957</v>
      </c>
      <c r="C838">
        <v>48586172</v>
      </c>
      <c r="D838">
        <v>40548610</v>
      </c>
      <c r="E838">
        <v>1</v>
      </c>
      <c r="F838">
        <v>1</v>
      </c>
      <c r="G838">
        <v>1</v>
      </c>
      <c r="H838">
        <v>2</v>
      </c>
      <c r="I838" t="s">
        <v>1537</v>
      </c>
      <c r="J838" t="s">
        <v>1538</v>
      </c>
      <c r="K838" t="s">
        <v>1539</v>
      </c>
      <c r="L838">
        <v>1368</v>
      </c>
      <c r="N838">
        <v>1011</v>
      </c>
      <c r="O838" t="s">
        <v>997</v>
      </c>
      <c r="P838" t="s">
        <v>997</v>
      </c>
      <c r="Q838">
        <v>1</v>
      </c>
      <c r="W838">
        <v>0</v>
      </c>
      <c r="X838">
        <v>1888954426</v>
      </c>
      <c r="Y838">
        <v>2.16</v>
      </c>
      <c r="AA838">
        <v>0</v>
      </c>
      <c r="AB838">
        <v>28.88</v>
      </c>
      <c r="AC838">
        <v>0</v>
      </c>
      <c r="AD838">
        <v>0</v>
      </c>
      <c r="AE838">
        <v>0</v>
      </c>
      <c r="AF838">
        <v>28.88</v>
      </c>
      <c r="AG838">
        <v>0</v>
      </c>
      <c r="AH838">
        <v>0</v>
      </c>
      <c r="AI838">
        <v>1</v>
      </c>
      <c r="AJ838">
        <v>1</v>
      </c>
      <c r="AK838">
        <v>1</v>
      </c>
      <c r="AL838">
        <v>1</v>
      </c>
      <c r="AN838">
        <v>0</v>
      </c>
      <c r="AO838">
        <v>1</v>
      </c>
      <c r="AP838">
        <v>0</v>
      </c>
      <c r="AQ838">
        <v>0</v>
      </c>
      <c r="AR838">
        <v>0</v>
      </c>
      <c r="AS838" t="s">
        <v>3</v>
      </c>
      <c r="AT838">
        <v>2.16</v>
      </c>
      <c r="AU838" t="s">
        <v>3</v>
      </c>
      <c r="AV838">
        <v>0</v>
      </c>
      <c r="AW838">
        <v>2</v>
      </c>
      <c r="AX838">
        <v>48586180</v>
      </c>
      <c r="AY838">
        <v>1</v>
      </c>
      <c r="AZ838">
        <v>0</v>
      </c>
      <c r="BA838">
        <v>936</v>
      </c>
      <c r="BB838">
        <v>0</v>
      </c>
      <c r="BC838">
        <v>0</v>
      </c>
      <c r="BD838">
        <v>0</v>
      </c>
      <c r="BE838">
        <v>0</v>
      </c>
      <c r="BF838">
        <v>0</v>
      </c>
      <c r="BG838">
        <v>0</v>
      </c>
      <c r="BH838">
        <v>0</v>
      </c>
      <c r="BI838">
        <v>0</v>
      </c>
      <c r="BJ838">
        <v>0</v>
      </c>
      <c r="BK838">
        <v>0</v>
      </c>
      <c r="BL838">
        <v>0</v>
      </c>
      <c r="BM838">
        <v>0</v>
      </c>
      <c r="BN838">
        <v>0</v>
      </c>
      <c r="BO838">
        <v>0</v>
      </c>
      <c r="BP838">
        <v>0</v>
      </c>
      <c r="BQ838">
        <v>0</v>
      </c>
      <c r="BR838">
        <v>0</v>
      </c>
      <c r="BS838">
        <v>0</v>
      </c>
      <c r="BT838">
        <v>0</v>
      </c>
      <c r="BU838">
        <v>0</v>
      </c>
      <c r="BV838">
        <v>0</v>
      </c>
      <c r="BW838">
        <v>0</v>
      </c>
      <c r="CX838">
        <f>Y838*Source!I377</f>
        <v>2.8296000000000001</v>
      </c>
      <c r="CY838">
        <f>AB838</f>
        <v>28.88</v>
      </c>
      <c r="CZ838">
        <f>AF838</f>
        <v>28.88</v>
      </c>
      <c r="DA838">
        <f>AJ838</f>
        <v>1</v>
      </c>
      <c r="DB838">
        <f t="shared" si="96"/>
        <v>62.38</v>
      </c>
      <c r="DC838">
        <f t="shared" si="97"/>
        <v>0</v>
      </c>
    </row>
    <row r="839" spans="1:107">
      <c r="A839">
        <f>ROW(Source!A377)</f>
        <v>377</v>
      </c>
      <c r="B839">
        <v>48583957</v>
      </c>
      <c r="C839">
        <v>48586172</v>
      </c>
      <c r="D839">
        <v>40489276</v>
      </c>
      <c r="E839">
        <v>1</v>
      </c>
      <c r="F839">
        <v>1</v>
      </c>
      <c r="G839">
        <v>1</v>
      </c>
      <c r="H839">
        <v>3</v>
      </c>
      <c r="I839" t="s">
        <v>1236</v>
      </c>
      <c r="J839" t="s">
        <v>1237</v>
      </c>
      <c r="K839" t="s">
        <v>1238</v>
      </c>
      <c r="L839">
        <v>1354</v>
      </c>
      <c r="N839">
        <v>1010</v>
      </c>
      <c r="O839" t="s">
        <v>170</v>
      </c>
      <c r="P839" t="s">
        <v>170</v>
      </c>
      <c r="Q839">
        <v>1</v>
      </c>
      <c r="W839">
        <v>0</v>
      </c>
      <c r="X839">
        <v>-874589009</v>
      </c>
      <c r="Y839">
        <v>175</v>
      </c>
      <c r="AA839">
        <v>0.08</v>
      </c>
      <c r="AB839">
        <v>0</v>
      </c>
      <c r="AC839">
        <v>0</v>
      </c>
      <c r="AD839">
        <v>0</v>
      </c>
      <c r="AE839">
        <v>0.08</v>
      </c>
      <c r="AF839">
        <v>0</v>
      </c>
      <c r="AG839">
        <v>0</v>
      </c>
      <c r="AH839">
        <v>0</v>
      </c>
      <c r="AI839">
        <v>1</v>
      </c>
      <c r="AJ839">
        <v>1</v>
      </c>
      <c r="AK839">
        <v>1</v>
      </c>
      <c r="AL839">
        <v>1</v>
      </c>
      <c r="AN839">
        <v>0</v>
      </c>
      <c r="AO839">
        <v>1</v>
      </c>
      <c r="AP839">
        <v>0</v>
      </c>
      <c r="AQ839">
        <v>0</v>
      </c>
      <c r="AR839">
        <v>0</v>
      </c>
      <c r="AS839" t="s">
        <v>3</v>
      </c>
      <c r="AT839">
        <v>175</v>
      </c>
      <c r="AU839" t="s">
        <v>3</v>
      </c>
      <c r="AV839">
        <v>0</v>
      </c>
      <c r="AW839">
        <v>2</v>
      </c>
      <c r="AX839">
        <v>48586181</v>
      </c>
      <c r="AY839">
        <v>1</v>
      </c>
      <c r="AZ839">
        <v>0</v>
      </c>
      <c r="BA839">
        <v>937</v>
      </c>
      <c r="BB839">
        <v>0</v>
      </c>
      <c r="BC839">
        <v>0</v>
      </c>
      <c r="BD839">
        <v>0</v>
      </c>
      <c r="BE839">
        <v>0</v>
      </c>
      <c r="BF839">
        <v>0</v>
      </c>
      <c r="BG839">
        <v>0</v>
      </c>
      <c r="BH839">
        <v>0</v>
      </c>
      <c r="BI839">
        <v>0</v>
      </c>
      <c r="BJ839">
        <v>0</v>
      </c>
      <c r="BK839">
        <v>0</v>
      </c>
      <c r="BL839">
        <v>0</v>
      </c>
      <c r="BM839">
        <v>0</v>
      </c>
      <c r="BN839">
        <v>0</v>
      </c>
      <c r="BO839">
        <v>0</v>
      </c>
      <c r="BP839">
        <v>0</v>
      </c>
      <c r="BQ839">
        <v>0</v>
      </c>
      <c r="BR839">
        <v>0</v>
      </c>
      <c r="BS839">
        <v>0</v>
      </c>
      <c r="BT839">
        <v>0</v>
      </c>
      <c r="BU839">
        <v>0</v>
      </c>
      <c r="BV839">
        <v>0</v>
      </c>
      <c r="BW839">
        <v>0</v>
      </c>
      <c r="CX839">
        <f>Y839*Source!I377</f>
        <v>229.25</v>
      </c>
      <c r="CY839">
        <f>AA839</f>
        <v>0.08</v>
      </c>
      <c r="CZ839">
        <f>AE839</f>
        <v>0.08</v>
      </c>
      <c r="DA839">
        <f>AI839</f>
        <v>1</v>
      </c>
      <c r="DB839">
        <f t="shared" si="96"/>
        <v>14</v>
      </c>
      <c r="DC839">
        <f t="shared" si="97"/>
        <v>0</v>
      </c>
    </row>
    <row r="840" spans="1:107">
      <c r="A840">
        <f>ROW(Source!A377)</f>
        <v>377</v>
      </c>
      <c r="B840">
        <v>48583957</v>
      </c>
      <c r="C840">
        <v>48586172</v>
      </c>
      <c r="D840">
        <v>40546487</v>
      </c>
      <c r="E840">
        <v>1</v>
      </c>
      <c r="F840">
        <v>1</v>
      </c>
      <c r="G840">
        <v>1</v>
      </c>
      <c r="H840">
        <v>3</v>
      </c>
      <c r="I840" t="s">
        <v>1428</v>
      </c>
      <c r="J840" t="s">
        <v>1429</v>
      </c>
      <c r="K840" t="s">
        <v>1430</v>
      </c>
      <c r="L840">
        <v>1374</v>
      </c>
      <c r="N840">
        <v>1013</v>
      </c>
      <c r="O840" t="s">
        <v>1431</v>
      </c>
      <c r="P840" t="s">
        <v>1431</v>
      </c>
      <c r="Q840">
        <v>1</v>
      </c>
      <c r="W840">
        <v>0</v>
      </c>
      <c r="X840">
        <v>2131831278</v>
      </c>
      <c r="Y840">
        <v>2.61</v>
      </c>
      <c r="AA840">
        <v>1</v>
      </c>
      <c r="AB840">
        <v>0</v>
      </c>
      <c r="AC840">
        <v>0</v>
      </c>
      <c r="AD840">
        <v>0</v>
      </c>
      <c r="AE840">
        <v>1</v>
      </c>
      <c r="AF840">
        <v>0</v>
      </c>
      <c r="AG840">
        <v>0</v>
      </c>
      <c r="AH840">
        <v>0</v>
      </c>
      <c r="AI840">
        <v>1</v>
      </c>
      <c r="AJ840">
        <v>1</v>
      </c>
      <c r="AK840">
        <v>1</v>
      </c>
      <c r="AL840">
        <v>1</v>
      </c>
      <c r="AN840">
        <v>0</v>
      </c>
      <c r="AO840">
        <v>1</v>
      </c>
      <c r="AP840">
        <v>0</v>
      </c>
      <c r="AQ840">
        <v>0</v>
      </c>
      <c r="AR840">
        <v>0</v>
      </c>
      <c r="AS840" t="s">
        <v>3</v>
      </c>
      <c r="AT840">
        <v>2.61</v>
      </c>
      <c r="AU840" t="s">
        <v>3</v>
      </c>
      <c r="AV840">
        <v>0</v>
      </c>
      <c r="AW840">
        <v>2</v>
      </c>
      <c r="AX840">
        <v>48586184</v>
      </c>
      <c r="AY840">
        <v>1</v>
      </c>
      <c r="AZ840">
        <v>0</v>
      </c>
      <c r="BA840">
        <v>940</v>
      </c>
      <c r="BB840">
        <v>0</v>
      </c>
      <c r="BC840">
        <v>0</v>
      </c>
      <c r="BD840">
        <v>0</v>
      </c>
      <c r="BE840">
        <v>0</v>
      </c>
      <c r="BF840">
        <v>0</v>
      </c>
      <c r="BG840">
        <v>0</v>
      </c>
      <c r="BH840">
        <v>0</v>
      </c>
      <c r="BI840">
        <v>0</v>
      </c>
      <c r="BJ840">
        <v>0</v>
      </c>
      <c r="BK840">
        <v>0</v>
      </c>
      <c r="BL840">
        <v>0</v>
      </c>
      <c r="BM840">
        <v>0</v>
      </c>
      <c r="BN840">
        <v>0</v>
      </c>
      <c r="BO840">
        <v>0</v>
      </c>
      <c r="BP840">
        <v>0</v>
      </c>
      <c r="BQ840">
        <v>0</v>
      </c>
      <c r="BR840">
        <v>0</v>
      </c>
      <c r="BS840">
        <v>0</v>
      </c>
      <c r="BT840">
        <v>0</v>
      </c>
      <c r="BU840">
        <v>0</v>
      </c>
      <c r="BV840">
        <v>0</v>
      </c>
      <c r="BW840">
        <v>0</v>
      </c>
      <c r="CX840">
        <f>Y840*Source!I377</f>
        <v>3.4190999999999998</v>
      </c>
      <c r="CY840">
        <f>AA840</f>
        <v>1</v>
      </c>
      <c r="CZ840">
        <f>AE840</f>
        <v>1</v>
      </c>
      <c r="DA840">
        <f>AI840</f>
        <v>1</v>
      </c>
      <c r="DB840">
        <f t="shared" si="96"/>
        <v>2.61</v>
      </c>
      <c r="DC840">
        <f t="shared" si="97"/>
        <v>0</v>
      </c>
    </row>
    <row r="841" spans="1:107">
      <c r="A841">
        <f>ROW(Source!A384)</f>
        <v>384</v>
      </c>
      <c r="B841">
        <v>48583957</v>
      </c>
      <c r="C841">
        <v>48586191</v>
      </c>
      <c r="D841">
        <v>23134664</v>
      </c>
      <c r="E841">
        <v>1</v>
      </c>
      <c r="F841">
        <v>1</v>
      </c>
      <c r="G841">
        <v>1</v>
      </c>
      <c r="H841">
        <v>1</v>
      </c>
      <c r="I841" t="s">
        <v>1169</v>
      </c>
      <c r="J841" t="s">
        <v>3</v>
      </c>
      <c r="K841" t="s">
        <v>1170</v>
      </c>
      <c r="L841">
        <v>1369</v>
      </c>
      <c r="N841">
        <v>1013</v>
      </c>
      <c r="O841" t="s">
        <v>991</v>
      </c>
      <c r="P841" t="s">
        <v>991</v>
      </c>
      <c r="Q841">
        <v>1</v>
      </c>
      <c r="W841">
        <v>0</v>
      </c>
      <c r="X841">
        <v>-1578608621</v>
      </c>
      <c r="Y841">
        <v>16.29</v>
      </c>
      <c r="AA841">
        <v>0</v>
      </c>
      <c r="AB841">
        <v>0</v>
      </c>
      <c r="AC841">
        <v>0</v>
      </c>
      <c r="AD841">
        <v>8.89</v>
      </c>
      <c r="AE841">
        <v>0</v>
      </c>
      <c r="AF841">
        <v>0</v>
      </c>
      <c r="AG841">
        <v>0</v>
      </c>
      <c r="AH841">
        <v>8.89</v>
      </c>
      <c r="AI841">
        <v>1</v>
      </c>
      <c r="AJ841">
        <v>1</v>
      </c>
      <c r="AK841">
        <v>1</v>
      </c>
      <c r="AL841">
        <v>1</v>
      </c>
      <c r="AN841">
        <v>0</v>
      </c>
      <c r="AO841">
        <v>1</v>
      </c>
      <c r="AP841">
        <v>0</v>
      </c>
      <c r="AQ841">
        <v>0</v>
      </c>
      <c r="AR841">
        <v>0</v>
      </c>
      <c r="AS841" t="s">
        <v>3</v>
      </c>
      <c r="AT841">
        <v>16.29</v>
      </c>
      <c r="AU841" t="s">
        <v>3</v>
      </c>
      <c r="AV841">
        <v>1</v>
      </c>
      <c r="AW841">
        <v>2</v>
      </c>
      <c r="AX841">
        <v>48586200</v>
      </c>
      <c r="AY841">
        <v>1</v>
      </c>
      <c r="AZ841">
        <v>0</v>
      </c>
      <c r="BA841">
        <v>941</v>
      </c>
      <c r="BB841">
        <v>0</v>
      </c>
      <c r="BC841">
        <v>0</v>
      </c>
      <c r="BD841">
        <v>0</v>
      </c>
      <c r="BE841">
        <v>0</v>
      </c>
      <c r="BF841">
        <v>0</v>
      </c>
      <c r="BG841">
        <v>0</v>
      </c>
      <c r="BH841">
        <v>0</v>
      </c>
      <c r="BI841">
        <v>0</v>
      </c>
      <c r="BJ841">
        <v>0</v>
      </c>
      <c r="BK841">
        <v>0</v>
      </c>
      <c r="BL841">
        <v>0</v>
      </c>
      <c r="BM841">
        <v>0</v>
      </c>
      <c r="BN841">
        <v>0</v>
      </c>
      <c r="BO841">
        <v>0</v>
      </c>
      <c r="BP841">
        <v>0</v>
      </c>
      <c r="BQ841">
        <v>0</v>
      </c>
      <c r="BR841">
        <v>0</v>
      </c>
      <c r="BS841">
        <v>0</v>
      </c>
      <c r="BT841">
        <v>0</v>
      </c>
      <c r="BU841">
        <v>0</v>
      </c>
      <c r="BV841">
        <v>0</v>
      </c>
      <c r="BW841">
        <v>0</v>
      </c>
      <c r="CX841">
        <f>Y841*Source!I384</f>
        <v>4.0724999999999998</v>
      </c>
      <c r="CY841">
        <f>AD841</f>
        <v>8.89</v>
      </c>
      <c r="CZ841">
        <f>AH841</f>
        <v>8.89</v>
      </c>
      <c r="DA841">
        <f>AL841</f>
        <v>1</v>
      </c>
      <c r="DB841">
        <f t="shared" si="96"/>
        <v>144.82</v>
      </c>
      <c r="DC841">
        <f t="shared" si="97"/>
        <v>0</v>
      </c>
    </row>
    <row r="842" spans="1:107">
      <c r="A842">
        <f>ROW(Source!A384)</f>
        <v>384</v>
      </c>
      <c r="B842">
        <v>48583957</v>
      </c>
      <c r="C842">
        <v>48586191</v>
      </c>
      <c r="D842">
        <v>121548</v>
      </c>
      <c r="E842">
        <v>1</v>
      </c>
      <c r="F842">
        <v>1</v>
      </c>
      <c r="G842">
        <v>1</v>
      </c>
      <c r="H842">
        <v>1</v>
      </c>
      <c r="I842" t="s">
        <v>24</v>
      </c>
      <c r="J842" t="s">
        <v>3</v>
      </c>
      <c r="K842" t="s">
        <v>992</v>
      </c>
      <c r="L842">
        <v>608254</v>
      </c>
      <c r="N842">
        <v>1013</v>
      </c>
      <c r="O842" t="s">
        <v>993</v>
      </c>
      <c r="P842" t="s">
        <v>993</v>
      </c>
      <c r="Q842">
        <v>1</v>
      </c>
      <c r="W842">
        <v>0</v>
      </c>
      <c r="X842">
        <v>-185737400</v>
      </c>
      <c r="Y842">
        <v>0.01</v>
      </c>
      <c r="AA842">
        <v>0</v>
      </c>
      <c r="AB842">
        <v>0</v>
      </c>
      <c r="AC842">
        <v>0</v>
      </c>
      <c r="AD842">
        <v>0</v>
      </c>
      <c r="AE842">
        <v>0</v>
      </c>
      <c r="AF842">
        <v>0</v>
      </c>
      <c r="AG842">
        <v>0</v>
      </c>
      <c r="AH842">
        <v>0</v>
      </c>
      <c r="AI842">
        <v>1</v>
      </c>
      <c r="AJ842">
        <v>1</v>
      </c>
      <c r="AK842">
        <v>1</v>
      </c>
      <c r="AL842">
        <v>1</v>
      </c>
      <c r="AN842">
        <v>0</v>
      </c>
      <c r="AO842">
        <v>1</v>
      </c>
      <c r="AP842">
        <v>0</v>
      </c>
      <c r="AQ842">
        <v>0</v>
      </c>
      <c r="AR842">
        <v>0</v>
      </c>
      <c r="AS842" t="s">
        <v>3</v>
      </c>
      <c r="AT842">
        <v>0.01</v>
      </c>
      <c r="AU842" t="s">
        <v>3</v>
      </c>
      <c r="AV842">
        <v>2</v>
      </c>
      <c r="AW842">
        <v>2</v>
      </c>
      <c r="AX842">
        <v>48586201</v>
      </c>
      <c r="AY842">
        <v>1</v>
      </c>
      <c r="AZ842">
        <v>0</v>
      </c>
      <c r="BA842">
        <v>942</v>
      </c>
      <c r="BB842">
        <v>0</v>
      </c>
      <c r="BC842">
        <v>0</v>
      </c>
      <c r="BD842">
        <v>0</v>
      </c>
      <c r="BE842">
        <v>0</v>
      </c>
      <c r="BF842">
        <v>0</v>
      </c>
      <c r="BG842">
        <v>0</v>
      </c>
      <c r="BH842">
        <v>0</v>
      </c>
      <c r="BI842">
        <v>0</v>
      </c>
      <c r="BJ842">
        <v>0</v>
      </c>
      <c r="BK842">
        <v>0</v>
      </c>
      <c r="BL842">
        <v>0</v>
      </c>
      <c r="BM842">
        <v>0</v>
      </c>
      <c r="BN842">
        <v>0</v>
      </c>
      <c r="BO842">
        <v>0</v>
      </c>
      <c r="BP842">
        <v>0</v>
      </c>
      <c r="BQ842">
        <v>0</v>
      </c>
      <c r="BR842">
        <v>0</v>
      </c>
      <c r="BS842">
        <v>0</v>
      </c>
      <c r="BT842">
        <v>0</v>
      </c>
      <c r="BU842">
        <v>0</v>
      </c>
      <c r="BV842">
        <v>0</v>
      </c>
      <c r="BW842">
        <v>0</v>
      </c>
      <c r="CX842">
        <f>Y842*Source!I384</f>
        <v>2.5000000000000001E-3</v>
      </c>
      <c r="CY842">
        <f>AD842</f>
        <v>0</v>
      </c>
      <c r="CZ842">
        <f>AH842</f>
        <v>0</v>
      </c>
      <c r="DA842">
        <f>AL842</f>
        <v>1</v>
      </c>
      <c r="DB842">
        <f t="shared" si="96"/>
        <v>0</v>
      </c>
      <c r="DC842">
        <f t="shared" si="97"/>
        <v>0</v>
      </c>
    </row>
    <row r="843" spans="1:107">
      <c r="A843">
        <f>ROW(Source!A384)</f>
        <v>384</v>
      </c>
      <c r="B843">
        <v>48583957</v>
      </c>
      <c r="C843">
        <v>48586191</v>
      </c>
      <c r="D843">
        <v>40547141</v>
      </c>
      <c r="E843">
        <v>1</v>
      </c>
      <c r="F843">
        <v>1</v>
      </c>
      <c r="G843">
        <v>1</v>
      </c>
      <c r="H843">
        <v>2</v>
      </c>
      <c r="I843" t="s">
        <v>1009</v>
      </c>
      <c r="J843" t="s">
        <v>1017</v>
      </c>
      <c r="K843" t="s">
        <v>1011</v>
      </c>
      <c r="L843">
        <v>1368</v>
      </c>
      <c r="N843">
        <v>1011</v>
      </c>
      <c r="O843" t="s">
        <v>997</v>
      </c>
      <c r="P843" t="s">
        <v>997</v>
      </c>
      <c r="Q843">
        <v>1</v>
      </c>
      <c r="W843">
        <v>0</v>
      </c>
      <c r="X843">
        <v>1753337916</v>
      </c>
      <c r="Y843">
        <v>0.01</v>
      </c>
      <c r="AA843">
        <v>0</v>
      </c>
      <c r="AB843">
        <v>32.090000000000003</v>
      </c>
      <c r="AC843">
        <v>12.1</v>
      </c>
      <c r="AD843">
        <v>0</v>
      </c>
      <c r="AE843">
        <v>0</v>
      </c>
      <c r="AF843">
        <v>32.090000000000003</v>
      </c>
      <c r="AG843">
        <v>12.1</v>
      </c>
      <c r="AH843">
        <v>0</v>
      </c>
      <c r="AI843">
        <v>1</v>
      </c>
      <c r="AJ843">
        <v>1</v>
      </c>
      <c r="AK843">
        <v>1</v>
      </c>
      <c r="AL843">
        <v>1</v>
      </c>
      <c r="AN843">
        <v>0</v>
      </c>
      <c r="AO843">
        <v>1</v>
      </c>
      <c r="AP843">
        <v>0</v>
      </c>
      <c r="AQ843">
        <v>0</v>
      </c>
      <c r="AR843">
        <v>0</v>
      </c>
      <c r="AS843" t="s">
        <v>3</v>
      </c>
      <c r="AT843">
        <v>0.01</v>
      </c>
      <c r="AU843" t="s">
        <v>3</v>
      </c>
      <c r="AV843">
        <v>0</v>
      </c>
      <c r="AW843">
        <v>2</v>
      </c>
      <c r="AX843">
        <v>48586202</v>
      </c>
      <c r="AY843">
        <v>1</v>
      </c>
      <c r="AZ843">
        <v>0</v>
      </c>
      <c r="BA843">
        <v>943</v>
      </c>
      <c r="BB843">
        <v>0</v>
      </c>
      <c r="BC843">
        <v>0</v>
      </c>
      <c r="BD843">
        <v>0</v>
      </c>
      <c r="BE843">
        <v>0</v>
      </c>
      <c r="BF843">
        <v>0</v>
      </c>
      <c r="BG843">
        <v>0</v>
      </c>
      <c r="BH843">
        <v>0</v>
      </c>
      <c r="BI843">
        <v>0</v>
      </c>
      <c r="BJ843">
        <v>0</v>
      </c>
      <c r="BK843">
        <v>0</v>
      </c>
      <c r="BL843">
        <v>0</v>
      </c>
      <c r="BM843">
        <v>0</v>
      </c>
      <c r="BN843">
        <v>0</v>
      </c>
      <c r="BO843">
        <v>0</v>
      </c>
      <c r="BP843">
        <v>0</v>
      </c>
      <c r="BQ843">
        <v>0</v>
      </c>
      <c r="BR843">
        <v>0</v>
      </c>
      <c r="BS843">
        <v>0</v>
      </c>
      <c r="BT843">
        <v>0</v>
      </c>
      <c r="BU843">
        <v>0</v>
      </c>
      <c r="BV843">
        <v>0</v>
      </c>
      <c r="BW843">
        <v>0</v>
      </c>
      <c r="CX843">
        <f>Y843*Source!I384</f>
        <v>2.5000000000000001E-3</v>
      </c>
      <c r="CY843">
        <f>AB843</f>
        <v>32.090000000000003</v>
      </c>
      <c r="CZ843">
        <f>AF843</f>
        <v>32.090000000000003</v>
      </c>
      <c r="DA843">
        <f>AJ843</f>
        <v>1</v>
      </c>
      <c r="DB843">
        <f t="shared" si="96"/>
        <v>0.32</v>
      </c>
      <c r="DC843">
        <f t="shared" si="97"/>
        <v>0.12</v>
      </c>
    </row>
    <row r="844" spans="1:107">
      <c r="A844">
        <f>ROW(Source!A384)</f>
        <v>384</v>
      </c>
      <c r="B844">
        <v>48583957</v>
      </c>
      <c r="C844">
        <v>48586191</v>
      </c>
      <c r="D844">
        <v>40547813</v>
      </c>
      <c r="E844">
        <v>1</v>
      </c>
      <c r="F844">
        <v>1</v>
      </c>
      <c r="G844">
        <v>1</v>
      </c>
      <c r="H844">
        <v>2</v>
      </c>
      <c r="I844" t="s">
        <v>1107</v>
      </c>
      <c r="J844" t="s">
        <v>1108</v>
      </c>
      <c r="K844" t="s">
        <v>1109</v>
      </c>
      <c r="L844">
        <v>1368</v>
      </c>
      <c r="N844">
        <v>1011</v>
      </c>
      <c r="O844" t="s">
        <v>997</v>
      </c>
      <c r="P844" t="s">
        <v>997</v>
      </c>
      <c r="Q844">
        <v>1</v>
      </c>
      <c r="W844">
        <v>0</v>
      </c>
      <c r="X844">
        <v>325281995</v>
      </c>
      <c r="Y844">
        <v>6.08</v>
      </c>
      <c r="AA844">
        <v>0</v>
      </c>
      <c r="AB844">
        <v>1.98</v>
      </c>
      <c r="AC844">
        <v>0</v>
      </c>
      <c r="AD844">
        <v>0</v>
      </c>
      <c r="AE844">
        <v>0</v>
      </c>
      <c r="AF844">
        <v>1.98</v>
      </c>
      <c r="AG844">
        <v>0</v>
      </c>
      <c r="AH844">
        <v>0</v>
      </c>
      <c r="AI844">
        <v>1</v>
      </c>
      <c r="AJ844">
        <v>1</v>
      </c>
      <c r="AK844">
        <v>1</v>
      </c>
      <c r="AL844">
        <v>1</v>
      </c>
      <c r="AN844">
        <v>0</v>
      </c>
      <c r="AO844">
        <v>1</v>
      </c>
      <c r="AP844">
        <v>0</v>
      </c>
      <c r="AQ844">
        <v>0</v>
      </c>
      <c r="AR844">
        <v>0</v>
      </c>
      <c r="AS844" t="s">
        <v>3</v>
      </c>
      <c r="AT844">
        <v>6.08</v>
      </c>
      <c r="AU844" t="s">
        <v>3</v>
      </c>
      <c r="AV844">
        <v>0</v>
      </c>
      <c r="AW844">
        <v>2</v>
      </c>
      <c r="AX844">
        <v>48586203</v>
      </c>
      <c r="AY844">
        <v>1</v>
      </c>
      <c r="AZ844">
        <v>0</v>
      </c>
      <c r="BA844">
        <v>944</v>
      </c>
      <c r="BB844">
        <v>0</v>
      </c>
      <c r="BC844">
        <v>0</v>
      </c>
      <c r="BD844">
        <v>0</v>
      </c>
      <c r="BE844">
        <v>0</v>
      </c>
      <c r="BF844">
        <v>0</v>
      </c>
      <c r="BG844">
        <v>0</v>
      </c>
      <c r="BH844">
        <v>0</v>
      </c>
      <c r="BI844">
        <v>0</v>
      </c>
      <c r="BJ844">
        <v>0</v>
      </c>
      <c r="BK844">
        <v>0</v>
      </c>
      <c r="BL844">
        <v>0</v>
      </c>
      <c r="BM844">
        <v>0</v>
      </c>
      <c r="BN844">
        <v>0</v>
      </c>
      <c r="BO844">
        <v>0</v>
      </c>
      <c r="BP844">
        <v>0</v>
      </c>
      <c r="BQ844">
        <v>0</v>
      </c>
      <c r="BR844">
        <v>0</v>
      </c>
      <c r="BS844">
        <v>0</v>
      </c>
      <c r="BT844">
        <v>0</v>
      </c>
      <c r="BU844">
        <v>0</v>
      </c>
      <c r="BV844">
        <v>0</v>
      </c>
      <c r="BW844">
        <v>0</v>
      </c>
      <c r="CX844">
        <f>Y844*Source!I384</f>
        <v>1.52</v>
      </c>
      <c r="CY844">
        <f>AB844</f>
        <v>1.98</v>
      </c>
      <c r="CZ844">
        <f>AF844</f>
        <v>1.98</v>
      </c>
      <c r="DA844">
        <f>AJ844</f>
        <v>1</v>
      </c>
      <c r="DB844">
        <f t="shared" si="96"/>
        <v>12.04</v>
      </c>
      <c r="DC844">
        <f t="shared" si="97"/>
        <v>0</v>
      </c>
    </row>
    <row r="845" spans="1:107">
      <c r="A845">
        <f>ROW(Source!A384)</f>
        <v>384</v>
      </c>
      <c r="B845">
        <v>48583957</v>
      </c>
      <c r="C845">
        <v>48586191</v>
      </c>
      <c r="D845">
        <v>40548608</v>
      </c>
      <c r="E845">
        <v>1</v>
      </c>
      <c r="F845">
        <v>1</v>
      </c>
      <c r="G845">
        <v>1</v>
      </c>
      <c r="H845">
        <v>2</v>
      </c>
      <c r="I845" t="s">
        <v>1124</v>
      </c>
      <c r="J845" t="s">
        <v>1125</v>
      </c>
      <c r="K845" t="s">
        <v>1126</v>
      </c>
      <c r="L845">
        <v>1368</v>
      </c>
      <c r="N845">
        <v>1011</v>
      </c>
      <c r="O845" t="s">
        <v>997</v>
      </c>
      <c r="P845" t="s">
        <v>997</v>
      </c>
      <c r="Q845">
        <v>1</v>
      </c>
      <c r="W845">
        <v>0</v>
      </c>
      <c r="X845">
        <v>1067600123</v>
      </c>
      <c r="Y845">
        <v>6.08</v>
      </c>
      <c r="AA845">
        <v>0</v>
      </c>
      <c r="AB845">
        <v>2.27</v>
      </c>
      <c r="AC845">
        <v>0</v>
      </c>
      <c r="AD845">
        <v>0</v>
      </c>
      <c r="AE845">
        <v>0</v>
      </c>
      <c r="AF845">
        <v>2.27</v>
      </c>
      <c r="AG845">
        <v>0</v>
      </c>
      <c r="AH845">
        <v>0</v>
      </c>
      <c r="AI845">
        <v>1</v>
      </c>
      <c r="AJ845">
        <v>1</v>
      </c>
      <c r="AK845">
        <v>1</v>
      </c>
      <c r="AL845">
        <v>1</v>
      </c>
      <c r="AN845">
        <v>0</v>
      </c>
      <c r="AO845">
        <v>1</v>
      </c>
      <c r="AP845">
        <v>0</v>
      </c>
      <c r="AQ845">
        <v>0</v>
      </c>
      <c r="AR845">
        <v>0</v>
      </c>
      <c r="AS845" t="s">
        <v>3</v>
      </c>
      <c r="AT845">
        <v>6.08</v>
      </c>
      <c r="AU845" t="s">
        <v>3</v>
      </c>
      <c r="AV845">
        <v>0</v>
      </c>
      <c r="AW845">
        <v>2</v>
      </c>
      <c r="AX845">
        <v>48586204</v>
      </c>
      <c r="AY845">
        <v>1</v>
      </c>
      <c r="AZ845">
        <v>0</v>
      </c>
      <c r="BA845">
        <v>945</v>
      </c>
      <c r="BB845">
        <v>0</v>
      </c>
      <c r="BC845">
        <v>0</v>
      </c>
      <c r="BD845">
        <v>0</v>
      </c>
      <c r="BE845">
        <v>0</v>
      </c>
      <c r="BF845">
        <v>0</v>
      </c>
      <c r="BG845">
        <v>0</v>
      </c>
      <c r="BH845">
        <v>0</v>
      </c>
      <c r="BI845">
        <v>0</v>
      </c>
      <c r="BJ845">
        <v>0</v>
      </c>
      <c r="BK845">
        <v>0</v>
      </c>
      <c r="BL845">
        <v>0</v>
      </c>
      <c r="BM845">
        <v>0</v>
      </c>
      <c r="BN845">
        <v>0</v>
      </c>
      <c r="BO845">
        <v>0</v>
      </c>
      <c r="BP845">
        <v>0</v>
      </c>
      <c r="BQ845">
        <v>0</v>
      </c>
      <c r="BR845">
        <v>0</v>
      </c>
      <c r="BS845">
        <v>0</v>
      </c>
      <c r="BT845">
        <v>0</v>
      </c>
      <c r="BU845">
        <v>0</v>
      </c>
      <c r="BV845">
        <v>0</v>
      </c>
      <c r="BW845">
        <v>0</v>
      </c>
      <c r="CX845">
        <f>Y845*Source!I384</f>
        <v>1.52</v>
      </c>
      <c r="CY845">
        <f>AB845</f>
        <v>2.27</v>
      </c>
      <c r="CZ845">
        <f>AF845</f>
        <v>2.27</v>
      </c>
      <c r="DA845">
        <f>AJ845</f>
        <v>1</v>
      </c>
      <c r="DB845">
        <f t="shared" si="96"/>
        <v>13.8</v>
      </c>
      <c r="DC845">
        <f t="shared" si="97"/>
        <v>0</v>
      </c>
    </row>
    <row r="846" spans="1:107">
      <c r="A846">
        <f>ROW(Source!A384)</f>
        <v>384</v>
      </c>
      <c r="B846">
        <v>48583957</v>
      </c>
      <c r="C846">
        <v>48586191</v>
      </c>
      <c r="D846">
        <v>40489474</v>
      </c>
      <c r="E846">
        <v>1</v>
      </c>
      <c r="F846">
        <v>1</v>
      </c>
      <c r="G846">
        <v>1</v>
      </c>
      <c r="H846">
        <v>3</v>
      </c>
      <c r="I846" t="s">
        <v>1540</v>
      </c>
      <c r="J846" t="s">
        <v>1541</v>
      </c>
      <c r="K846" t="s">
        <v>1542</v>
      </c>
      <c r="L846">
        <v>1348</v>
      </c>
      <c r="N846">
        <v>1009</v>
      </c>
      <c r="O846" t="s">
        <v>40</v>
      </c>
      <c r="P846" t="s">
        <v>40</v>
      </c>
      <c r="Q846">
        <v>1000</v>
      </c>
      <c r="W846">
        <v>0</v>
      </c>
      <c r="X846">
        <v>-835935626</v>
      </c>
      <c r="Y846">
        <v>1E-3</v>
      </c>
      <c r="AA846">
        <v>12430</v>
      </c>
      <c r="AB846">
        <v>0</v>
      </c>
      <c r="AC846">
        <v>0</v>
      </c>
      <c r="AD846">
        <v>0</v>
      </c>
      <c r="AE846">
        <v>12430</v>
      </c>
      <c r="AF846">
        <v>0</v>
      </c>
      <c r="AG846">
        <v>0</v>
      </c>
      <c r="AH846">
        <v>0</v>
      </c>
      <c r="AI846">
        <v>1</v>
      </c>
      <c r="AJ846">
        <v>1</v>
      </c>
      <c r="AK846">
        <v>1</v>
      </c>
      <c r="AL846">
        <v>1</v>
      </c>
      <c r="AN846">
        <v>0</v>
      </c>
      <c r="AO846">
        <v>1</v>
      </c>
      <c r="AP846">
        <v>0</v>
      </c>
      <c r="AQ846">
        <v>0</v>
      </c>
      <c r="AR846">
        <v>0</v>
      </c>
      <c r="AS846" t="s">
        <v>3</v>
      </c>
      <c r="AT846">
        <v>1E-3</v>
      </c>
      <c r="AU846" t="s">
        <v>3</v>
      </c>
      <c r="AV846">
        <v>0</v>
      </c>
      <c r="AW846">
        <v>2</v>
      </c>
      <c r="AX846">
        <v>48586205</v>
      </c>
      <c r="AY846">
        <v>1</v>
      </c>
      <c r="AZ846">
        <v>0</v>
      </c>
      <c r="BA846">
        <v>946</v>
      </c>
      <c r="BB846">
        <v>0</v>
      </c>
      <c r="BC846">
        <v>0</v>
      </c>
      <c r="BD846">
        <v>0</v>
      </c>
      <c r="BE846">
        <v>0</v>
      </c>
      <c r="BF846">
        <v>0</v>
      </c>
      <c r="BG846">
        <v>0</v>
      </c>
      <c r="BH846">
        <v>0</v>
      </c>
      <c r="BI846">
        <v>0</v>
      </c>
      <c r="BJ846">
        <v>0</v>
      </c>
      <c r="BK846">
        <v>0</v>
      </c>
      <c r="BL846">
        <v>0</v>
      </c>
      <c r="BM846">
        <v>0</v>
      </c>
      <c r="BN846">
        <v>0</v>
      </c>
      <c r="BO846">
        <v>0</v>
      </c>
      <c r="BP846">
        <v>0</v>
      </c>
      <c r="BQ846">
        <v>0</v>
      </c>
      <c r="BR846">
        <v>0</v>
      </c>
      <c r="BS846">
        <v>0</v>
      </c>
      <c r="BT846">
        <v>0</v>
      </c>
      <c r="BU846">
        <v>0</v>
      </c>
      <c r="BV846">
        <v>0</v>
      </c>
      <c r="BW846">
        <v>0</v>
      </c>
      <c r="CX846">
        <f>Y846*Source!I384</f>
        <v>2.5000000000000001E-4</v>
      </c>
      <c r="CY846">
        <f>AA846</f>
        <v>12430</v>
      </c>
      <c r="CZ846">
        <f>AE846</f>
        <v>12430</v>
      </c>
      <c r="DA846">
        <f>AI846</f>
        <v>1</v>
      </c>
      <c r="DB846">
        <f t="shared" si="96"/>
        <v>12.43</v>
      </c>
      <c r="DC846">
        <f t="shared" si="97"/>
        <v>0</v>
      </c>
    </row>
    <row r="847" spans="1:107">
      <c r="A847">
        <f>ROW(Source!A384)</f>
        <v>384</v>
      </c>
      <c r="B847">
        <v>48583957</v>
      </c>
      <c r="C847">
        <v>48586191</v>
      </c>
      <c r="D847">
        <v>40489266</v>
      </c>
      <c r="E847">
        <v>1</v>
      </c>
      <c r="F847">
        <v>1</v>
      </c>
      <c r="G847">
        <v>1</v>
      </c>
      <c r="H847">
        <v>3</v>
      </c>
      <c r="I847" t="s">
        <v>1543</v>
      </c>
      <c r="J847" t="s">
        <v>1544</v>
      </c>
      <c r="K847" t="s">
        <v>1545</v>
      </c>
      <c r="L847">
        <v>1358</v>
      </c>
      <c r="N847">
        <v>1010</v>
      </c>
      <c r="O847" t="s">
        <v>506</v>
      </c>
      <c r="P847" t="s">
        <v>506</v>
      </c>
      <c r="Q847">
        <v>10</v>
      </c>
      <c r="W847">
        <v>0</v>
      </c>
      <c r="X847">
        <v>-1114064279</v>
      </c>
      <c r="Y847">
        <v>20</v>
      </c>
      <c r="AA847">
        <v>1.8</v>
      </c>
      <c r="AB847">
        <v>0</v>
      </c>
      <c r="AC847">
        <v>0</v>
      </c>
      <c r="AD847">
        <v>0</v>
      </c>
      <c r="AE847">
        <v>1.8</v>
      </c>
      <c r="AF847">
        <v>0</v>
      </c>
      <c r="AG847">
        <v>0</v>
      </c>
      <c r="AH847">
        <v>0</v>
      </c>
      <c r="AI847">
        <v>1</v>
      </c>
      <c r="AJ847">
        <v>1</v>
      </c>
      <c r="AK847">
        <v>1</v>
      </c>
      <c r="AL847">
        <v>1</v>
      </c>
      <c r="AN847">
        <v>0</v>
      </c>
      <c r="AO847">
        <v>1</v>
      </c>
      <c r="AP847">
        <v>0</v>
      </c>
      <c r="AQ847">
        <v>0</v>
      </c>
      <c r="AR847">
        <v>0</v>
      </c>
      <c r="AS847" t="s">
        <v>3</v>
      </c>
      <c r="AT847">
        <v>20</v>
      </c>
      <c r="AU847" t="s">
        <v>3</v>
      </c>
      <c r="AV847">
        <v>0</v>
      </c>
      <c r="AW847">
        <v>2</v>
      </c>
      <c r="AX847">
        <v>48586206</v>
      </c>
      <c r="AY847">
        <v>1</v>
      </c>
      <c r="AZ847">
        <v>0</v>
      </c>
      <c r="BA847">
        <v>947</v>
      </c>
      <c r="BB847">
        <v>0</v>
      </c>
      <c r="BC847">
        <v>0</v>
      </c>
      <c r="BD847">
        <v>0</v>
      </c>
      <c r="BE847">
        <v>0</v>
      </c>
      <c r="BF847">
        <v>0</v>
      </c>
      <c r="BG847">
        <v>0</v>
      </c>
      <c r="BH847">
        <v>0</v>
      </c>
      <c r="BI847">
        <v>0</v>
      </c>
      <c r="BJ847">
        <v>0</v>
      </c>
      <c r="BK847">
        <v>0</v>
      </c>
      <c r="BL847">
        <v>0</v>
      </c>
      <c r="BM847">
        <v>0</v>
      </c>
      <c r="BN847">
        <v>0</v>
      </c>
      <c r="BO847">
        <v>0</v>
      </c>
      <c r="BP847">
        <v>0</v>
      </c>
      <c r="BQ847">
        <v>0</v>
      </c>
      <c r="BR847">
        <v>0</v>
      </c>
      <c r="BS847">
        <v>0</v>
      </c>
      <c r="BT847">
        <v>0</v>
      </c>
      <c r="BU847">
        <v>0</v>
      </c>
      <c r="BV847">
        <v>0</v>
      </c>
      <c r="BW847">
        <v>0</v>
      </c>
      <c r="CX847">
        <f>Y847*Source!I384</f>
        <v>5</v>
      </c>
      <c r="CY847">
        <f>AA847</f>
        <v>1.8</v>
      </c>
      <c r="CZ847">
        <f>AE847</f>
        <v>1.8</v>
      </c>
      <c r="DA847">
        <f>AI847</f>
        <v>1</v>
      </c>
      <c r="DB847">
        <f t="shared" si="96"/>
        <v>36</v>
      </c>
      <c r="DC847">
        <f t="shared" si="97"/>
        <v>0</v>
      </c>
    </row>
    <row r="848" spans="1:107">
      <c r="A848">
        <f>ROW(Source!A384)</f>
        <v>384</v>
      </c>
      <c r="B848">
        <v>48583957</v>
      </c>
      <c r="C848">
        <v>48586191</v>
      </c>
      <c r="D848">
        <v>40546487</v>
      </c>
      <c r="E848">
        <v>1</v>
      </c>
      <c r="F848">
        <v>1</v>
      </c>
      <c r="G848">
        <v>1</v>
      </c>
      <c r="H848">
        <v>3</v>
      </c>
      <c r="I848" t="s">
        <v>1428</v>
      </c>
      <c r="J848" t="s">
        <v>1429</v>
      </c>
      <c r="K848" t="s">
        <v>1430</v>
      </c>
      <c r="L848">
        <v>1374</v>
      </c>
      <c r="N848">
        <v>1013</v>
      </c>
      <c r="O848" t="s">
        <v>1431</v>
      </c>
      <c r="P848" t="s">
        <v>1431</v>
      </c>
      <c r="Q848">
        <v>1</v>
      </c>
      <c r="W848">
        <v>0</v>
      </c>
      <c r="X848">
        <v>2131831278</v>
      </c>
      <c r="Y848">
        <v>2.9</v>
      </c>
      <c r="AA848">
        <v>1</v>
      </c>
      <c r="AB848">
        <v>0</v>
      </c>
      <c r="AC848">
        <v>0</v>
      </c>
      <c r="AD848">
        <v>0</v>
      </c>
      <c r="AE848">
        <v>1</v>
      </c>
      <c r="AF848">
        <v>0</v>
      </c>
      <c r="AG848">
        <v>0</v>
      </c>
      <c r="AH848">
        <v>0</v>
      </c>
      <c r="AI848">
        <v>1</v>
      </c>
      <c r="AJ848">
        <v>1</v>
      </c>
      <c r="AK848">
        <v>1</v>
      </c>
      <c r="AL848">
        <v>1</v>
      </c>
      <c r="AN848">
        <v>0</v>
      </c>
      <c r="AO848">
        <v>1</v>
      </c>
      <c r="AP848">
        <v>0</v>
      </c>
      <c r="AQ848">
        <v>0</v>
      </c>
      <c r="AR848">
        <v>0</v>
      </c>
      <c r="AS848" t="s">
        <v>3</v>
      </c>
      <c r="AT848">
        <v>2.9</v>
      </c>
      <c r="AU848" t="s">
        <v>3</v>
      </c>
      <c r="AV848">
        <v>0</v>
      </c>
      <c r="AW848">
        <v>2</v>
      </c>
      <c r="AX848">
        <v>48586207</v>
      </c>
      <c r="AY848">
        <v>1</v>
      </c>
      <c r="AZ848">
        <v>0</v>
      </c>
      <c r="BA848">
        <v>948</v>
      </c>
      <c r="BB848">
        <v>0</v>
      </c>
      <c r="BC848">
        <v>0</v>
      </c>
      <c r="BD848">
        <v>0</v>
      </c>
      <c r="BE848">
        <v>0</v>
      </c>
      <c r="BF848">
        <v>0</v>
      </c>
      <c r="BG848">
        <v>0</v>
      </c>
      <c r="BH848">
        <v>0</v>
      </c>
      <c r="BI848">
        <v>0</v>
      </c>
      <c r="BJ848">
        <v>0</v>
      </c>
      <c r="BK848">
        <v>0</v>
      </c>
      <c r="BL848">
        <v>0</v>
      </c>
      <c r="BM848">
        <v>0</v>
      </c>
      <c r="BN848">
        <v>0</v>
      </c>
      <c r="BO848">
        <v>0</v>
      </c>
      <c r="BP848">
        <v>0</v>
      </c>
      <c r="BQ848">
        <v>0</v>
      </c>
      <c r="BR848">
        <v>0</v>
      </c>
      <c r="BS848">
        <v>0</v>
      </c>
      <c r="BT848">
        <v>0</v>
      </c>
      <c r="BU848">
        <v>0</v>
      </c>
      <c r="BV848">
        <v>0</v>
      </c>
      <c r="BW848">
        <v>0</v>
      </c>
      <c r="CX848">
        <f>Y848*Source!I384</f>
        <v>0.72499999999999998</v>
      </c>
      <c r="CY848">
        <f>AA848</f>
        <v>1</v>
      </c>
      <c r="CZ848">
        <f>AE848</f>
        <v>1</v>
      </c>
      <c r="DA848">
        <f>AI848</f>
        <v>1</v>
      </c>
      <c r="DB848">
        <f t="shared" si="96"/>
        <v>2.9</v>
      </c>
      <c r="DC848">
        <f t="shared" si="97"/>
        <v>0</v>
      </c>
    </row>
    <row r="849" spans="1:107">
      <c r="A849">
        <f>ROW(Source!A386)</f>
        <v>386</v>
      </c>
      <c r="B849">
        <v>48583957</v>
      </c>
      <c r="C849">
        <v>48586209</v>
      </c>
      <c r="D849">
        <v>23351341</v>
      </c>
      <c r="E849">
        <v>1</v>
      </c>
      <c r="F849">
        <v>1</v>
      </c>
      <c r="G849">
        <v>1</v>
      </c>
      <c r="H849">
        <v>1</v>
      </c>
      <c r="I849" t="s">
        <v>1546</v>
      </c>
      <c r="J849" t="s">
        <v>3</v>
      </c>
      <c r="K849" t="s">
        <v>1547</v>
      </c>
      <c r="L849">
        <v>1369</v>
      </c>
      <c r="N849">
        <v>1013</v>
      </c>
      <c r="O849" t="s">
        <v>991</v>
      </c>
      <c r="P849" t="s">
        <v>991</v>
      </c>
      <c r="Q849">
        <v>1</v>
      </c>
      <c r="W849">
        <v>0</v>
      </c>
      <c r="X849">
        <v>1903430866</v>
      </c>
      <c r="Y849">
        <v>5.39</v>
      </c>
      <c r="AA849">
        <v>0</v>
      </c>
      <c r="AB849">
        <v>0</v>
      </c>
      <c r="AC849">
        <v>0</v>
      </c>
      <c r="AD849">
        <v>8.7899999999999991</v>
      </c>
      <c r="AE849">
        <v>0</v>
      </c>
      <c r="AF849">
        <v>0</v>
      </c>
      <c r="AG849">
        <v>0</v>
      </c>
      <c r="AH849">
        <v>8.7899999999999991</v>
      </c>
      <c r="AI849">
        <v>1</v>
      </c>
      <c r="AJ849">
        <v>1</v>
      </c>
      <c r="AK849">
        <v>1</v>
      </c>
      <c r="AL849">
        <v>1</v>
      </c>
      <c r="AN849">
        <v>0</v>
      </c>
      <c r="AO849">
        <v>1</v>
      </c>
      <c r="AP849">
        <v>0</v>
      </c>
      <c r="AQ849">
        <v>0</v>
      </c>
      <c r="AR849">
        <v>0</v>
      </c>
      <c r="AS849" t="s">
        <v>3</v>
      </c>
      <c r="AT849">
        <v>5.39</v>
      </c>
      <c r="AU849" t="s">
        <v>3</v>
      </c>
      <c r="AV849">
        <v>1</v>
      </c>
      <c r="AW849">
        <v>2</v>
      </c>
      <c r="AX849">
        <v>48586220</v>
      </c>
      <c r="AY849">
        <v>1</v>
      </c>
      <c r="AZ849">
        <v>0</v>
      </c>
      <c r="BA849">
        <v>949</v>
      </c>
      <c r="BB849">
        <v>0</v>
      </c>
      <c r="BC849">
        <v>0</v>
      </c>
      <c r="BD849">
        <v>0</v>
      </c>
      <c r="BE849">
        <v>0</v>
      </c>
      <c r="BF849">
        <v>0</v>
      </c>
      <c r="BG849">
        <v>0</v>
      </c>
      <c r="BH849">
        <v>0</v>
      </c>
      <c r="BI849">
        <v>0</v>
      </c>
      <c r="BJ849">
        <v>0</v>
      </c>
      <c r="BK849">
        <v>0</v>
      </c>
      <c r="BL849">
        <v>0</v>
      </c>
      <c r="BM849">
        <v>0</v>
      </c>
      <c r="BN849">
        <v>0</v>
      </c>
      <c r="BO849">
        <v>0</v>
      </c>
      <c r="BP849">
        <v>0</v>
      </c>
      <c r="BQ849">
        <v>0</v>
      </c>
      <c r="BR849">
        <v>0</v>
      </c>
      <c r="BS849">
        <v>0</v>
      </c>
      <c r="BT849">
        <v>0</v>
      </c>
      <c r="BU849">
        <v>0</v>
      </c>
      <c r="BV849">
        <v>0</v>
      </c>
      <c r="BW849">
        <v>0</v>
      </c>
      <c r="CX849">
        <f>Y849*Source!I386</f>
        <v>4.0424999999999995</v>
      </c>
      <c r="CY849">
        <f>AD849</f>
        <v>8.7899999999999991</v>
      </c>
      <c r="CZ849">
        <f>AH849</f>
        <v>8.7899999999999991</v>
      </c>
      <c r="DA849">
        <f>AL849</f>
        <v>1</v>
      </c>
      <c r="DB849">
        <f t="shared" si="96"/>
        <v>47.38</v>
      </c>
      <c r="DC849">
        <f t="shared" si="97"/>
        <v>0</v>
      </c>
    </row>
    <row r="850" spans="1:107">
      <c r="A850">
        <f>ROW(Source!A386)</f>
        <v>386</v>
      </c>
      <c r="B850">
        <v>48583957</v>
      </c>
      <c r="C850">
        <v>48586209</v>
      </c>
      <c r="D850">
        <v>121548</v>
      </c>
      <c r="E850">
        <v>1</v>
      </c>
      <c r="F850">
        <v>1</v>
      </c>
      <c r="G850">
        <v>1</v>
      </c>
      <c r="H850">
        <v>1</v>
      </c>
      <c r="I850" t="s">
        <v>24</v>
      </c>
      <c r="J850" t="s">
        <v>3</v>
      </c>
      <c r="K850" t="s">
        <v>992</v>
      </c>
      <c r="L850">
        <v>608254</v>
      </c>
      <c r="N850">
        <v>1013</v>
      </c>
      <c r="O850" t="s">
        <v>993</v>
      </c>
      <c r="P850" t="s">
        <v>993</v>
      </c>
      <c r="Q850">
        <v>1</v>
      </c>
      <c r="W850">
        <v>0</v>
      </c>
      <c r="X850">
        <v>-185737400</v>
      </c>
      <c r="Y850">
        <v>0.02</v>
      </c>
      <c r="AA850">
        <v>0</v>
      </c>
      <c r="AB850">
        <v>0</v>
      </c>
      <c r="AC850">
        <v>0</v>
      </c>
      <c r="AD850">
        <v>0</v>
      </c>
      <c r="AE850">
        <v>0</v>
      </c>
      <c r="AF850">
        <v>0</v>
      </c>
      <c r="AG850">
        <v>0</v>
      </c>
      <c r="AH850">
        <v>0</v>
      </c>
      <c r="AI850">
        <v>1</v>
      </c>
      <c r="AJ850">
        <v>1</v>
      </c>
      <c r="AK850">
        <v>1</v>
      </c>
      <c r="AL850">
        <v>1</v>
      </c>
      <c r="AN850">
        <v>0</v>
      </c>
      <c r="AO850">
        <v>1</v>
      </c>
      <c r="AP850">
        <v>0</v>
      </c>
      <c r="AQ850">
        <v>0</v>
      </c>
      <c r="AR850">
        <v>0</v>
      </c>
      <c r="AS850" t="s">
        <v>3</v>
      </c>
      <c r="AT850">
        <v>0.02</v>
      </c>
      <c r="AU850" t="s">
        <v>3</v>
      </c>
      <c r="AV850">
        <v>2</v>
      </c>
      <c r="AW850">
        <v>2</v>
      </c>
      <c r="AX850">
        <v>48586221</v>
      </c>
      <c r="AY850">
        <v>1</v>
      </c>
      <c r="AZ850">
        <v>0</v>
      </c>
      <c r="BA850">
        <v>950</v>
      </c>
      <c r="BB850">
        <v>0</v>
      </c>
      <c r="BC850">
        <v>0</v>
      </c>
      <c r="BD850">
        <v>0</v>
      </c>
      <c r="BE850">
        <v>0</v>
      </c>
      <c r="BF850">
        <v>0</v>
      </c>
      <c r="BG850">
        <v>0</v>
      </c>
      <c r="BH850">
        <v>0</v>
      </c>
      <c r="BI850">
        <v>0</v>
      </c>
      <c r="BJ850">
        <v>0</v>
      </c>
      <c r="BK850">
        <v>0</v>
      </c>
      <c r="BL850">
        <v>0</v>
      </c>
      <c r="BM850">
        <v>0</v>
      </c>
      <c r="BN850">
        <v>0</v>
      </c>
      <c r="BO850">
        <v>0</v>
      </c>
      <c r="BP850">
        <v>0</v>
      </c>
      <c r="BQ850">
        <v>0</v>
      </c>
      <c r="BR850">
        <v>0</v>
      </c>
      <c r="BS850">
        <v>0</v>
      </c>
      <c r="BT850">
        <v>0</v>
      </c>
      <c r="BU850">
        <v>0</v>
      </c>
      <c r="BV850">
        <v>0</v>
      </c>
      <c r="BW850">
        <v>0</v>
      </c>
      <c r="CX850">
        <f>Y850*Source!I386</f>
        <v>1.4999999999999999E-2</v>
      </c>
      <c r="CY850">
        <f>AD850</f>
        <v>0</v>
      </c>
      <c r="CZ850">
        <f>AH850</f>
        <v>0</v>
      </c>
      <c r="DA850">
        <f>AL850</f>
        <v>1</v>
      </c>
      <c r="DB850">
        <f t="shared" si="96"/>
        <v>0</v>
      </c>
      <c r="DC850">
        <f t="shared" si="97"/>
        <v>0</v>
      </c>
    </row>
    <row r="851" spans="1:107">
      <c r="A851">
        <f>ROW(Source!A386)</f>
        <v>386</v>
      </c>
      <c r="B851">
        <v>48583957</v>
      </c>
      <c r="C851">
        <v>48586209</v>
      </c>
      <c r="D851">
        <v>40546999</v>
      </c>
      <c r="E851">
        <v>1</v>
      </c>
      <c r="F851">
        <v>1</v>
      </c>
      <c r="G851">
        <v>1</v>
      </c>
      <c r="H851">
        <v>2</v>
      </c>
      <c r="I851" t="s">
        <v>1414</v>
      </c>
      <c r="J851" t="s">
        <v>1415</v>
      </c>
      <c r="K851" t="s">
        <v>1416</v>
      </c>
      <c r="L851">
        <v>1368</v>
      </c>
      <c r="N851">
        <v>1011</v>
      </c>
      <c r="O851" t="s">
        <v>997</v>
      </c>
      <c r="P851" t="s">
        <v>997</v>
      </c>
      <c r="Q851">
        <v>1</v>
      </c>
      <c r="W851">
        <v>0</v>
      </c>
      <c r="X851">
        <v>-1424728221</v>
      </c>
      <c r="Y851">
        <v>0.02</v>
      </c>
      <c r="AA851">
        <v>0</v>
      </c>
      <c r="AB851">
        <v>138.54</v>
      </c>
      <c r="AC851">
        <v>12.1</v>
      </c>
      <c r="AD851">
        <v>0</v>
      </c>
      <c r="AE851">
        <v>0</v>
      </c>
      <c r="AF851">
        <v>138.54</v>
      </c>
      <c r="AG851">
        <v>12.1</v>
      </c>
      <c r="AH851">
        <v>0</v>
      </c>
      <c r="AI851">
        <v>1</v>
      </c>
      <c r="AJ851">
        <v>1</v>
      </c>
      <c r="AK851">
        <v>1</v>
      </c>
      <c r="AL851">
        <v>1</v>
      </c>
      <c r="AN851">
        <v>0</v>
      </c>
      <c r="AO851">
        <v>1</v>
      </c>
      <c r="AP851">
        <v>0</v>
      </c>
      <c r="AQ851">
        <v>0</v>
      </c>
      <c r="AR851">
        <v>0</v>
      </c>
      <c r="AS851" t="s">
        <v>3</v>
      </c>
      <c r="AT851">
        <v>0.02</v>
      </c>
      <c r="AU851" t="s">
        <v>3</v>
      </c>
      <c r="AV851">
        <v>0</v>
      </c>
      <c r="AW851">
        <v>2</v>
      </c>
      <c r="AX851">
        <v>48586222</v>
      </c>
      <c r="AY851">
        <v>1</v>
      </c>
      <c r="AZ851">
        <v>0</v>
      </c>
      <c r="BA851">
        <v>951</v>
      </c>
      <c r="BB851">
        <v>0</v>
      </c>
      <c r="BC851">
        <v>0</v>
      </c>
      <c r="BD851">
        <v>0</v>
      </c>
      <c r="BE851">
        <v>0</v>
      </c>
      <c r="BF851">
        <v>0</v>
      </c>
      <c r="BG851">
        <v>0</v>
      </c>
      <c r="BH851">
        <v>0</v>
      </c>
      <c r="BI851">
        <v>0</v>
      </c>
      <c r="BJ851">
        <v>0</v>
      </c>
      <c r="BK851">
        <v>0</v>
      </c>
      <c r="BL851">
        <v>0</v>
      </c>
      <c r="BM851">
        <v>0</v>
      </c>
      <c r="BN851">
        <v>0</v>
      </c>
      <c r="BO851">
        <v>0</v>
      </c>
      <c r="BP851">
        <v>0</v>
      </c>
      <c r="BQ851">
        <v>0</v>
      </c>
      <c r="BR851">
        <v>0</v>
      </c>
      <c r="BS851">
        <v>0</v>
      </c>
      <c r="BT851">
        <v>0</v>
      </c>
      <c r="BU851">
        <v>0</v>
      </c>
      <c r="BV851">
        <v>0</v>
      </c>
      <c r="BW851">
        <v>0</v>
      </c>
      <c r="CX851">
        <f>Y851*Source!I386</f>
        <v>1.4999999999999999E-2</v>
      </c>
      <c r="CY851">
        <f>AB851</f>
        <v>138.54</v>
      </c>
      <c r="CZ851">
        <f>AF851</f>
        <v>138.54</v>
      </c>
      <c r="DA851">
        <f>AJ851</f>
        <v>1</v>
      </c>
      <c r="DB851">
        <f t="shared" si="96"/>
        <v>2.77</v>
      </c>
      <c r="DC851">
        <f t="shared" si="97"/>
        <v>0.24</v>
      </c>
    </row>
    <row r="852" spans="1:107">
      <c r="A852">
        <f>ROW(Source!A386)</f>
        <v>386</v>
      </c>
      <c r="B852">
        <v>48583957</v>
      </c>
      <c r="C852">
        <v>48586209</v>
      </c>
      <c r="D852">
        <v>40548857</v>
      </c>
      <c r="E852">
        <v>1</v>
      </c>
      <c r="F852">
        <v>1</v>
      </c>
      <c r="G852">
        <v>1</v>
      </c>
      <c r="H852">
        <v>2</v>
      </c>
      <c r="I852" t="s">
        <v>1028</v>
      </c>
      <c r="J852" t="s">
        <v>1029</v>
      </c>
      <c r="K852" t="s">
        <v>1030</v>
      </c>
      <c r="L852">
        <v>1368</v>
      </c>
      <c r="N852">
        <v>1011</v>
      </c>
      <c r="O852" t="s">
        <v>997</v>
      </c>
      <c r="P852" t="s">
        <v>997</v>
      </c>
      <c r="Q852">
        <v>1</v>
      </c>
      <c r="W852">
        <v>0</v>
      </c>
      <c r="X852">
        <v>-671646184</v>
      </c>
      <c r="Y852">
        <v>0.02</v>
      </c>
      <c r="AA852">
        <v>0</v>
      </c>
      <c r="AB852">
        <v>91.76</v>
      </c>
      <c r="AC852">
        <v>10.35</v>
      </c>
      <c r="AD852">
        <v>0</v>
      </c>
      <c r="AE852">
        <v>0</v>
      </c>
      <c r="AF852">
        <v>91.76</v>
      </c>
      <c r="AG852">
        <v>10.35</v>
      </c>
      <c r="AH852">
        <v>0</v>
      </c>
      <c r="AI852">
        <v>1</v>
      </c>
      <c r="AJ852">
        <v>1</v>
      </c>
      <c r="AK852">
        <v>1</v>
      </c>
      <c r="AL852">
        <v>1</v>
      </c>
      <c r="AN852">
        <v>0</v>
      </c>
      <c r="AO852">
        <v>1</v>
      </c>
      <c r="AP852">
        <v>0</v>
      </c>
      <c r="AQ852">
        <v>0</v>
      </c>
      <c r="AR852">
        <v>0</v>
      </c>
      <c r="AS852" t="s">
        <v>3</v>
      </c>
      <c r="AT852">
        <v>0.02</v>
      </c>
      <c r="AU852" t="s">
        <v>3</v>
      </c>
      <c r="AV852">
        <v>0</v>
      </c>
      <c r="AW852">
        <v>2</v>
      </c>
      <c r="AX852">
        <v>48586223</v>
      </c>
      <c r="AY852">
        <v>1</v>
      </c>
      <c r="AZ852">
        <v>0</v>
      </c>
      <c r="BA852">
        <v>952</v>
      </c>
      <c r="BB852">
        <v>0</v>
      </c>
      <c r="BC852">
        <v>0</v>
      </c>
      <c r="BD852">
        <v>0</v>
      </c>
      <c r="BE852">
        <v>0</v>
      </c>
      <c r="BF852">
        <v>0</v>
      </c>
      <c r="BG852">
        <v>0</v>
      </c>
      <c r="BH852">
        <v>0</v>
      </c>
      <c r="BI852">
        <v>0</v>
      </c>
      <c r="BJ852">
        <v>0</v>
      </c>
      <c r="BK852">
        <v>0</v>
      </c>
      <c r="BL852">
        <v>0</v>
      </c>
      <c r="BM852">
        <v>0</v>
      </c>
      <c r="BN852">
        <v>0</v>
      </c>
      <c r="BO852">
        <v>0</v>
      </c>
      <c r="BP852">
        <v>0</v>
      </c>
      <c r="BQ852">
        <v>0</v>
      </c>
      <c r="BR852">
        <v>0</v>
      </c>
      <c r="BS852">
        <v>0</v>
      </c>
      <c r="BT852">
        <v>0</v>
      </c>
      <c r="BU852">
        <v>0</v>
      </c>
      <c r="BV852">
        <v>0</v>
      </c>
      <c r="BW852">
        <v>0</v>
      </c>
      <c r="CX852">
        <f>Y852*Source!I386</f>
        <v>1.4999999999999999E-2</v>
      </c>
      <c r="CY852">
        <f>AB852</f>
        <v>91.76</v>
      </c>
      <c r="CZ852">
        <f>AF852</f>
        <v>91.76</v>
      </c>
      <c r="DA852">
        <f>AJ852</f>
        <v>1</v>
      </c>
      <c r="DB852">
        <f t="shared" si="96"/>
        <v>1.84</v>
      </c>
      <c r="DC852">
        <f t="shared" si="97"/>
        <v>0.21</v>
      </c>
    </row>
    <row r="853" spans="1:107">
      <c r="A853">
        <f>ROW(Source!A386)</f>
        <v>386</v>
      </c>
      <c r="B853">
        <v>48583957</v>
      </c>
      <c r="C853">
        <v>48586209</v>
      </c>
      <c r="D853">
        <v>40483164</v>
      </c>
      <c r="E853">
        <v>1</v>
      </c>
      <c r="F853">
        <v>1</v>
      </c>
      <c r="G853">
        <v>1</v>
      </c>
      <c r="H853">
        <v>3</v>
      </c>
      <c r="I853" t="s">
        <v>1548</v>
      </c>
      <c r="J853" t="s">
        <v>1549</v>
      </c>
      <c r="K853" t="s">
        <v>1550</v>
      </c>
      <c r="L853">
        <v>1348</v>
      </c>
      <c r="N853">
        <v>1009</v>
      </c>
      <c r="O853" t="s">
        <v>40</v>
      </c>
      <c r="P853" t="s">
        <v>40</v>
      </c>
      <c r="Q853">
        <v>1000</v>
      </c>
      <c r="W853">
        <v>0</v>
      </c>
      <c r="X853">
        <v>1308476329</v>
      </c>
      <c r="Y853">
        <v>5.9999999999999995E-4</v>
      </c>
      <c r="AA853">
        <v>1820</v>
      </c>
      <c r="AB853">
        <v>0</v>
      </c>
      <c r="AC853">
        <v>0</v>
      </c>
      <c r="AD853">
        <v>0</v>
      </c>
      <c r="AE853">
        <v>1820</v>
      </c>
      <c r="AF853">
        <v>0</v>
      </c>
      <c r="AG853">
        <v>0</v>
      </c>
      <c r="AH853">
        <v>0</v>
      </c>
      <c r="AI853">
        <v>1</v>
      </c>
      <c r="AJ853">
        <v>1</v>
      </c>
      <c r="AK853">
        <v>1</v>
      </c>
      <c r="AL853">
        <v>1</v>
      </c>
      <c r="AN853">
        <v>0</v>
      </c>
      <c r="AO853">
        <v>1</v>
      </c>
      <c r="AP853">
        <v>0</v>
      </c>
      <c r="AQ853">
        <v>0</v>
      </c>
      <c r="AR853">
        <v>0</v>
      </c>
      <c r="AS853" t="s">
        <v>3</v>
      </c>
      <c r="AT853">
        <v>5.9999999999999995E-4</v>
      </c>
      <c r="AU853" t="s">
        <v>3</v>
      </c>
      <c r="AV853">
        <v>0</v>
      </c>
      <c r="AW853">
        <v>2</v>
      </c>
      <c r="AX853">
        <v>48586224</v>
      </c>
      <c r="AY853">
        <v>1</v>
      </c>
      <c r="AZ853">
        <v>0</v>
      </c>
      <c r="BA853">
        <v>953</v>
      </c>
      <c r="BB853">
        <v>0</v>
      </c>
      <c r="BC853">
        <v>0</v>
      </c>
      <c r="BD853">
        <v>0</v>
      </c>
      <c r="BE853">
        <v>0</v>
      </c>
      <c r="BF853">
        <v>0</v>
      </c>
      <c r="BG853">
        <v>0</v>
      </c>
      <c r="BH853">
        <v>0</v>
      </c>
      <c r="BI853">
        <v>0</v>
      </c>
      <c r="BJ853">
        <v>0</v>
      </c>
      <c r="BK853">
        <v>0</v>
      </c>
      <c r="BL853">
        <v>0</v>
      </c>
      <c r="BM853">
        <v>0</v>
      </c>
      <c r="BN853">
        <v>0</v>
      </c>
      <c r="BO853">
        <v>0</v>
      </c>
      <c r="BP853">
        <v>0</v>
      </c>
      <c r="BQ853">
        <v>0</v>
      </c>
      <c r="BR853">
        <v>0</v>
      </c>
      <c r="BS853">
        <v>0</v>
      </c>
      <c r="BT853">
        <v>0</v>
      </c>
      <c r="BU853">
        <v>0</v>
      </c>
      <c r="BV853">
        <v>0</v>
      </c>
      <c r="BW853">
        <v>0</v>
      </c>
      <c r="CX853">
        <f>Y853*Source!I386</f>
        <v>4.4999999999999999E-4</v>
      </c>
      <c r="CY853">
        <f t="shared" ref="CY853:CY858" si="98">AA853</f>
        <v>1820</v>
      </c>
      <c r="CZ853">
        <f t="shared" ref="CZ853:CZ858" si="99">AE853</f>
        <v>1820</v>
      </c>
      <c r="DA853">
        <f t="shared" ref="DA853:DA858" si="100">AI853</f>
        <v>1</v>
      </c>
      <c r="DB853">
        <f t="shared" si="96"/>
        <v>1.0900000000000001</v>
      </c>
      <c r="DC853">
        <f t="shared" si="97"/>
        <v>0</v>
      </c>
    </row>
    <row r="854" spans="1:107">
      <c r="A854">
        <f>ROW(Source!A386)</f>
        <v>386</v>
      </c>
      <c r="B854">
        <v>48583957</v>
      </c>
      <c r="C854">
        <v>48586209</v>
      </c>
      <c r="D854">
        <v>40485257</v>
      </c>
      <c r="E854">
        <v>1</v>
      </c>
      <c r="F854">
        <v>1</v>
      </c>
      <c r="G854">
        <v>1</v>
      </c>
      <c r="H854">
        <v>3</v>
      </c>
      <c r="I854" t="s">
        <v>1422</v>
      </c>
      <c r="J854" t="s">
        <v>1423</v>
      </c>
      <c r="K854" t="s">
        <v>1424</v>
      </c>
      <c r="L854">
        <v>1346</v>
      </c>
      <c r="N854">
        <v>1009</v>
      </c>
      <c r="O854" t="s">
        <v>220</v>
      </c>
      <c r="P854" t="s">
        <v>220</v>
      </c>
      <c r="Q854">
        <v>1</v>
      </c>
      <c r="W854">
        <v>0</v>
      </c>
      <c r="X854">
        <v>1831350124</v>
      </c>
      <c r="Y854">
        <v>0.02</v>
      </c>
      <c r="AA854">
        <v>29.04</v>
      </c>
      <c r="AB854">
        <v>0</v>
      </c>
      <c r="AC854">
        <v>0</v>
      </c>
      <c r="AD854">
        <v>0</v>
      </c>
      <c r="AE854">
        <v>29.04</v>
      </c>
      <c r="AF854">
        <v>0</v>
      </c>
      <c r="AG854">
        <v>0</v>
      </c>
      <c r="AH854">
        <v>0</v>
      </c>
      <c r="AI854">
        <v>1</v>
      </c>
      <c r="AJ854">
        <v>1</v>
      </c>
      <c r="AK854">
        <v>1</v>
      </c>
      <c r="AL854">
        <v>1</v>
      </c>
      <c r="AN854">
        <v>0</v>
      </c>
      <c r="AO854">
        <v>1</v>
      </c>
      <c r="AP854">
        <v>0</v>
      </c>
      <c r="AQ854">
        <v>0</v>
      </c>
      <c r="AR854">
        <v>0</v>
      </c>
      <c r="AS854" t="s">
        <v>3</v>
      </c>
      <c r="AT854">
        <v>0.02</v>
      </c>
      <c r="AU854" t="s">
        <v>3</v>
      </c>
      <c r="AV854">
        <v>0</v>
      </c>
      <c r="AW854">
        <v>2</v>
      </c>
      <c r="AX854">
        <v>48586225</v>
      </c>
      <c r="AY854">
        <v>1</v>
      </c>
      <c r="AZ854">
        <v>0</v>
      </c>
      <c r="BA854">
        <v>954</v>
      </c>
      <c r="BB854">
        <v>0</v>
      </c>
      <c r="BC854">
        <v>0</v>
      </c>
      <c r="BD854">
        <v>0</v>
      </c>
      <c r="BE854">
        <v>0</v>
      </c>
      <c r="BF854">
        <v>0</v>
      </c>
      <c r="BG854">
        <v>0</v>
      </c>
      <c r="BH854">
        <v>0</v>
      </c>
      <c r="BI854">
        <v>0</v>
      </c>
      <c r="BJ854">
        <v>0</v>
      </c>
      <c r="BK854">
        <v>0</v>
      </c>
      <c r="BL854">
        <v>0</v>
      </c>
      <c r="BM854">
        <v>0</v>
      </c>
      <c r="BN854">
        <v>0</v>
      </c>
      <c r="BO854">
        <v>0</v>
      </c>
      <c r="BP854">
        <v>0</v>
      </c>
      <c r="BQ854">
        <v>0</v>
      </c>
      <c r="BR854">
        <v>0</v>
      </c>
      <c r="BS854">
        <v>0</v>
      </c>
      <c r="BT854">
        <v>0</v>
      </c>
      <c r="BU854">
        <v>0</v>
      </c>
      <c r="BV854">
        <v>0</v>
      </c>
      <c r="BW854">
        <v>0</v>
      </c>
      <c r="CX854">
        <f>Y854*Source!I386</f>
        <v>1.4999999999999999E-2</v>
      </c>
      <c r="CY854">
        <f t="shared" si="98"/>
        <v>29.04</v>
      </c>
      <c r="CZ854">
        <f t="shared" si="99"/>
        <v>29.04</v>
      </c>
      <c r="DA854">
        <f t="shared" si="100"/>
        <v>1</v>
      </c>
      <c r="DB854">
        <f t="shared" si="96"/>
        <v>0.57999999999999996</v>
      </c>
      <c r="DC854">
        <f t="shared" si="97"/>
        <v>0</v>
      </c>
    </row>
    <row r="855" spans="1:107">
      <c r="A855">
        <f>ROW(Source!A386)</f>
        <v>386</v>
      </c>
      <c r="B855">
        <v>48583957</v>
      </c>
      <c r="C855">
        <v>48586209</v>
      </c>
      <c r="D855">
        <v>40485704</v>
      </c>
      <c r="E855">
        <v>1</v>
      </c>
      <c r="F855">
        <v>1</v>
      </c>
      <c r="G855">
        <v>1</v>
      </c>
      <c r="H855">
        <v>3</v>
      </c>
      <c r="I855" t="s">
        <v>1497</v>
      </c>
      <c r="J855" t="s">
        <v>1498</v>
      </c>
      <c r="K855" t="s">
        <v>1499</v>
      </c>
      <c r="L855">
        <v>1346</v>
      </c>
      <c r="N855">
        <v>1009</v>
      </c>
      <c r="O855" t="s">
        <v>220</v>
      </c>
      <c r="P855" t="s">
        <v>220</v>
      </c>
      <c r="Q855">
        <v>1</v>
      </c>
      <c r="W855">
        <v>0</v>
      </c>
      <c r="X855">
        <v>-572780356</v>
      </c>
      <c r="Y855">
        <v>0.16</v>
      </c>
      <c r="AA855">
        <v>31</v>
      </c>
      <c r="AB855">
        <v>0</v>
      </c>
      <c r="AC855">
        <v>0</v>
      </c>
      <c r="AD855">
        <v>0</v>
      </c>
      <c r="AE855">
        <v>31</v>
      </c>
      <c r="AF855">
        <v>0</v>
      </c>
      <c r="AG855">
        <v>0</v>
      </c>
      <c r="AH855">
        <v>0</v>
      </c>
      <c r="AI855">
        <v>1</v>
      </c>
      <c r="AJ855">
        <v>1</v>
      </c>
      <c r="AK855">
        <v>1</v>
      </c>
      <c r="AL855">
        <v>1</v>
      </c>
      <c r="AN855">
        <v>0</v>
      </c>
      <c r="AO855">
        <v>1</v>
      </c>
      <c r="AP855">
        <v>0</v>
      </c>
      <c r="AQ855">
        <v>0</v>
      </c>
      <c r="AR855">
        <v>0</v>
      </c>
      <c r="AS855" t="s">
        <v>3</v>
      </c>
      <c r="AT855">
        <v>0.16</v>
      </c>
      <c r="AU855" t="s">
        <v>3</v>
      </c>
      <c r="AV855">
        <v>0</v>
      </c>
      <c r="AW855">
        <v>2</v>
      </c>
      <c r="AX855">
        <v>48586226</v>
      </c>
      <c r="AY855">
        <v>1</v>
      </c>
      <c r="AZ855">
        <v>0</v>
      </c>
      <c r="BA855">
        <v>955</v>
      </c>
      <c r="BB855">
        <v>0</v>
      </c>
      <c r="BC855">
        <v>0</v>
      </c>
      <c r="BD855">
        <v>0</v>
      </c>
      <c r="BE855">
        <v>0</v>
      </c>
      <c r="BF855">
        <v>0</v>
      </c>
      <c r="BG855">
        <v>0</v>
      </c>
      <c r="BH855">
        <v>0</v>
      </c>
      <c r="BI855">
        <v>0</v>
      </c>
      <c r="BJ855">
        <v>0</v>
      </c>
      <c r="BK855">
        <v>0</v>
      </c>
      <c r="BL855">
        <v>0</v>
      </c>
      <c r="BM855">
        <v>0</v>
      </c>
      <c r="BN855">
        <v>0</v>
      </c>
      <c r="BO855">
        <v>0</v>
      </c>
      <c r="BP855">
        <v>0</v>
      </c>
      <c r="BQ855">
        <v>0</v>
      </c>
      <c r="BR855">
        <v>0</v>
      </c>
      <c r="BS855">
        <v>0</v>
      </c>
      <c r="BT855">
        <v>0</v>
      </c>
      <c r="BU855">
        <v>0</v>
      </c>
      <c r="BV855">
        <v>0</v>
      </c>
      <c r="BW855">
        <v>0</v>
      </c>
      <c r="CX855">
        <f>Y855*Source!I386</f>
        <v>0.12</v>
      </c>
      <c r="CY855">
        <f t="shared" si="98"/>
        <v>31</v>
      </c>
      <c r="CZ855">
        <f t="shared" si="99"/>
        <v>31</v>
      </c>
      <c r="DA855">
        <f t="shared" si="100"/>
        <v>1</v>
      </c>
      <c r="DB855">
        <f t="shared" si="96"/>
        <v>4.96</v>
      </c>
      <c r="DC855">
        <f t="shared" si="97"/>
        <v>0</v>
      </c>
    </row>
    <row r="856" spans="1:107">
      <c r="A856">
        <f>ROW(Source!A386)</f>
        <v>386</v>
      </c>
      <c r="B856">
        <v>48583957</v>
      </c>
      <c r="C856">
        <v>48586209</v>
      </c>
      <c r="D856">
        <v>40545372</v>
      </c>
      <c r="E856">
        <v>1</v>
      </c>
      <c r="F856">
        <v>1</v>
      </c>
      <c r="G856">
        <v>1</v>
      </c>
      <c r="H856">
        <v>3</v>
      </c>
      <c r="I856" t="s">
        <v>1551</v>
      </c>
      <c r="J856" t="s">
        <v>1552</v>
      </c>
      <c r="K856" t="s">
        <v>1553</v>
      </c>
      <c r="L856">
        <v>1356</v>
      </c>
      <c r="N856">
        <v>1010</v>
      </c>
      <c r="O856" t="s">
        <v>898</v>
      </c>
      <c r="P856" t="s">
        <v>898</v>
      </c>
      <c r="Q856">
        <v>1000</v>
      </c>
      <c r="W856">
        <v>0</v>
      </c>
      <c r="X856">
        <v>1213434370</v>
      </c>
      <c r="Y856">
        <v>1.2200000000000001E-2</v>
      </c>
      <c r="AA856">
        <v>120.8</v>
      </c>
      <c r="AB856">
        <v>0</v>
      </c>
      <c r="AC856">
        <v>0</v>
      </c>
      <c r="AD856">
        <v>0</v>
      </c>
      <c r="AE856">
        <v>120.8</v>
      </c>
      <c r="AF856">
        <v>0</v>
      </c>
      <c r="AG856">
        <v>0</v>
      </c>
      <c r="AH856">
        <v>0</v>
      </c>
      <c r="AI856">
        <v>1</v>
      </c>
      <c r="AJ856">
        <v>1</v>
      </c>
      <c r="AK856">
        <v>1</v>
      </c>
      <c r="AL856">
        <v>1</v>
      </c>
      <c r="AN856">
        <v>0</v>
      </c>
      <c r="AO856">
        <v>1</v>
      </c>
      <c r="AP856">
        <v>0</v>
      </c>
      <c r="AQ856">
        <v>0</v>
      </c>
      <c r="AR856">
        <v>0</v>
      </c>
      <c r="AS856" t="s">
        <v>3</v>
      </c>
      <c r="AT856">
        <v>1.2200000000000001E-2</v>
      </c>
      <c r="AU856" t="s">
        <v>3</v>
      </c>
      <c r="AV856">
        <v>0</v>
      </c>
      <c r="AW856">
        <v>2</v>
      </c>
      <c r="AX856">
        <v>48586227</v>
      </c>
      <c r="AY856">
        <v>1</v>
      </c>
      <c r="AZ856">
        <v>0</v>
      </c>
      <c r="BA856">
        <v>956</v>
      </c>
      <c r="BB856">
        <v>0</v>
      </c>
      <c r="BC856">
        <v>0</v>
      </c>
      <c r="BD856">
        <v>0</v>
      </c>
      <c r="BE856">
        <v>0</v>
      </c>
      <c r="BF856">
        <v>0</v>
      </c>
      <c r="BG856">
        <v>0</v>
      </c>
      <c r="BH856">
        <v>0</v>
      </c>
      <c r="BI856">
        <v>0</v>
      </c>
      <c r="BJ856">
        <v>0</v>
      </c>
      <c r="BK856">
        <v>0</v>
      </c>
      <c r="BL856">
        <v>0</v>
      </c>
      <c r="BM856">
        <v>0</v>
      </c>
      <c r="BN856">
        <v>0</v>
      </c>
      <c r="BO856">
        <v>0</v>
      </c>
      <c r="BP856">
        <v>0</v>
      </c>
      <c r="BQ856">
        <v>0</v>
      </c>
      <c r="BR856">
        <v>0</v>
      </c>
      <c r="BS856">
        <v>0</v>
      </c>
      <c r="BT856">
        <v>0</v>
      </c>
      <c r="BU856">
        <v>0</v>
      </c>
      <c r="BV856">
        <v>0</v>
      </c>
      <c r="BW856">
        <v>0</v>
      </c>
      <c r="CX856">
        <f>Y856*Source!I386</f>
        <v>9.1500000000000001E-3</v>
      </c>
      <c r="CY856">
        <f t="shared" si="98"/>
        <v>120.8</v>
      </c>
      <c r="CZ856">
        <f t="shared" si="99"/>
        <v>120.8</v>
      </c>
      <c r="DA856">
        <f t="shared" si="100"/>
        <v>1</v>
      </c>
      <c r="DB856">
        <f t="shared" si="96"/>
        <v>1.47</v>
      </c>
      <c r="DC856">
        <f t="shared" si="97"/>
        <v>0</v>
      </c>
    </row>
    <row r="857" spans="1:107">
      <c r="A857">
        <f>ROW(Source!A386)</f>
        <v>386</v>
      </c>
      <c r="B857">
        <v>48583957</v>
      </c>
      <c r="C857">
        <v>48586209</v>
      </c>
      <c r="D857">
        <v>40538606</v>
      </c>
      <c r="E857">
        <v>1</v>
      </c>
      <c r="F857">
        <v>1</v>
      </c>
      <c r="G857">
        <v>1</v>
      </c>
      <c r="H857">
        <v>3</v>
      </c>
      <c r="I857" t="s">
        <v>1554</v>
      </c>
      <c r="J857" t="s">
        <v>1555</v>
      </c>
      <c r="K857" t="s">
        <v>1556</v>
      </c>
      <c r="L857">
        <v>1354</v>
      </c>
      <c r="N857">
        <v>1010</v>
      </c>
      <c r="O857" t="s">
        <v>170</v>
      </c>
      <c r="P857" t="s">
        <v>170</v>
      </c>
      <c r="Q857">
        <v>1</v>
      </c>
      <c r="W857">
        <v>0</v>
      </c>
      <c r="X857">
        <v>-251230057</v>
      </c>
      <c r="Y857">
        <v>5</v>
      </c>
      <c r="AA857">
        <v>1.1200000000000001</v>
      </c>
      <c r="AB857">
        <v>0</v>
      </c>
      <c r="AC857">
        <v>0</v>
      </c>
      <c r="AD857">
        <v>0</v>
      </c>
      <c r="AE857">
        <v>1.1200000000000001</v>
      </c>
      <c r="AF857">
        <v>0</v>
      </c>
      <c r="AG857">
        <v>0</v>
      </c>
      <c r="AH857">
        <v>0</v>
      </c>
      <c r="AI857">
        <v>1</v>
      </c>
      <c r="AJ857">
        <v>1</v>
      </c>
      <c r="AK857">
        <v>1</v>
      </c>
      <c r="AL857">
        <v>1</v>
      </c>
      <c r="AN857">
        <v>0</v>
      </c>
      <c r="AO857">
        <v>1</v>
      </c>
      <c r="AP857">
        <v>0</v>
      </c>
      <c r="AQ857">
        <v>0</v>
      </c>
      <c r="AR857">
        <v>0</v>
      </c>
      <c r="AS857" t="s">
        <v>3</v>
      </c>
      <c r="AT857">
        <v>5</v>
      </c>
      <c r="AU857" t="s">
        <v>3</v>
      </c>
      <c r="AV857">
        <v>0</v>
      </c>
      <c r="AW857">
        <v>2</v>
      </c>
      <c r="AX857">
        <v>48586228</v>
      </c>
      <c r="AY857">
        <v>1</v>
      </c>
      <c r="AZ857">
        <v>0</v>
      </c>
      <c r="BA857">
        <v>957</v>
      </c>
      <c r="BB857">
        <v>0</v>
      </c>
      <c r="BC857">
        <v>0</v>
      </c>
      <c r="BD857">
        <v>0</v>
      </c>
      <c r="BE857">
        <v>0</v>
      </c>
      <c r="BF857">
        <v>0</v>
      </c>
      <c r="BG857">
        <v>0</v>
      </c>
      <c r="BH857">
        <v>0</v>
      </c>
      <c r="BI857">
        <v>0</v>
      </c>
      <c r="BJ857">
        <v>0</v>
      </c>
      <c r="BK857">
        <v>0</v>
      </c>
      <c r="BL857">
        <v>0</v>
      </c>
      <c r="BM857">
        <v>0</v>
      </c>
      <c r="BN857">
        <v>0</v>
      </c>
      <c r="BO857">
        <v>0</v>
      </c>
      <c r="BP857">
        <v>0</v>
      </c>
      <c r="BQ857">
        <v>0</v>
      </c>
      <c r="BR857">
        <v>0</v>
      </c>
      <c r="BS857">
        <v>0</v>
      </c>
      <c r="BT857">
        <v>0</v>
      </c>
      <c r="BU857">
        <v>0</v>
      </c>
      <c r="BV857">
        <v>0</v>
      </c>
      <c r="BW857">
        <v>0</v>
      </c>
      <c r="CX857">
        <f>Y857*Source!I386</f>
        <v>3.75</v>
      </c>
      <c r="CY857">
        <f t="shared" si="98"/>
        <v>1.1200000000000001</v>
      </c>
      <c r="CZ857">
        <f t="shared" si="99"/>
        <v>1.1200000000000001</v>
      </c>
      <c r="DA857">
        <f t="shared" si="100"/>
        <v>1</v>
      </c>
      <c r="DB857">
        <f t="shared" si="96"/>
        <v>5.6</v>
      </c>
      <c r="DC857">
        <f t="shared" si="97"/>
        <v>0</v>
      </c>
    </row>
    <row r="858" spans="1:107">
      <c r="A858">
        <f>ROW(Source!A386)</f>
        <v>386</v>
      </c>
      <c r="B858">
        <v>48583957</v>
      </c>
      <c r="C858">
        <v>48586209</v>
      </c>
      <c r="D858">
        <v>40546487</v>
      </c>
      <c r="E858">
        <v>1</v>
      </c>
      <c r="F858">
        <v>1</v>
      </c>
      <c r="G858">
        <v>1</v>
      </c>
      <c r="H858">
        <v>3</v>
      </c>
      <c r="I858" t="s">
        <v>1428</v>
      </c>
      <c r="J858" t="s">
        <v>1429</v>
      </c>
      <c r="K858" t="s">
        <v>1430</v>
      </c>
      <c r="L858">
        <v>1374</v>
      </c>
      <c r="N858">
        <v>1013</v>
      </c>
      <c r="O858" t="s">
        <v>1431</v>
      </c>
      <c r="P858" t="s">
        <v>1431</v>
      </c>
      <c r="Q858">
        <v>1</v>
      </c>
      <c r="W858">
        <v>0</v>
      </c>
      <c r="X858">
        <v>2131831278</v>
      </c>
      <c r="Y858">
        <v>0.95</v>
      </c>
      <c r="AA858">
        <v>1</v>
      </c>
      <c r="AB858">
        <v>0</v>
      </c>
      <c r="AC858">
        <v>0</v>
      </c>
      <c r="AD858">
        <v>0</v>
      </c>
      <c r="AE858">
        <v>1</v>
      </c>
      <c r="AF858">
        <v>0</v>
      </c>
      <c r="AG858">
        <v>0</v>
      </c>
      <c r="AH858">
        <v>0</v>
      </c>
      <c r="AI858">
        <v>1</v>
      </c>
      <c r="AJ858">
        <v>1</v>
      </c>
      <c r="AK858">
        <v>1</v>
      </c>
      <c r="AL858">
        <v>1</v>
      </c>
      <c r="AN858">
        <v>0</v>
      </c>
      <c r="AO858">
        <v>1</v>
      </c>
      <c r="AP858">
        <v>0</v>
      </c>
      <c r="AQ858">
        <v>0</v>
      </c>
      <c r="AR858">
        <v>0</v>
      </c>
      <c r="AS858" t="s">
        <v>3</v>
      </c>
      <c r="AT858">
        <v>0.95</v>
      </c>
      <c r="AU858" t="s">
        <v>3</v>
      </c>
      <c r="AV858">
        <v>0</v>
      </c>
      <c r="AW858">
        <v>2</v>
      </c>
      <c r="AX858">
        <v>48586229</v>
      </c>
      <c r="AY858">
        <v>1</v>
      </c>
      <c r="AZ858">
        <v>0</v>
      </c>
      <c r="BA858">
        <v>958</v>
      </c>
      <c r="BB858">
        <v>0</v>
      </c>
      <c r="BC858">
        <v>0</v>
      </c>
      <c r="BD858">
        <v>0</v>
      </c>
      <c r="BE858">
        <v>0</v>
      </c>
      <c r="BF858">
        <v>0</v>
      </c>
      <c r="BG858">
        <v>0</v>
      </c>
      <c r="BH858">
        <v>0</v>
      </c>
      <c r="BI858">
        <v>0</v>
      </c>
      <c r="BJ858">
        <v>0</v>
      </c>
      <c r="BK858">
        <v>0</v>
      </c>
      <c r="BL858">
        <v>0</v>
      </c>
      <c r="BM858">
        <v>0</v>
      </c>
      <c r="BN858">
        <v>0</v>
      </c>
      <c r="BO858">
        <v>0</v>
      </c>
      <c r="BP858">
        <v>0</v>
      </c>
      <c r="BQ858">
        <v>0</v>
      </c>
      <c r="BR858">
        <v>0</v>
      </c>
      <c r="BS858">
        <v>0</v>
      </c>
      <c r="BT858">
        <v>0</v>
      </c>
      <c r="BU858">
        <v>0</v>
      </c>
      <c r="BV858">
        <v>0</v>
      </c>
      <c r="BW858">
        <v>0</v>
      </c>
      <c r="CX858">
        <f>Y858*Source!I386</f>
        <v>0.71249999999999991</v>
      </c>
      <c r="CY858">
        <f t="shared" si="98"/>
        <v>1</v>
      </c>
      <c r="CZ858">
        <f t="shared" si="99"/>
        <v>1</v>
      </c>
      <c r="DA858">
        <f t="shared" si="100"/>
        <v>1</v>
      </c>
      <c r="DB858">
        <f t="shared" si="96"/>
        <v>0.95</v>
      </c>
      <c r="DC858">
        <f t="shared" si="97"/>
        <v>0</v>
      </c>
    </row>
    <row r="859" spans="1:107">
      <c r="A859">
        <f>ROW(Source!A387)</f>
        <v>387</v>
      </c>
      <c r="B859">
        <v>48583957</v>
      </c>
      <c r="C859">
        <v>48586230</v>
      </c>
      <c r="D859">
        <v>23351341</v>
      </c>
      <c r="E859">
        <v>1</v>
      </c>
      <c r="F859">
        <v>1</v>
      </c>
      <c r="G859">
        <v>1</v>
      </c>
      <c r="H859">
        <v>1</v>
      </c>
      <c r="I859" t="s">
        <v>1546</v>
      </c>
      <c r="J859" t="s">
        <v>3</v>
      </c>
      <c r="K859" t="s">
        <v>1547</v>
      </c>
      <c r="L859">
        <v>1369</v>
      </c>
      <c r="N859">
        <v>1013</v>
      </c>
      <c r="O859" t="s">
        <v>991</v>
      </c>
      <c r="P859" t="s">
        <v>991</v>
      </c>
      <c r="Q859">
        <v>1</v>
      </c>
      <c r="W859">
        <v>0</v>
      </c>
      <c r="X859">
        <v>1903430866</v>
      </c>
      <c r="Y859">
        <v>6.29</v>
      </c>
      <c r="AA859">
        <v>0</v>
      </c>
      <c r="AB859">
        <v>0</v>
      </c>
      <c r="AC859">
        <v>0</v>
      </c>
      <c r="AD859">
        <v>8.7899999999999991</v>
      </c>
      <c r="AE859">
        <v>0</v>
      </c>
      <c r="AF859">
        <v>0</v>
      </c>
      <c r="AG859">
        <v>0</v>
      </c>
      <c r="AH859">
        <v>8.7899999999999991</v>
      </c>
      <c r="AI859">
        <v>1</v>
      </c>
      <c r="AJ859">
        <v>1</v>
      </c>
      <c r="AK859">
        <v>1</v>
      </c>
      <c r="AL859">
        <v>1</v>
      </c>
      <c r="AN859">
        <v>0</v>
      </c>
      <c r="AO859">
        <v>1</v>
      </c>
      <c r="AP859">
        <v>0</v>
      </c>
      <c r="AQ859">
        <v>0</v>
      </c>
      <c r="AR859">
        <v>0</v>
      </c>
      <c r="AS859" t="s">
        <v>3</v>
      </c>
      <c r="AT859">
        <v>6.29</v>
      </c>
      <c r="AU859" t="s">
        <v>3</v>
      </c>
      <c r="AV859">
        <v>1</v>
      </c>
      <c r="AW859">
        <v>2</v>
      </c>
      <c r="AX859">
        <v>48586241</v>
      </c>
      <c r="AY859">
        <v>1</v>
      </c>
      <c r="AZ859">
        <v>0</v>
      </c>
      <c r="BA859">
        <v>959</v>
      </c>
      <c r="BB859">
        <v>0</v>
      </c>
      <c r="BC859">
        <v>0</v>
      </c>
      <c r="BD859">
        <v>0</v>
      </c>
      <c r="BE859">
        <v>0</v>
      </c>
      <c r="BF859">
        <v>0</v>
      </c>
      <c r="BG859">
        <v>0</v>
      </c>
      <c r="BH859">
        <v>0</v>
      </c>
      <c r="BI859">
        <v>0</v>
      </c>
      <c r="BJ859">
        <v>0</v>
      </c>
      <c r="BK859">
        <v>0</v>
      </c>
      <c r="BL859">
        <v>0</v>
      </c>
      <c r="BM859">
        <v>0</v>
      </c>
      <c r="BN859">
        <v>0</v>
      </c>
      <c r="BO859">
        <v>0</v>
      </c>
      <c r="BP859">
        <v>0</v>
      </c>
      <c r="BQ859">
        <v>0</v>
      </c>
      <c r="BR859">
        <v>0</v>
      </c>
      <c r="BS859">
        <v>0</v>
      </c>
      <c r="BT859">
        <v>0</v>
      </c>
      <c r="BU859">
        <v>0</v>
      </c>
      <c r="BV859">
        <v>0</v>
      </c>
      <c r="BW859">
        <v>0</v>
      </c>
      <c r="CX859">
        <f>Y859*Source!I387</f>
        <v>4.5287999999999995</v>
      </c>
      <c r="CY859">
        <f>AD859</f>
        <v>8.7899999999999991</v>
      </c>
      <c r="CZ859">
        <f>AH859</f>
        <v>8.7899999999999991</v>
      </c>
      <c r="DA859">
        <f>AL859</f>
        <v>1</v>
      </c>
      <c r="DB859">
        <f t="shared" si="96"/>
        <v>55.29</v>
      </c>
      <c r="DC859">
        <f t="shared" si="97"/>
        <v>0</v>
      </c>
    </row>
    <row r="860" spans="1:107">
      <c r="A860">
        <f>ROW(Source!A387)</f>
        <v>387</v>
      </c>
      <c r="B860">
        <v>48583957</v>
      </c>
      <c r="C860">
        <v>48586230</v>
      </c>
      <c r="D860">
        <v>121548</v>
      </c>
      <c r="E860">
        <v>1</v>
      </c>
      <c r="F860">
        <v>1</v>
      </c>
      <c r="G860">
        <v>1</v>
      </c>
      <c r="H860">
        <v>1</v>
      </c>
      <c r="I860" t="s">
        <v>24</v>
      </c>
      <c r="J860" t="s">
        <v>3</v>
      </c>
      <c r="K860" t="s">
        <v>992</v>
      </c>
      <c r="L860">
        <v>608254</v>
      </c>
      <c r="N860">
        <v>1013</v>
      </c>
      <c r="O860" t="s">
        <v>993</v>
      </c>
      <c r="P860" t="s">
        <v>993</v>
      </c>
      <c r="Q860">
        <v>1</v>
      </c>
      <c r="W860">
        <v>0</v>
      </c>
      <c r="X860">
        <v>-185737400</v>
      </c>
      <c r="Y860">
        <v>0.03</v>
      </c>
      <c r="AA860">
        <v>0</v>
      </c>
      <c r="AB860">
        <v>0</v>
      </c>
      <c r="AC860">
        <v>0</v>
      </c>
      <c r="AD860">
        <v>0</v>
      </c>
      <c r="AE860">
        <v>0</v>
      </c>
      <c r="AF860">
        <v>0</v>
      </c>
      <c r="AG860">
        <v>0</v>
      </c>
      <c r="AH860">
        <v>0</v>
      </c>
      <c r="AI860">
        <v>1</v>
      </c>
      <c r="AJ860">
        <v>1</v>
      </c>
      <c r="AK860">
        <v>1</v>
      </c>
      <c r="AL860">
        <v>1</v>
      </c>
      <c r="AN860">
        <v>0</v>
      </c>
      <c r="AO860">
        <v>1</v>
      </c>
      <c r="AP860">
        <v>0</v>
      </c>
      <c r="AQ860">
        <v>0</v>
      </c>
      <c r="AR860">
        <v>0</v>
      </c>
      <c r="AS860" t="s">
        <v>3</v>
      </c>
      <c r="AT860">
        <v>0.03</v>
      </c>
      <c r="AU860" t="s">
        <v>3</v>
      </c>
      <c r="AV860">
        <v>2</v>
      </c>
      <c r="AW860">
        <v>2</v>
      </c>
      <c r="AX860">
        <v>48586242</v>
      </c>
      <c r="AY860">
        <v>1</v>
      </c>
      <c r="AZ860">
        <v>0</v>
      </c>
      <c r="BA860">
        <v>960</v>
      </c>
      <c r="BB860">
        <v>0</v>
      </c>
      <c r="BC860">
        <v>0</v>
      </c>
      <c r="BD860">
        <v>0</v>
      </c>
      <c r="BE860">
        <v>0</v>
      </c>
      <c r="BF860">
        <v>0</v>
      </c>
      <c r="BG860">
        <v>0</v>
      </c>
      <c r="BH860">
        <v>0</v>
      </c>
      <c r="BI860">
        <v>0</v>
      </c>
      <c r="BJ860">
        <v>0</v>
      </c>
      <c r="BK860">
        <v>0</v>
      </c>
      <c r="BL860">
        <v>0</v>
      </c>
      <c r="BM860">
        <v>0</v>
      </c>
      <c r="BN860">
        <v>0</v>
      </c>
      <c r="BO860">
        <v>0</v>
      </c>
      <c r="BP860">
        <v>0</v>
      </c>
      <c r="BQ860">
        <v>0</v>
      </c>
      <c r="BR860">
        <v>0</v>
      </c>
      <c r="BS860">
        <v>0</v>
      </c>
      <c r="BT860">
        <v>0</v>
      </c>
      <c r="BU860">
        <v>0</v>
      </c>
      <c r="BV860">
        <v>0</v>
      </c>
      <c r="BW860">
        <v>0</v>
      </c>
      <c r="CX860">
        <f>Y860*Source!I387</f>
        <v>2.1599999999999998E-2</v>
      </c>
      <c r="CY860">
        <f>AD860</f>
        <v>0</v>
      </c>
      <c r="CZ860">
        <f>AH860</f>
        <v>0</v>
      </c>
      <c r="DA860">
        <f>AL860</f>
        <v>1</v>
      </c>
      <c r="DB860">
        <f t="shared" si="96"/>
        <v>0</v>
      </c>
      <c r="DC860">
        <f t="shared" si="97"/>
        <v>0</v>
      </c>
    </row>
    <row r="861" spans="1:107">
      <c r="A861">
        <f>ROW(Source!A387)</f>
        <v>387</v>
      </c>
      <c r="B861">
        <v>48583957</v>
      </c>
      <c r="C861">
        <v>48586230</v>
      </c>
      <c r="D861">
        <v>40546999</v>
      </c>
      <c r="E861">
        <v>1</v>
      </c>
      <c r="F861">
        <v>1</v>
      </c>
      <c r="G861">
        <v>1</v>
      </c>
      <c r="H861">
        <v>2</v>
      </c>
      <c r="I861" t="s">
        <v>1414</v>
      </c>
      <c r="J861" t="s">
        <v>1415</v>
      </c>
      <c r="K861" t="s">
        <v>1416</v>
      </c>
      <c r="L861">
        <v>1368</v>
      </c>
      <c r="N861">
        <v>1011</v>
      </c>
      <c r="O861" t="s">
        <v>997</v>
      </c>
      <c r="P861" t="s">
        <v>997</v>
      </c>
      <c r="Q861">
        <v>1</v>
      </c>
      <c r="W861">
        <v>0</v>
      </c>
      <c r="X861">
        <v>-1424728221</v>
      </c>
      <c r="Y861">
        <v>0.03</v>
      </c>
      <c r="AA861">
        <v>0</v>
      </c>
      <c r="AB861">
        <v>138.54</v>
      </c>
      <c r="AC861">
        <v>12.1</v>
      </c>
      <c r="AD861">
        <v>0</v>
      </c>
      <c r="AE861">
        <v>0</v>
      </c>
      <c r="AF861">
        <v>138.54</v>
      </c>
      <c r="AG861">
        <v>12.1</v>
      </c>
      <c r="AH861">
        <v>0</v>
      </c>
      <c r="AI861">
        <v>1</v>
      </c>
      <c r="AJ861">
        <v>1</v>
      </c>
      <c r="AK861">
        <v>1</v>
      </c>
      <c r="AL861">
        <v>1</v>
      </c>
      <c r="AN861">
        <v>0</v>
      </c>
      <c r="AO861">
        <v>1</v>
      </c>
      <c r="AP861">
        <v>0</v>
      </c>
      <c r="AQ861">
        <v>0</v>
      </c>
      <c r="AR861">
        <v>0</v>
      </c>
      <c r="AS861" t="s">
        <v>3</v>
      </c>
      <c r="AT861">
        <v>0.03</v>
      </c>
      <c r="AU861" t="s">
        <v>3</v>
      </c>
      <c r="AV861">
        <v>0</v>
      </c>
      <c r="AW861">
        <v>2</v>
      </c>
      <c r="AX861">
        <v>48586243</v>
      </c>
      <c r="AY861">
        <v>1</v>
      </c>
      <c r="AZ861">
        <v>0</v>
      </c>
      <c r="BA861">
        <v>961</v>
      </c>
      <c r="BB861">
        <v>0</v>
      </c>
      <c r="BC861">
        <v>0</v>
      </c>
      <c r="BD861">
        <v>0</v>
      </c>
      <c r="BE861">
        <v>0</v>
      </c>
      <c r="BF861">
        <v>0</v>
      </c>
      <c r="BG861">
        <v>0</v>
      </c>
      <c r="BH861">
        <v>0</v>
      </c>
      <c r="BI861">
        <v>0</v>
      </c>
      <c r="BJ861">
        <v>0</v>
      </c>
      <c r="BK861">
        <v>0</v>
      </c>
      <c r="BL861">
        <v>0</v>
      </c>
      <c r="BM861">
        <v>0</v>
      </c>
      <c r="BN861">
        <v>0</v>
      </c>
      <c r="BO861">
        <v>0</v>
      </c>
      <c r="BP861">
        <v>0</v>
      </c>
      <c r="BQ861">
        <v>0</v>
      </c>
      <c r="BR861">
        <v>0</v>
      </c>
      <c r="BS861">
        <v>0</v>
      </c>
      <c r="BT861">
        <v>0</v>
      </c>
      <c r="BU861">
        <v>0</v>
      </c>
      <c r="BV861">
        <v>0</v>
      </c>
      <c r="BW861">
        <v>0</v>
      </c>
      <c r="CX861">
        <f>Y861*Source!I387</f>
        <v>2.1599999999999998E-2</v>
      </c>
      <c r="CY861">
        <f>AB861</f>
        <v>138.54</v>
      </c>
      <c r="CZ861">
        <f>AF861</f>
        <v>138.54</v>
      </c>
      <c r="DA861">
        <f>AJ861</f>
        <v>1</v>
      </c>
      <c r="DB861">
        <f t="shared" si="96"/>
        <v>4.16</v>
      </c>
      <c r="DC861">
        <f t="shared" si="97"/>
        <v>0.36</v>
      </c>
    </row>
    <row r="862" spans="1:107">
      <c r="A862">
        <f>ROW(Source!A387)</f>
        <v>387</v>
      </c>
      <c r="B862">
        <v>48583957</v>
      </c>
      <c r="C862">
        <v>48586230</v>
      </c>
      <c r="D862">
        <v>40548857</v>
      </c>
      <c r="E862">
        <v>1</v>
      </c>
      <c r="F862">
        <v>1</v>
      </c>
      <c r="G862">
        <v>1</v>
      </c>
      <c r="H862">
        <v>2</v>
      </c>
      <c r="I862" t="s">
        <v>1028</v>
      </c>
      <c r="J862" t="s">
        <v>1029</v>
      </c>
      <c r="K862" t="s">
        <v>1030</v>
      </c>
      <c r="L862">
        <v>1368</v>
      </c>
      <c r="N862">
        <v>1011</v>
      </c>
      <c r="O862" t="s">
        <v>997</v>
      </c>
      <c r="P862" t="s">
        <v>997</v>
      </c>
      <c r="Q862">
        <v>1</v>
      </c>
      <c r="W862">
        <v>0</v>
      </c>
      <c r="X862">
        <v>-671646184</v>
      </c>
      <c r="Y862">
        <v>0.03</v>
      </c>
      <c r="AA862">
        <v>0</v>
      </c>
      <c r="AB862">
        <v>91.76</v>
      </c>
      <c r="AC862">
        <v>10.35</v>
      </c>
      <c r="AD862">
        <v>0</v>
      </c>
      <c r="AE862">
        <v>0</v>
      </c>
      <c r="AF862">
        <v>91.76</v>
      </c>
      <c r="AG862">
        <v>10.35</v>
      </c>
      <c r="AH862">
        <v>0</v>
      </c>
      <c r="AI862">
        <v>1</v>
      </c>
      <c r="AJ862">
        <v>1</v>
      </c>
      <c r="AK862">
        <v>1</v>
      </c>
      <c r="AL862">
        <v>1</v>
      </c>
      <c r="AN862">
        <v>0</v>
      </c>
      <c r="AO862">
        <v>1</v>
      </c>
      <c r="AP862">
        <v>0</v>
      </c>
      <c r="AQ862">
        <v>0</v>
      </c>
      <c r="AR862">
        <v>0</v>
      </c>
      <c r="AS862" t="s">
        <v>3</v>
      </c>
      <c r="AT862">
        <v>0.03</v>
      </c>
      <c r="AU862" t="s">
        <v>3</v>
      </c>
      <c r="AV862">
        <v>0</v>
      </c>
      <c r="AW862">
        <v>2</v>
      </c>
      <c r="AX862">
        <v>48586244</v>
      </c>
      <c r="AY862">
        <v>1</v>
      </c>
      <c r="AZ862">
        <v>0</v>
      </c>
      <c r="BA862">
        <v>962</v>
      </c>
      <c r="BB862">
        <v>0</v>
      </c>
      <c r="BC862">
        <v>0</v>
      </c>
      <c r="BD862">
        <v>0</v>
      </c>
      <c r="BE862">
        <v>0</v>
      </c>
      <c r="BF862">
        <v>0</v>
      </c>
      <c r="BG862">
        <v>0</v>
      </c>
      <c r="BH862">
        <v>0</v>
      </c>
      <c r="BI862">
        <v>0</v>
      </c>
      <c r="BJ862">
        <v>0</v>
      </c>
      <c r="BK862">
        <v>0</v>
      </c>
      <c r="BL862">
        <v>0</v>
      </c>
      <c r="BM862">
        <v>0</v>
      </c>
      <c r="BN862">
        <v>0</v>
      </c>
      <c r="BO862">
        <v>0</v>
      </c>
      <c r="BP862">
        <v>0</v>
      </c>
      <c r="BQ862">
        <v>0</v>
      </c>
      <c r="BR862">
        <v>0</v>
      </c>
      <c r="BS862">
        <v>0</v>
      </c>
      <c r="BT862">
        <v>0</v>
      </c>
      <c r="BU862">
        <v>0</v>
      </c>
      <c r="BV862">
        <v>0</v>
      </c>
      <c r="BW862">
        <v>0</v>
      </c>
      <c r="CX862">
        <f>Y862*Source!I387</f>
        <v>2.1599999999999998E-2</v>
      </c>
      <c r="CY862">
        <f>AB862</f>
        <v>91.76</v>
      </c>
      <c r="CZ862">
        <f>AF862</f>
        <v>91.76</v>
      </c>
      <c r="DA862">
        <f>AJ862</f>
        <v>1</v>
      </c>
      <c r="DB862">
        <f t="shared" si="96"/>
        <v>2.75</v>
      </c>
      <c r="DC862">
        <f t="shared" si="97"/>
        <v>0.31</v>
      </c>
    </row>
    <row r="863" spans="1:107">
      <c r="A863">
        <f>ROW(Source!A387)</f>
        <v>387</v>
      </c>
      <c r="B863">
        <v>48583957</v>
      </c>
      <c r="C863">
        <v>48586230</v>
      </c>
      <c r="D863">
        <v>40483164</v>
      </c>
      <c r="E863">
        <v>1</v>
      </c>
      <c r="F863">
        <v>1</v>
      </c>
      <c r="G863">
        <v>1</v>
      </c>
      <c r="H863">
        <v>3</v>
      </c>
      <c r="I863" t="s">
        <v>1548</v>
      </c>
      <c r="J863" t="s">
        <v>1549</v>
      </c>
      <c r="K863" t="s">
        <v>1550</v>
      </c>
      <c r="L863">
        <v>1348</v>
      </c>
      <c r="N863">
        <v>1009</v>
      </c>
      <c r="O863" t="s">
        <v>40</v>
      </c>
      <c r="P863" t="s">
        <v>40</v>
      </c>
      <c r="Q863">
        <v>1000</v>
      </c>
      <c r="W863">
        <v>0</v>
      </c>
      <c r="X863">
        <v>1308476329</v>
      </c>
      <c r="Y863">
        <v>1.0499999999999999E-3</v>
      </c>
      <c r="AA863">
        <v>1820</v>
      </c>
      <c r="AB863">
        <v>0</v>
      </c>
      <c r="AC863">
        <v>0</v>
      </c>
      <c r="AD863">
        <v>0</v>
      </c>
      <c r="AE863">
        <v>1820</v>
      </c>
      <c r="AF863">
        <v>0</v>
      </c>
      <c r="AG863">
        <v>0</v>
      </c>
      <c r="AH863">
        <v>0</v>
      </c>
      <c r="AI863">
        <v>1</v>
      </c>
      <c r="AJ863">
        <v>1</v>
      </c>
      <c r="AK863">
        <v>1</v>
      </c>
      <c r="AL863">
        <v>1</v>
      </c>
      <c r="AN863">
        <v>0</v>
      </c>
      <c r="AO863">
        <v>1</v>
      </c>
      <c r="AP863">
        <v>0</v>
      </c>
      <c r="AQ863">
        <v>0</v>
      </c>
      <c r="AR863">
        <v>0</v>
      </c>
      <c r="AS863" t="s">
        <v>3</v>
      </c>
      <c r="AT863">
        <v>1.0499999999999999E-3</v>
      </c>
      <c r="AU863" t="s">
        <v>3</v>
      </c>
      <c r="AV863">
        <v>0</v>
      </c>
      <c r="AW863">
        <v>2</v>
      </c>
      <c r="AX863">
        <v>48586245</v>
      </c>
      <c r="AY863">
        <v>1</v>
      </c>
      <c r="AZ863">
        <v>0</v>
      </c>
      <c r="BA863">
        <v>963</v>
      </c>
      <c r="BB863">
        <v>0</v>
      </c>
      <c r="BC863">
        <v>0</v>
      </c>
      <c r="BD863">
        <v>0</v>
      </c>
      <c r="BE863">
        <v>0</v>
      </c>
      <c r="BF863">
        <v>0</v>
      </c>
      <c r="BG863">
        <v>0</v>
      </c>
      <c r="BH863">
        <v>0</v>
      </c>
      <c r="BI863">
        <v>0</v>
      </c>
      <c r="BJ863">
        <v>0</v>
      </c>
      <c r="BK863">
        <v>0</v>
      </c>
      <c r="BL863">
        <v>0</v>
      </c>
      <c r="BM863">
        <v>0</v>
      </c>
      <c r="BN863">
        <v>0</v>
      </c>
      <c r="BO863">
        <v>0</v>
      </c>
      <c r="BP863">
        <v>0</v>
      </c>
      <c r="BQ863">
        <v>0</v>
      </c>
      <c r="BR863">
        <v>0</v>
      </c>
      <c r="BS863">
        <v>0</v>
      </c>
      <c r="BT863">
        <v>0</v>
      </c>
      <c r="BU863">
        <v>0</v>
      </c>
      <c r="BV863">
        <v>0</v>
      </c>
      <c r="BW863">
        <v>0</v>
      </c>
      <c r="CX863">
        <f>Y863*Source!I387</f>
        <v>7.5599999999999994E-4</v>
      </c>
      <c r="CY863">
        <f t="shared" ref="CY863:CY868" si="101">AA863</f>
        <v>1820</v>
      </c>
      <c r="CZ863">
        <f t="shared" ref="CZ863:CZ868" si="102">AE863</f>
        <v>1820</v>
      </c>
      <c r="DA863">
        <f t="shared" ref="DA863:DA868" si="103">AI863</f>
        <v>1</v>
      </c>
      <c r="DB863">
        <f t="shared" si="96"/>
        <v>1.91</v>
      </c>
      <c r="DC863">
        <f t="shared" si="97"/>
        <v>0</v>
      </c>
    </row>
    <row r="864" spans="1:107">
      <c r="A864">
        <f>ROW(Source!A387)</f>
        <v>387</v>
      </c>
      <c r="B864">
        <v>48583957</v>
      </c>
      <c r="C864">
        <v>48586230</v>
      </c>
      <c r="D864">
        <v>40485257</v>
      </c>
      <c r="E864">
        <v>1</v>
      </c>
      <c r="F864">
        <v>1</v>
      </c>
      <c r="G864">
        <v>1</v>
      </c>
      <c r="H864">
        <v>3</v>
      </c>
      <c r="I864" t="s">
        <v>1422</v>
      </c>
      <c r="J864" t="s">
        <v>1423</v>
      </c>
      <c r="K864" t="s">
        <v>1424</v>
      </c>
      <c r="L864">
        <v>1346</v>
      </c>
      <c r="N864">
        <v>1009</v>
      </c>
      <c r="O864" t="s">
        <v>220</v>
      </c>
      <c r="P864" t="s">
        <v>220</v>
      </c>
      <c r="Q864">
        <v>1</v>
      </c>
      <c r="W864">
        <v>0</v>
      </c>
      <c r="X864">
        <v>1831350124</v>
      </c>
      <c r="Y864">
        <v>0.02</v>
      </c>
      <c r="AA864">
        <v>29.04</v>
      </c>
      <c r="AB864">
        <v>0</v>
      </c>
      <c r="AC864">
        <v>0</v>
      </c>
      <c r="AD864">
        <v>0</v>
      </c>
      <c r="AE864">
        <v>29.04</v>
      </c>
      <c r="AF864">
        <v>0</v>
      </c>
      <c r="AG864">
        <v>0</v>
      </c>
      <c r="AH864">
        <v>0</v>
      </c>
      <c r="AI864">
        <v>1</v>
      </c>
      <c r="AJ864">
        <v>1</v>
      </c>
      <c r="AK864">
        <v>1</v>
      </c>
      <c r="AL864">
        <v>1</v>
      </c>
      <c r="AN864">
        <v>0</v>
      </c>
      <c r="AO864">
        <v>1</v>
      </c>
      <c r="AP864">
        <v>0</v>
      </c>
      <c r="AQ864">
        <v>0</v>
      </c>
      <c r="AR864">
        <v>0</v>
      </c>
      <c r="AS864" t="s">
        <v>3</v>
      </c>
      <c r="AT864">
        <v>0.02</v>
      </c>
      <c r="AU864" t="s">
        <v>3</v>
      </c>
      <c r="AV864">
        <v>0</v>
      </c>
      <c r="AW864">
        <v>2</v>
      </c>
      <c r="AX864">
        <v>48586246</v>
      </c>
      <c r="AY864">
        <v>1</v>
      </c>
      <c r="AZ864">
        <v>0</v>
      </c>
      <c r="BA864">
        <v>964</v>
      </c>
      <c r="BB864">
        <v>0</v>
      </c>
      <c r="BC864">
        <v>0</v>
      </c>
      <c r="BD864">
        <v>0</v>
      </c>
      <c r="BE864">
        <v>0</v>
      </c>
      <c r="BF864">
        <v>0</v>
      </c>
      <c r="BG864">
        <v>0</v>
      </c>
      <c r="BH864">
        <v>0</v>
      </c>
      <c r="BI864">
        <v>0</v>
      </c>
      <c r="BJ864">
        <v>0</v>
      </c>
      <c r="BK864">
        <v>0</v>
      </c>
      <c r="BL864">
        <v>0</v>
      </c>
      <c r="BM864">
        <v>0</v>
      </c>
      <c r="BN864">
        <v>0</v>
      </c>
      <c r="BO864">
        <v>0</v>
      </c>
      <c r="BP864">
        <v>0</v>
      </c>
      <c r="BQ864">
        <v>0</v>
      </c>
      <c r="BR864">
        <v>0</v>
      </c>
      <c r="BS864">
        <v>0</v>
      </c>
      <c r="BT864">
        <v>0</v>
      </c>
      <c r="BU864">
        <v>0</v>
      </c>
      <c r="BV864">
        <v>0</v>
      </c>
      <c r="BW864">
        <v>0</v>
      </c>
      <c r="CX864">
        <f>Y864*Source!I387</f>
        <v>1.44E-2</v>
      </c>
      <c r="CY864">
        <f t="shared" si="101"/>
        <v>29.04</v>
      </c>
      <c r="CZ864">
        <f t="shared" si="102"/>
        <v>29.04</v>
      </c>
      <c r="DA864">
        <f t="shared" si="103"/>
        <v>1</v>
      </c>
      <c r="DB864">
        <f t="shared" si="96"/>
        <v>0.57999999999999996</v>
      </c>
      <c r="DC864">
        <f t="shared" si="97"/>
        <v>0</v>
      </c>
    </row>
    <row r="865" spans="1:107">
      <c r="A865">
        <f>ROW(Source!A387)</f>
        <v>387</v>
      </c>
      <c r="B865">
        <v>48583957</v>
      </c>
      <c r="C865">
        <v>48586230</v>
      </c>
      <c r="D865">
        <v>40485704</v>
      </c>
      <c r="E865">
        <v>1</v>
      </c>
      <c r="F865">
        <v>1</v>
      </c>
      <c r="G865">
        <v>1</v>
      </c>
      <c r="H865">
        <v>3</v>
      </c>
      <c r="I865" t="s">
        <v>1497</v>
      </c>
      <c r="J865" t="s">
        <v>1498</v>
      </c>
      <c r="K865" t="s">
        <v>1499</v>
      </c>
      <c r="L865">
        <v>1346</v>
      </c>
      <c r="N865">
        <v>1009</v>
      </c>
      <c r="O865" t="s">
        <v>220</v>
      </c>
      <c r="P865" t="s">
        <v>220</v>
      </c>
      <c r="Q865">
        <v>1</v>
      </c>
      <c r="W865">
        <v>0</v>
      </c>
      <c r="X865">
        <v>-572780356</v>
      </c>
      <c r="Y865">
        <v>0.32</v>
      </c>
      <c r="AA865">
        <v>31</v>
      </c>
      <c r="AB865">
        <v>0</v>
      </c>
      <c r="AC865">
        <v>0</v>
      </c>
      <c r="AD865">
        <v>0</v>
      </c>
      <c r="AE865">
        <v>31</v>
      </c>
      <c r="AF865">
        <v>0</v>
      </c>
      <c r="AG865">
        <v>0</v>
      </c>
      <c r="AH865">
        <v>0</v>
      </c>
      <c r="AI865">
        <v>1</v>
      </c>
      <c r="AJ865">
        <v>1</v>
      </c>
      <c r="AK865">
        <v>1</v>
      </c>
      <c r="AL865">
        <v>1</v>
      </c>
      <c r="AN865">
        <v>0</v>
      </c>
      <c r="AO865">
        <v>1</v>
      </c>
      <c r="AP865">
        <v>0</v>
      </c>
      <c r="AQ865">
        <v>0</v>
      </c>
      <c r="AR865">
        <v>0</v>
      </c>
      <c r="AS865" t="s">
        <v>3</v>
      </c>
      <c r="AT865">
        <v>0.32</v>
      </c>
      <c r="AU865" t="s">
        <v>3</v>
      </c>
      <c r="AV865">
        <v>0</v>
      </c>
      <c r="AW865">
        <v>2</v>
      </c>
      <c r="AX865">
        <v>48586247</v>
      </c>
      <c r="AY865">
        <v>1</v>
      </c>
      <c r="AZ865">
        <v>0</v>
      </c>
      <c r="BA865">
        <v>965</v>
      </c>
      <c r="BB865">
        <v>0</v>
      </c>
      <c r="BC865">
        <v>0</v>
      </c>
      <c r="BD865">
        <v>0</v>
      </c>
      <c r="BE865">
        <v>0</v>
      </c>
      <c r="BF865">
        <v>0</v>
      </c>
      <c r="BG865">
        <v>0</v>
      </c>
      <c r="BH865">
        <v>0</v>
      </c>
      <c r="BI865">
        <v>0</v>
      </c>
      <c r="BJ865">
        <v>0</v>
      </c>
      <c r="BK865">
        <v>0</v>
      </c>
      <c r="BL865">
        <v>0</v>
      </c>
      <c r="BM865">
        <v>0</v>
      </c>
      <c r="BN865">
        <v>0</v>
      </c>
      <c r="BO865">
        <v>0</v>
      </c>
      <c r="BP865">
        <v>0</v>
      </c>
      <c r="BQ865">
        <v>0</v>
      </c>
      <c r="BR865">
        <v>0</v>
      </c>
      <c r="BS865">
        <v>0</v>
      </c>
      <c r="BT865">
        <v>0</v>
      </c>
      <c r="BU865">
        <v>0</v>
      </c>
      <c r="BV865">
        <v>0</v>
      </c>
      <c r="BW865">
        <v>0</v>
      </c>
      <c r="CX865">
        <f>Y865*Source!I387</f>
        <v>0.23039999999999999</v>
      </c>
      <c r="CY865">
        <f t="shared" si="101"/>
        <v>31</v>
      </c>
      <c r="CZ865">
        <f t="shared" si="102"/>
        <v>31</v>
      </c>
      <c r="DA865">
        <f t="shared" si="103"/>
        <v>1</v>
      </c>
      <c r="DB865">
        <f t="shared" si="96"/>
        <v>9.92</v>
      </c>
      <c r="DC865">
        <f t="shared" si="97"/>
        <v>0</v>
      </c>
    </row>
    <row r="866" spans="1:107">
      <c r="A866">
        <f>ROW(Source!A387)</f>
        <v>387</v>
      </c>
      <c r="B866">
        <v>48583957</v>
      </c>
      <c r="C866">
        <v>48586230</v>
      </c>
      <c r="D866">
        <v>40538608</v>
      </c>
      <c r="E866">
        <v>1</v>
      </c>
      <c r="F866">
        <v>1</v>
      </c>
      <c r="G866">
        <v>1</v>
      </c>
      <c r="H866">
        <v>3</v>
      </c>
      <c r="I866" t="s">
        <v>1557</v>
      </c>
      <c r="J866" t="s">
        <v>1558</v>
      </c>
      <c r="K866" t="s">
        <v>1559</v>
      </c>
      <c r="L866">
        <v>1354</v>
      </c>
      <c r="N866">
        <v>1010</v>
      </c>
      <c r="O866" t="s">
        <v>170</v>
      </c>
      <c r="P866" t="s">
        <v>170</v>
      </c>
      <c r="Q866">
        <v>1</v>
      </c>
      <c r="W866">
        <v>0</v>
      </c>
      <c r="X866">
        <v>1999243196</v>
      </c>
      <c r="Y866">
        <v>5</v>
      </c>
      <c r="AA866">
        <v>1.45</v>
      </c>
      <c r="AB866">
        <v>0</v>
      </c>
      <c r="AC866">
        <v>0</v>
      </c>
      <c r="AD866">
        <v>0</v>
      </c>
      <c r="AE866">
        <v>1.45</v>
      </c>
      <c r="AF866">
        <v>0</v>
      </c>
      <c r="AG866">
        <v>0</v>
      </c>
      <c r="AH866">
        <v>0</v>
      </c>
      <c r="AI866">
        <v>1</v>
      </c>
      <c r="AJ866">
        <v>1</v>
      </c>
      <c r="AK866">
        <v>1</v>
      </c>
      <c r="AL866">
        <v>1</v>
      </c>
      <c r="AN866">
        <v>0</v>
      </c>
      <c r="AO866">
        <v>1</v>
      </c>
      <c r="AP866">
        <v>0</v>
      </c>
      <c r="AQ866">
        <v>0</v>
      </c>
      <c r="AR866">
        <v>0</v>
      </c>
      <c r="AS866" t="s">
        <v>3</v>
      </c>
      <c r="AT866">
        <v>5</v>
      </c>
      <c r="AU866" t="s">
        <v>3</v>
      </c>
      <c r="AV866">
        <v>0</v>
      </c>
      <c r="AW866">
        <v>2</v>
      </c>
      <c r="AX866">
        <v>48586248</v>
      </c>
      <c r="AY866">
        <v>1</v>
      </c>
      <c r="AZ866">
        <v>0</v>
      </c>
      <c r="BA866">
        <v>966</v>
      </c>
      <c r="BB866">
        <v>0</v>
      </c>
      <c r="BC866">
        <v>0</v>
      </c>
      <c r="BD866">
        <v>0</v>
      </c>
      <c r="BE866">
        <v>0</v>
      </c>
      <c r="BF866">
        <v>0</v>
      </c>
      <c r="BG866">
        <v>0</v>
      </c>
      <c r="BH866">
        <v>0</v>
      </c>
      <c r="BI866">
        <v>0</v>
      </c>
      <c r="BJ866">
        <v>0</v>
      </c>
      <c r="BK866">
        <v>0</v>
      </c>
      <c r="BL866">
        <v>0</v>
      </c>
      <c r="BM866">
        <v>0</v>
      </c>
      <c r="BN866">
        <v>0</v>
      </c>
      <c r="BO866">
        <v>0</v>
      </c>
      <c r="BP866">
        <v>0</v>
      </c>
      <c r="BQ866">
        <v>0</v>
      </c>
      <c r="BR866">
        <v>0</v>
      </c>
      <c r="BS866">
        <v>0</v>
      </c>
      <c r="BT866">
        <v>0</v>
      </c>
      <c r="BU866">
        <v>0</v>
      </c>
      <c r="BV866">
        <v>0</v>
      </c>
      <c r="BW866">
        <v>0</v>
      </c>
      <c r="CX866">
        <f>Y866*Source!I387</f>
        <v>3.5999999999999996</v>
      </c>
      <c r="CY866">
        <f t="shared" si="101"/>
        <v>1.45</v>
      </c>
      <c r="CZ866">
        <f t="shared" si="102"/>
        <v>1.45</v>
      </c>
      <c r="DA866">
        <f t="shared" si="103"/>
        <v>1</v>
      </c>
      <c r="DB866">
        <f t="shared" si="96"/>
        <v>7.25</v>
      </c>
      <c r="DC866">
        <f t="shared" si="97"/>
        <v>0</v>
      </c>
    </row>
    <row r="867" spans="1:107">
      <c r="A867">
        <f>ROW(Source!A387)</f>
        <v>387</v>
      </c>
      <c r="B867">
        <v>48583957</v>
      </c>
      <c r="C867">
        <v>48586230</v>
      </c>
      <c r="D867">
        <v>40545373</v>
      </c>
      <c r="E867">
        <v>1</v>
      </c>
      <c r="F867">
        <v>1</v>
      </c>
      <c r="G867">
        <v>1</v>
      </c>
      <c r="H867">
        <v>3</v>
      </c>
      <c r="I867" t="s">
        <v>1560</v>
      </c>
      <c r="J867" t="s">
        <v>1561</v>
      </c>
      <c r="K867" t="s">
        <v>1562</v>
      </c>
      <c r="L867">
        <v>1356</v>
      </c>
      <c r="N867">
        <v>1010</v>
      </c>
      <c r="O867" t="s">
        <v>898</v>
      </c>
      <c r="P867" t="s">
        <v>898</v>
      </c>
      <c r="Q867">
        <v>1000</v>
      </c>
      <c r="W867">
        <v>0</v>
      </c>
      <c r="X867">
        <v>-1257041707</v>
      </c>
      <c r="Y867">
        <v>1.2200000000000001E-2</v>
      </c>
      <c r="AA867">
        <v>178.85</v>
      </c>
      <c r="AB867">
        <v>0</v>
      </c>
      <c r="AC867">
        <v>0</v>
      </c>
      <c r="AD867">
        <v>0</v>
      </c>
      <c r="AE867">
        <v>178.85</v>
      </c>
      <c r="AF867">
        <v>0</v>
      </c>
      <c r="AG867">
        <v>0</v>
      </c>
      <c r="AH867">
        <v>0</v>
      </c>
      <c r="AI867">
        <v>1</v>
      </c>
      <c r="AJ867">
        <v>1</v>
      </c>
      <c r="AK867">
        <v>1</v>
      </c>
      <c r="AL867">
        <v>1</v>
      </c>
      <c r="AN867">
        <v>0</v>
      </c>
      <c r="AO867">
        <v>1</v>
      </c>
      <c r="AP867">
        <v>0</v>
      </c>
      <c r="AQ867">
        <v>0</v>
      </c>
      <c r="AR867">
        <v>0</v>
      </c>
      <c r="AS867" t="s">
        <v>3</v>
      </c>
      <c r="AT867">
        <v>1.2200000000000001E-2</v>
      </c>
      <c r="AU867" t="s">
        <v>3</v>
      </c>
      <c r="AV867">
        <v>0</v>
      </c>
      <c r="AW867">
        <v>2</v>
      </c>
      <c r="AX867">
        <v>48586249</v>
      </c>
      <c r="AY867">
        <v>1</v>
      </c>
      <c r="AZ867">
        <v>0</v>
      </c>
      <c r="BA867">
        <v>967</v>
      </c>
      <c r="BB867">
        <v>0</v>
      </c>
      <c r="BC867">
        <v>0</v>
      </c>
      <c r="BD867">
        <v>0</v>
      </c>
      <c r="BE867">
        <v>0</v>
      </c>
      <c r="BF867">
        <v>0</v>
      </c>
      <c r="BG867">
        <v>0</v>
      </c>
      <c r="BH867">
        <v>0</v>
      </c>
      <c r="BI867">
        <v>0</v>
      </c>
      <c r="BJ867">
        <v>0</v>
      </c>
      <c r="BK867">
        <v>0</v>
      </c>
      <c r="BL867">
        <v>0</v>
      </c>
      <c r="BM867">
        <v>0</v>
      </c>
      <c r="BN867">
        <v>0</v>
      </c>
      <c r="BO867">
        <v>0</v>
      </c>
      <c r="BP867">
        <v>0</v>
      </c>
      <c r="BQ867">
        <v>0</v>
      </c>
      <c r="BR867">
        <v>0</v>
      </c>
      <c r="BS867">
        <v>0</v>
      </c>
      <c r="BT867">
        <v>0</v>
      </c>
      <c r="BU867">
        <v>0</v>
      </c>
      <c r="BV867">
        <v>0</v>
      </c>
      <c r="BW867">
        <v>0</v>
      </c>
      <c r="CX867">
        <f>Y867*Source!I387</f>
        <v>8.7840000000000001E-3</v>
      </c>
      <c r="CY867">
        <f t="shared" si="101"/>
        <v>178.85</v>
      </c>
      <c r="CZ867">
        <f t="shared" si="102"/>
        <v>178.85</v>
      </c>
      <c r="DA867">
        <f t="shared" si="103"/>
        <v>1</v>
      </c>
      <c r="DB867">
        <f t="shared" si="96"/>
        <v>2.1800000000000002</v>
      </c>
      <c r="DC867">
        <f t="shared" si="97"/>
        <v>0</v>
      </c>
    </row>
    <row r="868" spans="1:107">
      <c r="A868">
        <f>ROW(Source!A387)</f>
        <v>387</v>
      </c>
      <c r="B868">
        <v>48583957</v>
      </c>
      <c r="C868">
        <v>48586230</v>
      </c>
      <c r="D868">
        <v>40546487</v>
      </c>
      <c r="E868">
        <v>1</v>
      </c>
      <c r="F868">
        <v>1</v>
      </c>
      <c r="G868">
        <v>1</v>
      </c>
      <c r="H868">
        <v>3</v>
      </c>
      <c r="I868" t="s">
        <v>1428</v>
      </c>
      <c r="J868" t="s">
        <v>1429</v>
      </c>
      <c r="K868" t="s">
        <v>1430</v>
      </c>
      <c r="L868">
        <v>1374</v>
      </c>
      <c r="N868">
        <v>1013</v>
      </c>
      <c r="O868" t="s">
        <v>1431</v>
      </c>
      <c r="P868" t="s">
        <v>1431</v>
      </c>
      <c r="Q868">
        <v>1</v>
      </c>
      <c r="W868">
        <v>0</v>
      </c>
      <c r="X868">
        <v>2131831278</v>
      </c>
      <c r="Y868">
        <v>1.1100000000000001</v>
      </c>
      <c r="AA868">
        <v>1</v>
      </c>
      <c r="AB868">
        <v>0</v>
      </c>
      <c r="AC868">
        <v>0</v>
      </c>
      <c r="AD868">
        <v>0</v>
      </c>
      <c r="AE868">
        <v>1</v>
      </c>
      <c r="AF868">
        <v>0</v>
      </c>
      <c r="AG868">
        <v>0</v>
      </c>
      <c r="AH868">
        <v>0</v>
      </c>
      <c r="AI868">
        <v>1</v>
      </c>
      <c r="AJ868">
        <v>1</v>
      </c>
      <c r="AK868">
        <v>1</v>
      </c>
      <c r="AL868">
        <v>1</v>
      </c>
      <c r="AN868">
        <v>0</v>
      </c>
      <c r="AO868">
        <v>1</v>
      </c>
      <c r="AP868">
        <v>0</v>
      </c>
      <c r="AQ868">
        <v>0</v>
      </c>
      <c r="AR868">
        <v>0</v>
      </c>
      <c r="AS868" t="s">
        <v>3</v>
      </c>
      <c r="AT868">
        <v>1.1100000000000001</v>
      </c>
      <c r="AU868" t="s">
        <v>3</v>
      </c>
      <c r="AV868">
        <v>0</v>
      </c>
      <c r="AW868">
        <v>2</v>
      </c>
      <c r="AX868">
        <v>48586250</v>
      </c>
      <c r="AY868">
        <v>1</v>
      </c>
      <c r="AZ868">
        <v>0</v>
      </c>
      <c r="BA868">
        <v>968</v>
      </c>
      <c r="BB868">
        <v>0</v>
      </c>
      <c r="BC868">
        <v>0</v>
      </c>
      <c r="BD868">
        <v>0</v>
      </c>
      <c r="BE868">
        <v>0</v>
      </c>
      <c r="BF868">
        <v>0</v>
      </c>
      <c r="BG868">
        <v>0</v>
      </c>
      <c r="BH868">
        <v>0</v>
      </c>
      <c r="BI868">
        <v>0</v>
      </c>
      <c r="BJ868">
        <v>0</v>
      </c>
      <c r="BK868">
        <v>0</v>
      </c>
      <c r="BL868">
        <v>0</v>
      </c>
      <c r="BM868">
        <v>0</v>
      </c>
      <c r="BN868">
        <v>0</v>
      </c>
      <c r="BO868">
        <v>0</v>
      </c>
      <c r="BP868">
        <v>0</v>
      </c>
      <c r="BQ868">
        <v>0</v>
      </c>
      <c r="BR868">
        <v>0</v>
      </c>
      <c r="BS868">
        <v>0</v>
      </c>
      <c r="BT868">
        <v>0</v>
      </c>
      <c r="BU868">
        <v>0</v>
      </c>
      <c r="BV868">
        <v>0</v>
      </c>
      <c r="BW868">
        <v>0</v>
      </c>
      <c r="CX868">
        <f>Y868*Source!I387</f>
        <v>0.79920000000000002</v>
      </c>
      <c r="CY868">
        <f t="shared" si="101"/>
        <v>1</v>
      </c>
      <c r="CZ868">
        <f t="shared" si="102"/>
        <v>1</v>
      </c>
      <c r="DA868">
        <f t="shared" si="103"/>
        <v>1</v>
      </c>
      <c r="DB868">
        <f t="shared" si="96"/>
        <v>1.1100000000000001</v>
      </c>
      <c r="DC868">
        <f t="shared" si="97"/>
        <v>0</v>
      </c>
    </row>
    <row r="869" spans="1:107">
      <c r="A869">
        <f>ROW(Source!A388)</f>
        <v>388</v>
      </c>
      <c r="B869">
        <v>48583957</v>
      </c>
      <c r="C869">
        <v>48586251</v>
      </c>
      <c r="D869">
        <v>23351341</v>
      </c>
      <c r="E869">
        <v>1</v>
      </c>
      <c r="F869">
        <v>1</v>
      </c>
      <c r="G869">
        <v>1</v>
      </c>
      <c r="H869">
        <v>1</v>
      </c>
      <c r="I869" t="s">
        <v>1546</v>
      </c>
      <c r="J869" t="s">
        <v>3</v>
      </c>
      <c r="K869" t="s">
        <v>1547</v>
      </c>
      <c r="L869">
        <v>1369</v>
      </c>
      <c r="N869">
        <v>1013</v>
      </c>
      <c r="O869" t="s">
        <v>991</v>
      </c>
      <c r="P869" t="s">
        <v>991</v>
      </c>
      <c r="Q869">
        <v>1</v>
      </c>
      <c r="W869">
        <v>0</v>
      </c>
      <c r="X869">
        <v>1903430866</v>
      </c>
      <c r="Y869">
        <v>2.82</v>
      </c>
      <c r="AA869">
        <v>0</v>
      </c>
      <c r="AB869">
        <v>0</v>
      </c>
      <c r="AC869">
        <v>0</v>
      </c>
      <c r="AD869">
        <v>8.7899999999999991</v>
      </c>
      <c r="AE869">
        <v>0</v>
      </c>
      <c r="AF869">
        <v>0</v>
      </c>
      <c r="AG869">
        <v>0</v>
      </c>
      <c r="AH869">
        <v>8.7899999999999991</v>
      </c>
      <c r="AI869">
        <v>1</v>
      </c>
      <c r="AJ869">
        <v>1</v>
      </c>
      <c r="AK869">
        <v>1</v>
      </c>
      <c r="AL869">
        <v>1</v>
      </c>
      <c r="AN869">
        <v>0</v>
      </c>
      <c r="AO869">
        <v>1</v>
      </c>
      <c r="AP869">
        <v>0</v>
      </c>
      <c r="AQ869">
        <v>0</v>
      </c>
      <c r="AR869">
        <v>0</v>
      </c>
      <c r="AS869" t="s">
        <v>3</v>
      </c>
      <c r="AT869">
        <v>2.82</v>
      </c>
      <c r="AU869" t="s">
        <v>3</v>
      </c>
      <c r="AV869">
        <v>1</v>
      </c>
      <c r="AW869">
        <v>2</v>
      </c>
      <c r="AX869">
        <v>48586260</v>
      </c>
      <c r="AY869">
        <v>1</v>
      </c>
      <c r="AZ869">
        <v>0</v>
      </c>
      <c r="BA869">
        <v>969</v>
      </c>
      <c r="BB869">
        <v>0</v>
      </c>
      <c r="BC869">
        <v>0</v>
      </c>
      <c r="BD869">
        <v>0</v>
      </c>
      <c r="BE869">
        <v>0</v>
      </c>
      <c r="BF869">
        <v>0</v>
      </c>
      <c r="BG869">
        <v>0</v>
      </c>
      <c r="BH869">
        <v>0</v>
      </c>
      <c r="BI869">
        <v>0</v>
      </c>
      <c r="BJ869">
        <v>0</v>
      </c>
      <c r="BK869">
        <v>0</v>
      </c>
      <c r="BL869">
        <v>0</v>
      </c>
      <c r="BM869">
        <v>0</v>
      </c>
      <c r="BN869">
        <v>0</v>
      </c>
      <c r="BO869">
        <v>0</v>
      </c>
      <c r="BP869">
        <v>0</v>
      </c>
      <c r="BQ869">
        <v>0</v>
      </c>
      <c r="BR869">
        <v>0</v>
      </c>
      <c r="BS869">
        <v>0</v>
      </c>
      <c r="BT869">
        <v>0</v>
      </c>
      <c r="BU869">
        <v>0</v>
      </c>
      <c r="BV869">
        <v>0</v>
      </c>
      <c r="BW869">
        <v>0</v>
      </c>
      <c r="CX869">
        <f>Y869*Source!I388</f>
        <v>0.70499999999999996</v>
      </c>
      <c r="CY869">
        <f>AD869</f>
        <v>8.7899999999999991</v>
      </c>
      <c r="CZ869">
        <f>AH869</f>
        <v>8.7899999999999991</v>
      </c>
      <c r="DA869">
        <f>AL869</f>
        <v>1</v>
      </c>
      <c r="DB869">
        <f t="shared" si="96"/>
        <v>24.79</v>
      </c>
      <c r="DC869">
        <f t="shared" si="97"/>
        <v>0</v>
      </c>
    </row>
    <row r="870" spans="1:107">
      <c r="A870">
        <f>ROW(Source!A388)</f>
        <v>388</v>
      </c>
      <c r="B870">
        <v>48583957</v>
      </c>
      <c r="C870">
        <v>48586251</v>
      </c>
      <c r="D870">
        <v>121548</v>
      </c>
      <c r="E870">
        <v>1</v>
      </c>
      <c r="F870">
        <v>1</v>
      </c>
      <c r="G870">
        <v>1</v>
      </c>
      <c r="H870">
        <v>1</v>
      </c>
      <c r="I870" t="s">
        <v>24</v>
      </c>
      <c r="J870" t="s">
        <v>3</v>
      </c>
      <c r="K870" t="s">
        <v>992</v>
      </c>
      <c r="L870">
        <v>608254</v>
      </c>
      <c r="N870">
        <v>1013</v>
      </c>
      <c r="O870" t="s">
        <v>993</v>
      </c>
      <c r="P870" t="s">
        <v>993</v>
      </c>
      <c r="Q870">
        <v>1</v>
      </c>
      <c r="W870">
        <v>0</v>
      </c>
      <c r="X870">
        <v>-185737400</v>
      </c>
      <c r="Y870">
        <v>0.01</v>
      </c>
      <c r="AA870">
        <v>0</v>
      </c>
      <c r="AB870">
        <v>0</v>
      </c>
      <c r="AC870">
        <v>0</v>
      </c>
      <c r="AD870">
        <v>0</v>
      </c>
      <c r="AE870">
        <v>0</v>
      </c>
      <c r="AF870">
        <v>0</v>
      </c>
      <c r="AG870">
        <v>0</v>
      </c>
      <c r="AH870">
        <v>0</v>
      </c>
      <c r="AI870">
        <v>1</v>
      </c>
      <c r="AJ870">
        <v>1</v>
      </c>
      <c r="AK870">
        <v>1</v>
      </c>
      <c r="AL870">
        <v>1</v>
      </c>
      <c r="AN870">
        <v>0</v>
      </c>
      <c r="AO870">
        <v>1</v>
      </c>
      <c r="AP870">
        <v>0</v>
      </c>
      <c r="AQ870">
        <v>0</v>
      </c>
      <c r="AR870">
        <v>0</v>
      </c>
      <c r="AS870" t="s">
        <v>3</v>
      </c>
      <c r="AT870">
        <v>0.01</v>
      </c>
      <c r="AU870" t="s">
        <v>3</v>
      </c>
      <c r="AV870">
        <v>2</v>
      </c>
      <c r="AW870">
        <v>2</v>
      </c>
      <c r="AX870">
        <v>48586261</v>
      </c>
      <c r="AY870">
        <v>1</v>
      </c>
      <c r="AZ870">
        <v>0</v>
      </c>
      <c r="BA870">
        <v>970</v>
      </c>
      <c r="BB870">
        <v>0</v>
      </c>
      <c r="BC870">
        <v>0</v>
      </c>
      <c r="BD870">
        <v>0</v>
      </c>
      <c r="BE870">
        <v>0</v>
      </c>
      <c r="BF870">
        <v>0</v>
      </c>
      <c r="BG870">
        <v>0</v>
      </c>
      <c r="BH870">
        <v>0</v>
      </c>
      <c r="BI870">
        <v>0</v>
      </c>
      <c r="BJ870">
        <v>0</v>
      </c>
      <c r="BK870">
        <v>0</v>
      </c>
      <c r="BL870">
        <v>0</v>
      </c>
      <c r="BM870">
        <v>0</v>
      </c>
      <c r="BN870">
        <v>0</v>
      </c>
      <c r="BO870">
        <v>0</v>
      </c>
      <c r="BP870">
        <v>0</v>
      </c>
      <c r="BQ870">
        <v>0</v>
      </c>
      <c r="BR870">
        <v>0</v>
      </c>
      <c r="BS870">
        <v>0</v>
      </c>
      <c r="BT870">
        <v>0</v>
      </c>
      <c r="BU870">
        <v>0</v>
      </c>
      <c r="BV870">
        <v>0</v>
      </c>
      <c r="BW870">
        <v>0</v>
      </c>
      <c r="CX870">
        <f>Y870*Source!I388</f>
        <v>2.5000000000000001E-3</v>
      </c>
      <c r="CY870">
        <f>AD870</f>
        <v>0</v>
      </c>
      <c r="CZ870">
        <f>AH870</f>
        <v>0</v>
      </c>
      <c r="DA870">
        <f>AL870</f>
        <v>1</v>
      </c>
      <c r="DB870">
        <f t="shared" si="96"/>
        <v>0</v>
      </c>
      <c r="DC870">
        <f t="shared" si="97"/>
        <v>0</v>
      </c>
    </row>
    <row r="871" spans="1:107">
      <c r="A871">
        <f>ROW(Source!A388)</f>
        <v>388</v>
      </c>
      <c r="B871">
        <v>48583957</v>
      </c>
      <c r="C871">
        <v>48586251</v>
      </c>
      <c r="D871">
        <v>40546999</v>
      </c>
      <c r="E871">
        <v>1</v>
      </c>
      <c r="F871">
        <v>1</v>
      </c>
      <c r="G871">
        <v>1</v>
      </c>
      <c r="H871">
        <v>2</v>
      </c>
      <c r="I871" t="s">
        <v>1414</v>
      </c>
      <c r="J871" t="s">
        <v>1415</v>
      </c>
      <c r="K871" t="s">
        <v>1416</v>
      </c>
      <c r="L871">
        <v>1368</v>
      </c>
      <c r="N871">
        <v>1011</v>
      </c>
      <c r="O871" t="s">
        <v>997</v>
      </c>
      <c r="P871" t="s">
        <v>997</v>
      </c>
      <c r="Q871">
        <v>1</v>
      </c>
      <c r="W871">
        <v>0</v>
      </c>
      <c r="X871">
        <v>-1424728221</v>
      </c>
      <c r="Y871">
        <v>0.01</v>
      </c>
      <c r="AA871">
        <v>0</v>
      </c>
      <c r="AB871">
        <v>138.54</v>
      </c>
      <c r="AC871">
        <v>12.1</v>
      </c>
      <c r="AD871">
        <v>0</v>
      </c>
      <c r="AE871">
        <v>0</v>
      </c>
      <c r="AF871">
        <v>138.54</v>
      </c>
      <c r="AG871">
        <v>12.1</v>
      </c>
      <c r="AH871">
        <v>0</v>
      </c>
      <c r="AI871">
        <v>1</v>
      </c>
      <c r="AJ871">
        <v>1</v>
      </c>
      <c r="AK871">
        <v>1</v>
      </c>
      <c r="AL871">
        <v>1</v>
      </c>
      <c r="AN871">
        <v>0</v>
      </c>
      <c r="AO871">
        <v>1</v>
      </c>
      <c r="AP871">
        <v>0</v>
      </c>
      <c r="AQ871">
        <v>0</v>
      </c>
      <c r="AR871">
        <v>0</v>
      </c>
      <c r="AS871" t="s">
        <v>3</v>
      </c>
      <c r="AT871">
        <v>0.01</v>
      </c>
      <c r="AU871" t="s">
        <v>3</v>
      </c>
      <c r="AV871">
        <v>0</v>
      </c>
      <c r="AW871">
        <v>2</v>
      </c>
      <c r="AX871">
        <v>48586262</v>
      </c>
      <c r="AY871">
        <v>1</v>
      </c>
      <c r="AZ871">
        <v>0</v>
      </c>
      <c r="BA871">
        <v>971</v>
      </c>
      <c r="BB871">
        <v>0</v>
      </c>
      <c r="BC871">
        <v>0</v>
      </c>
      <c r="BD871">
        <v>0</v>
      </c>
      <c r="BE871">
        <v>0</v>
      </c>
      <c r="BF871">
        <v>0</v>
      </c>
      <c r="BG871">
        <v>0</v>
      </c>
      <c r="BH871">
        <v>0</v>
      </c>
      <c r="BI871">
        <v>0</v>
      </c>
      <c r="BJ871">
        <v>0</v>
      </c>
      <c r="BK871">
        <v>0</v>
      </c>
      <c r="BL871">
        <v>0</v>
      </c>
      <c r="BM871">
        <v>0</v>
      </c>
      <c r="BN871">
        <v>0</v>
      </c>
      <c r="BO871">
        <v>0</v>
      </c>
      <c r="BP871">
        <v>0</v>
      </c>
      <c r="BQ871">
        <v>0</v>
      </c>
      <c r="BR871">
        <v>0</v>
      </c>
      <c r="BS871">
        <v>0</v>
      </c>
      <c r="BT871">
        <v>0</v>
      </c>
      <c r="BU871">
        <v>0</v>
      </c>
      <c r="BV871">
        <v>0</v>
      </c>
      <c r="BW871">
        <v>0</v>
      </c>
      <c r="CX871">
        <f>Y871*Source!I388</f>
        <v>2.5000000000000001E-3</v>
      </c>
      <c r="CY871">
        <f>AB871</f>
        <v>138.54</v>
      </c>
      <c r="CZ871">
        <f>AF871</f>
        <v>138.54</v>
      </c>
      <c r="DA871">
        <f>AJ871</f>
        <v>1</v>
      </c>
      <c r="DB871">
        <f t="shared" si="96"/>
        <v>1.39</v>
      </c>
      <c r="DC871">
        <f t="shared" si="97"/>
        <v>0.12</v>
      </c>
    </row>
    <row r="872" spans="1:107">
      <c r="A872">
        <f>ROW(Source!A388)</f>
        <v>388</v>
      </c>
      <c r="B872">
        <v>48583957</v>
      </c>
      <c r="C872">
        <v>48586251</v>
      </c>
      <c r="D872">
        <v>40548857</v>
      </c>
      <c r="E872">
        <v>1</v>
      </c>
      <c r="F872">
        <v>1</v>
      </c>
      <c r="G872">
        <v>1</v>
      </c>
      <c r="H872">
        <v>2</v>
      </c>
      <c r="I872" t="s">
        <v>1028</v>
      </c>
      <c r="J872" t="s">
        <v>1029</v>
      </c>
      <c r="K872" t="s">
        <v>1030</v>
      </c>
      <c r="L872">
        <v>1368</v>
      </c>
      <c r="N872">
        <v>1011</v>
      </c>
      <c r="O872" t="s">
        <v>997</v>
      </c>
      <c r="P872" t="s">
        <v>997</v>
      </c>
      <c r="Q872">
        <v>1</v>
      </c>
      <c r="W872">
        <v>0</v>
      </c>
      <c r="X872">
        <v>-671646184</v>
      </c>
      <c r="Y872">
        <v>0.01</v>
      </c>
      <c r="AA872">
        <v>0</v>
      </c>
      <c r="AB872">
        <v>91.76</v>
      </c>
      <c r="AC872">
        <v>10.35</v>
      </c>
      <c r="AD872">
        <v>0</v>
      </c>
      <c r="AE872">
        <v>0</v>
      </c>
      <c r="AF872">
        <v>91.76</v>
      </c>
      <c r="AG872">
        <v>10.35</v>
      </c>
      <c r="AH872">
        <v>0</v>
      </c>
      <c r="AI872">
        <v>1</v>
      </c>
      <c r="AJ872">
        <v>1</v>
      </c>
      <c r="AK872">
        <v>1</v>
      </c>
      <c r="AL872">
        <v>1</v>
      </c>
      <c r="AN872">
        <v>0</v>
      </c>
      <c r="AO872">
        <v>1</v>
      </c>
      <c r="AP872">
        <v>0</v>
      </c>
      <c r="AQ872">
        <v>0</v>
      </c>
      <c r="AR872">
        <v>0</v>
      </c>
      <c r="AS872" t="s">
        <v>3</v>
      </c>
      <c r="AT872">
        <v>0.01</v>
      </c>
      <c r="AU872" t="s">
        <v>3</v>
      </c>
      <c r="AV872">
        <v>0</v>
      </c>
      <c r="AW872">
        <v>2</v>
      </c>
      <c r="AX872">
        <v>48586263</v>
      </c>
      <c r="AY872">
        <v>1</v>
      </c>
      <c r="AZ872">
        <v>0</v>
      </c>
      <c r="BA872">
        <v>972</v>
      </c>
      <c r="BB872">
        <v>0</v>
      </c>
      <c r="BC872">
        <v>0</v>
      </c>
      <c r="BD872">
        <v>0</v>
      </c>
      <c r="BE872">
        <v>0</v>
      </c>
      <c r="BF872">
        <v>0</v>
      </c>
      <c r="BG872">
        <v>0</v>
      </c>
      <c r="BH872">
        <v>0</v>
      </c>
      <c r="BI872">
        <v>0</v>
      </c>
      <c r="BJ872">
        <v>0</v>
      </c>
      <c r="BK872">
        <v>0</v>
      </c>
      <c r="BL872">
        <v>0</v>
      </c>
      <c r="BM872">
        <v>0</v>
      </c>
      <c r="BN872">
        <v>0</v>
      </c>
      <c r="BO872">
        <v>0</v>
      </c>
      <c r="BP872">
        <v>0</v>
      </c>
      <c r="BQ872">
        <v>0</v>
      </c>
      <c r="BR872">
        <v>0</v>
      </c>
      <c r="BS872">
        <v>0</v>
      </c>
      <c r="BT872">
        <v>0</v>
      </c>
      <c r="BU872">
        <v>0</v>
      </c>
      <c r="BV872">
        <v>0</v>
      </c>
      <c r="BW872">
        <v>0</v>
      </c>
      <c r="CX872">
        <f>Y872*Source!I388</f>
        <v>2.5000000000000001E-3</v>
      </c>
      <c r="CY872">
        <f>AB872</f>
        <v>91.76</v>
      </c>
      <c r="CZ872">
        <f>AF872</f>
        <v>91.76</v>
      </c>
      <c r="DA872">
        <f>AJ872</f>
        <v>1</v>
      </c>
      <c r="DB872">
        <f t="shared" si="96"/>
        <v>0.92</v>
      </c>
      <c r="DC872">
        <f t="shared" si="97"/>
        <v>0.1</v>
      </c>
    </row>
    <row r="873" spans="1:107">
      <c r="A873">
        <f>ROW(Source!A388)</f>
        <v>388</v>
      </c>
      <c r="B873">
        <v>48583957</v>
      </c>
      <c r="C873">
        <v>48586251</v>
      </c>
      <c r="D873">
        <v>40485257</v>
      </c>
      <c r="E873">
        <v>1</v>
      </c>
      <c r="F873">
        <v>1</v>
      </c>
      <c r="G873">
        <v>1</v>
      </c>
      <c r="H873">
        <v>3</v>
      </c>
      <c r="I873" t="s">
        <v>1422</v>
      </c>
      <c r="J873" t="s">
        <v>1423</v>
      </c>
      <c r="K873" t="s">
        <v>1424</v>
      </c>
      <c r="L873">
        <v>1346</v>
      </c>
      <c r="N873">
        <v>1009</v>
      </c>
      <c r="O873" t="s">
        <v>220</v>
      </c>
      <c r="P873" t="s">
        <v>220</v>
      </c>
      <c r="Q873">
        <v>1</v>
      </c>
      <c r="W873">
        <v>0</v>
      </c>
      <c r="X873">
        <v>1831350124</v>
      </c>
      <c r="Y873">
        <v>0.05</v>
      </c>
      <c r="AA873">
        <v>29.04</v>
      </c>
      <c r="AB873">
        <v>0</v>
      </c>
      <c r="AC873">
        <v>0</v>
      </c>
      <c r="AD873">
        <v>0</v>
      </c>
      <c r="AE873">
        <v>29.04</v>
      </c>
      <c r="AF873">
        <v>0</v>
      </c>
      <c r="AG873">
        <v>0</v>
      </c>
      <c r="AH873">
        <v>0</v>
      </c>
      <c r="AI873">
        <v>1</v>
      </c>
      <c r="AJ873">
        <v>1</v>
      </c>
      <c r="AK873">
        <v>1</v>
      </c>
      <c r="AL873">
        <v>1</v>
      </c>
      <c r="AN873">
        <v>0</v>
      </c>
      <c r="AO873">
        <v>1</v>
      </c>
      <c r="AP873">
        <v>0</v>
      </c>
      <c r="AQ873">
        <v>0</v>
      </c>
      <c r="AR873">
        <v>0</v>
      </c>
      <c r="AS873" t="s">
        <v>3</v>
      </c>
      <c r="AT873">
        <v>0.05</v>
      </c>
      <c r="AU873" t="s">
        <v>3</v>
      </c>
      <c r="AV873">
        <v>0</v>
      </c>
      <c r="AW873">
        <v>2</v>
      </c>
      <c r="AX873">
        <v>48586264</v>
      </c>
      <c r="AY873">
        <v>1</v>
      </c>
      <c r="AZ873">
        <v>0</v>
      </c>
      <c r="BA873">
        <v>973</v>
      </c>
      <c r="BB873">
        <v>0</v>
      </c>
      <c r="BC873">
        <v>0</v>
      </c>
      <c r="BD873">
        <v>0</v>
      </c>
      <c r="BE873">
        <v>0</v>
      </c>
      <c r="BF873">
        <v>0</v>
      </c>
      <c r="BG873">
        <v>0</v>
      </c>
      <c r="BH873">
        <v>0</v>
      </c>
      <c r="BI873">
        <v>0</v>
      </c>
      <c r="BJ873">
        <v>0</v>
      </c>
      <c r="BK873">
        <v>0</v>
      </c>
      <c r="BL873">
        <v>0</v>
      </c>
      <c r="BM873">
        <v>0</v>
      </c>
      <c r="BN873">
        <v>0</v>
      </c>
      <c r="BO873">
        <v>0</v>
      </c>
      <c r="BP873">
        <v>0</v>
      </c>
      <c r="BQ873">
        <v>0</v>
      </c>
      <c r="BR873">
        <v>0</v>
      </c>
      <c r="BS873">
        <v>0</v>
      </c>
      <c r="BT873">
        <v>0</v>
      </c>
      <c r="BU873">
        <v>0</v>
      </c>
      <c r="BV873">
        <v>0</v>
      </c>
      <c r="BW873">
        <v>0</v>
      </c>
      <c r="CX873">
        <f>Y873*Source!I388</f>
        <v>1.2500000000000001E-2</v>
      </c>
      <c r="CY873">
        <f>AA873</f>
        <v>29.04</v>
      </c>
      <c r="CZ873">
        <f>AE873</f>
        <v>29.04</v>
      </c>
      <c r="DA873">
        <f>AI873</f>
        <v>1</v>
      </c>
      <c r="DB873">
        <f t="shared" si="96"/>
        <v>1.45</v>
      </c>
      <c r="DC873">
        <f t="shared" si="97"/>
        <v>0</v>
      </c>
    </row>
    <row r="874" spans="1:107">
      <c r="A874">
        <f>ROW(Source!A388)</f>
        <v>388</v>
      </c>
      <c r="B874">
        <v>48583957</v>
      </c>
      <c r="C874">
        <v>48586251</v>
      </c>
      <c r="D874">
        <v>40485665</v>
      </c>
      <c r="E874">
        <v>1</v>
      </c>
      <c r="F874">
        <v>1</v>
      </c>
      <c r="G874">
        <v>1</v>
      </c>
      <c r="H874">
        <v>3</v>
      </c>
      <c r="I874" t="s">
        <v>1563</v>
      </c>
      <c r="J874" t="s">
        <v>1564</v>
      </c>
      <c r="K874" t="s">
        <v>1565</v>
      </c>
      <c r="L874">
        <v>1308</v>
      </c>
      <c r="N874">
        <v>1003</v>
      </c>
      <c r="O874" t="s">
        <v>842</v>
      </c>
      <c r="P874" t="s">
        <v>842</v>
      </c>
      <c r="Q874">
        <v>100</v>
      </c>
      <c r="W874">
        <v>0</v>
      </c>
      <c r="X874">
        <v>-737867663</v>
      </c>
      <c r="Y874">
        <v>0.05</v>
      </c>
      <c r="AA874">
        <v>121.8</v>
      </c>
      <c r="AB874">
        <v>0</v>
      </c>
      <c r="AC874">
        <v>0</v>
      </c>
      <c r="AD874">
        <v>0</v>
      </c>
      <c r="AE874">
        <v>121.8</v>
      </c>
      <c r="AF874">
        <v>0</v>
      </c>
      <c r="AG874">
        <v>0</v>
      </c>
      <c r="AH874">
        <v>0</v>
      </c>
      <c r="AI874">
        <v>1</v>
      </c>
      <c r="AJ874">
        <v>1</v>
      </c>
      <c r="AK874">
        <v>1</v>
      </c>
      <c r="AL874">
        <v>1</v>
      </c>
      <c r="AN874">
        <v>0</v>
      </c>
      <c r="AO874">
        <v>1</v>
      </c>
      <c r="AP874">
        <v>0</v>
      </c>
      <c r="AQ874">
        <v>0</v>
      </c>
      <c r="AR874">
        <v>0</v>
      </c>
      <c r="AS874" t="s">
        <v>3</v>
      </c>
      <c r="AT874">
        <v>0.05</v>
      </c>
      <c r="AU874" t="s">
        <v>3</v>
      </c>
      <c r="AV874">
        <v>0</v>
      </c>
      <c r="AW874">
        <v>2</v>
      </c>
      <c r="AX874">
        <v>48586265</v>
      </c>
      <c r="AY874">
        <v>1</v>
      </c>
      <c r="AZ874">
        <v>0</v>
      </c>
      <c r="BA874">
        <v>974</v>
      </c>
      <c r="BB874">
        <v>0</v>
      </c>
      <c r="BC874">
        <v>0</v>
      </c>
      <c r="BD874">
        <v>0</v>
      </c>
      <c r="BE874">
        <v>0</v>
      </c>
      <c r="BF874">
        <v>0</v>
      </c>
      <c r="BG874">
        <v>0</v>
      </c>
      <c r="BH874">
        <v>0</v>
      </c>
      <c r="BI874">
        <v>0</v>
      </c>
      <c r="BJ874">
        <v>0</v>
      </c>
      <c r="BK874">
        <v>0</v>
      </c>
      <c r="BL874">
        <v>0</v>
      </c>
      <c r="BM874">
        <v>0</v>
      </c>
      <c r="BN874">
        <v>0</v>
      </c>
      <c r="BO874">
        <v>0</v>
      </c>
      <c r="BP874">
        <v>0</v>
      </c>
      <c r="BQ874">
        <v>0</v>
      </c>
      <c r="BR874">
        <v>0</v>
      </c>
      <c r="BS874">
        <v>0</v>
      </c>
      <c r="BT874">
        <v>0</v>
      </c>
      <c r="BU874">
        <v>0</v>
      </c>
      <c r="BV874">
        <v>0</v>
      </c>
      <c r="BW874">
        <v>0</v>
      </c>
      <c r="CX874">
        <f>Y874*Source!I388</f>
        <v>1.2500000000000001E-2</v>
      </c>
      <c r="CY874">
        <f>AA874</f>
        <v>121.8</v>
      </c>
      <c r="CZ874">
        <f>AE874</f>
        <v>121.8</v>
      </c>
      <c r="DA874">
        <f>AI874</f>
        <v>1</v>
      </c>
      <c r="DB874">
        <f t="shared" si="96"/>
        <v>6.09</v>
      </c>
      <c r="DC874">
        <f t="shared" si="97"/>
        <v>0</v>
      </c>
    </row>
    <row r="875" spans="1:107">
      <c r="A875">
        <f>ROW(Source!A388)</f>
        <v>388</v>
      </c>
      <c r="B875">
        <v>48583957</v>
      </c>
      <c r="C875">
        <v>48586251</v>
      </c>
      <c r="D875">
        <v>40485704</v>
      </c>
      <c r="E875">
        <v>1</v>
      </c>
      <c r="F875">
        <v>1</v>
      </c>
      <c r="G875">
        <v>1</v>
      </c>
      <c r="H875">
        <v>3</v>
      </c>
      <c r="I875" t="s">
        <v>1497</v>
      </c>
      <c r="J875" t="s">
        <v>1498</v>
      </c>
      <c r="K875" t="s">
        <v>1499</v>
      </c>
      <c r="L875">
        <v>1346</v>
      </c>
      <c r="N875">
        <v>1009</v>
      </c>
      <c r="O875" t="s">
        <v>220</v>
      </c>
      <c r="P875" t="s">
        <v>220</v>
      </c>
      <c r="Q875">
        <v>1</v>
      </c>
      <c r="W875">
        <v>0</v>
      </c>
      <c r="X875">
        <v>-572780356</v>
      </c>
      <c r="Y875">
        <v>0.16</v>
      </c>
      <c r="AA875">
        <v>31</v>
      </c>
      <c r="AB875">
        <v>0</v>
      </c>
      <c r="AC875">
        <v>0</v>
      </c>
      <c r="AD875">
        <v>0</v>
      </c>
      <c r="AE875">
        <v>31</v>
      </c>
      <c r="AF875">
        <v>0</v>
      </c>
      <c r="AG875">
        <v>0</v>
      </c>
      <c r="AH875">
        <v>0</v>
      </c>
      <c r="AI875">
        <v>1</v>
      </c>
      <c r="AJ875">
        <v>1</v>
      </c>
      <c r="AK875">
        <v>1</v>
      </c>
      <c r="AL875">
        <v>1</v>
      </c>
      <c r="AN875">
        <v>0</v>
      </c>
      <c r="AO875">
        <v>1</v>
      </c>
      <c r="AP875">
        <v>0</v>
      </c>
      <c r="AQ875">
        <v>0</v>
      </c>
      <c r="AR875">
        <v>0</v>
      </c>
      <c r="AS875" t="s">
        <v>3</v>
      </c>
      <c r="AT875">
        <v>0.16</v>
      </c>
      <c r="AU875" t="s">
        <v>3</v>
      </c>
      <c r="AV875">
        <v>0</v>
      </c>
      <c r="AW875">
        <v>2</v>
      </c>
      <c r="AX875">
        <v>48586266</v>
      </c>
      <c r="AY875">
        <v>1</v>
      </c>
      <c r="AZ875">
        <v>0</v>
      </c>
      <c r="BA875">
        <v>975</v>
      </c>
      <c r="BB875">
        <v>0</v>
      </c>
      <c r="BC875">
        <v>0</v>
      </c>
      <c r="BD875">
        <v>0</v>
      </c>
      <c r="BE875">
        <v>0</v>
      </c>
      <c r="BF875">
        <v>0</v>
      </c>
      <c r="BG875">
        <v>0</v>
      </c>
      <c r="BH875">
        <v>0</v>
      </c>
      <c r="BI875">
        <v>0</v>
      </c>
      <c r="BJ875">
        <v>0</v>
      </c>
      <c r="BK875">
        <v>0</v>
      </c>
      <c r="BL875">
        <v>0</v>
      </c>
      <c r="BM875">
        <v>0</v>
      </c>
      <c r="BN875">
        <v>0</v>
      </c>
      <c r="BO875">
        <v>0</v>
      </c>
      <c r="BP875">
        <v>0</v>
      </c>
      <c r="BQ875">
        <v>0</v>
      </c>
      <c r="BR875">
        <v>0</v>
      </c>
      <c r="BS875">
        <v>0</v>
      </c>
      <c r="BT875">
        <v>0</v>
      </c>
      <c r="BU875">
        <v>0</v>
      </c>
      <c r="BV875">
        <v>0</v>
      </c>
      <c r="BW875">
        <v>0</v>
      </c>
      <c r="CX875">
        <f>Y875*Source!I388</f>
        <v>0.04</v>
      </c>
      <c r="CY875">
        <f>AA875</f>
        <v>31</v>
      </c>
      <c r="CZ875">
        <f>AE875</f>
        <v>31</v>
      </c>
      <c r="DA875">
        <f>AI875</f>
        <v>1</v>
      </c>
      <c r="DB875">
        <f t="shared" si="96"/>
        <v>4.96</v>
      </c>
      <c r="DC875">
        <f t="shared" si="97"/>
        <v>0</v>
      </c>
    </row>
    <row r="876" spans="1:107">
      <c r="A876">
        <f>ROW(Source!A388)</f>
        <v>388</v>
      </c>
      <c r="B876">
        <v>48583957</v>
      </c>
      <c r="C876">
        <v>48586251</v>
      </c>
      <c r="D876">
        <v>40546487</v>
      </c>
      <c r="E876">
        <v>1</v>
      </c>
      <c r="F876">
        <v>1</v>
      </c>
      <c r="G876">
        <v>1</v>
      </c>
      <c r="H876">
        <v>3</v>
      </c>
      <c r="I876" t="s">
        <v>1428</v>
      </c>
      <c r="J876" t="s">
        <v>1429</v>
      </c>
      <c r="K876" t="s">
        <v>1430</v>
      </c>
      <c r="L876">
        <v>1374</v>
      </c>
      <c r="N876">
        <v>1013</v>
      </c>
      <c r="O876" t="s">
        <v>1431</v>
      </c>
      <c r="P876" t="s">
        <v>1431</v>
      </c>
      <c r="Q876">
        <v>1</v>
      </c>
      <c r="W876">
        <v>0</v>
      </c>
      <c r="X876">
        <v>2131831278</v>
      </c>
      <c r="Y876">
        <v>0.5</v>
      </c>
      <c r="AA876">
        <v>1</v>
      </c>
      <c r="AB876">
        <v>0</v>
      </c>
      <c r="AC876">
        <v>0</v>
      </c>
      <c r="AD876">
        <v>0</v>
      </c>
      <c r="AE876">
        <v>1</v>
      </c>
      <c r="AF876">
        <v>0</v>
      </c>
      <c r="AG876">
        <v>0</v>
      </c>
      <c r="AH876">
        <v>0</v>
      </c>
      <c r="AI876">
        <v>1</v>
      </c>
      <c r="AJ876">
        <v>1</v>
      </c>
      <c r="AK876">
        <v>1</v>
      </c>
      <c r="AL876">
        <v>1</v>
      </c>
      <c r="AN876">
        <v>0</v>
      </c>
      <c r="AO876">
        <v>1</v>
      </c>
      <c r="AP876">
        <v>0</v>
      </c>
      <c r="AQ876">
        <v>0</v>
      </c>
      <c r="AR876">
        <v>0</v>
      </c>
      <c r="AS876" t="s">
        <v>3</v>
      </c>
      <c r="AT876">
        <v>0.5</v>
      </c>
      <c r="AU876" t="s">
        <v>3</v>
      </c>
      <c r="AV876">
        <v>0</v>
      </c>
      <c r="AW876">
        <v>2</v>
      </c>
      <c r="AX876">
        <v>48586267</v>
      </c>
      <c r="AY876">
        <v>1</v>
      </c>
      <c r="AZ876">
        <v>0</v>
      </c>
      <c r="BA876">
        <v>976</v>
      </c>
      <c r="BB876">
        <v>0</v>
      </c>
      <c r="BC876">
        <v>0</v>
      </c>
      <c r="BD876">
        <v>0</v>
      </c>
      <c r="BE876">
        <v>0</v>
      </c>
      <c r="BF876">
        <v>0</v>
      </c>
      <c r="BG876">
        <v>0</v>
      </c>
      <c r="BH876">
        <v>0</v>
      </c>
      <c r="BI876">
        <v>0</v>
      </c>
      <c r="BJ876">
        <v>0</v>
      </c>
      <c r="BK876">
        <v>0</v>
      </c>
      <c r="BL876">
        <v>0</v>
      </c>
      <c r="BM876">
        <v>0</v>
      </c>
      <c r="BN876">
        <v>0</v>
      </c>
      <c r="BO876">
        <v>0</v>
      </c>
      <c r="BP876">
        <v>0</v>
      </c>
      <c r="BQ876">
        <v>0</v>
      </c>
      <c r="BR876">
        <v>0</v>
      </c>
      <c r="BS876">
        <v>0</v>
      </c>
      <c r="BT876">
        <v>0</v>
      </c>
      <c r="BU876">
        <v>0</v>
      </c>
      <c r="BV876">
        <v>0</v>
      </c>
      <c r="BW876">
        <v>0</v>
      </c>
      <c r="CX876">
        <f>Y876*Source!I388</f>
        <v>0.125</v>
      </c>
      <c r="CY876">
        <f>AA876</f>
        <v>1</v>
      </c>
      <c r="CZ876">
        <f>AE876</f>
        <v>1</v>
      </c>
      <c r="DA876">
        <f>AI876</f>
        <v>1</v>
      </c>
      <c r="DB876">
        <f t="shared" si="96"/>
        <v>0.5</v>
      </c>
      <c r="DC876">
        <f t="shared" si="97"/>
        <v>0</v>
      </c>
    </row>
    <row r="877" spans="1:107">
      <c r="A877">
        <f>ROW(Source!A396)</f>
        <v>396</v>
      </c>
      <c r="B877">
        <v>48583957</v>
      </c>
      <c r="C877">
        <v>48586275</v>
      </c>
      <c r="D877">
        <v>23355901</v>
      </c>
      <c r="E877">
        <v>1</v>
      </c>
      <c r="F877">
        <v>1</v>
      </c>
      <c r="G877">
        <v>1</v>
      </c>
      <c r="H877">
        <v>1</v>
      </c>
      <c r="I877" t="s">
        <v>1412</v>
      </c>
      <c r="J877" t="s">
        <v>3</v>
      </c>
      <c r="K877" t="s">
        <v>1413</v>
      </c>
      <c r="L877">
        <v>1369</v>
      </c>
      <c r="N877">
        <v>1013</v>
      </c>
      <c r="O877" t="s">
        <v>991</v>
      </c>
      <c r="P877" t="s">
        <v>991</v>
      </c>
      <c r="Q877">
        <v>1</v>
      </c>
      <c r="W877">
        <v>0</v>
      </c>
      <c r="X877">
        <v>1915132312</v>
      </c>
      <c r="Y877">
        <v>0.96</v>
      </c>
      <c r="AA877">
        <v>0</v>
      </c>
      <c r="AB877">
        <v>0</v>
      </c>
      <c r="AC877">
        <v>0</v>
      </c>
      <c r="AD877">
        <v>9.27</v>
      </c>
      <c r="AE877">
        <v>0</v>
      </c>
      <c r="AF877">
        <v>0</v>
      </c>
      <c r="AG877">
        <v>0</v>
      </c>
      <c r="AH877">
        <v>9.27</v>
      </c>
      <c r="AI877">
        <v>1</v>
      </c>
      <c r="AJ877">
        <v>1</v>
      </c>
      <c r="AK877">
        <v>1</v>
      </c>
      <c r="AL877">
        <v>1</v>
      </c>
      <c r="AN877">
        <v>0</v>
      </c>
      <c r="AO877">
        <v>1</v>
      </c>
      <c r="AP877">
        <v>0</v>
      </c>
      <c r="AQ877">
        <v>0</v>
      </c>
      <c r="AR877">
        <v>0</v>
      </c>
      <c r="AS877" t="s">
        <v>3</v>
      </c>
      <c r="AT877">
        <v>0.96</v>
      </c>
      <c r="AU877" t="s">
        <v>3</v>
      </c>
      <c r="AV877">
        <v>1</v>
      </c>
      <c r="AW877">
        <v>2</v>
      </c>
      <c r="AX877">
        <v>48586283</v>
      </c>
      <c r="AY877">
        <v>1</v>
      </c>
      <c r="AZ877">
        <v>0</v>
      </c>
      <c r="BA877">
        <v>977</v>
      </c>
      <c r="BB877">
        <v>0</v>
      </c>
      <c r="BC877">
        <v>0</v>
      </c>
      <c r="BD877">
        <v>0</v>
      </c>
      <c r="BE877">
        <v>0</v>
      </c>
      <c r="BF877">
        <v>0</v>
      </c>
      <c r="BG877">
        <v>0</v>
      </c>
      <c r="BH877">
        <v>0</v>
      </c>
      <c r="BI877">
        <v>0</v>
      </c>
      <c r="BJ877">
        <v>0</v>
      </c>
      <c r="BK877">
        <v>0</v>
      </c>
      <c r="BL877">
        <v>0</v>
      </c>
      <c r="BM877">
        <v>0</v>
      </c>
      <c r="BN877">
        <v>0</v>
      </c>
      <c r="BO877">
        <v>0</v>
      </c>
      <c r="BP877">
        <v>0</v>
      </c>
      <c r="BQ877">
        <v>0</v>
      </c>
      <c r="BR877">
        <v>0</v>
      </c>
      <c r="BS877">
        <v>0</v>
      </c>
      <c r="BT877">
        <v>0</v>
      </c>
      <c r="BU877">
        <v>0</v>
      </c>
      <c r="BV877">
        <v>0</v>
      </c>
      <c r="BW877">
        <v>0</v>
      </c>
      <c r="CX877">
        <f>Y877*Source!I396</f>
        <v>1.92</v>
      </c>
      <c r="CY877">
        <f>AD877</f>
        <v>9.27</v>
      </c>
      <c r="CZ877">
        <f>AH877</f>
        <v>9.27</v>
      </c>
      <c r="DA877">
        <f>AL877</f>
        <v>1</v>
      </c>
      <c r="DB877">
        <f t="shared" si="96"/>
        <v>8.9</v>
      </c>
      <c r="DC877">
        <f t="shared" si="97"/>
        <v>0</v>
      </c>
    </row>
    <row r="878" spans="1:107">
      <c r="A878">
        <f>ROW(Source!A396)</f>
        <v>396</v>
      </c>
      <c r="B878">
        <v>48583957</v>
      </c>
      <c r="C878">
        <v>48586275</v>
      </c>
      <c r="D878">
        <v>121548</v>
      </c>
      <c r="E878">
        <v>1</v>
      </c>
      <c r="F878">
        <v>1</v>
      </c>
      <c r="G878">
        <v>1</v>
      </c>
      <c r="H878">
        <v>1</v>
      </c>
      <c r="I878" t="s">
        <v>24</v>
      </c>
      <c r="J878" t="s">
        <v>3</v>
      </c>
      <c r="K878" t="s">
        <v>992</v>
      </c>
      <c r="L878">
        <v>608254</v>
      </c>
      <c r="N878">
        <v>1013</v>
      </c>
      <c r="O878" t="s">
        <v>993</v>
      </c>
      <c r="P878" t="s">
        <v>993</v>
      </c>
      <c r="Q878">
        <v>1</v>
      </c>
      <c r="W878">
        <v>0</v>
      </c>
      <c r="X878">
        <v>-185737400</v>
      </c>
      <c r="Y878">
        <v>0.01</v>
      </c>
      <c r="AA878">
        <v>0</v>
      </c>
      <c r="AB878">
        <v>0</v>
      </c>
      <c r="AC878">
        <v>0</v>
      </c>
      <c r="AD878">
        <v>0</v>
      </c>
      <c r="AE878">
        <v>0</v>
      </c>
      <c r="AF878">
        <v>0</v>
      </c>
      <c r="AG878">
        <v>0</v>
      </c>
      <c r="AH878">
        <v>0</v>
      </c>
      <c r="AI878">
        <v>1</v>
      </c>
      <c r="AJ878">
        <v>1</v>
      </c>
      <c r="AK878">
        <v>1</v>
      </c>
      <c r="AL878">
        <v>1</v>
      </c>
      <c r="AN878">
        <v>0</v>
      </c>
      <c r="AO878">
        <v>1</v>
      </c>
      <c r="AP878">
        <v>0</v>
      </c>
      <c r="AQ878">
        <v>0</v>
      </c>
      <c r="AR878">
        <v>0</v>
      </c>
      <c r="AS878" t="s">
        <v>3</v>
      </c>
      <c r="AT878">
        <v>0.01</v>
      </c>
      <c r="AU878" t="s">
        <v>3</v>
      </c>
      <c r="AV878">
        <v>2</v>
      </c>
      <c r="AW878">
        <v>2</v>
      </c>
      <c r="AX878">
        <v>48586284</v>
      </c>
      <c r="AY878">
        <v>1</v>
      </c>
      <c r="AZ878">
        <v>0</v>
      </c>
      <c r="BA878">
        <v>978</v>
      </c>
      <c r="BB878">
        <v>0</v>
      </c>
      <c r="BC878">
        <v>0</v>
      </c>
      <c r="BD878">
        <v>0</v>
      </c>
      <c r="BE878">
        <v>0</v>
      </c>
      <c r="BF878">
        <v>0</v>
      </c>
      <c r="BG878">
        <v>0</v>
      </c>
      <c r="BH878">
        <v>0</v>
      </c>
      <c r="BI878">
        <v>0</v>
      </c>
      <c r="BJ878">
        <v>0</v>
      </c>
      <c r="BK878">
        <v>0</v>
      </c>
      <c r="BL878">
        <v>0</v>
      </c>
      <c r="BM878">
        <v>0</v>
      </c>
      <c r="BN878">
        <v>0</v>
      </c>
      <c r="BO878">
        <v>0</v>
      </c>
      <c r="BP878">
        <v>0</v>
      </c>
      <c r="BQ878">
        <v>0</v>
      </c>
      <c r="BR878">
        <v>0</v>
      </c>
      <c r="BS878">
        <v>0</v>
      </c>
      <c r="BT878">
        <v>0</v>
      </c>
      <c r="BU878">
        <v>0</v>
      </c>
      <c r="BV878">
        <v>0</v>
      </c>
      <c r="BW878">
        <v>0</v>
      </c>
      <c r="CX878">
        <f>Y878*Source!I396</f>
        <v>0.02</v>
      </c>
      <c r="CY878">
        <f>AD878</f>
        <v>0</v>
      </c>
      <c r="CZ878">
        <f>AH878</f>
        <v>0</v>
      </c>
      <c r="DA878">
        <f>AL878</f>
        <v>1</v>
      </c>
      <c r="DB878">
        <f t="shared" ref="DB878:DB904" si="104">ROUND(ROUND(AT878*CZ878,2),2)</f>
        <v>0</v>
      </c>
      <c r="DC878">
        <f t="shared" ref="DC878:DC904" si="105">ROUND(ROUND(AT878*AG878,2),2)</f>
        <v>0</v>
      </c>
    </row>
    <row r="879" spans="1:107">
      <c r="A879">
        <f>ROW(Source!A396)</f>
        <v>396</v>
      </c>
      <c r="B879">
        <v>48583957</v>
      </c>
      <c r="C879">
        <v>48586275</v>
      </c>
      <c r="D879">
        <v>40546999</v>
      </c>
      <c r="E879">
        <v>1</v>
      </c>
      <c r="F879">
        <v>1</v>
      </c>
      <c r="G879">
        <v>1</v>
      </c>
      <c r="H879">
        <v>2</v>
      </c>
      <c r="I879" t="s">
        <v>1414</v>
      </c>
      <c r="J879" t="s">
        <v>1415</v>
      </c>
      <c r="K879" t="s">
        <v>1416</v>
      </c>
      <c r="L879">
        <v>1368</v>
      </c>
      <c r="N879">
        <v>1011</v>
      </c>
      <c r="O879" t="s">
        <v>997</v>
      </c>
      <c r="P879" t="s">
        <v>997</v>
      </c>
      <c r="Q879">
        <v>1</v>
      </c>
      <c r="W879">
        <v>0</v>
      </c>
      <c r="X879">
        <v>-1424728221</v>
      </c>
      <c r="Y879">
        <v>0.01</v>
      </c>
      <c r="AA879">
        <v>0</v>
      </c>
      <c r="AB879">
        <v>138.54</v>
      </c>
      <c r="AC879">
        <v>12.1</v>
      </c>
      <c r="AD879">
        <v>0</v>
      </c>
      <c r="AE879">
        <v>0</v>
      </c>
      <c r="AF879">
        <v>138.54</v>
      </c>
      <c r="AG879">
        <v>12.1</v>
      </c>
      <c r="AH879">
        <v>0</v>
      </c>
      <c r="AI879">
        <v>1</v>
      </c>
      <c r="AJ879">
        <v>1</v>
      </c>
      <c r="AK879">
        <v>1</v>
      </c>
      <c r="AL879">
        <v>1</v>
      </c>
      <c r="AN879">
        <v>0</v>
      </c>
      <c r="AO879">
        <v>1</v>
      </c>
      <c r="AP879">
        <v>0</v>
      </c>
      <c r="AQ879">
        <v>0</v>
      </c>
      <c r="AR879">
        <v>0</v>
      </c>
      <c r="AS879" t="s">
        <v>3</v>
      </c>
      <c r="AT879">
        <v>0.01</v>
      </c>
      <c r="AU879" t="s">
        <v>3</v>
      </c>
      <c r="AV879">
        <v>0</v>
      </c>
      <c r="AW879">
        <v>2</v>
      </c>
      <c r="AX879">
        <v>48586285</v>
      </c>
      <c r="AY879">
        <v>1</v>
      </c>
      <c r="AZ879">
        <v>0</v>
      </c>
      <c r="BA879">
        <v>979</v>
      </c>
      <c r="BB879">
        <v>0</v>
      </c>
      <c r="BC879">
        <v>0</v>
      </c>
      <c r="BD879">
        <v>0</v>
      </c>
      <c r="BE879">
        <v>0</v>
      </c>
      <c r="BF879">
        <v>0</v>
      </c>
      <c r="BG879">
        <v>0</v>
      </c>
      <c r="BH879">
        <v>0</v>
      </c>
      <c r="BI879">
        <v>0</v>
      </c>
      <c r="BJ879">
        <v>0</v>
      </c>
      <c r="BK879">
        <v>0</v>
      </c>
      <c r="BL879">
        <v>0</v>
      </c>
      <c r="BM879">
        <v>0</v>
      </c>
      <c r="BN879">
        <v>0</v>
      </c>
      <c r="BO879">
        <v>0</v>
      </c>
      <c r="BP879">
        <v>0</v>
      </c>
      <c r="BQ879">
        <v>0</v>
      </c>
      <c r="BR879">
        <v>0</v>
      </c>
      <c r="BS879">
        <v>0</v>
      </c>
      <c r="BT879">
        <v>0</v>
      </c>
      <c r="BU879">
        <v>0</v>
      </c>
      <c r="BV879">
        <v>0</v>
      </c>
      <c r="BW879">
        <v>0</v>
      </c>
      <c r="CX879">
        <f>Y879*Source!I396</f>
        <v>0.02</v>
      </c>
      <c r="CY879">
        <f>AB879</f>
        <v>138.54</v>
      </c>
      <c r="CZ879">
        <f>AF879</f>
        <v>138.54</v>
      </c>
      <c r="DA879">
        <f>AJ879</f>
        <v>1</v>
      </c>
      <c r="DB879">
        <f t="shared" si="104"/>
        <v>1.39</v>
      </c>
      <c r="DC879">
        <f t="shared" si="105"/>
        <v>0.12</v>
      </c>
    </row>
    <row r="880" spans="1:107">
      <c r="A880">
        <f>ROW(Source!A396)</f>
        <v>396</v>
      </c>
      <c r="B880">
        <v>48583957</v>
      </c>
      <c r="C880">
        <v>48586275</v>
      </c>
      <c r="D880">
        <v>40548544</v>
      </c>
      <c r="E880">
        <v>1</v>
      </c>
      <c r="F880">
        <v>1</v>
      </c>
      <c r="G880">
        <v>1</v>
      </c>
      <c r="H880">
        <v>2</v>
      </c>
      <c r="I880" t="s">
        <v>1110</v>
      </c>
      <c r="J880" t="s">
        <v>1111</v>
      </c>
      <c r="K880" t="s">
        <v>1112</v>
      </c>
      <c r="L880">
        <v>1368</v>
      </c>
      <c r="N880">
        <v>1011</v>
      </c>
      <c r="O880" t="s">
        <v>997</v>
      </c>
      <c r="P880" t="s">
        <v>997</v>
      </c>
      <c r="Q880">
        <v>1</v>
      </c>
      <c r="W880">
        <v>0</v>
      </c>
      <c r="X880">
        <v>835824343</v>
      </c>
      <c r="Y880">
        <v>0.17</v>
      </c>
      <c r="AA880">
        <v>0</v>
      </c>
      <c r="AB880">
        <v>2.15</v>
      </c>
      <c r="AC880">
        <v>0</v>
      </c>
      <c r="AD880">
        <v>0</v>
      </c>
      <c r="AE880">
        <v>0</v>
      </c>
      <c r="AF880">
        <v>2.15</v>
      </c>
      <c r="AG880">
        <v>0</v>
      </c>
      <c r="AH880">
        <v>0</v>
      </c>
      <c r="AI880">
        <v>1</v>
      </c>
      <c r="AJ880">
        <v>1</v>
      </c>
      <c r="AK880">
        <v>1</v>
      </c>
      <c r="AL880">
        <v>1</v>
      </c>
      <c r="AN880">
        <v>0</v>
      </c>
      <c r="AO880">
        <v>1</v>
      </c>
      <c r="AP880">
        <v>0</v>
      </c>
      <c r="AQ880">
        <v>0</v>
      </c>
      <c r="AR880">
        <v>0</v>
      </c>
      <c r="AS880" t="s">
        <v>3</v>
      </c>
      <c r="AT880">
        <v>0.17</v>
      </c>
      <c r="AU880" t="s">
        <v>3</v>
      </c>
      <c r="AV880">
        <v>0</v>
      </c>
      <c r="AW880">
        <v>2</v>
      </c>
      <c r="AX880">
        <v>48586286</v>
      </c>
      <c r="AY880">
        <v>1</v>
      </c>
      <c r="AZ880">
        <v>0</v>
      </c>
      <c r="BA880">
        <v>980</v>
      </c>
      <c r="BB880">
        <v>0</v>
      </c>
      <c r="BC880">
        <v>0</v>
      </c>
      <c r="BD880">
        <v>0</v>
      </c>
      <c r="BE880">
        <v>0</v>
      </c>
      <c r="BF880">
        <v>0</v>
      </c>
      <c r="BG880">
        <v>0</v>
      </c>
      <c r="BH880">
        <v>0</v>
      </c>
      <c r="BI880">
        <v>0</v>
      </c>
      <c r="BJ880">
        <v>0</v>
      </c>
      <c r="BK880">
        <v>0</v>
      </c>
      <c r="BL880">
        <v>0</v>
      </c>
      <c r="BM880">
        <v>0</v>
      </c>
      <c r="BN880">
        <v>0</v>
      </c>
      <c r="BO880">
        <v>0</v>
      </c>
      <c r="BP880">
        <v>0</v>
      </c>
      <c r="BQ880">
        <v>0</v>
      </c>
      <c r="BR880">
        <v>0</v>
      </c>
      <c r="BS880">
        <v>0</v>
      </c>
      <c r="BT880">
        <v>0</v>
      </c>
      <c r="BU880">
        <v>0</v>
      </c>
      <c r="BV880">
        <v>0</v>
      </c>
      <c r="BW880">
        <v>0</v>
      </c>
      <c r="CX880">
        <f>Y880*Source!I396</f>
        <v>0.34</v>
      </c>
      <c r="CY880">
        <f>AB880</f>
        <v>2.15</v>
      </c>
      <c r="CZ880">
        <f>AF880</f>
        <v>2.15</v>
      </c>
      <c r="DA880">
        <f>AJ880</f>
        <v>1</v>
      </c>
      <c r="DB880">
        <f t="shared" si="104"/>
        <v>0.37</v>
      </c>
      <c r="DC880">
        <f t="shared" si="105"/>
        <v>0</v>
      </c>
    </row>
    <row r="881" spans="1:107">
      <c r="A881">
        <f>ROW(Source!A396)</f>
        <v>396</v>
      </c>
      <c r="B881">
        <v>48583957</v>
      </c>
      <c r="C881">
        <v>48586275</v>
      </c>
      <c r="D881">
        <v>40548857</v>
      </c>
      <c r="E881">
        <v>1</v>
      </c>
      <c r="F881">
        <v>1</v>
      </c>
      <c r="G881">
        <v>1</v>
      </c>
      <c r="H881">
        <v>2</v>
      </c>
      <c r="I881" t="s">
        <v>1028</v>
      </c>
      <c r="J881" t="s">
        <v>1029</v>
      </c>
      <c r="K881" t="s">
        <v>1030</v>
      </c>
      <c r="L881">
        <v>1368</v>
      </c>
      <c r="N881">
        <v>1011</v>
      </c>
      <c r="O881" t="s">
        <v>997</v>
      </c>
      <c r="P881" t="s">
        <v>997</v>
      </c>
      <c r="Q881">
        <v>1</v>
      </c>
      <c r="W881">
        <v>0</v>
      </c>
      <c r="X881">
        <v>-671646184</v>
      </c>
      <c r="Y881">
        <v>0.01</v>
      </c>
      <c r="AA881">
        <v>0</v>
      </c>
      <c r="AB881">
        <v>91.76</v>
      </c>
      <c r="AC881">
        <v>10.35</v>
      </c>
      <c r="AD881">
        <v>0</v>
      </c>
      <c r="AE881">
        <v>0</v>
      </c>
      <c r="AF881">
        <v>91.76</v>
      </c>
      <c r="AG881">
        <v>10.35</v>
      </c>
      <c r="AH881">
        <v>0</v>
      </c>
      <c r="AI881">
        <v>1</v>
      </c>
      <c r="AJ881">
        <v>1</v>
      </c>
      <c r="AK881">
        <v>1</v>
      </c>
      <c r="AL881">
        <v>1</v>
      </c>
      <c r="AN881">
        <v>0</v>
      </c>
      <c r="AO881">
        <v>1</v>
      </c>
      <c r="AP881">
        <v>0</v>
      </c>
      <c r="AQ881">
        <v>0</v>
      </c>
      <c r="AR881">
        <v>0</v>
      </c>
      <c r="AS881" t="s">
        <v>3</v>
      </c>
      <c r="AT881">
        <v>0.01</v>
      </c>
      <c r="AU881" t="s">
        <v>3</v>
      </c>
      <c r="AV881">
        <v>0</v>
      </c>
      <c r="AW881">
        <v>2</v>
      </c>
      <c r="AX881">
        <v>48586287</v>
      </c>
      <c r="AY881">
        <v>1</v>
      </c>
      <c r="AZ881">
        <v>0</v>
      </c>
      <c r="BA881">
        <v>981</v>
      </c>
      <c r="BB881">
        <v>0</v>
      </c>
      <c r="BC881">
        <v>0</v>
      </c>
      <c r="BD881">
        <v>0</v>
      </c>
      <c r="BE881">
        <v>0</v>
      </c>
      <c r="BF881">
        <v>0</v>
      </c>
      <c r="BG881">
        <v>0</v>
      </c>
      <c r="BH881">
        <v>0</v>
      </c>
      <c r="BI881">
        <v>0</v>
      </c>
      <c r="BJ881">
        <v>0</v>
      </c>
      <c r="BK881">
        <v>0</v>
      </c>
      <c r="BL881">
        <v>0</v>
      </c>
      <c r="BM881">
        <v>0</v>
      </c>
      <c r="BN881">
        <v>0</v>
      </c>
      <c r="BO881">
        <v>0</v>
      </c>
      <c r="BP881">
        <v>0</v>
      </c>
      <c r="BQ881">
        <v>0</v>
      </c>
      <c r="BR881">
        <v>0</v>
      </c>
      <c r="BS881">
        <v>0</v>
      </c>
      <c r="BT881">
        <v>0</v>
      </c>
      <c r="BU881">
        <v>0</v>
      </c>
      <c r="BV881">
        <v>0</v>
      </c>
      <c r="BW881">
        <v>0</v>
      </c>
      <c r="CX881">
        <f>Y881*Source!I396</f>
        <v>0.02</v>
      </c>
      <c r="CY881">
        <f>AB881</f>
        <v>91.76</v>
      </c>
      <c r="CZ881">
        <f>AF881</f>
        <v>91.76</v>
      </c>
      <c r="DA881">
        <f>AJ881</f>
        <v>1</v>
      </c>
      <c r="DB881">
        <f t="shared" si="104"/>
        <v>0.92</v>
      </c>
      <c r="DC881">
        <f t="shared" si="105"/>
        <v>0.1</v>
      </c>
    </row>
    <row r="882" spans="1:107">
      <c r="A882">
        <f>ROW(Source!A396)</f>
        <v>396</v>
      </c>
      <c r="B882">
        <v>48583957</v>
      </c>
      <c r="C882">
        <v>48586275</v>
      </c>
      <c r="D882">
        <v>40489264</v>
      </c>
      <c r="E882">
        <v>1</v>
      </c>
      <c r="F882">
        <v>1</v>
      </c>
      <c r="G882">
        <v>1</v>
      </c>
      <c r="H882">
        <v>3</v>
      </c>
      <c r="I882" t="s">
        <v>1500</v>
      </c>
      <c r="J882" t="s">
        <v>1501</v>
      </c>
      <c r="K882" t="s">
        <v>1502</v>
      </c>
      <c r="L882">
        <v>1355</v>
      </c>
      <c r="N882">
        <v>1010</v>
      </c>
      <c r="O882" t="s">
        <v>817</v>
      </c>
      <c r="P882" t="s">
        <v>817</v>
      </c>
      <c r="Q882">
        <v>100</v>
      </c>
      <c r="W882">
        <v>0</v>
      </c>
      <c r="X882">
        <v>2122249271</v>
      </c>
      <c r="Y882">
        <v>2.7E-2</v>
      </c>
      <c r="AA882">
        <v>87.29</v>
      </c>
      <c r="AB882">
        <v>0</v>
      </c>
      <c r="AC882">
        <v>0</v>
      </c>
      <c r="AD882">
        <v>0</v>
      </c>
      <c r="AE882">
        <v>87.29</v>
      </c>
      <c r="AF882">
        <v>0</v>
      </c>
      <c r="AG882">
        <v>0</v>
      </c>
      <c r="AH882">
        <v>0</v>
      </c>
      <c r="AI882">
        <v>1</v>
      </c>
      <c r="AJ882">
        <v>1</v>
      </c>
      <c r="AK882">
        <v>1</v>
      </c>
      <c r="AL882">
        <v>1</v>
      </c>
      <c r="AN882">
        <v>0</v>
      </c>
      <c r="AO882">
        <v>1</v>
      </c>
      <c r="AP882">
        <v>0</v>
      </c>
      <c r="AQ882">
        <v>0</v>
      </c>
      <c r="AR882">
        <v>0</v>
      </c>
      <c r="AS882" t="s">
        <v>3</v>
      </c>
      <c r="AT882">
        <v>2.7E-2</v>
      </c>
      <c r="AU882" t="s">
        <v>3</v>
      </c>
      <c r="AV882">
        <v>0</v>
      </c>
      <c r="AW882">
        <v>2</v>
      </c>
      <c r="AX882">
        <v>48586288</v>
      </c>
      <c r="AY882">
        <v>1</v>
      </c>
      <c r="AZ882">
        <v>0</v>
      </c>
      <c r="BA882">
        <v>982</v>
      </c>
      <c r="BB882">
        <v>0</v>
      </c>
      <c r="BC882">
        <v>0</v>
      </c>
      <c r="BD882">
        <v>0</v>
      </c>
      <c r="BE882">
        <v>0</v>
      </c>
      <c r="BF882">
        <v>0</v>
      </c>
      <c r="BG882">
        <v>0</v>
      </c>
      <c r="BH882">
        <v>0</v>
      </c>
      <c r="BI882">
        <v>0</v>
      </c>
      <c r="BJ882">
        <v>0</v>
      </c>
      <c r="BK882">
        <v>0</v>
      </c>
      <c r="BL882">
        <v>0</v>
      </c>
      <c r="BM882">
        <v>0</v>
      </c>
      <c r="BN882">
        <v>0</v>
      </c>
      <c r="BO882">
        <v>0</v>
      </c>
      <c r="BP882">
        <v>0</v>
      </c>
      <c r="BQ882">
        <v>0</v>
      </c>
      <c r="BR882">
        <v>0</v>
      </c>
      <c r="BS882">
        <v>0</v>
      </c>
      <c r="BT882">
        <v>0</v>
      </c>
      <c r="BU882">
        <v>0</v>
      </c>
      <c r="BV882">
        <v>0</v>
      </c>
      <c r="BW882">
        <v>0</v>
      </c>
      <c r="CX882">
        <f>Y882*Source!I396</f>
        <v>5.3999999999999999E-2</v>
      </c>
      <c r="CY882">
        <f>AA882</f>
        <v>87.29</v>
      </c>
      <c r="CZ882">
        <f>AE882</f>
        <v>87.29</v>
      </c>
      <c r="DA882">
        <f>AI882</f>
        <v>1</v>
      </c>
      <c r="DB882">
        <f t="shared" si="104"/>
        <v>2.36</v>
      </c>
      <c r="DC882">
        <f t="shared" si="105"/>
        <v>0</v>
      </c>
    </row>
    <row r="883" spans="1:107">
      <c r="A883">
        <f>ROW(Source!A396)</f>
        <v>396</v>
      </c>
      <c r="B883">
        <v>48583957</v>
      </c>
      <c r="C883">
        <v>48586275</v>
      </c>
      <c r="D883">
        <v>40546487</v>
      </c>
      <c r="E883">
        <v>1</v>
      </c>
      <c r="F883">
        <v>1</v>
      </c>
      <c r="G883">
        <v>1</v>
      </c>
      <c r="H883">
        <v>3</v>
      </c>
      <c r="I883" t="s">
        <v>1428</v>
      </c>
      <c r="J883" t="s">
        <v>1429</v>
      </c>
      <c r="K883" t="s">
        <v>1430</v>
      </c>
      <c r="L883">
        <v>1374</v>
      </c>
      <c r="N883">
        <v>1013</v>
      </c>
      <c r="O883" t="s">
        <v>1431</v>
      </c>
      <c r="P883" t="s">
        <v>1431</v>
      </c>
      <c r="Q883">
        <v>1</v>
      </c>
      <c r="W883">
        <v>0</v>
      </c>
      <c r="X883">
        <v>2131831278</v>
      </c>
      <c r="Y883">
        <v>0.18</v>
      </c>
      <c r="AA883">
        <v>1</v>
      </c>
      <c r="AB883">
        <v>0</v>
      </c>
      <c r="AC883">
        <v>0</v>
      </c>
      <c r="AD883">
        <v>0</v>
      </c>
      <c r="AE883">
        <v>1</v>
      </c>
      <c r="AF883">
        <v>0</v>
      </c>
      <c r="AG883">
        <v>0</v>
      </c>
      <c r="AH883">
        <v>0</v>
      </c>
      <c r="AI883">
        <v>1</v>
      </c>
      <c r="AJ883">
        <v>1</v>
      </c>
      <c r="AK883">
        <v>1</v>
      </c>
      <c r="AL883">
        <v>1</v>
      </c>
      <c r="AN883">
        <v>0</v>
      </c>
      <c r="AO883">
        <v>1</v>
      </c>
      <c r="AP883">
        <v>0</v>
      </c>
      <c r="AQ883">
        <v>0</v>
      </c>
      <c r="AR883">
        <v>0</v>
      </c>
      <c r="AS883" t="s">
        <v>3</v>
      </c>
      <c r="AT883">
        <v>0.18</v>
      </c>
      <c r="AU883" t="s">
        <v>3</v>
      </c>
      <c r="AV883">
        <v>0</v>
      </c>
      <c r="AW883">
        <v>2</v>
      </c>
      <c r="AX883">
        <v>48586289</v>
      </c>
      <c r="AY883">
        <v>1</v>
      </c>
      <c r="AZ883">
        <v>0</v>
      </c>
      <c r="BA883">
        <v>983</v>
      </c>
      <c r="BB883">
        <v>0</v>
      </c>
      <c r="BC883">
        <v>0</v>
      </c>
      <c r="BD883">
        <v>0</v>
      </c>
      <c r="BE883">
        <v>0</v>
      </c>
      <c r="BF883">
        <v>0</v>
      </c>
      <c r="BG883">
        <v>0</v>
      </c>
      <c r="BH883">
        <v>0</v>
      </c>
      <c r="BI883">
        <v>0</v>
      </c>
      <c r="BJ883">
        <v>0</v>
      </c>
      <c r="BK883">
        <v>0</v>
      </c>
      <c r="BL883">
        <v>0</v>
      </c>
      <c r="BM883">
        <v>0</v>
      </c>
      <c r="BN883">
        <v>0</v>
      </c>
      <c r="BO883">
        <v>0</v>
      </c>
      <c r="BP883">
        <v>0</v>
      </c>
      <c r="BQ883">
        <v>0</v>
      </c>
      <c r="BR883">
        <v>0</v>
      </c>
      <c r="BS883">
        <v>0</v>
      </c>
      <c r="BT883">
        <v>0</v>
      </c>
      <c r="BU883">
        <v>0</v>
      </c>
      <c r="BV883">
        <v>0</v>
      </c>
      <c r="BW883">
        <v>0</v>
      </c>
      <c r="CX883">
        <f>Y883*Source!I396</f>
        <v>0.36</v>
      </c>
      <c r="CY883">
        <f>AA883</f>
        <v>1</v>
      </c>
      <c r="CZ883">
        <f>AE883</f>
        <v>1</v>
      </c>
      <c r="DA883">
        <f>AI883</f>
        <v>1</v>
      </c>
      <c r="DB883">
        <f t="shared" si="104"/>
        <v>0.18</v>
      </c>
      <c r="DC883">
        <f t="shared" si="105"/>
        <v>0</v>
      </c>
    </row>
    <row r="884" spans="1:107">
      <c r="A884">
        <f>ROW(Source!A400)</f>
        <v>400</v>
      </c>
      <c r="B884">
        <v>48583957</v>
      </c>
      <c r="C884">
        <v>48586293</v>
      </c>
      <c r="D884">
        <v>23355901</v>
      </c>
      <c r="E884">
        <v>1</v>
      </c>
      <c r="F884">
        <v>1</v>
      </c>
      <c r="G884">
        <v>1</v>
      </c>
      <c r="H884">
        <v>1</v>
      </c>
      <c r="I884" t="s">
        <v>1412</v>
      </c>
      <c r="J884" t="s">
        <v>3</v>
      </c>
      <c r="K884" t="s">
        <v>1413</v>
      </c>
      <c r="L884">
        <v>1369</v>
      </c>
      <c r="N884">
        <v>1013</v>
      </c>
      <c r="O884" t="s">
        <v>991</v>
      </c>
      <c r="P884" t="s">
        <v>991</v>
      </c>
      <c r="Q884">
        <v>1</v>
      </c>
      <c r="W884">
        <v>0</v>
      </c>
      <c r="X884">
        <v>1915132312</v>
      </c>
      <c r="Y884">
        <v>70.64</v>
      </c>
      <c r="AA884">
        <v>0</v>
      </c>
      <c r="AB884">
        <v>0</v>
      </c>
      <c r="AC884">
        <v>0</v>
      </c>
      <c r="AD884">
        <v>9.27</v>
      </c>
      <c r="AE884">
        <v>0</v>
      </c>
      <c r="AF884">
        <v>0</v>
      </c>
      <c r="AG884">
        <v>0</v>
      </c>
      <c r="AH884">
        <v>9.27</v>
      </c>
      <c r="AI884">
        <v>1</v>
      </c>
      <c r="AJ884">
        <v>1</v>
      </c>
      <c r="AK884">
        <v>1</v>
      </c>
      <c r="AL884">
        <v>1</v>
      </c>
      <c r="AN884">
        <v>0</v>
      </c>
      <c r="AO884">
        <v>1</v>
      </c>
      <c r="AP884">
        <v>0</v>
      </c>
      <c r="AQ884">
        <v>0</v>
      </c>
      <c r="AR884">
        <v>0</v>
      </c>
      <c r="AS884" t="s">
        <v>3</v>
      </c>
      <c r="AT884">
        <v>70.64</v>
      </c>
      <c r="AU884" t="s">
        <v>3</v>
      </c>
      <c r="AV884">
        <v>1</v>
      </c>
      <c r="AW884">
        <v>2</v>
      </c>
      <c r="AX884">
        <v>48586304</v>
      </c>
      <c r="AY884">
        <v>1</v>
      </c>
      <c r="AZ884">
        <v>0</v>
      </c>
      <c r="BA884">
        <v>984</v>
      </c>
      <c r="BB884">
        <v>0</v>
      </c>
      <c r="BC884">
        <v>0</v>
      </c>
      <c r="BD884">
        <v>0</v>
      </c>
      <c r="BE884">
        <v>0</v>
      </c>
      <c r="BF884">
        <v>0</v>
      </c>
      <c r="BG884">
        <v>0</v>
      </c>
      <c r="BH884">
        <v>0</v>
      </c>
      <c r="BI884">
        <v>0</v>
      </c>
      <c r="BJ884">
        <v>0</v>
      </c>
      <c r="BK884">
        <v>0</v>
      </c>
      <c r="BL884">
        <v>0</v>
      </c>
      <c r="BM884">
        <v>0</v>
      </c>
      <c r="BN884">
        <v>0</v>
      </c>
      <c r="BO884">
        <v>0</v>
      </c>
      <c r="BP884">
        <v>0</v>
      </c>
      <c r="BQ884">
        <v>0</v>
      </c>
      <c r="BR884">
        <v>0</v>
      </c>
      <c r="BS884">
        <v>0</v>
      </c>
      <c r="BT884">
        <v>0</v>
      </c>
      <c r="BU884">
        <v>0</v>
      </c>
      <c r="BV884">
        <v>0</v>
      </c>
      <c r="BW884">
        <v>0</v>
      </c>
      <c r="CX884">
        <f>Y884*Source!I400</f>
        <v>0.70640000000000003</v>
      </c>
      <c r="CY884">
        <f>AD884</f>
        <v>9.27</v>
      </c>
      <c r="CZ884">
        <f>AH884</f>
        <v>9.27</v>
      </c>
      <c r="DA884">
        <f>AL884</f>
        <v>1</v>
      </c>
      <c r="DB884">
        <f t="shared" si="104"/>
        <v>654.83000000000004</v>
      </c>
      <c r="DC884">
        <f t="shared" si="105"/>
        <v>0</v>
      </c>
    </row>
    <row r="885" spans="1:107">
      <c r="A885">
        <f>ROW(Source!A400)</f>
        <v>400</v>
      </c>
      <c r="B885">
        <v>48583957</v>
      </c>
      <c r="C885">
        <v>48586293</v>
      </c>
      <c r="D885">
        <v>121548</v>
      </c>
      <c r="E885">
        <v>1</v>
      </c>
      <c r="F885">
        <v>1</v>
      </c>
      <c r="G885">
        <v>1</v>
      </c>
      <c r="H885">
        <v>1</v>
      </c>
      <c r="I885" t="s">
        <v>24</v>
      </c>
      <c r="J885" t="s">
        <v>3</v>
      </c>
      <c r="K885" t="s">
        <v>992</v>
      </c>
      <c r="L885">
        <v>608254</v>
      </c>
      <c r="N885">
        <v>1013</v>
      </c>
      <c r="O885" t="s">
        <v>993</v>
      </c>
      <c r="P885" t="s">
        <v>993</v>
      </c>
      <c r="Q885">
        <v>1</v>
      </c>
      <c r="W885">
        <v>0</v>
      </c>
      <c r="X885">
        <v>-185737400</v>
      </c>
      <c r="Y885">
        <v>0.88</v>
      </c>
      <c r="AA885">
        <v>0</v>
      </c>
      <c r="AB885">
        <v>0</v>
      </c>
      <c r="AC885">
        <v>0</v>
      </c>
      <c r="AD885">
        <v>0</v>
      </c>
      <c r="AE885">
        <v>0</v>
      </c>
      <c r="AF885">
        <v>0</v>
      </c>
      <c r="AG885">
        <v>0</v>
      </c>
      <c r="AH885">
        <v>0</v>
      </c>
      <c r="AI885">
        <v>1</v>
      </c>
      <c r="AJ885">
        <v>1</v>
      </c>
      <c r="AK885">
        <v>1</v>
      </c>
      <c r="AL885">
        <v>1</v>
      </c>
      <c r="AN885">
        <v>0</v>
      </c>
      <c r="AO885">
        <v>1</v>
      </c>
      <c r="AP885">
        <v>0</v>
      </c>
      <c r="AQ885">
        <v>0</v>
      </c>
      <c r="AR885">
        <v>0</v>
      </c>
      <c r="AS885" t="s">
        <v>3</v>
      </c>
      <c r="AT885">
        <v>0.88</v>
      </c>
      <c r="AU885" t="s">
        <v>3</v>
      </c>
      <c r="AV885">
        <v>2</v>
      </c>
      <c r="AW885">
        <v>2</v>
      </c>
      <c r="AX885">
        <v>48586305</v>
      </c>
      <c r="AY885">
        <v>1</v>
      </c>
      <c r="AZ885">
        <v>0</v>
      </c>
      <c r="BA885">
        <v>985</v>
      </c>
      <c r="BB885">
        <v>0</v>
      </c>
      <c r="BC885">
        <v>0</v>
      </c>
      <c r="BD885">
        <v>0</v>
      </c>
      <c r="BE885">
        <v>0</v>
      </c>
      <c r="BF885">
        <v>0</v>
      </c>
      <c r="BG885">
        <v>0</v>
      </c>
      <c r="BH885">
        <v>0</v>
      </c>
      <c r="BI885">
        <v>0</v>
      </c>
      <c r="BJ885">
        <v>0</v>
      </c>
      <c r="BK885">
        <v>0</v>
      </c>
      <c r="BL885">
        <v>0</v>
      </c>
      <c r="BM885">
        <v>0</v>
      </c>
      <c r="BN885">
        <v>0</v>
      </c>
      <c r="BO885">
        <v>0</v>
      </c>
      <c r="BP885">
        <v>0</v>
      </c>
      <c r="BQ885">
        <v>0</v>
      </c>
      <c r="BR885">
        <v>0</v>
      </c>
      <c r="BS885">
        <v>0</v>
      </c>
      <c r="BT885">
        <v>0</v>
      </c>
      <c r="BU885">
        <v>0</v>
      </c>
      <c r="BV885">
        <v>0</v>
      </c>
      <c r="BW885">
        <v>0</v>
      </c>
      <c r="CX885">
        <f>Y885*Source!I400</f>
        <v>8.8000000000000005E-3</v>
      </c>
      <c r="CY885">
        <f>AD885</f>
        <v>0</v>
      </c>
      <c r="CZ885">
        <f>AH885</f>
        <v>0</v>
      </c>
      <c r="DA885">
        <f>AL885</f>
        <v>1</v>
      </c>
      <c r="DB885">
        <f t="shared" si="104"/>
        <v>0</v>
      </c>
      <c r="DC885">
        <f t="shared" si="105"/>
        <v>0</v>
      </c>
    </row>
    <row r="886" spans="1:107">
      <c r="A886">
        <f>ROW(Source!A400)</f>
        <v>400</v>
      </c>
      <c r="B886">
        <v>48583957</v>
      </c>
      <c r="C886">
        <v>48586293</v>
      </c>
      <c r="D886">
        <v>40546999</v>
      </c>
      <c r="E886">
        <v>1</v>
      </c>
      <c r="F886">
        <v>1</v>
      </c>
      <c r="G886">
        <v>1</v>
      </c>
      <c r="H886">
        <v>2</v>
      </c>
      <c r="I886" t="s">
        <v>1414</v>
      </c>
      <c r="J886" t="s">
        <v>1415</v>
      </c>
      <c r="K886" t="s">
        <v>1416</v>
      </c>
      <c r="L886">
        <v>1368</v>
      </c>
      <c r="N886">
        <v>1011</v>
      </c>
      <c r="O886" t="s">
        <v>997</v>
      </c>
      <c r="P886" t="s">
        <v>997</v>
      </c>
      <c r="Q886">
        <v>1</v>
      </c>
      <c r="W886">
        <v>0</v>
      </c>
      <c r="X886">
        <v>-1424728221</v>
      </c>
      <c r="Y886">
        <v>0.88</v>
      </c>
      <c r="AA886">
        <v>0</v>
      </c>
      <c r="AB886">
        <v>138.54</v>
      </c>
      <c r="AC886">
        <v>12.1</v>
      </c>
      <c r="AD886">
        <v>0</v>
      </c>
      <c r="AE886">
        <v>0</v>
      </c>
      <c r="AF886">
        <v>138.54</v>
      </c>
      <c r="AG886">
        <v>12.1</v>
      </c>
      <c r="AH886">
        <v>0</v>
      </c>
      <c r="AI886">
        <v>1</v>
      </c>
      <c r="AJ886">
        <v>1</v>
      </c>
      <c r="AK886">
        <v>1</v>
      </c>
      <c r="AL886">
        <v>1</v>
      </c>
      <c r="AN886">
        <v>0</v>
      </c>
      <c r="AO886">
        <v>1</v>
      </c>
      <c r="AP886">
        <v>0</v>
      </c>
      <c r="AQ886">
        <v>0</v>
      </c>
      <c r="AR886">
        <v>0</v>
      </c>
      <c r="AS886" t="s">
        <v>3</v>
      </c>
      <c r="AT886">
        <v>0.88</v>
      </c>
      <c r="AU886" t="s">
        <v>3</v>
      </c>
      <c r="AV886">
        <v>0</v>
      </c>
      <c r="AW886">
        <v>2</v>
      </c>
      <c r="AX886">
        <v>48586306</v>
      </c>
      <c r="AY886">
        <v>1</v>
      </c>
      <c r="AZ886">
        <v>0</v>
      </c>
      <c r="BA886">
        <v>986</v>
      </c>
      <c r="BB886">
        <v>0</v>
      </c>
      <c r="BC886">
        <v>0</v>
      </c>
      <c r="BD886">
        <v>0</v>
      </c>
      <c r="BE886">
        <v>0</v>
      </c>
      <c r="BF886">
        <v>0</v>
      </c>
      <c r="BG886">
        <v>0</v>
      </c>
      <c r="BH886">
        <v>0</v>
      </c>
      <c r="BI886">
        <v>0</v>
      </c>
      <c r="BJ886">
        <v>0</v>
      </c>
      <c r="BK886">
        <v>0</v>
      </c>
      <c r="BL886">
        <v>0</v>
      </c>
      <c r="BM886">
        <v>0</v>
      </c>
      <c r="BN886">
        <v>0</v>
      </c>
      <c r="BO886">
        <v>0</v>
      </c>
      <c r="BP886">
        <v>0</v>
      </c>
      <c r="BQ886">
        <v>0</v>
      </c>
      <c r="BR886">
        <v>0</v>
      </c>
      <c r="BS886">
        <v>0</v>
      </c>
      <c r="BT886">
        <v>0</v>
      </c>
      <c r="BU886">
        <v>0</v>
      </c>
      <c r="BV886">
        <v>0</v>
      </c>
      <c r="BW886">
        <v>0</v>
      </c>
      <c r="CX886">
        <f>Y886*Source!I400</f>
        <v>8.8000000000000005E-3</v>
      </c>
      <c r="CY886">
        <f>AB886</f>
        <v>138.54</v>
      </c>
      <c r="CZ886">
        <f>AF886</f>
        <v>138.54</v>
      </c>
      <c r="DA886">
        <f>AJ886</f>
        <v>1</v>
      </c>
      <c r="DB886">
        <f t="shared" si="104"/>
        <v>121.92</v>
      </c>
      <c r="DC886">
        <f t="shared" si="105"/>
        <v>10.65</v>
      </c>
    </row>
    <row r="887" spans="1:107">
      <c r="A887">
        <f>ROW(Source!A400)</f>
        <v>400</v>
      </c>
      <c r="B887">
        <v>48583957</v>
      </c>
      <c r="C887">
        <v>48586293</v>
      </c>
      <c r="D887">
        <v>40548544</v>
      </c>
      <c r="E887">
        <v>1</v>
      </c>
      <c r="F887">
        <v>1</v>
      </c>
      <c r="G887">
        <v>1</v>
      </c>
      <c r="H887">
        <v>2</v>
      </c>
      <c r="I887" t="s">
        <v>1110</v>
      </c>
      <c r="J887" t="s">
        <v>1111</v>
      </c>
      <c r="K887" t="s">
        <v>1112</v>
      </c>
      <c r="L887">
        <v>1368</v>
      </c>
      <c r="N887">
        <v>1011</v>
      </c>
      <c r="O887" t="s">
        <v>997</v>
      </c>
      <c r="P887" t="s">
        <v>997</v>
      </c>
      <c r="Q887">
        <v>1</v>
      </c>
      <c r="W887">
        <v>0</v>
      </c>
      <c r="X887">
        <v>835824343</v>
      </c>
      <c r="Y887">
        <v>16.38</v>
      </c>
      <c r="AA887">
        <v>0</v>
      </c>
      <c r="AB887">
        <v>2.15</v>
      </c>
      <c r="AC887">
        <v>0</v>
      </c>
      <c r="AD887">
        <v>0</v>
      </c>
      <c r="AE887">
        <v>0</v>
      </c>
      <c r="AF887">
        <v>2.15</v>
      </c>
      <c r="AG887">
        <v>0</v>
      </c>
      <c r="AH887">
        <v>0</v>
      </c>
      <c r="AI887">
        <v>1</v>
      </c>
      <c r="AJ887">
        <v>1</v>
      </c>
      <c r="AK887">
        <v>1</v>
      </c>
      <c r="AL887">
        <v>1</v>
      </c>
      <c r="AN887">
        <v>0</v>
      </c>
      <c r="AO887">
        <v>1</v>
      </c>
      <c r="AP887">
        <v>0</v>
      </c>
      <c r="AQ887">
        <v>0</v>
      </c>
      <c r="AR887">
        <v>0</v>
      </c>
      <c r="AS887" t="s">
        <v>3</v>
      </c>
      <c r="AT887">
        <v>16.38</v>
      </c>
      <c r="AU887" t="s">
        <v>3</v>
      </c>
      <c r="AV887">
        <v>0</v>
      </c>
      <c r="AW887">
        <v>2</v>
      </c>
      <c r="AX887">
        <v>48586307</v>
      </c>
      <c r="AY887">
        <v>1</v>
      </c>
      <c r="AZ887">
        <v>0</v>
      </c>
      <c r="BA887">
        <v>987</v>
      </c>
      <c r="BB887">
        <v>0</v>
      </c>
      <c r="BC887">
        <v>0</v>
      </c>
      <c r="BD887">
        <v>0</v>
      </c>
      <c r="BE887">
        <v>0</v>
      </c>
      <c r="BF887">
        <v>0</v>
      </c>
      <c r="BG887">
        <v>0</v>
      </c>
      <c r="BH887">
        <v>0</v>
      </c>
      <c r="BI887">
        <v>0</v>
      </c>
      <c r="BJ887">
        <v>0</v>
      </c>
      <c r="BK887">
        <v>0</v>
      </c>
      <c r="BL887">
        <v>0</v>
      </c>
      <c r="BM887">
        <v>0</v>
      </c>
      <c r="BN887">
        <v>0</v>
      </c>
      <c r="BO887">
        <v>0</v>
      </c>
      <c r="BP887">
        <v>0</v>
      </c>
      <c r="BQ887">
        <v>0</v>
      </c>
      <c r="BR887">
        <v>0</v>
      </c>
      <c r="BS887">
        <v>0</v>
      </c>
      <c r="BT887">
        <v>0</v>
      </c>
      <c r="BU887">
        <v>0</v>
      </c>
      <c r="BV887">
        <v>0</v>
      </c>
      <c r="BW887">
        <v>0</v>
      </c>
      <c r="CX887">
        <f>Y887*Source!I400</f>
        <v>0.1638</v>
      </c>
      <c r="CY887">
        <f>AB887</f>
        <v>2.15</v>
      </c>
      <c r="CZ887">
        <f>AF887</f>
        <v>2.15</v>
      </c>
      <c r="DA887">
        <f>AJ887</f>
        <v>1</v>
      </c>
      <c r="DB887">
        <f t="shared" si="104"/>
        <v>35.22</v>
      </c>
      <c r="DC887">
        <f t="shared" si="105"/>
        <v>0</v>
      </c>
    </row>
    <row r="888" spans="1:107">
      <c r="A888">
        <f>ROW(Source!A400)</f>
        <v>400</v>
      </c>
      <c r="B888">
        <v>48583957</v>
      </c>
      <c r="C888">
        <v>48586293</v>
      </c>
      <c r="D888">
        <v>40548857</v>
      </c>
      <c r="E888">
        <v>1</v>
      </c>
      <c r="F888">
        <v>1</v>
      </c>
      <c r="G888">
        <v>1</v>
      </c>
      <c r="H888">
        <v>2</v>
      </c>
      <c r="I888" t="s">
        <v>1028</v>
      </c>
      <c r="J888" t="s">
        <v>1029</v>
      </c>
      <c r="K888" t="s">
        <v>1030</v>
      </c>
      <c r="L888">
        <v>1368</v>
      </c>
      <c r="N888">
        <v>1011</v>
      </c>
      <c r="O888" t="s">
        <v>997</v>
      </c>
      <c r="P888" t="s">
        <v>997</v>
      </c>
      <c r="Q888">
        <v>1</v>
      </c>
      <c r="W888">
        <v>0</v>
      </c>
      <c r="X888">
        <v>-671646184</v>
      </c>
      <c r="Y888">
        <v>0.87</v>
      </c>
      <c r="AA888">
        <v>0</v>
      </c>
      <c r="AB888">
        <v>91.76</v>
      </c>
      <c r="AC888">
        <v>10.35</v>
      </c>
      <c r="AD888">
        <v>0</v>
      </c>
      <c r="AE888">
        <v>0</v>
      </c>
      <c r="AF888">
        <v>91.76</v>
      </c>
      <c r="AG888">
        <v>10.35</v>
      </c>
      <c r="AH888">
        <v>0</v>
      </c>
      <c r="AI888">
        <v>1</v>
      </c>
      <c r="AJ888">
        <v>1</v>
      </c>
      <c r="AK888">
        <v>1</v>
      </c>
      <c r="AL888">
        <v>1</v>
      </c>
      <c r="AN888">
        <v>0</v>
      </c>
      <c r="AO888">
        <v>1</v>
      </c>
      <c r="AP888">
        <v>0</v>
      </c>
      <c r="AQ888">
        <v>0</v>
      </c>
      <c r="AR888">
        <v>0</v>
      </c>
      <c r="AS888" t="s">
        <v>3</v>
      </c>
      <c r="AT888">
        <v>0.87</v>
      </c>
      <c r="AU888" t="s">
        <v>3</v>
      </c>
      <c r="AV888">
        <v>0</v>
      </c>
      <c r="AW888">
        <v>2</v>
      </c>
      <c r="AX888">
        <v>48586308</v>
      </c>
      <c r="AY888">
        <v>1</v>
      </c>
      <c r="AZ888">
        <v>0</v>
      </c>
      <c r="BA888">
        <v>988</v>
      </c>
      <c r="BB888">
        <v>0</v>
      </c>
      <c r="BC888">
        <v>0</v>
      </c>
      <c r="BD888">
        <v>0</v>
      </c>
      <c r="BE888">
        <v>0</v>
      </c>
      <c r="BF888">
        <v>0</v>
      </c>
      <c r="BG888">
        <v>0</v>
      </c>
      <c r="BH888">
        <v>0</v>
      </c>
      <c r="BI888">
        <v>0</v>
      </c>
      <c r="BJ888">
        <v>0</v>
      </c>
      <c r="BK888">
        <v>0</v>
      </c>
      <c r="BL888">
        <v>0</v>
      </c>
      <c r="BM888">
        <v>0</v>
      </c>
      <c r="BN888">
        <v>0</v>
      </c>
      <c r="BO888">
        <v>0</v>
      </c>
      <c r="BP888">
        <v>0</v>
      </c>
      <c r="BQ888">
        <v>0</v>
      </c>
      <c r="BR888">
        <v>0</v>
      </c>
      <c r="BS888">
        <v>0</v>
      </c>
      <c r="BT888">
        <v>0</v>
      </c>
      <c r="BU888">
        <v>0</v>
      </c>
      <c r="BV888">
        <v>0</v>
      </c>
      <c r="BW888">
        <v>0</v>
      </c>
      <c r="CX888">
        <f>Y888*Source!I400</f>
        <v>8.6999999999999994E-3</v>
      </c>
      <c r="CY888">
        <f>AB888</f>
        <v>91.76</v>
      </c>
      <c r="CZ888">
        <f>AF888</f>
        <v>91.76</v>
      </c>
      <c r="DA888">
        <f>AJ888</f>
        <v>1</v>
      </c>
      <c r="DB888">
        <f t="shared" si="104"/>
        <v>79.83</v>
      </c>
      <c r="DC888">
        <f t="shared" si="105"/>
        <v>9</v>
      </c>
    </row>
    <row r="889" spans="1:107">
      <c r="A889">
        <f>ROW(Source!A400)</f>
        <v>400</v>
      </c>
      <c r="B889">
        <v>48583957</v>
      </c>
      <c r="C889">
        <v>48586293</v>
      </c>
      <c r="D889">
        <v>40489089</v>
      </c>
      <c r="E889">
        <v>1</v>
      </c>
      <c r="F889">
        <v>1</v>
      </c>
      <c r="G889">
        <v>1</v>
      </c>
      <c r="H889">
        <v>3</v>
      </c>
      <c r="I889" t="s">
        <v>1494</v>
      </c>
      <c r="J889" t="s">
        <v>1495</v>
      </c>
      <c r="K889" t="s">
        <v>1496</v>
      </c>
      <c r="L889">
        <v>1348</v>
      </c>
      <c r="N889">
        <v>1009</v>
      </c>
      <c r="O889" t="s">
        <v>40</v>
      </c>
      <c r="P889" t="s">
        <v>40</v>
      </c>
      <c r="Q889">
        <v>1000</v>
      </c>
      <c r="W889">
        <v>0</v>
      </c>
      <c r="X889">
        <v>-552055462</v>
      </c>
      <c r="Y889">
        <v>3.0599999999999998E-3</v>
      </c>
      <c r="AA889">
        <v>13424</v>
      </c>
      <c r="AB889">
        <v>0</v>
      </c>
      <c r="AC889">
        <v>0</v>
      </c>
      <c r="AD889">
        <v>0</v>
      </c>
      <c r="AE889">
        <v>13424</v>
      </c>
      <c r="AF889">
        <v>0</v>
      </c>
      <c r="AG889">
        <v>0</v>
      </c>
      <c r="AH889">
        <v>0</v>
      </c>
      <c r="AI889">
        <v>1</v>
      </c>
      <c r="AJ889">
        <v>1</v>
      </c>
      <c r="AK889">
        <v>1</v>
      </c>
      <c r="AL889">
        <v>1</v>
      </c>
      <c r="AN889">
        <v>0</v>
      </c>
      <c r="AO889">
        <v>1</v>
      </c>
      <c r="AP889">
        <v>0</v>
      </c>
      <c r="AQ889">
        <v>0</v>
      </c>
      <c r="AR889">
        <v>0</v>
      </c>
      <c r="AS889" t="s">
        <v>3</v>
      </c>
      <c r="AT889">
        <v>3.0599999999999998E-3</v>
      </c>
      <c r="AU889" t="s">
        <v>3</v>
      </c>
      <c r="AV889">
        <v>0</v>
      </c>
      <c r="AW889">
        <v>2</v>
      </c>
      <c r="AX889">
        <v>48586309</v>
      </c>
      <c r="AY889">
        <v>1</v>
      </c>
      <c r="AZ889">
        <v>0</v>
      </c>
      <c r="BA889">
        <v>989</v>
      </c>
      <c r="BB889">
        <v>0</v>
      </c>
      <c r="BC889">
        <v>0</v>
      </c>
      <c r="BD889">
        <v>0</v>
      </c>
      <c r="BE889">
        <v>0</v>
      </c>
      <c r="BF889">
        <v>0</v>
      </c>
      <c r="BG889">
        <v>0</v>
      </c>
      <c r="BH889">
        <v>0</v>
      </c>
      <c r="BI889">
        <v>0</v>
      </c>
      <c r="BJ889">
        <v>0</v>
      </c>
      <c r="BK889">
        <v>0</v>
      </c>
      <c r="BL889">
        <v>0</v>
      </c>
      <c r="BM889">
        <v>0</v>
      </c>
      <c r="BN889">
        <v>0</v>
      </c>
      <c r="BO889">
        <v>0</v>
      </c>
      <c r="BP889">
        <v>0</v>
      </c>
      <c r="BQ889">
        <v>0</v>
      </c>
      <c r="BR889">
        <v>0</v>
      </c>
      <c r="BS889">
        <v>0</v>
      </c>
      <c r="BT889">
        <v>0</v>
      </c>
      <c r="BU889">
        <v>0</v>
      </c>
      <c r="BV889">
        <v>0</v>
      </c>
      <c r="BW889">
        <v>0</v>
      </c>
      <c r="CX889">
        <f>Y889*Source!I400</f>
        <v>3.0599999999999998E-5</v>
      </c>
      <c r="CY889">
        <f>AA889</f>
        <v>13424</v>
      </c>
      <c r="CZ889">
        <f>AE889</f>
        <v>13424</v>
      </c>
      <c r="DA889">
        <f>AI889</f>
        <v>1</v>
      </c>
      <c r="DB889">
        <f t="shared" si="104"/>
        <v>41.08</v>
      </c>
      <c r="DC889">
        <f t="shared" si="105"/>
        <v>0</v>
      </c>
    </row>
    <row r="890" spans="1:107">
      <c r="A890">
        <f>ROW(Source!A400)</f>
        <v>400</v>
      </c>
      <c r="B890">
        <v>48583957</v>
      </c>
      <c r="C890">
        <v>48586293</v>
      </c>
      <c r="D890">
        <v>40485704</v>
      </c>
      <c r="E890">
        <v>1</v>
      </c>
      <c r="F890">
        <v>1</v>
      </c>
      <c r="G890">
        <v>1</v>
      </c>
      <c r="H890">
        <v>3</v>
      </c>
      <c r="I890" t="s">
        <v>1497</v>
      </c>
      <c r="J890" t="s">
        <v>1498</v>
      </c>
      <c r="K890" t="s">
        <v>1499</v>
      </c>
      <c r="L890">
        <v>1346</v>
      </c>
      <c r="N890">
        <v>1009</v>
      </c>
      <c r="O890" t="s">
        <v>220</v>
      </c>
      <c r="P890" t="s">
        <v>220</v>
      </c>
      <c r="Q890">
        <v>1</v>
      </c>
      <c r="W890">
        <v>0</v>
      </c>
      <c r="X890">
        <v>-572780356</v>
      </c>
      <c r="Y890">
        <v>0.31</v>
      </c>
      <c r="AA890">
        <v>31</v>
      </c>
      <c r="AB890">
        <v>0</v>
      </c>
      <c r="AC890">
        <v>0</v>
      </c>
      <c r="AD890">
        <v>0</v>
      </c>
      <c r="AE890">
        <v>31</v>
      </c>
      <c r="AF890">
        <v>0</v>
      </c>
      <c r="AG890">
        <v>0</v>
      </c>
      <c r="AH890">
        <v>0</v>
      </c>
      <c r="AI890">
        <v>1</v>
      </c>
      <c r="AJ890">
        <v>1</v>
      </c>
      <c r="AK890">
        <v>1</v>
      </c>
      <c r="AL890">
        <v>1</v>
      </c>
      <c r="AN890">
        <v>0</v>
      </c>
      <c r="AO890">
        <v>1</v>
      </c>
      <c r="AP890">
        <v>0</v>
      </c>
      <c r="AQ890">
        <v>0</v>
      </c>
      <c r="AR890">
        <v>0</v>
      </c>
      <c r="AS890" t="s">
        <v>3</v>
      </c>
      <c r="AT890">
        <v>0.31</v>
      </c>
      <c r="AU890" t="s">
        <v>3</v>
      </c>
      <c r="AV890">
        <v>0</v>
      </c>
      <c r="AW890">
        <v>2</v>
      </c>
      <c r="AX890">
        <v>48586310</v>
      </c>
      <c r="AY890">
        <v>1</v>
      </c>
      <c r="AZ890">
        <v>0</v>
      </c>
      <c r="BA890">
        <v>990</v>
      </c>
      <c r="BB890">
        <v>0</v>
      </c>
      <c r="BC890">
        <v>0</v>
      </c>
      <c r="BD890">
        <v>0</v>
      </c>
      <c r="BE890">
        <v>0</v>
      </c>
      <c r="BF890">
        <v>0</v>
      </c>
      <c r="BG890">
        <v>0</v>
      </c>
      <c r="BH890">
        <v>0</v>
      </c>
      <c r="BI890">
        <v>0</v>
      </c>
      <c r="BJ890">
        <v>0</v>
      </c>
      <c r="BK890">
        <v>0</v>
      </c>
      <c r="BL890">
        <v>0</v>
      </c>
      <c r="BM890">
        <v>0</v>
      </c>
      <c r="BN890">
        <v>0</v>
      </c>
      <c r="BO890">
        <v>0</v>
      </c>
      <c r="BP890">
        <v>0</v>
      </c>
      <c r="BQ890">
        <v>0</v>
      </c>
      <c r="BR890">
        <v>0</v>
      </c>
      <c r="BS890">
        <v>0</v>
      </c>
      <c r="BT890">
        <v>0</v>
      </c>
      <c r="BU890">
        <v>0</v>
      </c>
      <c r="BV890">
        <v>0</v>
      </c>
      <c r="BW890">
        <v>0</v>
      </c>
      <c r="CX890">
        <f>Y890*Source!I400</f>
        <v>3.0999999999999999E-3</v>
      </c>
      <c r="CY890">
        <f>AA890</f>
        <v>31</v>
      </c>
      <c r="CZ890">
        <f>AE890</f>
        <v>31</v>
      </c>
      <c r="DA890">
        <f>AI890</f>
        <v>1</v>
      </c>
      <c r="DB890">
        <f t="shared" si="104"/>
        <v>9.61</v>
      </c>
      <c r="DC890">
        <f t="shared" si="105"/>
        <v>0</v>
      </c>
    </row>
    <row r="891" spans="1:107">
      <c r="A891">
        <f>ROW(Source!A400)</f>
        <v>400</v>
      </c>
      <c r="B891">
        <v>48583957</v>
      </c>
      <c r="C891">
        <v>48586293</v>
      </c>
      <c r="D891">
        <v>40489264</v>
      </c>
      <c r="E891">
        <v>1</v>
      </c>
      <c r="F891">
        <v>1</v>
      </c>
      <c r="G891">
        <v>1</v>
      </c>
      <c r="H891">
        <v>3</v>
      </c>
      <c r="I891" t="s">
        <v>1500</v>
      </c>
      <c r="J891" t="s">
        <v>1501</v>
      </c>
      <c r="K891" t="s">
        <v>1502</v>
      </c>
      <c r="L891">
        <v>1355</v>
      </c>
      <c r="N891">
        <v>1010</v>
      </c>
      <c r="O891" t="s">
        <v>817</v>
      </c>
      <c r="P891" t="s">
        <v>817</v>
      </c>
      <c r="Q891">
        <v>100</v>
      </c>
      <c r="W891">
        <v>0</v>
      </c>
      <c r="X891">
        <v>2122249271</v>
      </c>
      <c r="Y891">
        <v>4.08</v>
      </c>
      <c r="AA891">
        <v>87.29</v>
      </c>
      <c r="AB891">
        <v>0</v>
      </c>
      <c r="AC891">
        <v>0</v>
      </c>
      <c r="AD891">
        <v>0</v>
      </c>
      <c r="AE891">
        <v>87.29</v>
      </c>
      <c r="AF891">
        <v>0</v>
      </c>
      <c r="AG891">
        <v>0</v>
      </c>
      <c r="AH891">
        <v>0</v>
      </c>
      <c r="AI891">
        <v>1</v>
      </c>
      <c r="AJ891">
        <v>1</v>
      </c>
      <c r="AK891">
        <v>1</v>
      </c>
      <c r="AL891">
        <v>1</v>
      </c>
      <c r="AN891">
        <v>0</v>
      </c>
      <c r="AO891">
        <v>1</v>
      </c>
      <c r="AP891">
        <v>0</v>
      </c>
      <c r="AQ891">
        <v>0</v>
      </c>
      <c r="AR891">
        <v>0</v>
      </c>
      <c r="AS891" t="s">
        <v>3</v>
      </c>
      <c r="AT891">
        <v>4.08</v>
      </c>
      <c r="AU891" t="s">
        <v>3</v>
      </c>
      <c r="AV891">
        <v>0</v>
      </c>
      <c r="AW891">
        <v>2</v>
      </c>
      <c r="AX891">
        <v>48586311</v>
      </c>
      <c r="AY891">
        <v>1</v>
      </c>
      <c r="AZ891">
        <v>0</v>
      </c>
      <c r="BA891">
        <v>991</v>
      </c>
      <c r="BB891">
        <v>0</v>
      </c>
      <c r="BC891">
        <v>0</v>
      </c>
      <c r="BD891">
        <v>0</v>
      </c>
      <c r="BE891">
        <v>0</v>
      </c>
      <c r="BF891">
        <v>0</v>
      </c>
      <c r="BG891">
        <v>0</v>
      </c>
      <c r="BH891">
        <v>0</v>
      </c>
      <c r="BI891">
        <v>0</v>
      </c>
      <c r="BJ891">
        <v>0</v>
      </c>
      <c r="BK891">
        <v>0</v>
      </c>
      <c r="BL891">
        <v>0</v>
      </c>
      <c r="BM891">
        <v>0</v>
      </c>
      <c r="BN891">
        <v>0</v>
      </c>
      <c r="BO891">
        <v>0</v>
      </c>
      <c r="BP891">
        <v>0</v>
      </c>
      <c r="BQ891">
        <v>0</v>
      </c>
      <c r="BR891">
        <v>0</v>
      </c>
      <c r="BS891">
        <v>0</v>
      </c>
      <c r="BT891">
        <v>0</v>
      </c>
      <c r="BU891">
        <v>0</v>
      </c>
      <c r="BV891">
        <v>0</v>
      </c>
      <c r="BW891">
        <v>0</v>
      </c>
      <c r="CX891">
        <f>Y891*Source!I400</f>
        <v>4.0800000000000003E-2</v>
      </c>
      <c r="CY891">
        <f>AA891</f>
        <v>87.29</v>
      </c>
      <c r="CZ891">
        <f>AE891</f>
        <v>87.29</v>
      </c>
      <c r="DA891">
        <f>AI891</f>
        <v>1</v>
      </c>
      <c r="DB891">
        <f t="shared" si="104"/>
        <v>356.14</v>
      </c>
      <c r="DC891">
        <f t="shared" si="105"/>
        <v>0</v>
      </c>
    </row>
    <row r="892" spans="1:107">
      <c r="A892">
        <f>ROW(Source!A400)</f>
        <v>400</v>
      </c>
      <c r="B892">
        <v>48583957</v>
      </c>
      <c r="C892">
        <v>48586293</v>
      </c>
      <c r="D892">
        <v>40539218</v>
      </c>
      <c r="E892">
        <v>1</v>
      </c>
      <c r="F892">
        <v>1</v>
      </c>
      <c r="G892">
        <v>1</v>
      </c>
      <c r="H892">
        <v>3</v>
      </c>
      <c r="I892" t="s">
        <v>1503</v>
      </c>
      <c r="J892" t="s">
        <v>1504</v>
      </c>
      <c r="K892" t="s">
        <v>1505</v>
      </c>
      <c r="L892">
        <v>1355</v>
      </c>
      <c r="N892">
        <v>1010</v>
      </c>
      <c r="O892" t="s">
        <v>817</v>
      </c>
      <c r="P892" t="s">
        <v>817</v>
      </c>
      <c r="Q892">
        <v>100</v>
      </c>
      <c r="W892">
        <v>0</v>
      </c>
      <c r="X892">
        <v>-2047580805</v>
      </c>
      <c r="Y892">
        <v>1.02</v>
      </c>
      <c r="AA892">
        <v>101.5</v>
      </c>
      <c r="AB892">
        <v>0</v>
      </c>
      <c r="AC892">
        <v>0</v>
      </c>
      <c r="AD892">
        <v>0</v>
      </c>
      <c r="AE892">
        <v>101.5</v>
      </c>
      <c r="AF892">
        <v>0</v>
      </c>
      <c r="AG892">
        <v>0</v>
      </c>
      <c r="AH892">
        <v>0</v>
      </c>
      <c r="AI892">
        <v>1</v>
      </c>
      <c r="AJ892">
        <v>1</v>
      </c>
      <c r="AK892">
        <v>1</v>
      </c>
      <c r="AL892">
        <v>1</v>
      </c>
      <c r="AN892">
        <v>0</v>
      </c>
      <c r="AO892">
        <v>1</v>
      </c>
      <c r="AP892">
        <v>0</v>
      </c>
      <c r="AQ892">
        <v>0</v>
      </c>
      <c r="AR892">
        <v>0</v>
      </c>
      <c r="AS892" t="s">
        <v>3</v>
      </c>
      <c r="AT892">
        <v>1.02</v>
      </c>
      <c r="AU892" t="s">
        <v>3</v>
      </c>
      <c r="AV892">
        <v>0</v>
      </c>
      <c r="AW892">
        <v>2</v>
      </c>
      <c r="AX892">
        <v>48586312</v>
      </c>
      <c r="AY892">
        <v>1</v>
      </c>
      <c r="AZ892">
        <v>0</v>
      </c>
      <c r="BA892">
        <v>992</v>
      </c>
      <c r="BB892">
        <v>0</v>
      </c>
      <c r="BC892">
        <v>0</v>
      </c>
      <c r="BD892">
        <v>0</v>
      </c>
      <c r="BE892">
        <v>0</v>
      </c>
      <c r="BF892">
        <v>0</v>
      </c>
      <c r="BG892">
        <v>0</v>
      </c>
      <c r="BH892">
        <v>0</v>
      </c>
      <c r="BI892">
        <v>0</v>
      </c>
      <c r="BJ892">
        <v>0</v>
      </c>
      <c r="BK892">
        <v>0</v>
      </c>
      <c r="BL892">
        <v>0</v>
      </c>
      <c r="BM892">
        <v>0</v>
      </c>
      <c r="BN892">
        <v>0</v>
      </c>
      <c r="BO892">
        <v>0</v>
      </c>
      <c r="BP892">
        <v>0</v>
      </c>
      <c r="BQ892">
        <v>0</v>
      </c>
      <c r="BR892">
        <v>0</v>
      </c>
      <c r="BS892">
        <v>0</v>
      </c>
      <c r="BT892">
        <v>0</v>
      </c>
      <c r="BU892">
        <v>0</v>
      </c>
      <c r="BV892">
        <v>0</v>
      </c>
      <c r="BW892">
        <v>0</v>
      </c>
      <c r="CX892">
        <f>Y892*Source!I400</f>
        <v>1.0200000000000001E-2</v>
      </c>
      <c r="CY892">
        <f>AA892</f>
        <v>101.5</v>
      </c>
      <c r="CZ892">
        <f>AE892</f>
        <v>101.5</v>
      </c>
      <c r="DA892">
        <f>AI892</f>
        <v>1</v>
      </c>
      <c r="DB892">
        <f t="shared" si="104"/>
        <v>103.53</v>
      </c>
      <c r="DC892">
        <f t="shared" si="105"/>
        <v>0</v>
      </c>
    </row>
    <row r="893" spans="1:107">
      <c r="A893">
        <f>ROW(Source!A400)</f>
        <v>400</v>
      </c>
      <c r="B893">
        <v>48583957</v>
      </c>
      <c r="C893">
        <v>48586293</v>
      </c>
      <c r="D893">
        <v>40546487</v>
      </c>
      <c r="E893">
        <v>1</v>
      </c>
      <c r="F893">
        <v>1</v>
      </c>
      <c r="G893">
        <v>1</v>
      </c>
      <c r="H893">
        <v>3</v>
      </c>
      <c r="I893" t="s">
        <v>1428</v>
      </c>
      <c r="J893" t="s">
        <v>1429</v>
      </c>
      <c r="K893" t="s">
        <v>1430</v>
      </c>
      <c r="L893">
        <v>1374</v>
      </c>
      <c r="N893">
        <v>1013</v>
      </c>
      <c r="O893" t="s">
        <v>1431</v>
      </c>
      <c r="P893" t="s">
        <v>1431</v>
      </c>
      <c r="Q893">
        <v>1</v>
      </c>
      <c r="W893">
        <v>0</v>
      </c>
      <c r="X893">
        <v>2131831278</v>
      </c>
      <c r="Y893">
        <v>13.1</v>
      </c>
      <c r="AA893">
        <v>1</v>
      </c>
      <c r="AB893">
        <v>0</v>
      </c>
      <c r="AC893">
        <v>0</v>
      </c>
      <c r="AD893">
        <v>0</v>
      </c>
      <c r="AE893">
        <v>1</v>
      </c>
      <c r="AF893">
        <v>0</v>
      </c>
      <c r="AG893">
        <v>0</v>
      </c>
      <c r="AH893">
        <v>0</v>
      </c>
      <c r="AI893">
        <v>1</v>
      </c>
      <c r="AJ893">
        <v>1</v>
      </c>
      <c r="AK893">
        <v>1</v>
      </c>
      <c r="AL893">
        <v>1</v>
      </c>
      <c r="AN893">
        <v>0</v>
      </c>
      <c r="AO893">
        <v>1</v>
      </c>
      <c r="AP893">
        <v>0</v>
      </c>
      <c r="AQ893">
        <v>0</v>
      </c>
      <c r="AR893">
        <v>0</v>
      </c>
      <c r="AS893" t="s">
        <v>3</v>
      </c>
      <c r="AT893">
        <v>13.1</v>
      </c>
      <c r="AU893" t="s">
        <v>3</v>
      </c>
      <c r="AV893">
        <v>0</v>
      </c>
      <c r="AW893">
        <v>2</v>
      </c>
      <c r="AX893">
        <v>48586313</v>
      </c>
      <c r="AY893">
        <v>1</v>
      </c>
      <c r="AZ893">
        <v>0</v>
      </c>
      <c r="BA893">
        <v>993</v>
      </c>
      <c r="BB893">
        <v>0</v>
      </c>
      <c r="BC893">
        <v>0</v>
      </c>
      <c r="BD893">
        <v>0</v>
      </c>
      <c r="BE893">
        <v>0</v>
      </c>
      <c r="BF893">
        <v>0</v>
      </c>
      <c r="BG893">
        <v>0</v>
      </c>
      <c r="BH893">
        <v>0</v>
      </c>
      <c r="BI893">
        <v>0</v>
      </c>
      <c r="BJ893">
        <v>0</v>
      </c>
      <c r="BK893">
        <v>0</v>
      </c>
      <c r="BL893">
        <v>0</v>
      </c>
      <c r="BM893">
        <v>0</v>
      </c>
      <c r="BN893">
        <v>0</v>
      </c>
      <c r="BO893">
        <v>0</v>
      </c>
      <c r="BP893">
        <v>0</v>
      </c>
      <c r="BQ893">
        <v>0</v>
      </c>
      <c r="BR893">
        <v>0</v>
      </c>
      <c r="BS893">
        <v>0</v>
      </c>
      <c r="BT893">
        <v>0</v>
      </c>
      <c r="BU893">
        <v>0</v>
      </c>
      <c r="BV893">
        <v>0</v>
      </c>
      <c r="BW893">
        <v>0</v>
      </c>
      <c r="CX893">
        <f>Y893*Source!I400</f>
        <v>0.13100000000000001</v>
      </c>
      <c r="CY893">
        <f>AA893</f>
        <v>1</v>
      </c>
      <c r="CZ893">
        <f>AE893</f>
        <v>1</v>
      </c>
      <c r="DA893">
        <f>AI893</f>
        <v>1</v>
      </c>
      <c r="DB893">
        <f t="shared" si="104"/>
        <v>13.1</v>
      </c>
      <c r="DC893">
        <f t="shared" si="105"/>
        <v>0</v>
      </c>
    </row>
    <row r="894" spans="1:107">
      <c r="A894">
        <f>ROW(Source!A402)</f>
        <v>402</v>
      </c>
      <c r="B894">
        <v>48583957</v>
      </c>
      <c r="C894">
        <v>48586315</v>
      </c>
      <c r="D894">
        <v>23355901</v>
      </c>
      <c r="E894">
        <v>1</v>
      </c>
      <c r="F894">
        <v>1</v>
      </c>
      <c r="G894">
        <v>1</v>
      </c>
      <c r="H894">
        <v>1</v>
      </c>
      <c r="I894" t="s">
        <v>1412</v>
      </c>
      <c r="J894" t="s">
        <v>3</v>
      </c>
      <c r="K894" t="s">
        <v>1413</v>
      </c>
      <c r="L894">
        <v>1369</v>
      </c>
      <c r="N894">
        <v>1013</v>
      </c>
      <c r="O894" t="s">
        <v>991</v>
      </c>
      <c r="P894" t="s">
        <v>991</v>
      </c>
      <c r="Q894">
        <v>1</v>
      </c>
      <c r="W894">
        <v>0</v>
      </c>
      <c r="X894">
        <v>1915132312</v>
      </c>
      <c r="Y894">
        <v>25.76</v>
      </c>
      <c r="AA894">
        <v>0</v>
      </c>
      <c r="AB894">
        <v>0</v>
      </c>
      <c r="AC894">
        <v>0</v>
      </c>
      <c r="AD894">
        <v>9.27</v>
      </c>
      <c r="AE894">
        <v>0</v>
      </c>
      <c r="AF894">
        <v>0</v>
      </c>
      <c r="AG894">
        <v>0</v>
      </c>
      <c r="AH894">
        <v>9.27</v>
      </c>
      <c r="AI894">
        <v>1</v>
      </c>
      <c r="AJ894">
        <v>1</v>
      </c>
      <c r="AK894">
        <v>1</v>
      </c>
      <c r="AL894">
        <v>1</v>
      </c>
      <c r="AN894">
        <v>0</v>
      </c>
      <c r="AO894">
        <v>1</v>
      </c>
      <c r="AP894">
        <v>0</v>
      </c>
      <c r="AQ894">
        <v>0</v>
      </c>
      <c r="AR894">
        <v>0</v>
      </c>
      <c r="AS894" t="s">
        <v>3</v>
      </c>
      <c r="AT894">
        <v>25.76</v>
      </c>
      <c r="AU894" t="s">
        <v>3</v>
      </c>
      <c r="AV894">
        <v>1</v>
      </c>
      <c r="AW894">
        <v>2</v>
      </c>
      <c r="AX894">
        <v>48586323</v>
      </c>
      <c r="AY894">
        <v>1</v>
      </c>
      <c r="AZ894">
        <v>0</v>
      </c>
      <c r="BA894">
        <v>994</v>
      </c>
      <c r="BB894">
        <v>0</v>
      </c>
      <c r="BC894">
        <v>0</v>
      </c>
      <c r="BD894">
        <v>0</v>
      </c>
      <c r="BE894">
        <v>0</v>
      </c>
      <c r="BF894">
        <v>0</v>
      </c>
      <c r="BG894">
        <v>0</v>
      </c>
      <c r="BH894">
        <v>0</v>
      </c>
      <c r="BI894">
        <v>0</v>
      </c>
      <c r="BJ894">
        <v>0</v>
      </c>
      <c r="BK894">
        <v>0</v>
      </c>
      <c r="BL894">
        <v>0</v>
      </c>
      <c r="BM894">
        <v>0</v>
      </c>
      <c r="BN894">
        <v>0</v>
      </c>
      <c r="BO894">
        <v>0</v>
      </c>
      <c r="BP894">
        <v>0</v>
      </c>
      <c r="BQ894">
        <v>0</v>
      </c>
      <c r="BR894">
        <v>0</v>
      </c>
      <c r="BS894">
        <v>0</v>
      </c>
      <c r="BT894">
        <v>0</v>
      </c>
      <c r="BU894">
        <v>0</v>
      </c>
      <c r="BV894">
        <v>0</v>
      </c>
      <c r="BW894">
        <v>0</v>
      </c>
      <c r="CX894">
        <f>Y894*Source!I402</f>
        <v>0.2576</v>
      </c>
      <c r="CY894">
        <f>AD894</f>
        <v>9.27</v>
      </c>
      <c r="CZ894">
        <f>AH894</f>
        <v>9.27</v>
      </c>
      <c r="DA894">
        <f>AL894</f>
        <v>1</v>
      </c>
      <c r="DB894">
        <f t="shared" si="104"/>
        <v>238.8</v>
      </c>
      <c r="DC894">
        <f t="shared" si="105"/>
        <v>0</v>
      </c>
    </row>
    <row r="895" spans="1:107">
      <c r="A895">
        <f>ROW(Source!A402)</f>
        <v>402</v>
      </c>
      <c r="B895">
        <v>48583957</v>
      </c>
      <c r="C895">
        <v>48586315</v>
      </c>
      <c r="D895">
        <v>121548</v>
      </c>
      <c r="E895">
        <v>1</v>
      </c>
      <c r="F895">
        <v>1</v>
      </c>
      <c r="G895">
        <v>1</v>
      </c>
      <c r="H895">
        <v>1</v>
      </c>
      <c r="I895" t="s">
        <v>24</v>
      </c>
      <c r="J895" t="s">
        <v>3</v>
      </c>
      <c r="K895" t="s">
        <v>992</v>
      </c>
      <c r="L895">
        <v>608254</v>
      </c>
      <c r="N895">
        <v>1013</v>
      </c>
      <c r="O895" t="s">
        <v>993</v>
      </c>
      <c r="P895" t="s">
        <v>993</v>
      </c>
      <c r="Q895">
        <v>1</v>
      </c>
      <c r="W895">
        <v>0</v>
      </c>
      <c r="X895">
        <v>-185737400</v>
      </c>
      <c r="Y895">
        <v>0.03</v>
      </c>
      <c r="AA895">
        <v>0</v>
      </c>
      <c r="AB895">
        <v>0</v>
      </c>
      <c r="AC895">
        <v>0</v>
      </c>
      <c r="AD895">
        <v>0</v>
      </c>
      <c r="AE895">
        <v>0</v>
      </c>
      <c r="AF895">
        <v>0</v>
      </c>
      <c r="AG895">
        <v>0</v>
      </c>
      <c r="AH895">
        <v>0</v>
      </c>
      <c r="AI895">
        <v>1</v>
      </c>
      <c r="AJ895">
        <v>1</v>
      </c>
      <c r="AK895">
        <v>1</v>
      </c>
      <c r="AL895">
        <v>1</v>
      </c>
      <c r="AN895">
        <v>0</v>
      </c>
      <c r="AO895">
        <v>1</v>
      </c>
      <c r="AP895">
        <v>0</v>
      </c>
      <c r="AQ895">
        <v>0</v>
      </c>
      <c r="AR895">
        <v>0</v>
      </c>
      <c r="AS895" t="s">
        <v>3</v>
      </c>
      <c r="AT895">
        <v>0.03</v>
      </c>
      <c r="AU895" t="s">
        <v>3</v>
      </c>
      <c r="AV895">
        <v>2</v>
      </c>
      <c r="AW895">
        <v>2</v>
      </c>
      <c r="AX895">
        <v>48586324</v>
      </c>
      <c r="AY895">
        <v>1</v>
      </c>
      <c r="AZ895">
        <v>0</v>
      </c>
      <c r="BA895">
        <v>995</v>
      </c>
      <c r="BB895">
        <v>0</v>
      </c>
      <c r="BC895">
        <v>0</v>
      </c>
      <c r="BD895">
        <v>0</v>
      </c>
      <c r="BE895">
        <v>0</v>
      </c>
      <c r="BF895">
        <v>0</v>
      </c>
      <c r="BG895">
        <v>0</v>
      </c>
      <c r="BH895">
        <v>0</v>
      </c>
      <c r="BI895">
        <v>0</v>
      </c>
      <c r="BJ895">
        <v>0</v>
      </c>
      <c r="BK895">
        <v>0</v>
      </c>
      <c r="BL895">
        <v>0</v>
      </c>
      <c r="BM895">
        <v>0</v>
      </c>
      <c r="BN895">
        <v>0</v>
      </c>
      <c r="BO895">
        <v>0</v>
      </c>
      <c r="BP895">
        <v>0</v>
      </c>
      <c r="BQ895">
        <v>0</v>
      </c>
      <c r="BR895">
        <v>0</v>
      </c>
      <c r="BS895">
        <v>0</v>
      </c>
      <c r="BT895">
        <v>0</v>
      </c>
      <c r="BU895">
        <v>0</v>
      </c>
      <c r="BV895">
        <v>0</v>
      </c>
      <c r="BW895">
        <v>0</v>
      </c>
      <c r="CX895">
        <f>Y895*Source!I402</f>
        <v>2.9999999999999997E-4</v>
      </c>
      <c r="CY895">
        <f>AD895</f>
        <v>0</v>
      </c>
      <c r="CZ895">
        <f>AH895</f>
        <v>0</v>
      </c>
      <c r="DA895">
        <f>AL895</f>
        <v>1</v>
      </c>
      <c r="DB895">
        <f t="shared" si="104"/>
        <v>0</v>
      </c>
      <c r="DC895">
        <f t="shared" si="105"/>
        <v>0</v>
      </c>
    </row>
    <row r="896" spans="1:107">
      <c r="A896">
        <f>ROW(Source!A402)</f>
        <v>402</v>
      </c>
      <c r="B896">
        <v>48583957</v>
      </c>
      <c r="C896">
        <v>48586315</v>
      </c>
      <c r="D896">
        <v>40546999</v>
      </c>
      <c r="E896">
        <v>1</v>
      </c>
      <c r="F896">
        <v>1</v>
      </c>
      <c r="G896">
        <v>1</v>
      </c>
      <c r="H896">
        <v>2</v>
      </c>
      <c r="I896" t="s">
        <v>1414</v>
      </c>
      <c r="J896" t="s">
        <v>1415</v>
      </c>
      <c r="K896" t="s">
        <v>1416</v>
      </c>
      <c r="L896">
        <v>1368</v>
      </c>
      <c r="N896">
        <v>1011</v>
      </c>
      <c r="O896" t="s">
        <v>997</v>
      </c>
      <c r="P896" t="s">
        <v>997</v>
      </c>
      <c r="Q896">
        <v>1</v>
      </c>
      <c r="W896">
        <v>0</v>
      </c>
      <c r="X896">
        <v>-1424728221</v>
      </c>
      <c r="Y896">
        <v>0.03</v>
      </c>
      <c r="AA896">
        <v>0</v>
      </c>
      <c r="AB896">
        <v>138.54</v>
      </c>
      <c r="AC896">
        <v>12.1</v>
      </c>
      <c r="AD896">
        <v>0</v>
      </c>
      <c r="AE896">
        <v>0</v>
      </c>
      <c r="AF896">
        <v>138.54</v>
      </c>
      <c r="AG896">
        <v>12.1</v>
      </c>
      <c r="AH896">
        <v>0</v>
      </c>
      <c r="AI896">
        <v>1</v>
      </c>
      <c r="AJ896">
        <v>1</v>
      </c>
      <c r="AK896">
        <v>1</v>
      </c>
      <c r="AL896">
        <v>1</v>
      </c>
      <c r="AN896">
        <v>0</v>
      </c>
      <c r="AO896">
        <v>1</v>
      </c>
      <c r="AP896">
        <v>0</v>
      </c>
      <c r="AQ896">
        <v>0</v>
      </c>
      <c r="AR896">
        <v>0</v>
      </c>
      <c r="AS896" t="s">
        <v>3</v>
      </c>
      <c r="AT896">
        <v>0.03</v>
      </c>
      <c r="AU896" t="s">
        <v>3</v>
      </c>
      <c r="AV896">
        <v>0</v>
      </c>
      <c r="AW896">
        <v>2</v>
      </c>
      <c r="AX896">
        <v>48586325</v>
      </c>
      <c r="AY896">
        <v>1</v>
      </c>
      <c r="AZ896">
        <v>0</v>
      </c>
      <c r="BA896">
        <v>996</v>
      </c>
      <c r="BB896">
        <v>0</v>
      </c>
      <c r="BC896">
        <v>0</v>
      </c>
      <c r="BD896">
        <v>0</v>
      </c>
      <c r="BE896">
        <v>0</v>
      </c>
      <c r="BF896">
        <v>0</v>
      </c>
      <c r="BG896">
        <v>0</v>
      </c>
      <c r="BH896">
        <v>0</v>
      </c>
      <c r="BI896">
        <v>0</v>
      </c>
      <c r="BJ896">
        <v>0</v>
      </c>
      <c r="BK896">
        <v>0</v>
      </c>
      <c r="BL896">
        <v>0</v>
      </c>
      <c r="BM896">
        <v>0</v>
      </c>
      <c r="BN896">
        <v>0</v>
      </c>
      <c r="BO896">
        <v>0</v>
      </c>
      <c r="BP896">
        <v>0</v>
      </c>
      <c r="BQ896">
        <v>0</v>
      </c>
      <c r="BR896">
        <v>0</v>
      </c>
      <c r="BS896">
        <v>0</v>
      </c>
      <c r="BT896">
        <v>0</v>
      </c>
      <c r="BU896">
        <v>0</v>
      </c>
      <c r="BV896">
        <v>0</v>
      </c>
      <c r="BW896">
        <v>0</v>
      </c>
      <c r="CX896">
        <f>Y896*Source!I402</f>
        <v>2.9999999999999997E-4</v>
      </c>
      <c r="CY896">
        <f>AB896</f>
        <v>138.54</v>
      </c>
      <c r="CZ896">
        <f>AF896</f>
        <v>138.54</v>
      </c>
      <c r="DA896">
        <f>AJ896</f>
        <v>1</v>
      </c>
      <c r="DB896">
        <f t="shared" si="104"/>
        <v>4.16</v>
      </c>
      <c r="DC896">
        <f t="shared" si="105"/>
        <v>0.36</v>
      </c>
    </row>
    <row r="897" spans="1:107">
      <c r="A897">
        <f>ROW(Source!A402)</f>
        <v>402</v>
      </c>
      <c r="B897">
        <v>48583957</v>
      </c>
      <c r="C897">
        <v>48586315</v>
      </c>
      <c r="D897">
        <v>40548857</v>
      </c>
      <c r="E897">
        <v>1</v>
      </c>
      <c r="F897">
        <v>1</v>
      </c>
      <c r="G897">
        <v>1</v>
      </c>
      <c r="H897">
        <v>2</v>
      </c>
      <c r="I897" t="s">
        <v>1028</v>
      </c>
      <c r="J897" t="s">
        <v>1029</v>
      </c>
      <c r="K897" t="s">
        <v>1030</v>
      </c>
      <c r="L897">
        <v>1368</v>
      </c>
      <c r="N897">
        <v>1011</v>
      </c>
      <c r="O897" t="s">
        <v>997</v>
      </c>
      <c r="P897" t="s">
        <v>997</v>
      </c>
      <c r="Q897">
        <v>1</v>
      </c>
      <c r="W897">
        <v>0</v>
      </c>
      <c r="X897">
        <v>-671646184</v>
      </c>
      <c r="Y897">
        <v>0.02</v>
      </c>
      <c r="AA897">
        <v>0</v>
      </c>
      <c r="AB897">
        <v>91.76</v>
      </c>
      <c r="AC897">
        <v>10.35</v>
      </c>
      <c r="AD897">
        <v>0</v>
      </c>
      <c r="AE897">
        <v>0</v>
      </c>
      <c r="AF897">
        <v>91.76</v>
      </c>
      <c r="AG897">
        <v>10.35</v>
      </c>
      <c r="AH897">
        <v>0</v>
      </c>
      <c r="AI897">
        <v>1</v>
      </c>
      <c r="AJ897">
        <v>1</v>
      </c>
      <c r="AK897">
        <v>1</v>
      </c>
      <c r="AL897">
        <v>1</v>
      </c>
      <c r="AN897">
        <v>0</v>
      </c>
      <c r="AO897">
        <v>1</v>
      </c>
      <c r="AP897">
        <v>0</v>
      </c>
      <c r="AQ897">
        <v>0</v>
      </c>
      <c r="AR897">
        <v>0</v>
      </c>
      <c r="AS897" t="s">
        <v>3</v>
      </c>
      <c r="AT897">
        <v>0.02</v>
      </c>
      <c r="AU897" t="s">
        <v>3</v>
      </c>
      <c r="AV897">
        <v>0</v>
      </c>
      <c r="AW897">
        <v>2</v>
      </c>
      <c r="AX897">
        <v>48586326</v>
      </c>
      <c r="AY897">
        <v>1</v>
      </c>
      <c r="AZ897">
        <v>0</v>
      </c>
      <c r="BA897">
        <v>997</v>
      </c>
      <c r="BB897">
        <v>0</v>
      </c>
      <c r="BC897">
        <v>0</v>
      </c>
      <c r="BD897">
        <v>0</v>
      </c>
      <c r="BE897">
        <v>0</v>
      </c>
      <c r="BF897">
        <v>0</v>
      </c>
      <c r="BG897">
        <v>0</v>
      </c>
      <c r="BH897">
        <v>0</v>
      </c>
      <c r="BI897">
        <v>0</v>
      </c>
      <c r="BJ897">
        <v>0</v>
      </c>
      <c r="BK897">
        <v>0</v>
      </c>
      <c r="BL897">
        <v>0</v>
      </c>
      <c r="BM897">
        <v>0</v>
      </c>
      <c r="BN897">
        <v>0</v>
      </c>
      <c r="BO897">
        <v>0</v>
      </c>
      <c r="BP897">
        <v>0</v>
      </c>
      <c r="BQ897">
        <v>0</v>
      </c>
      <c r="BR897">
        <v>0</v>
      </c>
      <c r="BS897">
        <v>0</v>
      </c>
      <c r="BT897">
        <v>0</v>
      </c>
      <c r="BU897">
        <v>0</v>
      </c>
      <c r="BV897">
        <v>0</v>
      </c>
      <c r="BW897">
        <v>0</v>
      </c>
      <c r="CX897">
        <f>Y897*Source!I402</f>
        <v>2.0000000000000001E-4</v>
      </c>
      <c r="CY897">
        <f>AB897</f>
        <v>91.76</v>
      </c>
      <c r="CZ897">
        <f>AF897</f>
        <v>91.76</v>
      </c>
      <c r="DA897">
        <f>AJ897</f>
        <v>1</v>
      </c>
      <c r="DB897">
        <f t="shared" si="104"/>
        <v>1.84</v>
      </c>
      <c r="DC897">
        <f t="shared" si="105"/>
        <v>0.21</v>
      </c>
    </row>
    <row r="898" spans="1:107">
      <c r="A898">
        <f>ROW(Source!A402)</f>
        <v>402</v>
      </c>
      <c r="B898">
        <v>48583957</v>
      </c>
      <c r="C898">
        <v>48586315</v>
      </c>
      <c r="D898">
        <v>40525213</v>
      </c>
      <c r="E898">
        <v>1</v>
      </c>
      <c r="F898">
        <v>1</v>
      </c>
      <c r="G898">
        <v>1</v>
      </c>
      <c r="H898">
        <v>3</v>
      </c>
      <c r="I898" t="s">
        <v>1079</v>
      </c>
      <c r="J898" t="s">
        <v>1080</v>
      </c>
      <c r="K898" t="s">
        <v>1081</v>
      </c>
      <c r="L898">
        <v>1348</v>
      </c>
      <c r="N898">
        <v>1009</v>
      </c>
      <c r="O898" t="s">
        <v>40</v>
      </c>
      <c r="P898" t="s">
        <v>40</v>
      </c>
      <c r="Q898">
        <v>1000</v>
      </c>
      <c r="W898">
        <v>0</v>
      </c>
      <c r="X898">
        <v>-1829182015</v>
      </c>
      <c r="Y898">
        <v>3.15E-3</v>
      </c>
      <c r="AA898">
        <v>729.98</v>
      </c>
      <c r="AB898">
        <v>0</v>
      </c>
      <c r="AC898">
        <v>0</v>
      </c>
      <c r="AD898">
        <v>0</v>
      </c>
      <c r="AE898">
        <v>729.98</v>
      </c>
      <c r="AF898">
        <v>0</v>
      </c>
      <c r="AG898">
        <v>0</v>
      </c>
      <c r="AH898">
        <v>0</v>
      </c>
      <c r="AI898">
        <v>1</v>
      </c>
      <c r="AJ898">
        <v>1</v>
      </c>
      <c r="AK898">
        <v>1</v>
      </c>
      <c r="AL898">
        <v>1</v>
      </c>
      <c r="AN898">
        <v>0</v>
      </c>
      <c r="AO898">
        <v>1</v>
      </c>
      <c r="AP898">
        <v>0</v>
      </c>
      <c r="AQ898">
        <v>0</v>
      </c>
      <c r="AR898">
        <v>0</v>
      </c>
      <c r="AS898" t="s">
        <v>3</v>
      </c>
      <c r="AT898">
        <v>3.15E-3</v>
      </c>
      <c r="AU898" t="s">
        <v>3</v>
      </c>
      <c r="AV898">
        <v>0</v>
      </c>
      <c r="AW898">
        <v>2</v>
      </c>
      <c r="AX898">
        <v>48586327</v>
      </c>
      <c r="AY898">
        <v>1</v>
      </c>
      <c r="AZ898">
        <v>0</v>
      </c>
      <c r="BA898">
        <v>998</v>
      </c>
      <c r="BB898">
        <v>0</v>
      </c>
      <c r="BC898">
        <v>0</v>
      </c>
      <c r="BD898">
        <v>0</v>
      </c>
      <c r="BE898">
        <v>0</v>
      </c>
      <c r="BF898">
        <v>0</v>
      </c>
      <c r="BG898">
        <v>0</v>
      </c>
      <c r="BH898">
        <v>0</v>
      </c>
      <c r="BI898">
        <v>0</v>
      </c>
      <c r="BJ898">
        <v>0</v>
      </c>
      <c r="BK898">
        <v>0</v>
      </c>
      <c r="BL898">
        <v>0</v>
      </c>
      <c r="BM898">
        <v>0</v>
      </c>
      <c r="BN898">
        <v>0</v>
      </c>
      <c r="BO898">
        <v>0</v>
      </c>
      <c r="BP898">
        <v>0</v>
      </c>
      <c r="BQ898">
        <v>0</v>
      </c>
      <c r="BR898">
        <v>0</v>
      </c>
      <c r="BS898">
        <v>0</v>
      </c>
      <c r="BT898">
        <v>0</v>
      </c>
      <c r="BU898">
        <v>0</v>
      </c>
      <c r="BV898">
        <v>0</v>
      </c>
      <c r="BW898">
        <v>0</v>
      </c>
      <c r="CX898">
        <f>Y898*Source!I402</f>
        <v>3.15E-5</v>
      </c>
      <c r="CY898">
        <f>AA898</f>
        <v>729.98</v>
      </c>
      <c r="CZ898">
        <f>AE898</f>
        <v>729.98</v>
      </c>
      <c r="DA898">
        <f>AI898</f>
        <v>1</v>
      </c>
      <c r="DB898">
        <f t="shared" si="104"/>
        <v>2.2999999999999998</v>
      </c>
      <c r="DC898">
        <f t="shared" si="105"/>
        <v>0</v>
      </c>
    </row>
    <row r="899" spans="1:107">
      <c r="A899">
        <f>ROW(Source!A402)</f>
        <v>402</v>
      </c>
      <c r="B899">
        <v>48583957</v>
      </c>
      <c r="C899">
        <v>48586315</v>
      </c>
      <c r="D899">
        <v>40545378</v>
      </c>
      <c r="E899">
        <v>1</v>
      </c>
      <c r="F899">
        <v>1</v>
      </c>
      <c r="G899">
        <v>1</v>
      </c>
      <c r="H899">
        <v>3</v>
      </c>
      <c r="I899" t="s">
        <v>1526</v>
      </c>
      <c r="J899" t="s">
        <v>1527</v>
      </c>
      <c r="K899" t="s">
        <v>1528</v>
      </c>
      <c r="L899">
        <v>1354</v>
      </c>
      <c r="N899">
        <v>1010</v>
      </c>
      <c r="O899" t="s">
        <v>170</v>
      </c>
      <c r="P899" t="s">
        <v>170</v>
      </c>
      <c r="Q899">
        <v>1</v>
      </c>
      <c r="W899">
        <v>0</v>
      </c>
      <c r="X899">
        <v>678529167</v>
      </c>
      <c r="Y899">
        <v>102</v>
      </c>
      <c r="AA899">
        <v>0.27</v>
      </c>
      <c r="AB899">
        <v>0</v>
      </c>
      <c r="AC899">
        <v>0</v>
      </c>
      <c r="AD899">
        <v>0</v>
      </c>
      <c r="AE899">
        <v>0.27</v>
      </c>
      <c r="AF899">
        <v>0</v>
      </c>
      <c r="AG899">
        <v>0</v>
      </c>
      <c r="AH899">
        <v>0</v>
      </c>
      <c r="AI899">
        <v>1</v>
      </c>
      <c r="AJ899">
        <v>1</v>
      </c>
      <c r="AK899">
        <v>1</v>
      </c>
      <c r="AL899">
        <v>1</v>
      </c>
      <c r="AN899">
        <v>0</v>
      </c>
      <c r="AO899">
        <v>1</v>
      </c>
      <c r="AP899">
        <v>0</v>
      </c>
      <c r="AQ899">
        <v>0</v>
      </c>
      <c r="AR899">
        <v>0</v>
      </c>
      <c r="AS899" t="s">
        <v>3</v>
      </c>
      <c r="AT899">
        <v>102</v>
      </c>
      <c r="AU899" t="s">
        <v>3</v>
      </c>
      <c r="AV899">
        <v>0</v>
      </c>
      <c r="AW899">
        <v>2</v>
      </c>
      <c r="AX899">
        <v>48586328</v>
      </c>
      <c r="AY899">
        <v>1</v>
      </c>
      <c r="AZ899">
        <v>0</v>
      </c>
      <c r="BA899">
        <v>999</v>
      </c>
      <c r="BB899">
        <v>0</v>
      </c>
      <c r="BC899">
        <v>0</v>
      </c>
      <c r="BD899">
        <v>0</v>
      </c>
      <c r="BE899">
        <v>0</v>
      </c>
      <c r="BF899">
        <v>0</v>
      </c>
      <c r="BG899">
        <v>0</v>
      </c>
      <c r="BH899">
        <v>0</v>
      </c>
      <c r="BI899">
        <v>0</v>
      </c>
      <c r="BJ899">
        <v>0</v>
      </c>
      <c r="BK899">
        <v>0</v>
      </c>
      <c r="BL899">
        <v>0</v>
      </c>
      <c r="BM899">
        <v>0</v>
      </c>
      <c r="BN899">
        <v>0</v>
      </c>
      <c r="BO899">
        <v>0</v>
      </c>
      <c r="BP899">
        <v>0</v>
      </c>
      <c r="BQ899">
        <v>0</v>
      </c>
      <c r="BR899">
        <v>0</v>
      </c>
      <c r="BS899">
        <v>0</v>
      </c>
      <c r="BT899">
        <v>0</v>
      </c>
      <c r="BU899">
        <v>0</v>
      </c>
      <c r="BV899">
        <v>0</v>
      </c>
      <c r="BW899">
        <v>0</v>
      </c>
      <c r="CX899">
        <f>Y899*Source!I402</f>
        <v>1.02</v>
      </c>
      <c r="CY899">
        <f>AA899</f>
        <v>0.27</v>
      </c>
      <c r="CZ899">
        <f>AE899</f>
        <v>0.27</v>
      </c>
      <c r="DA899">
        <f>AI899</f>
        <v>1</v>
      </c>
      <c r="DB899">
        <f t="shared" si="104"/>
        <v>27.54</v>
      </c>
      <c r="DC899">
        <f t="shared" si="105"/>
        <v>0</v>
      </c>
    </row>
    <row r="900" spans="1:107">
      <c r="A900">
        <f>ROW(Source!A402)</f>
        <v>402</v>
      </c>
      <c r="B900">
        <v>48583957</v>
      </c>
      <c r="C900">
        <v>48586315</v>
      </c>
      <c r="D900">
        <v>40546487</v>
      </c>
      <c r="E900">
        <v>1</v>
      </c>
      <c r="F900">
        <v>1</v>
      </c>
      <c r="G900">
        <v>1</v>
      </c>
      <c r="H900">
        <v>3</v>
      </c>
      <c r="I900" t="s">
        <v>1428</v>
      </c>
      <c r="J900" t="s">
        <v>1429</v>
      </c>
      <c r="K900" t="s">
        <v>1430</v>
      </c>
      <c r="L900">
        <v>1374</v>
      </c>
      <c r="N900">
        <v>1013</v>
      </c>
      <c r="O900" t="s">
        <v>1431</v>
      </c>
      <c r="P900" t="s">
        <v>1431</v>
      </c>
      <c r="Q900">
        <v>1</v>
      </c>
      <c r="W900">
        <v>0</v>
      </c>
      <c r="X900">
        <v>2131831278</v>
      </c>
      <c r="Y900">
        <v>4.78</v>
      </c>
      <c r="AA900">
        <v>1</v>
      </c>
      <c r="AB900">
        <v>0</v>
      </c>
      <c r="AC900">
        <v>0</v>
      </c>
      <c r="AD900">
        <v>0</v>
      </c>
      <c r="AE900">
        <v>1</v>
      </c>
      <c r="AF900">
        <v>0</v>
      </c>
      <c r="AG900">
        <v>0</v>
      </c>
      <c r="AH900">
        <v>0</v>
      </c>
      <c r="AI900">
        <v>1</v>
      </c>
      <c r="AJ900">
        <v>1</v>
      </c>
      <c r="AK900">
        <v>1</v>
      </c>
      <c r="AL900">
        <v>1</v>
      </c>
      <c r="AN900">
        <v>0</v>
      </c>
      <c r="AO900">
        <v>1</v>
      </c>
      <c r="AP900">
        <v>0</v>
      </c>
      <c r="AQ900">
        <v>0</v>
      </c>
      <c r="AR900">
        <v>0</v>
      </c>
      <c r="AS900" t="s">
        <v>3</v>
      </c>
      <c r="AT900">
        <v>4.78</v>
      </c>
      <c r="AU900" t="s">
        <v>3</v>
      </c>
      <c r="AV900">
        <v>0</v>
      </c>
      <c r="AW900">
        <v>2</v>
      </c>
      <c r="AX900">
        <v>48586329</v>
      </c>
      <c r="AY900">
        <v>1</v>
      </c>
      <c r="AZ900">
        <v>0</v>
      </c>
      <c r="BA900">
        <v>1000</v>
      </c>
      <c r="BB900">
        <v>0</v>
      </c>
      <c r="BC900">
        <v>0</v>
      </c>
      <c r="BD900">
        <v>0</v>
      </c>
      <c r="BE900">
        <v>0</v>
      </c>
      <c r="BF900">
        <v>0</v>
      </c>
      <c r="BG900">
        <v>0</v>
      </c>
      <c r="BH900">
        <v>0</v>
      </c>
      <c r="BI900">
        <v>0</v>
      </c>
      <c r="BJ900">
        <v>0</v>
      </c>
      <c r="BK900">
        <v>0</v>
      </c>
      <c r="BL900">
        <v>0</v>
      </c>
      <c r="BM900">
        <v>0</v>
      </c>
      <c r="BN900">
        <v>0</v>
      </c>
      <c r="BO900">
        <v>0</v>
      </c>
      <c r="BP900">
        <v>0</v>
      </c>
      <c r="BQ900">
        <v>0</v>
      </c>
      <c r="BR900">
        <v>0</v>
      </c>
      <c r="BS900">
        <v>0</v>
      </c>
      <c r="BT900">
        <v>0</v>
      </c>
      <c r="BU900">
        <v>0</v>
      </c>
      <c r="BV900">
        <v>0</v>
      </c>
      <c r="BW900">
        <v>0</v>
      </c>
      <c r="CX900">
        <f>Y900*Source!I402</f>
        <v>4.7800000000000002E-2</v>
      </c>
      <c r="CY900">
        <f>AA900</f>
        <v>1</v>
      </c>
      <c r="CZ900">
        <f>AE900</f>
        <v>1</v>
      </c>
      <c r="DA900">
        <f>AI900</f>
        <v>1</v>
      </c>
      <c r="DB900">
        <f t="shared" si="104"/>
        <v>4.78</v>
      </c>
      <c r="DC900">
        <f t="shared" si="105"/>
        <v>0</v>
      </c>
    </row>
    <row r="901" spans="1:107">
      <c r="A901">
        <f>ROW(Source!A406)</f>
        <v>406</v>
      </c>
      <c r="B901">
        <v>48583957</v>
      </c>
      <c r="C901">
        <v>48586333</v>
      </c>
      <c r="D901">
        <v>23129555</v>
      </c>
      <c r="E901">
        <v>1</v>
      </c>
      <c r="F901">
        <v>1</v>
      </c>
      <c r="G901">
        <v>1</v>
      </c>
      <c r="H901">
        <v>1</v>
      </c>
      <c r="I901" t="s">
        <v>1018</v>
      </c>
      <c r="J901" t="s">
        <v>3</v>
      </c>
      <c r="K901" t="s">
        <v>1019</v>
      </c>
      <c r="L901">
        <v>1369</v>
      </c>
      <c r="N901">
        <v>1013</v>
      </c>
      <c r="O901" t="s">
        <v>991</v>
      </c>
      <c r="P901" t="s">
        <v>991</v>
      </c>
      <c r="Q901">
        <v>1</v>
      </c>
      <c r="W901">
        <v>0</v>
      </c>
      <c r="X901">
        <v>1250814213</v>
      </c>
      <c r="Y901">
        <v>5.84</v>
      </c>
      <c r="AA901">
        <v>0</v>
      </c>
      <c r="AB901">
        <v>0</v>
      </c>
      <c r="AC901">
        <v>0</v>
      </c>
      <c r="AD901">
        <v>7.29</v>
      </c>
      <c r="AE901">
        <v>0</v>
      </c>
      <c r="AF901">
        <v>0</v>
      </c>
      <c r="AG901">
        <v>0</v>
      </c>
      <c r="AH901">
        <v>7.29</v>
      </c>
      <c r="AI901">
        <v>1</v>
      </c>
      <c r="AJ901">
        <v>1</v>
      </c>
      <c r="AK901">
        <v>1</v>
      </c>
      <c r="AL901">
        <v>1</v>
      </c>
      <c r="AN901">
        <v>0</v>
      </c>
      <c r="AO901">
        <v>1</v>
      </c>
      <c r="AP901">
        <v>0</v>
      </c>
      <c r="AQ901">
        <v>0</v>
      </c>
      <c r="AR901">
        <v>0</v>
      </c>
      <c r="AS901" t="s">
        <v>3</v>
      </c>
      <c r="AT901">
        <v>5.84</v>
      </c>
      <c r="AU901" t="s">
        <v>3</v>
      </c>
      <c r="AV901">
        <v>1</v>
      </c>
      <c r="AW901">
        <v>2</v>
      </c>
      <c r="AX901">
        <v>48586335</v>
      </c>
      <c r="AY901">
        <v>1</v>
      </c>
      <c r="AZ901">
        <v>0</v>
      </c>
      <c r="BA901">
        <v>1001</v>
      </c>
      <c r="BB901">
        <v>0</v>
      </c>
      <c r="BC901">
        <v>0</v>
      </c>
      <c r="BD901">
        <v>0</v>
      </c>
      <c r="BE901">
        <v>0</v>
      </c>
      <c r="BF901">
        <v>0</v>
      </c>
      <c r="BG901">
        <v>0</v>
      </c>
      <c r="BH901">
        <v>0</v>
      </c>
      <c r="BI901">
        <v>0</v>
      </c>
      <c r="BJ901">
        <v>0</v>
      </c>
      <c r="BK901">
        <v>0</v>
      </c>
      <c r="BL901">
        <v>0</v>
      </c>
      <c r="BM901">
        <v>0</v>
      </c>
      <c r="BN901">
        <v>0</v>
      </c>
      <c r="BO901">
        <v>0</v>
      </c>
      <c r="BP901">
        <v>0</v>
      </c>
      <c r="BQ901">
        <v>0</v>
      </c>
      <c r="BR901">
        <v>0</v>
      </c>
      <c r="BS901">
        <v>0</v>
      </c>
      <c r="BT901">
        <v>0</v>
      </c>
      <c r="BU901">
        <v>0</v>
      </c>
      <c r="BV901">
        <v>0</v>
      </c>
      <c r="BW901">
        <v>0</v>
      </c>
      <c r="CX901">
        <f>Y901*Source!I406</f>
        <v>0.29199999999999998</v>
      </c>
      <c r="CY901">
        <f>AD901</f>
        <v>7.29</v>
      </c>
      <c r="CZ901">
        <f>AH901</f>
        <v>7.29</v>
      </c>
      <c r="DA901">
        <f>AL901</f>
        <v>1</v>
      </c>
      <c r="DB901">
        <f t="shared" si="104"/>
        <v>42.57</v>
      </c>
      <c r="DC901">
        <f t="shared" si="105"/>
        <v>0</v>
      </c>
    </row>
    <row r="902" spans="1:107">
      <c r="A902">
        <f>ROW(Source!A407)</f>
        <v>407</v>
      </c>
      <c r="B902">
        <v>48583957</v>
      </c>
      <c r="C902">
        <v>48586336</v>
      </c>
      <c r="D902">
        <v>23131038</v>
      </c>
      <c r="E902">
        <v>1</v>
      </c>
      <c r="F902">
        <v>1</v>
      </c>
      <c r="G902">
        <v>1</v>
      </c>
      <c r="H902">
        <v>1</v>
      </c>
      <c r="I902" t="s">
        <v>1005</v>
      </c>
      <c r="J902" t="s">
        <v>3</v>
      </c>
      <c r="K902" t="s">
        <v>1006</v>
      </c>
      <c r="L902">
        <v>1369</v>
      </c>
      <c r="N902">
        <v>1013</v>
      </c>
      <c r="O902" t="s">
        <v>991</v>
      </c>
      <c r="P902" t="s">
        <v>991</v>
      </c>
      <c r="Q902">
        <v>1</v>
      </c>
      <c r="W902">
        <v>0</v>
      </c>
      <c r="X902">
        <v>-1903398286</v>
      </c>
      <c r="Y902">
        <v>17.89</v>
      </c>
      <c r="AA902">
        <v>0</v>
      </c>
      <c r="AB902">
        <v>0</v>
      </c>
      <c r="AC902">
        <v>0</v>
      </c>
      <c r="AD902">
        <v>7.49</v>
      </c>
      <c r="AE902">
        <v>0</v>
      </c>
      <c r="AF902">
        <v>0</v>
      </c>
      <c r="AG902">
        <v>0</v>
      </c>
      <c r="AH902">
        <v>7.49</v>
      </c>
      <c r="AI902">
        <v>1</v>
      </c>
      <c r="AJ902">
        <v>1</v>
      </c>
      <c r="AK902">
        <v>1</v>
      </c>
      <c r="AL902">
        <v>1</v>
      </c>
      <c r="AN902">
        <v>0</v>
      </c>
      <c r="AO902">
        <v>1</v>
      </c>
      <c r="AP902">
        <v>0</v>
      </c>
      <c r="AQ902">
        <v>0</v>
      </c>
      <c r="AR902">
        <v>0</v>
      </c>
      <c r="AS902" t="s">
        <v>3</v>
      </c>
      <c r="AT902">
        <v>17.89</v>
      </c>
      <c r="AU902" t="s">
        <v>3</v>
      </c>
      <c r="AV902">
        <v>1</v>
      </c>
      <c r="AW902">
        <v>2</v>
      </c>
      <c r="AX902">
        <v>48586340</v>
      </c>
      <c r="AY902">
        <v>1</v>
      </c>
      <c r="AZ902">
        <v>0</v>
      </c>
      <c r="BA902">
        <v>1002</v>
      </c>
      <c r="BB902">
        <v>0</v>
      </c>
      <c r="BC902">
        <v>0</v>
      </c>
      <c r="BD902">
        <v>0</v>
      </c>
      <c r="BE902">
        <v>0</v>
      </c>
      <c r="BF902">
        <v>0</v>
      </c>
      <c r="BG902">
        <v>0</v>
      </c>
      <c r="BH902">
        <v>0</v>
      </c>
      <c r="BI902">
        <v>0</v>
      </c>
      <c r="BJ902">
        <v>0</v>
      </c>
      <c r="BK902">
        <v>0</v>
      </c>
      <c r="BL902">
        <v>0</v>
      </c>
      <c r="BM902">
        <v>0</v>
      </c>
      <c r="BN902">
        <v>0</v>
      </c>
      <c r="BO902">
        <v>0</v>
      </c>
      <c r="BP902">
        <v>0</v>
      </c>
      <c r="BQ902">
        <v>0</v>
      </c>
      <c r="BR902">
        <v>0</v>
      </c>
      <c r="BS902">
        <v>0</v>
      </c>
      <c r="BT902">
        <v>0</v>
      </c>
      <c r="BU902">
        <v>0</v>
      </c>
      <c r="BV902">
        <v>0</v>
      </c>
      <c r="BW902">
        <v>0</v>
      </c>
      <c r="CX902">
        <f>Y902*Source!I407</f>
        <v>1.2523000000000002</v>
      </c>
      <c r="CY902">
        <f>AD902</f>
        <v>7.49</v>
      </c>
      <c r="CZ902">
        <f>AH902</f>
        <v>7.49</v>
      </c>
      <c r="DA902">
        <f>AL902</f>
        <v>1</v>
      </c>
      <c r="DB902">
        <f t="shared" si="104"/>
        <v>134</v>
      </c>
      <c r="DC902">
        <f t="shared" si="105"/>
        <v>0</v>
      </c>
    </row>
    <row r="903" spans="1:107">
      <c r="A903">
        <f>ROW(Source!A407)</f>
        <v>407</v>
      </c>
      <c r="B903">
        <v>48583957</v>
      </c>
      <c r="C903">
        <v>48586336</v>
      </c>
      <c r="D903">
        <v>121548</v>
      </c>
      <c r="E903">
        <v>1</v>
      </c>
      <c r="F903">
        <v>1</v>
      </c>
      <c r="G903">
        <v>1</v>
      </c>
      <c r="H903">
        <v>1</v>
      </c>
      <c r="I903" t="s">
        <v>24</v>
      </c>
      <c r="J903" t="s">
        <v>3</v>
      </c>
      <c r="K903" t="s">
        <v>992</v>
      </c>
      <c r="L903">
        <v>608254</v>
      </c>
      <c r="N903">
        <v>1013</v>
      </c>
      <c r="O903" t="s">
        <v>993</v>
      </c>
      <c r="P903" t="s">
        <v>993</v>
      </c>
      <c r="Q903">
        <v>1</v>
      </c>
      <c r="W903">
        <v>0</v>
      </c>
      <c r="X903">
        <v>-185737400</v>
      </c>
      <c r="Y903">
        <v>0.08</v>
      </c>
      <c r="AA903">
        <v>0</v>
      </c>
      <c r="AB903">
        <v>0</v>
      </c>
      <c r="AC903">
        <v>0</v>
      </c>
      <c r="AD903">
        <v>0</v>
      </c>
      <c r="AE903">
        <v>0</v>
      </c>
      <c r="AF903">
        <v>0</v>
      </c>
      <c r="AG903">
        <v>0</v>
      </c>
      <c r="AH903">
        <v>0</v>
      </c>
      <c r="AI903">
        <v>1</v>
      </c>
      <c r="AJ903">
        <v>1</v>
      </c>
      <c r="AK903">
        <v>1</v>
      </c>
      <c r="AL903">
        <v>1</v>
      </c>
      <c r="AN903">
        <v>0</v>
      </c>
      <c r="AO903">
        <v>1</v>
      </c>
      <c r="AP903">
        <v>0</v>
      </c>
      <c r="AQ903">
        <v>0</v>
      </c>
      <c r="AR903">
        <v>0</v>
      </c>
      <c r="AS903" t="s">
        <v>3</v>
      </c>
      <c r="AT903">
        <v>0.08</v>
      </c>
      <c r="AU903" t="s">
        <v>3</v>
      </c>
      <c r="AV903">
        <v>2</v>
      </c>
      <c r="AW903">
        <v>2</v>
      </c>
      <c r="AX903">
        <v>48586341</v>
      </c>
      <c r="AY903">
        <v>1</v>
      </c>
      <c r="AZ903">
        <v>0</v>
      </c>
      <c r="BA903">
        <v>1003</v>
      </c>
      <c r="BB903">
        <v>0</v>
      </c>
      <c r="BC903">
        <v>0</v>
      </c>
      <c r="BD903">
        <v>0</v>
      </c>
      <c r="BE903">
        <v>0</v>
      </c>
      <c r="BF903">
        <v>0</v>
      </c>
      <c r="BG903">
        <v>0</v>
      </c>
      <c r="BH903">
        <v>0</v>
      </c>
      <c r="BI903">
        <v>0</v>
      </c>
      <c r="BJ903">
        <v>0</v>
      </c>
      <c r="BK903">
        <v>0</v>
      </c>
      <c r="BL903">
        <v>0</v>
      </c>
      <c r="BM903">
        <v>0</v>
      </c>
      <c r="BN903">
        <v>0</v>
      </c>
      <c r="BO903">
        <v>0</v>
      </c>
      <c r="BP903">
        <v>0</v>
      </c>
      <c r="BQ903">
        <v>0</v>
      </c>
      <c r="BR903">
        <v>0</v>
      </c>
      <c r="BS903">
        <v>0</v>
      </c>
      <c r="BT903">
        <v>0</v>
      </c>
      <c r="BU903">
        <v>0</v>
      </c>
      <c r="BV903">
        <v>0</v>
      </c>
      <c r="BW903">
        <v>0</v>
      </c>
      <c r="CX903">
        <f>Y903*Source!I407</f>
        <v>5.6000000000000008E-3</v>
      </c>
      <c r="CY903">
        <f>AD903</f>
        <v>0</v>
      </c>
      <c r="CZ903">
        <f>AH903</f>
        <v>0</v>
      </c>
      <c r="DA903">
        <f>AL903</f>
        <v>1</v>
      </c>
      <c r="DB903">
        <f t="shared" si="104"/>
        <v>0</v>
      </c>
      <c r="DC903">
        <f t="shared" si="105"/>
        <v>0</v>
      </c>
    </row>
    <row r="904" spans="1:107">
      <c r="A904">
        <f>ROW(Source!A407)</f>
        <v>407</v>
      </c>
      <c r="B904">
        <v>48583957</v>
      </c>
      <c r="C904">
        <v>48586336</v>
      </c>
      <c r="D904">
        <v>40547141</v>
      </c>
      <c r="E904">
        <v>1</v>
      </c>
      <c r="F904">
        <v>1</v>
      </c>
      <c r="G904">
        <v>1</v>
      </c>
      <c r="H904">
        <v>2</v>
      </c>
      <c r="I904" t="s">
        <v>1009</v>
      </c>
      <c r="J904" t="s">
        <v>1017</v>
      </c>
      <c r="K904" t="s">
        <v>1011</v>
      </c>
      <c r="L904">
        <v>1368</v>
      </c>
      <c r="N904">
        <v>1011</v>
      </c>
      <c r="O904" t="s">
        <v>997</v>
      </c>
      <c r="P904" t="s">
        <v>997</v>
      </c>
      <c r="Q904">
        <v>1</v>
      </c>
      <c r="W904">
        <v>0</v>
      </c>
      <c r="X904">
        <v>1753337916</v>
      </c>
      <c r="Y904">
        <v>0.08</v>
      </c>
      <c r="AA904">
        <v>0</v>
      </c>
      <c r="AB904">
        <v>32.090000000000003</v>
      </c>
      <c r="AC904">
        <v>12.1</v>
      </c>
      <c r="AD904">
        <v>0</v>
      </c>
      <c r="AE904">
        <v>0</v>
      </c>
      <c r="AF904">
        <v>32.090000000000003</v>
      </c>
      <c r="AG904">
        <v>12.1</v>
      </c>
      <c r="AH904">
        <v>0</v>
      </c>
      <c r="AI904">
        <v>1</v>
      </c>
      <c r="AJ904">
        <v>1</v>
      </c>
      <c r="AK904">
        <v>1</v>
      </c>
      <c r="AL904">
        <v>1</v>
      </c>
      <c r="AN904">
        <v>0</v>
      </c>
      <c r="AO904">
        <v>1</v>
      </c>
      <c r="AP904">
        <v>0</v>
      </c>
      <c r="AQ904">
        <v>0</v>
      </c>
      <c r="AR904">
        <v>0</v>
      </c>
      <c r="AS904" t="s">
        <v>3</v>
      </c>
      <c r="AT904">
        <v>0.08</v>
      </c>
      <c r="AU904" t="s">
        <v>3</v>
      </c>
      <c r="AV904">
        <v>0</v>
      </c>
      <c r="AW904">
        <v>2</v>
      </c>
      <c r="AX904">
        <v>48586342</v>
      </c>
      <c r="AY904">
        <v>1</v>
      </c>
      <c r="AZ904">
        <v>0</v>
      </c>
      <c r="BA904">
        <v>1004</v>
      </c>
      <c r="BB904">
        <v>0</v>
      </c>
      <c r="BC904">
        <v>0</v>
      </c>
      <c r="BD904">
        <v>0</v>
      </c>
      <c r="BE904">
        <v>0</v>
      </c>
      <c r="BF904">
        <v>0</v>
      </c>
      <c r="BG904">
        <v>0</v>
      </c>
      <c r="BH904">
        <v>0</v>
      </c>
      <c r="BI904">
        <v>0</v>
      </c>
      <c r="BJ904">
        <v>0</v>
      </c>
      <c r="BK904">
        <v>0</v>
      </c>
      <c r="BL904">
        <v>0</v>
      </c>
      <c r="BM904">
        <v>0</v>
      </c>
      <c r="BN904">
        <v>0</v>
      </c>
      <c r="BO904">
        <v>0</v>
      </c>
      <c r="BP904">
        <v>0</v>
      </c>
      <c r="BQ904">
        <v>0</v>
      </c>
      <c r="BR904">
        <v>0</v>
      </c>
      <c r="BS904">
        <v>0</v>
      </c>
      <c r="BT904">
        <v>0</v>
      </c>
      <c r="BU904">
        <v>0</v>
      </c>
      <c r="BV904">
        <v>0</v>
      </c>
      <c r="BW904">
        <v>0</v>
      </c>
      <c r="CX904">
        <f>Y904*Source!I407</f>
        <v>5.6000000000000008E-3</v>
      </c>
      <c r="CY904">
        <f>AB904</f>
        <v>32.090000000000003</v>
      </c>
      <c r="CZ904">
        <f>AF904</f>
        <v>32.090000000000003</v>
      </c>
      <c r="DA904">
        <f>AJ904</f>
        <v>1</v>
      </c>
      <c r="DB904">
        <f t="shared" si="104"/>
        <v>2.57</v>
      </c>
      <c r="DC904">
        <f t="shared" si="105"/>
        <v>0.97</v>
      </c>
    </row>
    <row r="905" spans="1:107">
      <c r="A905">
        <f>ROW(Source!A408)</f>
        <v>408</v>
      </c>
      <c r="B905">
        <v>48583957</v>
      </c>
      <c r="C905">
        <v>48586343</v>
      </c>
      <c r="D905">
        <v>23351463</v>
      </c>
      <c r="E905">
        <v>1</v>
      </c>
      <c r="F905">
        <v>1</v>
      </c>
      <c r="G905">
        <v>1</v>
      </c>
      <c r="H905">
        <v>1</v>
      </c>
      <c r="I905" t="s">
        <v>1506</v>
      </c>
      <c r="J905" t="s">
        <v>3</v>
      </c>
      <c r="K905" t="s">
        <v>1507</v>
      </c>
      <c r="L905">
        <v>1369</v>
      </c>
      <c r="N905">
        <v>1013</v>
      </c>
      <c r="O905" t="s">
        <v>991</v>
      </c>
      <c r="P905" t="s">
        <v>991</v>
      </c>
      <c r="Q905">
        <v>1</v>
      </c>
      <c r="W905">
        <v>0</v>
      </c>
      <c r="X905">
        <v>1357889260</v>
      </c>
      <c r="Y905">
        <v>0.56100000000000005</v>
      </c>
      <c r="AA905">
        <v>0</v>
      </c>
      <c r="AB905">
        <v>0</v>
      </c>
      <c r="AC905">
        <v>0</v>
      </c>
      <c r="AD905">
        <v>8.89</v>
      </c>
      <c r="AE905">
        <v>0</v>
      </c>
      <c r="AF905">
        <v>0</v>
      </c>
      <c r="AG905">
        <v>0</v>
      </c>
      <c r="AH905">
        <v>8.89</v>
      </c>
      <c r="AI905">
        <v>1</v>
      </c>
      <c r="AJ905">
        <v>1</v>
      </c>
      <c r="AK905">
        <v>1</v>
      </c>
      <c r="AL905">
        <v>1</v>
      </c>
      <c r="AN905">
        <v>0</v>
      </c>
      <c r="AO905">
        <v>1</v>
      </c>
      <c r="AP905">
        <v>1</v>
      </c>
      <c r="AQ905">
        <v>0</v>
      </c>
      <c r="AR905">
        <v>0</v>
      </c>
      <c r="AS905" t="s">
        <v>3</v>
      </c>
      <c r="AT905">
        <v>1.87</v>
      </c>
      <c r="AU905" t="s">
        <v>919</v>
      </c>
      <c r="AV905">
        <v>1</v>
      </c>
      <c r="AW905">
        <v>2</v>
      </c>
      <c r="AX905">
        <v>48586360</v>
      </c>
      <c r="AY905">
        <v>1</v>
      </c>
      <c r="AZ905">
        <v>0</v>
      </c>
      <c r="BA905">
        <v>1005</v>
      </c>
      <c r="BB905">
        <v>0</v>
      </c>
      <c r="BC905">
        <v>0</v>
      </c>
      <c r="BD905">
        <v>0</v>
      </c>
      <c r="BE905">
        <v>0</v>
      </c>
      <c r="BF905">
        <v>0</v>
      </c>
      <c r="BG905">
        <v>0</v>
      </c>
      <c r="BH905">
        <v>0</v>
      </c>
      <c r="BI905">
        <v>0</v>
      </c>
      <c r="BJ905">
        <v>0</v>
      </c>
      <c r="BK905">
        <v>0</v>
      </c>
      <c r="BL905">
        <v>0</v>
      </c>
      <c r="BM905">
        <v>0</v>
      </c>
      <c r="BN905">
        <v>0</v>
      </c>
      <c r="BO905">
        <v>0</v>
      </c>
      <c r="BP905">
        <v>0</v>
      </c>
      <c r="BQ905">
        <v>0</v>
      </c>
      <c r="BR905">
        <v>0</v>
      </c>
      <c r="BS905">
        <v>0</v>
      </c>
      <c r="BT905">
        <v>0</v>
      </c>
      <c r="BU905">
        <v>0</v>
      </c>
      <c r="BV905">
        <v>0</v>
      </c>
      <c r="BW905">
        <v>0</v>
      </c>
      <c r="CX905">
        <f>Y905*Source!I408</f>
        <v>0.56100000000000005</v>
      </c>
      <c r="CY905">
        <f>AD905</f>
        <v>8.89</v>
      </c>
      <c r="CZ905">
        <f>AH905</f>
        <v>8.89</v>
      </c>
      <c r="DA905">
        <f>AL905</f>
        <v>1</v>
      </c>
      <c r="DB905">
        <f>ROUND((ROUND(AT905*CZ905,2)*0.3),2)</f>
        <v>4.99</v>
      </c>
      <c r="DC905">
        <f>ROUND((ROUND(AT905*AG905,2)*0.3),2)</f>
        <v>0</v>
      </c>
    </row>
    <row r="906" spans="1:107">
      <c r="A906">
        <f>ROW(Source!A408)</f>
        <v>408</v>
      </c>
      <c r="B906">
        <v>48583957</v>
      </c>
      <c r="C906">
        <v>48586343</v>
      </c>
      <c r="D906">
        <v>40547214</v>
      </c>
      <c r="E906">
        <v>1</v>
      </c>
      <c r="F906">
        <v>1</v>
      </c>
      <c r="G906">
        <v>1</v>
      </c>
      <c r="H906">
        <v>2</v>
      </c>
      <c r="I906" t="s">
        <v>1104</v>
      </c>
      <c r="J906" t="s">
        <v>1105</v>
      </c>
      <c r="K906" t="s">
        <v>1106</v>
      </c>
      <c r="L906">
        <v>1368</v>
      </c>
      <c r="N906">
        <v>1011</v>
      </c>
      <c r="O906" t="s">
        <v>997</v>
      </c>
      <c r="P906" t="s">
        <v>997</v>
      </c>
      <c r="Q906">
        <v>1</v>
      </c>
      <c r="W906">
        <v>0</v>
      </c>
      <c r="X906">
        <v>1084334125</v>
      </c>
      <c r="Y906">
        <v>3.0000000000000001E-3</v>
      </c>
      <c r="AA906">
        <v>0</v>
      </c>
      <c r="AB906">
        <v>7.55</v>
      </c>
      <c r="AC906">
        <v>0</v>
      </c>
      <c r="AD906">
        <v>0</v>
      </c>
      <c r="AE906">
        <v>0</v>
      </c>
      <c r="AF906">
        <v>7.55</v>
      </c>
      <c r="AG906">
        <v>0</v>
      </c>
      <c r="AH906">
        <v>0</v>
      </c>
      <c r="AI906">
        <v>1</v>
      </c>
      <c r="AJ906">
        <v>1</v>
      </c>
      <c r="AK906">
        <v>1</v>
      </c>
      <c r="AL906">
        <v>1</v>
      </c>
      <c r="AN906">
        <v>0</v>
      </c>
      <c r="AO906">
        <v>1</v>
      </c>
      <c r="AP906">
        <v>1</v>
      </c>
      <c r="AQ906">
        <v>0</v>
      </c>
      <c r="AR906">
        <v>0</v>
      </c>
      <c r="AS906" t="s">
        <v>3</v>
      </c>
      <c r="AT906">
        <v>0.01</v>
      </c>
      <c r="AU906" t="s">
        <v>919</v>
      </c>
      <c r="AV906">
        <v>0</v>
      </c>
      <c r="AW906">
        <v>2</v>
      </c>
      <c r="AX906">
        <v>48586361</v>
      </c>
      <c r="AY906">
        <v>1</v>
      </c>
      <c r="AZ906">
        <v>0</v>
      </c>
      <c r="BA906">
        <v>1006</v>
      </c>
      <c r="BB906">
        <v>0</v>
      </c>
      <c r="BC906">
        <v>0</v>
      </c>
      <c r="BD906">
        <v>0</v>
      </c>
      <c r="BE906">
        <v>0</v>
      </c>
      <c r="BF906">
        <v>0</v>
      </c>
      <c r="BG906">
        <v>0</v>
      </c>
      <c r="BH906">
        <v>0</v>
      </c>
      <c r="BI906">
        <v>0</v>
      </c>
      <c r="BJ906">
        <v>0</v>
      </c>
      <c r="BK906">
        <v>0</v>
      </c>
      <c r="BL906">
        <v>0</v>
      </c>
      <c r="BM906">
        <v>0</v>
      </c>
      <c r="BN906">
        <v>0</v>
      </c>
      <c r="BO906">
        <v>0</v>
      </c>
      <c r="BP906">
        <v>0</v>
      </c>
      <c r="BQ906">
        <v>0</v>
      </c>
      <c r="BR906">
        <v>0</v>
      </c>
      <c r="BS906">
        <v>0</v>
      </c>
      <c r="BT906">
        <v>0</v>
      </c>
      <c r="BU906">
        <v>0</v>
      </c>
      <c r="BV906">
        <v>0</v>
      </c>
      <c r="BW906">
        <v>0</v>
      </c>
      <c r="CX906">
        <f>Y906*Source!I408</f>
        <v>3.0000000000000001E-3</v>
      </c>
      <c r="CY906">
        <f>AB906</f>
        <v>7.55</v>
      </c>
      <c r="CZ906">
        <f>AF906</f>
        <v>7.55</v>
      </c>
      <c r="DA906">
        <f>AJ906</f>
        <v>1</v>
      </c>
      <c r="DB906">
        <f>ROUND((ROUND(AT906*CZ906,2)*0.3),2)</f>
        <v>0.02</v>
      </c>
      <c r="DC906">
        <f>ROUND((ROUND(AT906*AG906,2)*0.3),2)</f>
        <v>0</v>
      </c>
    </row>
    <row r="907" spans="1:107">
      <c r="A907">
        <f>ROW(Source!A408)</f>
        <v>408</v>
      </c>
      <c r="B907">
        <v>48583957</v>
      </c>
      <c r="C907">
        <v>48586343</v>
      </c>
      <c r="D907">
        <v>40548544</v>
      </c>
      <c r="E907">
        <v>1</v>
      </c>
      <c r="F907">
        <v>1</v>
      </c>
      <c r="G907">
        <v>1</v>
      </c>
      <c r="H907">
        <v>2</v>
      </c>
      <c r="I907" t="s">
        <v>1110</v>
      </c>
      <c r="J907" t="s">
        <v>1111</v>
      </c>
      <c r="K907" t="s">
        <v>1112</v>
      </c>
      <c r="L907">
        <v>1368</v>
      </c>
      <c r="N907">
        <v>1011</v>
      </c>
      <c r="O907" t="s">
        <v>997</v>
      </c>
      <c r="P907" t="s">
        <v>997</v>
      </c>
      <c r="Q907">
        <v>1</v>
      </c>
      <c r="W907">
        <v>0</v>
      </c>
      <c r="X907">
        <v>835824343</v>
      </c>
      <c r="Y907">
        <v>3.5999999999999997E-2</v>
      </c>
      <c r="AA907">
        <v>0</v>
      </c>
      <c r="AB907">
        <v>2.15</v>
      </c>
      <c r="AC907">
        <v>0</v>
      </c>
      <c r="AD907">
        <v>0</v>
      </c>
      <c r="AE907">
        <v>0</v>
      </c>
      <c r="AF907">
        <v>2.15</v>
      </c>
      <c r="AG907">
        <v>0</v>
      </c>
      <c r="AH907">
        <v>0</v>
      </c>
      <c r="AI907">
        <v>1</v>
      </c>
      <c r="AJ907">
        <v>1</v>
      </c>
      <c r="AK907">
        <v>1</v>
      </c>
      <c r="AL907">
        <v>1</v>
      </c>
      <c r="AN907">
        <v>0</v>
      </c>
      <c r="AO907">
        <v>1</v>
      </c>
      <c r="AP907">
        <v>1</v>
      </c>
      <c r="AQ907">
        <v>0</v>
      </c>
      <c r="AR907">
        <v>0</v>
      </c>
      <c r="AS907" t="s">
        <v>3</v>
      </c>
      <c r="AT907">
        <v>0.12</v>
      </c>
      <c r="AU907" t="s">
        <v>919</v>
      </c>
      <c r="AV907">
        <v>0</v>
      </c>
      <c r="AW907">
        <v>2</v>
      </c>
      <c r="AX907">
        <v>48586362</v>
      </c>
      <c r="AY907">
        <v>1</v>
      </c>
      <c r="AZ907">
        <v>0</v>
      </c>
      <c r="BA907">
        <v>1007</v>
      </c>
      <c r="BB907">
        <v>0</v>
      </c>
      <c r="BC907">
        <v>0</v>
      </c>
      <c r="BD907">
        <v>0</v>
      </c>
      <c r="BE907">
        <v>0</v>
      </c>
      <c r="BF907">
        <v>0</v>
      </c>
      <c r="BG907">
        <v>0</v>
      </c>
      <c r="BH907">
        <v>0</v>
      </c>
      <c r="BI907">
        <v>0</v>
      </c>
      <c r="BJ907">
        <v>0</v>
      </c>
      <c r="BK907">
        <v>0</v>
      </c>
      <c r="BL907">
        <v>0</v>
      </c>
      <c r="BM907">
        <v>0</v>
      </c>
      <c r="BN907">
        <v>0</v>
      </c>
      <c r="BO907">
        <v>0</v>
      </c>
      <c r="BP907">
        <v>0</v>
      </c>
      <c r="BQ907">
        <v>0</v>
      </c>
      <c r="BR907">
        <v>0</v>
      </c>
      <c r="BS907">
        <v>0</v>
      </c>
      <c r="BT907">
        <v>0</v>
      </c>
      <c r="BU907">
        <v>0</v>
      </c>
      <c r="BV907">
        <v>0</v>
      </c>
      <c r="BW907">
        <v>0</v>
      </c>
      <c r="CX907">
        <f>Y907*Source!I408</f>
        <v>3.5999999999999997E-2</v>
      </c>
      <c r="CY907">
        <f>AB907</f>
        <v>2.15</v>
      </c>
      <c r="CZ907">
        <f>AF907</f>
        <v>2.15</v>
      </c>
      <c r="DA907">
        <f>AJ907</f>
        <v>1</v>
      </c>
      <c r="DB907">
        <f>ROUND((ROUND(AT907*CZ907,2)*0.3),2)</f>
        <v>0.08</v>
      </c>
      <c r="DC907">
        <f>ROUND((ROUND(AT907*AG907,2)*0.3),2)</f>
        <v>0</v>
      </c>
    </row>
    <row r="908" spans="1:107">
      <c r="A908">
        <f>ROW(Source!A408)</f>
        <v>408</v>
      </c>
      <c r="B908">
        <v>48583957</v>
      </c>
      <c r="C908">
        <v>48586343</v>
      </c>
      <c r="D908">
        <v>40485401</v>
      </c>
      <c r="E908">
        <v>1</v>
      </c>
      <c r="F908">
        <v>1</v>
      </c>
      <c r="G908">
        <v>1</v>
      </c>
      <c r="H908">
        <v>3</v>
      </c>
      <c r="I908" t="s">
        <v>1508</v>
      </c>
      <c r="J908" t="s">
        <v>1509</v>
      </c>
      <c r="K908" t="s">
        <v>1510</v>
      </c>
      <c r="L908">
        <v>1346</v>
      </c>
      <c r="N908">
        <v>1009</v>
      </c>
      <c r="O908" t="s">
        <v>220</v>
      </c>
      <c r="P908" t="s">
        <v>220</v>
      </c>
      <c r="Q908">
        <v>1</v>
      </c>
      <c r="W908">
        <v>0</v>
      </c>
      <c r="X908">
        <v>938698368</v>
      </c>
      <c r="Y908">
        <v>0</v>
      </c>
      <c r="AA908">
        <v>36.4</v>
      </c>
      <c r="AB908">
        <v>0</v>
      </c>
      <c r="AC908">
        <v>0</v>
      </c>
      <c r="AD908">
        <v>0</v>
      </c>
      <c r="AE908">
        <v>36.4</v>
      </c>
      <c r="AF908">
        <v>0</v>
      </c>
      <c r="AG908">
        <v>0</v>
      </c>
      <c r="AH908">
        <v>0</v>
      </c>
      <c r="AI908">
        <v>1</v>
      </c>
      <c r="AJ908">
        <v>1</v>
      </c>
      <c r="AK908">
        <v>1</v>
      </c>
      <c r="AL908">
        <v>1</v>
      </c>
      <c r="AN908">
        <v>0</v>
      </c>
      <c r="AO908">
        <v>1</v>
      </c>
      <c r="AP908">
        <v>1</v>
      </c>
      <c r="AQ908">
        <v>0</v>
      </c>
      <c r="AR908">
        <v>0</v>
      </c>
      <c r="AS908" t="s">
        <v>3</v>
      </c>
      <c r="AT908">
        <v>6.0000000000000001E-3</v>
      </c>
      <c r="AU908" t="s">
        <v>652</v>
      </c>
      <c r="AV908">
        <v>0</v>
      </c>
      <c r="AW908">
        <v>2</v>
      </c>
      <c r="AX908">
        <v>48586363</v>
      </c>
      <c r="AY908">
        <v>1</v>
      </c>
      <c r="AZ908">
        <v>0</v>
      </c>
      <c r="BA908">
        <v>1008</v>
      </c>
      <c r="BB908">
        <v>0</v>
      </c>
      <c r="BC908">
        <v>0</v>
      </c>
      <c r="BD908">
        <v>0</v>
      </c>
      <c r="BE908">
        <v>0</v>
      </c>
      <c r="BF908">
        <v>0</v>
      </c>
      <c r="BG908">
        <v>0</v>
      </c>
      <c r="BH908">
        <v>0</v>
      </c>
      <c r="BI908">
        <v>0</v>
      </c>
      <c r="BJ908">
        <v>0</v>
      </c>
      <c r="BK908">
        <v>0</v>
      </c>
      <c r="BL908">
        <v>0</v>
      </c>
      <c r="BM908">
        <v>0</v>
      </c>
      <c r="BN908">
        <v>0</v>
      </c>
      <c r="BO908">
        <v>0</v>
      </c>
      <c r="BP908">
        <v>0</v>
      </c>
      <c r="BQ908">
        <v>0</v>
      </c>
      <c r="BR908">
        <v>0</v>
      </c>
      <c r="BS908">
        <v>0</v>
      </c>
      <c r="BT908">
        <v>0</v>
      </c>
      <c r="BU908">
        <v>0</v>
      </c>
      <c r="BV908">
        <v>0</v>
      </c>
      <c r="BW908">
        <v>0</v>
      </c>
      <c r="CX908">
        <f>Y908*Source!I408</f>
        <v>0</v>
      </c>
      <c r="CY908">
        <f t="shared" ref="CY908:CY920" si="106">AA908</f>
        <v>36.4</v>
      </c>
      <c r="CZ908">
        <f t="shared" ref="CZ908:CZ920" si="107">AE908</f>
        <v>36.4</v>
      </c>
      <c r="DA908">
        <f t="shared" ref="DA908:DA920" si="108">AI908</f>
        <v>1</v>
      </c>
      <c r="DB908">
        <f t="shared" ref="DB908:DB920" si="109">ROUND((ROUND(AT908*CZ908,2)*0),2)</f>
        <v>0</v>
      </c>
      <c r="DC908">
        <f t="shared" ref="DC908:DC920" si="110">ROUND((ROUND(AT908*AG908,2)*0),2)</f>
        <v>0</v>
      </c>
    </row>
    <row r="909" spans="1:107">
      <c r="A909">
        <f>ROW(Source!A408)</f>
        <v>408</v>
      </c>
      <c r="B909">
        <v>48583957</v>
      </c>
      <c r="C909">
        <v>48586343</v>
      </c>
      <c r="D909">
        <v>40488834</v>
      </c>
      <c r="E909">
        <v>1</v>
      </c>
      <c r="F909">
        <v>1</v>
      </c>
      <c r="G909">
        <v>1</v>
      </c>
      <c r="H909">
        <v>3</v>
      </c>
      <c r="I909" t="s">
        <v>1417</v>
      </c>
      <c r="J909" t="s">
        <v>1418</v>
      </c>
      <c r="K909" t="s">
        <v>1419</v>
      </c>
      <c r="L909">
        <v>1346</v>
      </c>
      <c r="N909">
        <v>1009</v>
      </c>
      <c r="O909" t="s">
        <v>220</v>
      </c>
      <c r="P909" t="s">
        <v>220</v>
      </c>
      <c r="Q909">
        <v>1</v>
      </c>
      <c r="W909">
        <v>0</v>
      </c>
      <c r="X909">
        <v>-347328291</v>
      </c>
      <c r="Y909">
        <v>0</v>
      </c>
      <c r="AA909">
        <v>12.65</v>
      </c>
      <c r="AB909">
        <v>0</v>
      </c>
      <c r="AC909">
        <v>0</v>
      </c>
      <c r="AD909">
        <v>0</v>
      </c>
      <c r="AE909">
        <v>12.65</v>
      </c>
      <c r="AF909">
        <v>0</v>
      </c>
      <c r="AG909">
        <v>0</v>
      </c>
      <c r="AH909">
        <v>0</v>
      </c>
      <c r="AI909">
        <v>1</v>
      </c>
      <c r="AJ909">
        <v>1</v>
      </c>
      <c r="AK909">
        <v>1</v>
      </c>
      <c r="AL909">
        <v>1</v>
      </c>
      <c r="AN909">
        <v>0</v>
      </c>
      <c r="AO909">
        <v>1</v>
      </c>
      <c r="AP909">
        <v>1</v>
      </c>
      <c r="AQ909">
        <v>0</v>
      </c>
      <c r="AR909">
        <v>0</v>
      </c>
      <c r="AS909" t="s">
        <v>3</v>
      </c>
      <c r="AT909">
        <v>7.0000000000000007E-2</v>
      </c>
      <c r="AU909" t="s">
        <v>652</v>
      </c>
      <c r="AV909">
        <v>0</v>
      </c>
      <c r="AW909">
        <v>2</v>
      </c>
      <c r="AX909">
        <v>48586364</v>
      </c>
      <c r="AY909">
        <v>1</v>
      </c>
      <c r="AZ909">
        <v>0</v>
      </c>
      <c r="BA909">
        <v>1009</v>
      </c>
      <c r="BB909">
        <v>0</v>
      </c>
      <c r="BC909">
        <v>0</v>
      </c>
      <c r="BD909">
        <v>0</v>
      </c>
      <c r="BE909">
        <v>0</v>
      </c>
      <c r="BF909">
        <v>0</v>
      </c>
      <c r="BG909">
        <v>0</v>
      </c>
      <c r="BH909">
        <v>0</v>
      </c>
      <c r="BI909">
        <v>0</v>
      </c>
      <c r="BJ909">
        <v>0</v>
      </c>
      <c r="BK909">
        <v>0</v>
      </c>
      <c r="BL909">
        <v>0</v>
      </c>
      <c r="BM909">
        <v>0</v>
      </c>
      <c r="BN909">
        <v>0</v>
      </c>
      <c r="BO909">
        <v>0</v>
      </c>
      <c r="BP909">
        <v>0</v>
      </c>
      <c r="BQ909">
        <v>0</v>
      </c>
      <c r="BR909">
        <v>0</v>
      </c>
      <c r="BS909">
        <v>0</v>
      </c>
      <c r="BT909">
        <v>0</v>
      </c>
      <c r="BU909">
        <v>0</v>
      </c>
      <c r="BV909">
        <v>0</v>
      </c>
      <c r="BW909">
        <v>0</v>
      </c>
      <c r="CX909">
        <f>Y909*Source!I408</f>
        <v>0</v>
      </c>
      <c r="CY909">
        <f t="shared" si="106"/>
        <v>12.65</v>
      </c>
      <c r="CZ909">
        <f t="shared" si="107"/>
        <v>12.65</v>
      </c>
      <c r="DA909">
        <f t="shared" si="108"/>
        <v>1</v>
      </c>
      <c r="DB909">
        <f t="shared" si="109"/>
        <v>0</v>
      </c>
      <c r="DC909">
        <f t="shared" si="110"/>
        <v>0</v>
      </c>
    </row>
    <row r="910" spans="1:107">
      <c r="A910">
        <f>ROW(Source!A408)</f>
        <v>408</v>
      </c>
      <c r="B910">
        <v>48583957</v>
      </c>
      <c r="C910">
        <v>48586343</v>
      </c>
      <c r="D910">
        <v>40483234</v>
      </c>
      <c r="E910">
        <v>1</v>
      </c>
      <c r="F910">
        <v>1</v>
      </c>
      <c r="G910">
        <v>1</v>
      </c>
      <c r="H910">
        <v>3</v>
      </c>
      <c r="I910" t="s">
        <v>1511</v>
      </c>
      <c r="J910" t="s">
        <v>1512</v>
      </c>
      <c r="K910" t="s">
        <v>1513</v>
      </c>
      <c r="L910">
        <v>1346</v>
      </c>
      <c r="N910">
        <v>1009</v>
      </c>
      <c r="O910" t="s">
        <v>220</v>
      </c>
      <c r="P910" t="s">
        <v>220</v>
      </c>
      <c r="Q910">
        <v>1</v>
      </c>
      <c r="W910">
        <v>0</v>
      </c>
      <c r="X910">
        <v>166379540</v>
      </c>
      <c r="Y910">
        <v>0</v>
      </c>
      <c r="AA910">
        <v>11.46</v>
      </c>
      <c r="AB910">
        <v>0</v>
      </c>
      <c r="AC910">
        <v>0</v>
      </c>
      <c r="AD910">
        <v>0</v>
      </c>
      <c r="AE910">
        <v>11.46</v>
      </c>
      <c r="AF910">
        <v>0</v>
      </c>
      <c r="AG910">
        <v>0</v>
      </c>
      <c r="AH910">
        <v>0</v>
      </c>
      <c r="AI910">
        <v>1</v>
      </c>
      <c r="AJ910">
        <v>1</v>
      </c>
      <c r="AK910">
        <v>1</v>
      </c>
      <c r="AL910">
        <v>1</v>
      </c>
      <c r="AN910">
        <v>0</v>
      </c>
      <c r="AO910">
        <v>1</v>
      </c>
      <c r="AP910">
        <v>1</v>
      </c>
      <c r="AQ910">
        <v>0</v>
      </c>
      <c r="AR910">
        <v>0</v>
      </c>
      <c r="AS910" t="s">
        <v>3</v>
      </c>
      <c r="AT910">
        <v>1E-3</v>
      </c>
      <c r="AU910" t="s">
        <v>652</v>
      </c>
      <c r="AV910">
        <v>0</v>
      </c>
      <c r="AW910">
        <v>2</v>
      </c>
      <c r="AX910">
        <v>48586365</v>
      </c>
      <c r="AY910">
        <v>1</v>
      </c>
      <c r="AZ910">
        <v>0</v>
      </c>
      <c r="BA910">
        <v>1010</v>
      </c>
      <c r="BB910">
        <v>0</v>
      </c>
      <c r="BC910">
        <v>0</v>
      </c>
      <c r="BD910">
        <v>0</v>
      </c>
      <c r="BE910">
        <v>0</v>
      </c>
      <c r="BF910">
        <v>0</v>
      </c>
      <c r="BG910">
        <v>0</v>
      </c>
      <c r="BH910">
        <v>0</v>
      </c>
      <c r="BI910">
        <v>0</v>
      </c>
      <c r="BJ910">
        <v>0</v>
      </c>
      <c r="BK910">
        <v>0</v>
      </c>
      <c r="BL910">
        <v>0</v>
      </c>
      <c r="BM910">
        <v>0</v>
      </c>
      <c r="BN910">
        <v>0</v>
      </c>
      <c r="BO910">
        <v>0</v>
      </c>
      <c r="BP910">
        <v>0</v>
      </c>
      <c r="BQ910">
        <v>0</v>
      </c>
      <c r="BR910">
        <v>0</v>
      </c>
      <c r="BS910">
        <v>0</v>
      </c>
      <c r="BT910">
        <v>0</v>
      </c>
      <c r="BU910">
        <v>0</v>
      </c>
      <c r="BV910">
        <v>0</v>
      </c>
      <c r="BW910">
        <v>0</v>
      </c>
      <c r="CX910">
        <f>Y910*Source!I408</f>
        <v>0</v>
      </c>
      <c r="CY910">
        <f t="shared" si="106"/>
        <v>11.46</v>
      </c>
      <c r="CZ910">
        <f t="shared" si="107"/>
        <v>11.46</v>
      </c>
      <c r="DA910">
        <f t="shared" si="108"/>
        <v>1</v>
      </c>
      <c r="DB910">
        <f t="shared" si="109"/>
        <v>0</v>
      </c>
      <c r="DC910">
        <f t="shared" si="110"/>
        <v>0</v>
      </c>
    </row>
    <row r="911" spans="1:107">
      <c r="A911">
        <f>ROW(Source!A408)</f>
        <v>408</v>
      </c>
      <c r="B911">
        <v>48583957</v>
      </c>
      <c r="C911">
        <v>48586343</v>
      </c>
      <c r="D911">
        <v>40489070</v>
      </c>
      <c r="E911">
        <v>1</v>
      </c>
      <c r="F911">
        <v>1</v>
      </c>
      <c r="G911">
        <v>1</v>
      </c>
      <c r="H911">
        <v>3</v>
      </c>
      <c r="I911" t="s">
        <v>1420</v>
      </c>
      <c r="J911" t="s">
        <v>1421</v>
      </c>
      <c r="K911" t="s">
        <v>1393</v>
      </c>
      <c r="L911">
        <v>1346</v>
      </c>
      <c r="N911">
        <v>1009</v>
      </c>
      <c r="O911" t="s">
        <v>220</v>
      </c>
      <c r="P911" t="s">
        <v>220</v>
      </c>
      <c r="Q911">
        <v>1</v>
      </c>
      <c r="W911">
        <v>0</v>
      </c>
      <c r="X911">
        <v>-1815671160</v>
      </c>
      <c r="Y911">
        <v>0</v>
      </c>
      <c r="AA911">
        <v>9.49</v>
      </c>
      <c r="AB911">
        <v>0</v>
      </c>
      <c r="AC911">
        <v>0</v>
      </c>
      <c r="AD911">
        <v>0</v>
      </c>
      <c r="AE911">
        <v>9.49</v>
      </c>
      <c r="AF911">
        <v>0</v>
      </c>
      <c r="AG911">
        <v>0</v>
      </c>
      <c r="AH911">
        <v>0</v>
      </c>
      <c r="AI911">
        <v>1</v>
      </c>
      <c r="AJ911">
        <v>1</v>
      </c>
      <c r="AK911">
        <v>1</v>
      </c>
      <c r="AL911">
        <v>1</v>
      </c>
      <c r="AN911">
        <v>0</v>
      </c>
      <c r="AO911">
        <v>1</v>
      </c>
      <c r="AP911">
        <v>1</v>
      </c>
      <c r="AQ911">
        <v>0</v>
      </c>
      <c r="AR911">
        <v>0</v>
      </c>
      <c r="AS911" t="s">
        <v>3</v>
      </c>
      <c r="AT911">
        <v>0.05</v>
      </c>
      <c r="AU911" t="s">
        <v>652</v>
      </c>
      <c r="AV911">
        <v>0</v>
      </c>
      <c r="AW911">
        <v>2</v>
      </c>
      <c r="AX911">
        <v>48586366</v>
      </c>
      <c r="AY911">
        <v>1</v>
      </c>
      <c r="AZ911">
        <v>0</v>
      </c>
      <c r="BA911">
        <v>1011</v>
      </c>
      <c r="BB911">
        <v>0</v>
      </c>
      <c r="BC911">
        <v>0</v>
      </c>
      <c r="BD911">
        <v>0</v>
      </c>
      <c r="BE911">
        <v>0</v>
      </c>
      <c r="BF911">
        <v>0</v>
      </c>
      <c r="BG911">
        <v>0</v>
      </c>
      <c r="BH911">
        <v>0</v>
      </c>
      <c r="BI911">
        <v>0</v>
      </c>
      <c r="BJ911">
        <v>0</v>
      </c>
      <c r="BK911">
        <v>0</v>
      </c>
      <c r="BL911">
        <v>0</v>
      </c>
      <c r="BM911">
        <v>0</v>
      </c>
      <c r="BN911">
        <v>0</v>
      </c>
      <c r="BO911">
        <v>0</v>
      </c>
      <c r="BP911">
        <v>0</v>
      </c>
      <c r="BQ911">
        <v>0</v>
      </c>
      <c r="BR911">
        <v>0</v>
      </c>
      <c r="BS911">
        <v>0</v>
      </c>
      <c r="BT911">
        <v>0</v>
      </c>
      <c r="BU911">
        <v>0</v>
      </c>
      <c r="BV911">
        <v>0</v>
      </c>
      <c r="BW911">
        <v>0</v>
      </c>
      <c r="CX911">
        <f>Y911*Source!I408</f>
        <v>0</v>
      </c>
      <c r="CY911">
        <f t="shared" si="106"/>
        <v>9.49</v>
      </c>
      <c r="CZ911">
        <f t="shared" si="107"/>
        <v>9.49</v>
      </c>
      <c r="DA911">
        <f t="shared" si="108"/>
        <v>1</v>
      </c>
      <c r="DB911">
        <f t="shared" si="109"/>
        <v>0</v>
      </c>
      <c r="DC911">
        <f t="shared" si="110"/>
        <v>0</v>
      </c>
    </row>
    <row r="912" spans="1:107">
      <c r="A912">
        <f>ROW(Source!A408)</f>
        <v>408</v>
      </c>
      <c r="B912">
        <v>48583957</v>
      </c>
      <c r="C912">
        <v>48586343</v>
      </c>
      <c r="D912">
        <v>40485257</v>
      </c>
      <c r="E912">
        <v>1</v>
      </c>
      <c r="F912">
        <v>1</v>
      </c>
      <c r="G912">
        <v>1</v>
      </c>
      <c r="H912">
        <v>3</v>
      </c>
      <c r="I912" t="s">
        <v>1422</v>
      </c>
      <c r="J912" t="s">
        <v>1423</v>
      </c>
      <c r="K912" t="s">
        <v>1424</v>
      </c>
      <c r="L912">
        <v>1346</v>
      </c>
      <c r="N912">
        <v>1009</v>
      </c>
      <c r="O912" t="s">
        <v>220</v>
      </c>
      <c r="P912" t="s">
        <v>220</v>
      </c>
      <c r="Q912">
        <v>1</v>
      </c>
      <c r="W912">
        <v>0</v>
      </c>
      <c r="X912">
        <v>1831350124</v>
      </c>
      <c r="Y912">
        <v>0</v>
      </c>
      <c r="AA912">
        <v>29.04</v>
      </c>
      <c r="AB912">
        <v>0</v>
      </c>
      <c r="AC912">
        <v>0</v>
      </c>
      <c r="AD912">
        <v>0</v>
      </c>
      <c r="AE912">
        <v>29.04</v>
      </c>
      <c r="AF912">
        <v>0</v>
      </c>
      <c r="AG912">
        <v>0</v>
      </c>
      <c r="AH912">
        <v>0</v>
      </c>
      <c r="AI912">
        <v>1</v>
      </c>
      <c r="AJ912">
        <v>1</v>
      </c>
      <c r="AK912">
        <v>1</v>
      </c>
      <c r="AL912">
        <v>1</v>
      </c>
      <c r="AN912">
        <v>0</v>
      </c>
      <c r="AO912">
        <v>1</v>
      </c>
      <c r="AP912">
        <v>1</v>
      </c>
      <c r="AQ912">
        <v>0</v>
      </c>
      <c r="AR912">
        <v>0</v>
      </c>
      <c r="AS912" t="s">
        <v>3</v>
      </c>
      <c r="AT912">
        <v>4.4999999999999998E-2</v>
      </c>
      <c r="AU912" t="s">
        <v>652</v>
      </c>
      <c r="AV912">
        <v>0</v>
      </c>
      <c r="AW912">
        <v>2</v>
      </c>
      <c r="AX912">
        <v>48586367</v>
      </c>
      <c r="AY912">
        <v>1</v>
      </c>
      <c r="AZ912">
        <v>0</v>
      </c>
      <c r="BA912">
        <v>1012</v>
      </c>
      <c r="BB912">
        <v>0</v>
      </c>
      <c r="BC912">
        <v>0</v>
      </c>
      <c r="BD912">
        <v>0</v>
      </c>
      <c r="BE912">
        <v>0</v>
      </c>
      <c r="BF912">
        <v>0</v>
      </c>
      <c r="BG912">
        <v>0</v>
      </c>
      <c r="BH912">
        <v>0</v>
      </c>
      <c r="BI912">
        <v>0</v>
      </c>
      <c r="BJ912">
        <v>0</v>
      </c>
      <c r="BK912">
        <v>0</v>
      </c>
      <c r="BL912">
        <v>0</v>
      </c>
      <c r="BM912">
        <v>0</v>
      </c>
      <c r="BN912">
        <v>0</v>
      </c>
      <c r="BO912">
        <v>0</v>
      </c>
      <c r="BP912">
        <v>0</v>
      </c>
      <c r="BQ912">
        <v>0</v>
      </c>
      <c r="BR912">
        <v>0</v>
      </c>
      <c r="BS912">
        <v>0</v>
      </c>
      <c r="BT912">
        <v>0</v>
      </c>
      <c r="BU912">
        <v>0</v>
      </c>
      <c r="BV912">
        <v>0</v>
      </c>
      <c r="BW912">
        <v>0</v>
      </c>
      <c r="CX912">
        <f>Y912*Source!I408</f>
        <v>0</v>
      </c>
      <c r="CY912">
        <f t="shared" si="106"/>
        <v>29.04</v>
      </c>
      <c r="CZ912">
        <f t="shared" si="107"/>
        <v>29.04</v>
      </c>
      <c r="DA912">
        <f t="shared" si="108"/>
        <v>1</v>
      </c>
      <c r="DB912">
        <f t="shared" si="109"/>
        <v>0</v>
      </c>
      <c r="DC912">
        <f t="shared" si="110"/>
        <v>0</v>
      </c>
    </row>
    <row r="913" spans="1:107">
      <c r="A913">
        <f>ROW(Source!A408)</f>
        <v>408</v>
      </c>
      <c r="B913">
        <v>48583957</v>
      </c>
      <c r="C913">
        <v>48586343</v>
      </c>
      <c r="D913">
        <v>40482974</v>
      </c>
      <c r="E913">
        <v>1</v>
      </c>
      <c r="F913">
        <v>1</v>
      </c>
      <c r="G913">
        <v>1</v>
      </c>
      <c r="H913">
        <v>3</v>
      </c>
      <c r="I913" t="s">
        <v>1514</v>
      </c>
      <c r="J913" t="s">
        <v>1515</v>
      </c>
      <c r="K913" t="s">
        <v>1516</v>
      </c>
      <c r="L913">
        <v>1346</v>
      </c>
      <c r="N913">
        <v>1009</v>
      </c>
      <c r="O913" t="s">
        <v>220</v>
      </c>
      <c r="P913" t="s">
        <v>220</v>
      </c>
      <c r="Q913">
        <v>1</v>
      </c>
      <c r="W913">
        <v>0</v>
      </c>
      <c r="X913">
        <v>-1865955471</v>
      </c>
      <c r="Y913">
        <v>0</v>
      </c>
      <c r="AA913">
        <v>135.05000000000001</v>
      </c>
      <c r="AB913">
        <v>0</v>
      </c>
      <c r="AC913">
        <v>0</v>
      </c>
      <c r="AD913">
        <v>0</v>
      </c>
      <c r="AE913">
        <v>135.05000000000001</v>
      </c>
      <c r="AF913">
        <v>0</v>
      </c>
      <c r="AG913">
        <v>0</v>
      </c>
      <c r="AH913">
        <v>0</v>
      </c>
      <c r="AI913">
        <v>1</v>
      </c>
      <c r="AJ913">
        <v>1</v>
      </c>
      <c r="AK913">
        <v>1</v>
      </c>
      <c r="AL913">
        <v>1</v>
      </c>
      <c r="AN913">
        <v>0</v>
      </c>
      <c r="AO913">
        <v>1</v>
      </c>
      <c r="AP913">
        <v>1</v>
      </c>
      <c r="AQ913">
        <v>0</v>
      </c>
      <c r="AR913">
        <v>0</v>
      </c>
      <c r="AS913" t="s">
        <v>3</v>
      </c>
      <c r="AT913">
        <v>1E-3</v>
      </c>
      <c r="AU913" t="s">
        <v>652</v>
      </c>
      <c r="AV913">
        <v>0</v>
      </c>
      <c r="AW913">
        <v>2</v>
      </c>
      <c r="AX913">
        <v>48586368</v>
      </c>
      <c r="AY913">
        <v>1</v>
      </c>
      <c r="AZ913">
        <v>0</v>
      </c>
      <c r="BA913">
        <v>1013</v>
      </c>
      <c r="BB913">
        <v>0</v>
      </c>
      <c r="BC913">
        <v>0</v>
      </c>
      <c r="BD913">
        <v>0</v>
      </c>
      <c r="BE913">
        <v>0</v>
      </c>
      <c r="BF913">
        <v>0</v>
      </c>
      <c r="BG913">
        <v>0</v>
      </c>
      <c r="BH913">
        <v>0</v>
      </c>
      <c r="BI913">
        <v>0</v>
      </c>
      <c r="BJ913">
        <v>0</v>
      </c>
      <c r="BK913">
        <v>0</v>
      </c>
      <c r="BL913">
        <v>0</v>
      </c>
      <c r="BM913">
        <v>0</v>
      </c>
      <c r="BN913">
        <v>0</v>
      </c>
      <c r="BO913">
        <v>0</v>
      </c>
      <c r="BP913">
        <v>0</v>
      </c>
      <c r="BQ913">
        <v>0</v>
      </c>
      <c r="BR913">
        <v>0</v>
      </c>
      <c r="BS913">
        <v>0</v>
      </c>
      <c r="BT913">
        <v>0</v>
      </c>
      <c r="BU913">
        <v>0</v>
      </c>
      <c r="BV913">
        <v>0</v>
      </c>
      <c r="BW913">
        <v>0</v>
      </c>
      <c r="CX913">
        <f>Y913*Source!I408</f>
        <v>0</v>
      </c>
      <c r="CY913">
        <f t="shared" si="106"/>
        <v>135.05000000000001</v>
      </c>
      <c r="CZ913">
        <f t="shared" si="107"/>
        <v>135.05000000000001</v>
      </c>
      <c r="DA913">
        <f t="shared" si="108"/>
        <v>1</v>
      </c>
      <c r="DB913">
        <f t="shared" si="109"/>
        <v>0</v>
      </c>
      <c r="DC913">
        <f t="shared" si="110"/>
        <v>0</v>
      </c>
    </row>
    <row r="914" spans="1:107">
      <c r="A914">
        <f>ROW(Source!A408)</f>
        <v>408</v>
      </c>
      <c r="B914">
        <v>48583957</v>
      </c>
      <c r="C914">
        <v>48586343</v>
      </c>
      <c r="D914">
        <v>40485704</v>
      </c>
      <c r="E914">
        <v>1</v>
      </c>
      <c r="F914">
        <v>1</v>
      </c>
      <c r="G914">
        <v>1</v>
      </c>
      <c r="H914">
        <v>3</v>
      </c>
      <c r="I914" t="s">
        <v>1497</v>
      </c>
      <c r="J914" t="s">
        <v>1498</v>
      </c>
      <c r="K914" t="s">
        <v>1499</v>
      </c>
      <c r="L914">
        <v>1346</v>
      </c>
      <c r="N914">
        <v>1009</v>
      </c>
      <c r="O914" t="s">
        <v>220</v>
      </c>
      <c r="P914" t="s">
        <v>220</v>
      </c>
      <c r="Q914">
        <v>1</v>
      </c>
      <c r="W914">
        <v>0</v>
      </c>
      <c r="X914">
        <v>-572780356</v>
      </c>
      <c r="Y914">
        <v>0</v>
      </c>
      <c r="AA914">
        <v>31</v>
      </c>
      <c r="AB914">
        <v>0</v>
      </c>
      <c r="AC914">
        <v>0</v>
      </c>
      <c r="AD914">
        <v>0</v>
      </c>
      <c r="AE914">
        <v>31</v>
      </c>
      <c r="AF914">
        <v>0</v>
      </c>
      <c r="AG914">
        <v>0</v>
      </c>
      <c r="AH914">
        <v>0</v>
      </c>
      <c r="AI914">
        <v>1</v>
      </c>
      <c r="AJ914">
        <v>1</v>
      </c>
      <c r="AK914">
        <v>1</v>
      </c>
      <c r="AL914">
        <v>1</v>
      </c>
      <c r="AN914">
        <v>0</v>
      </c>
      <c r="AO914">
        <v>1</v>
      </c>
      <c r="AP914">
        <v>1</v>
      </c>
      <c r="AQ914">
        <v>0</v>
      </c>
      <c r="AR914">
        <v>0</v>
      </c>
      <c r="AS914" t="s">
        <v>3</v>
      </c>
      <c r="AT914">
        <v>1.2E-2</v>
      </c>
      <c r="AU914" t="s">
        <v>652</v>
      </c>
      <c r="AV914">
        <v>0</v>
      </c>
      <c r="AW914">
        <v>2</v>
      </c>
      <c r="AX914">
        <v>48586369</v>
      </c>
      <c r="AY914">
        <v>1</v>
      </c>
      <c r="AZ914">
        <v>0</v>
      </c>
      <c r="BA914">
        <v>1014</v>
      </c>
      <c r="BB914">
        <v>0</v>
      </c>
      <c r="BC914">
        <v>0</v>
      </c>
      <c r="BD914">
        <v>0</v>
      </c>
      <c r="BE914">
        <v>0</v>
      </c>
      <c r="BF914">
        <v>0</v>
      </c>
      <c r="BG914">
        <v>0</v>
      </c>
      <c r="BH914">
        <v>0</v>
      </c>
      <c r="BI914">
        <v>0</v>
      </c>
      <c r="BJ914">
        <v>0</v>
      </c>
      <c r="BK914">
        <v>0</v>
      </c>
      <c r="BL914">
        <v>0</v>
      </c>
      <c r="BM914">
        <v>0</v>
      </c>
      <c r="BN914">
        <v>0</v>
      </c>
      <c r="BO914">
        <v>0</v>
      </c>
      <c r="BP914">
        <v>0</v>
      </c>
      <c r="BQ914">
        <v>0</v>
      </c>
      <c r="BR914">
        <v>0</v>
      </c>
      <c r="BS914">
        <v>0</v>
      </c>
      <c r="BT914">
        <v>0</v>
      </c>
      <c r="BU914">
        <v>0</v>
      </c>
      <c r="BV914">
        <v>0</v>
      </c>
      <c r="BW914">
        <v>0</v>
      </c>
      <c r="CX914">
        <f>Y914*Source!I408</f>
        <v>0</v>
      </c>
      <c r="CY914">
        <f t="shared" si="106"/>
        <v>31</v>
      </c>
      <c r="CZ914">
        <f t="shared" si="107"/>
        <v>31</v>
      </c>
      <c r="DA914">
        <f t="shared" si="108"/>
        <v>1</v>
      </c>
      <c r="DB914">
        <f t="shared" si="109"/>
        <v>0</v>
      </c>
      <c r="DC914">
        <f t="shared" si="110"/>
        <v>0</v>
      </c>
    </row>
    <row r="915" spans="1:107">
      <c r="A915">
        <f>ROW(Source!A408)</f>
        <v>408</v>
      </c>
      <c r="B915">
        <v>48583957</v>
      </c>
      <c r="C915">
        <v>48586343</v>
      </c>
      <c r="D915">
        <v>40489264</v>
      </c>
      <c r="E915">
        <v>1</v>
      </c>
      <c r="F915">
        <v>1</v>
      </c>
      <c r="G915">
        <v>1</v>
      </c>
      <c r="H915">
        <v>3</v>
      </c>
      <c r="I915" t="s">
        <v>1500</v>
      </c>
      <c r="J915" t="s">
        <v>1501</v>
      </c>
      <c r="K915" t="s">
        <v>1502</v>
      </c>
      <c r="L915">
        <v>1355</v>
      </c>
      <c r="N915">
        <v>1010</v>
      </c>
      <c r="O915" t="s">
        <v>817</v>
      </c>
      <c r="P915" t="s">
        <v>817</v>
      </c>
      <c r="Q915">
        <v>100</v>
      </c>
      <c r="W915">
        <v>0</v>
      </c>
      <c r="X915">
        <v>2122249271</v>
      </c>
      <c r="Y915">
        <v>0</v>
      </c>
      <c r="AA915">
        <v>87.29</v>
      </c>
      <c r="AB915">
        <v>0</v>
      </c>
      <c r="AC915">
        <v>0</v>
      </c>
      <c r="AD915">
        <v>0</v>
      </c>
      <c r="AE915">
        <v>87.29</v>
      </c>
      <c r="AF915">
        <v>0</v>
      </c>
      <c r="AG915">
        <v>0</v>
      </c>
      <c r="AH915">
        <v>0</v>
      </c>
      <c r="AI915">
        <v>1</v>
      </c>
      <c r="AJ915">
        <v>1</v>
      </c>
      <c r="AK915">
        <v>1</v>
      </c>
      <c r="AL915">
        <v>1</v>
      </c>
      <c r="AN915">
        <v>0</v>
      </c>
      <c r="AO915">
        <v>1</v>
      </c>
      <c r="AP915">
        <v>1</v>
      </c>
      <c r="AQ915">
        <v>0</v>
      </c>
      <c r="AR915">
        <v>0</v>
      </c>
      <c r="AS915" t="s">
        <v>3</v>
      </c>
      <c r="AT915">
        <v>0.02</v>
      </c>
      <c r="AU915" t="s">
        <v>652</v>
      </c>
      <c r="AV915">
        <v>0</v>
      </c>
      <c r="AW915">
        <v>2</v>
      </c>
      <c r="AX915">
        <v>48586370</v>
      </c>
      <c r="AY915">
        <v>1</v>
      </c>
      <c r="AZ915">
        <v>0</v>
      </c>
      <c r="BA915">
        <v>1015</v>
      </c>
      <c r="BB915">
        <v>0</v>
      </c>
      <c r="BC915">
        <v>0</v>
      </c>
      <c r="BD915">
        <v>0</v>
      </c>
      <c r="BE915">
        <v>0</v>
      </c>
      <c r="BF915">
        <v>0</v>
      </c>
      <c r="BG915">
        <v>0</v>
      </c>
      <c r="BH915">
        <v>0</v>
      </c>
      <c r="BI915">
        <v>0</v>
      </c>
      <c r="BJ915">
        <v>0</v>
      </c>
      <c r="BK915">
        <v>0</v>
      </c>
      <c r="BL915">
        <v>0</v>
      </c>
      <c r="BM915">
        <v>0</v>
      </c>
      <c r="BN915">
        <v>0</v>
      </c>
      <c r="BO915">
        <v>0</v>
      </c>
      <c r="BP915">
        <v>0</v>
      </c>
      <c r="BQ915">
        <v>0</v>
      </c>
      <c r="BR915">
        <v>0</v>
      </c>
      <c r="BS915">
        <v>0</v>
      </c>
      <c r="BT915">
        <v>0</v>
      </c>
      <c r="BU915">
        <v>0</v>
      </c>
      <c r="BV915">
        <v>0</v>
      </c>
      <c r="BW915">
        <v>0</v>
      </c>
      <c r="CX915">
        <f>Y915*Source!I408</f>
        <v>0</v>
      </c>
      <c r="CY915">
        <f t="shared" si="106"/>
        <v>87.29</v>
      </c>
      <c r="CZ915">
        <f t="shared" si="107"/>
        <v>87.29</v>
      </c>
      <c r="DA915">
        <f t="shared" si="108"/>
        <v>1</v>
      </c>
      <c r="DB915">
        <f t="shared" si="109"/>
        <v>0</v>
      </c>
      <c r="DC915">
        <f t="shared" si="110"/>
        <v>0</v>
      </c>
    </row>
    <row r="916" spans="1:107">
      <c r="A916">
        <f>ROW(Source!A408)</f>
        <v>408</v>
      </c>
      <c r="B916">
        <v>48583957</v>
      </c>
      <c r="C916">
        <v>48586343</v>
      </c>
      <c r="D916">
        <v>40496052</v>
      </c>
      <c r="E916">
        <v>1</v>
      </c>
      <c r="F916">
        <v>1</v>
      </c>
      <c r="G916">
        <v>1</v>
      </c>
      <c r="H916">
        <v>3</v>
      </c>
      <c r="I916" t="s">
        <v>1517</v>
      </c>
      <c r="J916" t="s">
        <v>1518</v>
      </c>
      <c r="K916" t="s">
        <v>1519</v>
      </c>
      <c r="L916">
        <v>1355</v>
      </c>
      <c r="N916">
        <v>1010</v>
      </c>
      <c r="O916" t="s">
        <v>817</v>
      </c>
      <c r="P916" t="s">
        <v>817</v>
      </c>
      <c r="Q916">
        <v>100</v>
      </c>
      <c r="W916">
        <v>0</v>
      </c>
      <c r="X916">
        <v>1361427642</v>
      </c>
      <c r="Y916">
        <v>0</v>
      </c>
      <c r="AA916">
        <v>63.93</v>
      </c>
      <c r="AB916">
        <v>0</v>
      </c>
      <c r="AC916">
        <v>0</v>
      </c>
      <c r="AD916">
        <v>0</v>
      </c>
      <c r="AE916">
        <v>63.93</v>
      </c>
      <c r="AF916">
        <v>0</v>
      </c>
      <c r="AG916">
        <v>0</v>
      </c>
      <c r="AH916">
        <v>0</v>
      </c>
      <c r="AI916">
        <v>1</v>
      </c>
      <c r="AJ916">
        <v>1</v>
      </c>
      <c r="AK916">
        <v>1</v>
      </c>
      <c r="AL916">
        <v>1</v>
      </c>
      <c r="AN916">
        <v>0</v>
      </c>
      <c r="AO916">
        <v>1</v>
      </c>
      <c r="AP916">
        <v>1</v>
      </c>
      <c r="AQ916">
        <v>0</v>
      </c>
      <c r="AR916">
        <v>0</v>
      </c>
      <c r="AS916" t="s">
        <v>3</v>
      </c>
      <c r="AT916">
        <v>6.0999999999999999E-2</v>
      </c>
      <c r="AU916" t="s">
        <v>652</v>
      </c>
      <c r="AV916">
        <v>0</v>
      </c>
      <c r="AW916">
        <v>2</v>
      </c>
      <c r="AX916">
        <v>48586371</v>
      </c>
      <c r="AY916">
        <v>1</v>
      </c>
      <c r="AZ916">
        <v>0</v>
      </c>
      <c r="BA916">
        <v>1016</v>
      </c>
      <c r="BB916">
        <v>0</v>
      </c>
      <c r="BC916">
        <v>0</v>
      </c>
      <c r="BD916">
        <v>0</v>
      </c>
      <c r="BE916">
        <v>0</v>
      </c>
      <c r="BF916">
        <v>0</v>
      </c>
      <c r="BG916">
        <v>0</v>
      </c>
      <c r="BH916">
        <v>0</v>
      </c>
      <c r="BI916">
        <v>0</v>
      </c>
      <c r="BJ916">
        <v>0</v>
      </c>
      <c r="BK916">
        <v>0</v>
      </c>
      <c r="BL916">
        <v>0</v>
      </c>
      <c r="BM916">
        <v>0</v>
      </c>
      <c r="BN916">
        <v>0</v>
      </c>
      <c r="BO916">
        <v>0</v>
      </c>
      <c r="BP916">
        <v>0</v>
      </c>
      <c r="BQ916">
        <v>0</v>
      </c>
      <c r="BR916">
        <v>0</v>
      </c>
      <c r="BS916">
        <v>0</v>
      </c>
      <c r="BT916">
        <v>0</v>
      </c>
      <c r="BU916">
        <v>0</v>
      </c>
      <c r="BV916">
        <v>0</v>
      </c>
      <c r="BW916">
        <v>0</v>
      </c>
      <c r="CX916">
        <f>Y916*Source!I408</f>
        <v>0</v>
      </c>
      <c r="CY916">
        <f t="shared" si="106"/>
        <v>63.93</v>
      </c>
      <c r="CZ916">
        <f t="shared" si="107"/>
        <v>63.93</v>
      </c>
      <c r="DA916">
        <f t="shared" si="108"/>
        <v>1</v>
      </c>
      <c r="DB916">
        <f t="shared" si="109"/>
        <v>0</v>
      </c>
      <c r="DC916">
        <f t="shared" si="110"/>
        <v>0</v>
      </c>
    </row>
    <row r="917" spans="1:107">
      <c r="A917">
        <f>ROW(Source!A408)</f>
        <v>408</v>
      </c>
      <c r="B917">
        <v>48583957</v>
      </c>
      <c r="C917">
        <v>48586343</v>
      </c>
      <c r="D917">
        <v>40502918</v>
      </c>
      <c r="E917">
        <v>1</v>
      </c>
      <c r="F917">
        <v>1</v>
      </c>
      <c r="G917">
        <v>1</v>
      </c>
      <c r="H917">
        <v>3</v>
      </c>
      <c r="I917" t="s">
        <v>1425</v>
      </c>
      <c r="J917" t="s">
        <v>1426</v>
      </c>
      <c r="K917" t="s">
        <v>1427</v>
      </c>
      <c r="L917">
        <v>1348</v>
      </c>
      <c r="N917">
        <v>1009</v>
      </c>
      <c r="O917" t="s">
        <v>40</v>
      </c>
      <c r="P917" t="s">
        <v>40</v>
      </c>
      <c r="Q917">
        <v>1000</v>
      </c>
      <c r="W917">
        <v>0</v>
      </c>
      <c r="X917">
        <v>-1120195284</v>
      </c>
      <c r="Y917">
        <v>0</v>
      </c>
      <c r="AA917">
        <v>11672.49</v>
      </c>
      <c r="AB917">
        <v>0</v>
      </c>
      <c r="AC917">
        <v>0</v>
      </c>
      <c r="AD917">
        <v>0</v>
      </c>
      <c r="AE917">
        <v>11672.49</v>
      </c>
      <c r="AF917">
        <v>0</v>
      </c>
      <c r="AG917">
        <v>0</v>
      </c>
      <c r="AH917">
        <v>0</v>
      </c>
      <c r="AI917">
        <v>1</v>
      </c>
      <c r="AJ917">
        <v>1</v>
      </c>
      <c r="AK917">
        <v>1</v>
      </c>
      <c r="AL917">
        <v>1</v>
      </c>
      <c r="AN917">
        <v>0</v>
      </c>
      <c r="AO917">
        <v>1</v>
      </c>
      <c r="AP917">
        <v>1</v>
      </c>
      <c r="AQ917">
        <v>0</v>
      </c>
      <c r="AR917">
        <v>0</v>
      </c>
      <c r="AS917" t="s">
        <v>3</v>
      </c>
      <c r="AT917">
        <v>4.0000000000000001E-3</v>
      </c>
      <c r="AU917" t="s">
        <v>652</v>
      </c>
      <c r="AV917">
        <v>0</v>
      </c>
      <c r="AW917">
        <v>2</v>
      </c>
      <c r="AX917">
        <v>48586372</v>
      </c>
      <c r="AY917">
        <v>1</v>
      </c>
      <c r="AZ917">
        <v>0</v>
      </c>
      <c r="BA917">
        <v>1017</v>
      </c>
      <c r="BB917">
        <v>0</v>
      </c>
      <c r="BC917">
        <v>0</v>
      </c>
      <c r="BD917">
        <v>0</v>
      </c>
      <c r="BE917">
        <v>0</v>
      </c>
      <c r="BF917">
        <v>0</v>
      </c>
      <c r="BG917">
        <v>0</v>
      </c>
      <c r="BH917">
        <v>0</v>
      </c>
      <c r="BI917">
        <v>0</v>
      </c>
      <c r="BJ917">
        <v>0</v>
      </c>
      <c r="BK917">
        <v>0</v>
      </c>
      <c r="BL917">
        <v>0</v>
      </c>
      <c r="BM917">
        <v>0</v>
      </c>
      <c r="BN917">
        <v>0</v>
      </c>
      <c r="BO917">
        <v>0</v>
      </c>
      <c r="BP917">
        <v>0</v>
      </c>
      <c r="BQ917">
        <v>0</v>
      </c>
      <c r="BR917">
        <v>0</v>
      </c>
      <c r="BS917">
        <v>0</v>
      </c>
      <c r="BT917">
        <v>0</v>
      </c>
      <c r="BU917">
        <v>0</v>
      </c>
      <c r="BV917">
        <v>0</v>
      </c>
      <c r="BW917">
        <v>0</v>
      </c>
      <c r="CX917">
        <f>Y917*Source!I408</f>
        <v>0</v>
      </c>
      <c r="CY917">
        <f t="shared" si="106"/>
        <v>11672.49</v>
      </c>
      <c r="CZ917">
        <f t="shared" si="107"/>
        <v>11672.49</v>
      </c>
      <c r="DA917">
        <f t="shared" si="108"/>
        <v>1</v>
      </c>
      <c r="DB917">
        <f t="shared" si="109"/>
        <v>0</v>
      </c>
      <c r="DC917">
        <f t="shared" si="110"/>
        <v>0</v>
      </c>
    </row>
    <row r="918" spans="1:107">
      <c r="A918">
        <f>ROW(Source!A408)</f>
        <v>408</v>
      </c>
      <c r="B918">
        <v>48583957</v>
      </c>
      <c r="C918">
        <v>48586343</v>
      </c>
      <c r="D918">
        <v>40540695</v>
      </c>
      <c r="E918">
        <v>1</v>
      </c>
      <c r="F918">
        <v>1</v>
      </c>
      <c r="G918">
        <v>1</v>
      </c>
      <c r="H918">
        <v>3</v>
      </c>
      <c r="I918" t="s">
        <v>1520</v>
      </c>
      <c r="J918" t="s">
        <v>1521</v>
      </c>
      <c r="K918" t="s">
        <v>1522</v>
      </c>
      <c r="L918">
        <v>1354</v>
      </c>
      <c r="N918">
        <v>1010</v>
      </c>
      <c r="O918" t="s">
        <v>170</v>
      </c>
      <c r="P918" t="s">
        <v>170</v>
      </c>
      <c r="Q918">
        <v>1</v>
      </c>
      <c r="W918">
        <v>0</v>
      </c>
      <c r="X918">
        <v>-701777270</v>
      </c>
      <c r="Y918">
        <v>0</v>
      </c>
      <c r="AA918">
        <v>3.96</v>
      </c>
      <c r="AB918">
        <v>0</v>
      </c>
      <c r="AC918">
        <v>0</v>
      </c>
      <c r="AD918">
        <v>0</v>
      </c>
      <c r="AE918">
        <v>3.96</v>
      </c>
      <c r="AF918">
        <v>0</v>
      </c>
      <c r="AG918">
        <v>0</v>
      </c>
      <c r="AH918">
        <v>0</v>
      </c>
      <c r="AI918">
        <v>1</v>
      </c>
      <c r="AJ918">
        <v>1</v>
      </c>
      <c r="AK918">
        <v>1</v>
      </c>
      <c r="AL918">
        <v>1</v>
      </c>
      <c r="AN918">
        <v>0</v>
      </c>
      <c r="AO918">
        <v>1</v>
      </c>
      <c r="AP918">
        <v>1</v>
      </c>
      <c r="AQ918">
        <v>0</v>
      </c>
      <c r="AR918">
        <v>0</v>
      </c>
      <c r="AS918" t="s">
        <v>3</v>
      </c>
      <c r="AT918">
        <v>1</v>
      </c>
      <c r="AU918" t="s">
        <v>652</v>
      </c>
      <c r="AV918">
        <v>0</v>
      </c>
      <c r="AW918">
        <v>2</v>
      </c>
      <c r="AX918">
        <v>48586373</v>
      </c>
      <c r="AY918">
        <v>1</v>
      </c>
      <c r="AZ918">
        <v>0</v>
      </c>
      <c r="BA918">
        <v>1018</v>
      </c>
      <c r="BB918">
        <v>0</v>
      </c>
      <c r="BC918">
        <v>0</v>
      </c>
      <c r="BD918">
        <v>0</v>
      </c>
      <c r="BE918">
        <v>0</v>
      </c>
      <c r="BF918">
        <v>0</v>
      </c>
      <c r="BG918">
        <v>0</v>
      </c>
      <c r="BH918">
        <v>0</v>
      </c>
      <c r="BI918">
        <v>0</v>
      </c>
      <c r="BJ918">
        <v>0</v>
      </c>
      <c r="BK918">
        <v>0</v>
      </c>
      <c r="BL918">
        <v>0</v>
      </c>
      <c r="BM918">
        <v>0</v>
      </c>
      <c r="BN918">
        <v>0</v>
      </c>
      <c r="BO918">
        <v>0</v>
      </c>
      <c r="BP918">
        <v>0</v>
      </c>
      <c r="BQ918">
        <v>0</v>
      </c>
      <c r="BR918">
        <v>0</v>
      </c>
      <c r="BS918">
        <v>0</v>
      </c>
      <c r="BT918">
        <v>0</v>
      </c>
      <c r="BU918">
        <v>0</v>
      </c>
      <c r="BV918">
        <v>0</v>
      </c>
      <c r="BW918">
        <v>0</v>
      </c>
      <c r="CX918">
        <f>Y918*Source!I408</f>
        <v>0</v>
      </c>
      <c r="CY918">
        <f t="shared" si="106"/>
        <v>3.96</v>
      </c>
      <c r="CZ918">
        <f t="shared" si="107"/>
        <v>3.96</v>
      </c>
      <c r="DA918">
        <f t="shared" si="108"/>
        <v>1</v>
      </c>
      <c r="DB918">
        <f t="shared" si="109"/>
        <v>0</v>
      </c>
      <c r="DC918">
        <f t="shared" si="110"/>
        <v>0</v>
      </c>
    </row>
    <row r="919" spans="1:107">
      <c r="A919">
        <f>ROW(Source!A408)</f>
        <v>408</v>
      </c>
      <c r="B919">
        <v>48583957</v>
      </c>
      <c r="C919">
        <v>48586343</v>
      </c>
      <c r="D919">
        <v>40546395</v>
      </c>
      <c r="E919">
        <v>1</v>
      </c>
      <c r="F919">
        <v>1</v>
      </c>
      <c r="G919">
        <v>1</v>
      </c>
      <c r="H919">
        <v>3</v>
      </c>
      <c r="I919" t="s">
        <v>1523</v>
      </c>
      <c r="J919" t="s">
        <v>1524</v>
      </c>
      <c r="K919" t="s">
        <v>1525</v>
      </c>
      <c r="L919">
        <v>1346</v>
      </c>
      <c r="N919">
        <v>1009</v>
      </c>
      <c r="O919" t="s">
        <v>220</v>
      </c>
      <c r="P919" t="s">
        <v>220</v>
      </c>
      <c r="Q919">
        <v>1</v>
      </c>
      <c r="W919">
        <v>0</v>
      </c>
      <c r="X919">
        <v>-1661696646</v>
      </c>
      <c r="Y919">
        <v>0</v>
      </c>
      <c r="AA919">
        <v>45.9</v>
      </c>
      <c r="AB919">
        <v>0</v>
      </c>
      <c r="AC919">
        <v>0</v>
      </c>
      <c r="AD919">
        <v>0</v>
      </c>
      <c r="AE919">
        <v>45.9</v>
      </c>
      <c r="AF919">
        <v>0</v>
      </c>
      <c r="AG919">
        <v>0</v>
      </c>
      <c r="AH919">
        <v>0</v>
      </c>
      <c r="AI919">
        <v>1</v>
      </c>
      <c r="AJ919">
        <v>1</v>
      </c>
      <c r="AK919">
        <v>1</v>
      </c>
      <c r="AL919">
        <v>1</v>
      </c>
      <c r="AN919">
        <v>0</v>
      </c>
      <c r="AO919">
        <v>1</v>
      </c>
      <c r="AP919">
        <v>1</v>
      </c>
      <c r="AQ919">
        <v>0</v>
      </c>
      <c r="AR919">
        <v>0</v>
      </c>
      <c r="AS919" t="s">
        <v>3</v>
      </c>
      <c r="AT919">
        <v>6.0000000000000001E-3</v>
      </c>
      <c r="AU919" t="s">
        <v>652</v>
      </c>
      <c r="AV919">
        <v>0</v>
      </c>
      <c r="AW919">
        <v>2</v>
      </c>
      <c r="AX919">
        <v>48586374</v>
      </c>
      <c r="AY919">
        <v>1</v>
      </c>
      <c r="AZ919">
        <v>0</v>
      </c>
      <c r="BA919">
        <v>1019</v>
      </c>
      <c r="BB919">
        <v>0</v>
      </c>
      <c r="BC919">
        <v>0</v>
      </c>
      <c r="BD919">
        <v>0</v>
      </c>
      <c r="BE919">
        <v>0</v>
      </c>
      <c r="BF919">
        <v>0</v>
      </c>
      <c r="BG919">
        <v>0</v>
      </c>
      <c r="BH919">
        <v>0</v>
      </c>
      <c r="BI919">
        <v>0</v>
      </c>
      <c r="BJ919">
        <v>0</v>
      </c>
      <c r="BK919">
        <v>0</v>
      </c>
      <c r="BL919">
        <v>0</v>
      </c>
      <c r="BM919">
        <v>0</v>
      </c>
      <c r="BN919">
        <v>0</v>
      </c>
      <c r="BO919">
        <v>0</v>
      </c>
      <c r="BP919">
        <v>0</v>
      </c>
      <c r="BQ919">
        <v>0</v>
      </c>
      <c r="BR919">
        <v>0</v>
      </c>
      <c r="BS919">
        <v>0</v>
      </c>
      <c r="BT919">
        <v>0</v>
      </c>
      <c r="BU919">
        <v>0</v>
      </c>
      <c r="BV919">
        <v>0</v>
      </c>
      <c r="BW919">
        <v>0</v>
      </c>
      <c r="CX919">
        <f>Y919*Source!I408</f>
        <v>0</v>
      </c>
      <c r="CY919">
        <f t="shared" si="106"/>
        <v>45.9</v>
      </c>
      <c r="CZ919">
        <f t="shared" si="107"/>
        <v>45.9</v>
      </c>
      <c r="DA919">
        <f t="shared" si="108"/>
        <v>1</v>
      </c>
      <c r="DB919">
        <f t="shared" si="109"/>
        <v>0</v>
      </c>
      <c r="DC919">
        <f t="shared" si="110"/>
        <v>0</v>
      </c>
    </row>
    <row r="920" spans="1:107">
      <c r="A920">
        <f>ROW(Source!A408)</f>
        <v>408</v>
      </c>
      <c r="B920">
        <v>48583957</v>
      </c>
      <c r="C920">
        <v>48586343</v>
      </c>
      <c r="D920">
        <v>40546487</v>
      </c>
      <c r="E920">
        <v>1</v>
      </c>
      <c r="F920">
        <v>1</v>
      </c>
      <c r="G920">
        <v>1</v>
      </c>
      <c r="H920">
        <v>3</v>
      </c>
      <c r="I920" t="s">
        <v>1428</v>
      </c>
      <c r="J920" t="s">
        <v>1429</v>
      </c>
      <c r="K920" t="s">
        <v>1430</v>
      </c>
      <c r="L920">
        <v>1374</v>
      </c>
      <c r="N920">
        <v>1013</v>
      </c>
      <c r="O920" t="s">
        <v>1431</v>
      </c>
      <c r="P920" t="s">
        <v>1431</v>
      </c>
      <c r="Q920">
        <v>1</v>
      </c>
      <c r="W920">
        <v>0</v>
      </c>
      <c r="X920">
        <v>2131831278</v>
      </c>
      <c r="Y920">
        <v>0</v>
      </c>
      <c r="AA920">
        <v>1</v>
      </c>
      <c r="AB920">
        <v>0</v>
      </c>
      <c r="AC920">
        <v>0</v>
      </c>
      <c r="AD920">
        <v>0</v>
      </c>
      <c r="AE920">
        <v>1</v>
      </c>
      <c r="AF920">
        <v>0</v>
      </c>
      <c r="AG920">
        <v>0</v>
      </c>
      <c r="AH920">
        <v>0</v>
      </c>
      <c r="AI920">
        <v>1</v>
      </c>
      <c r="AJ920">
        <v>1</v>
      </c>
      <c r="AK920">
        <v>1</v>
      </c>
      <c r="AL920">
        <v>1</v>
      </c>
      <c r="AN920">
        <v>0</v>
      </c>
      <c r="AO920">
        <v>1</v>
      </c>
      <c r="AP920">
        <v>1</v>
      </c>
      <c r="AQ920">
        <v>0</v>
      </c>
      <c r="AR920">
        <v>0</v>
      </c>
      <c r="AS920" t="s">
        <v>3</v>
      </c>
      <c r="AT920">
        <v>0.33</v>
      </c>
      <c r="AU920" t="s">
        <v>652</v>
      </c>
      <c r="AV920">
        <v>0</v>
      </c>
      <c r="AW920">
        <v>2</v>
      </c>
      <c r="AX920">
        <v>48586375</v>
      </c>
      <c r="AY920">
        <v>1</v>
      </c>
      <c r="AZ920">
        <v>0</v>
      </c>
      <c r="BA920">
        <v>1020</v>
      </c>
      <c r="BB920">
        <v>0</v>
      </c>
      <c r="BC920">
        <v>0</v>
      </c>
      <c r="BD920">
        <v>0</v>
      </c>
      <c r="BE920">
        <v>0</v>
      </c>
      <c r="BF920">
        <v>0</v>
      </c>
      <c r="BG920">
        <v>0</v>
      </c>
      <c r="BH920">
        <v>0</v>
      </c>
      <c r="BI920">
        <v>0</v>
      </c>
      <c r="BJ920">
        <v>0</v>
      </c>
      <c r="BK920">
        <v>0</v>
      </c>
      <c r="BL920">
        <v>0</v>
      </c>
      <c r="BM920">
        <v>0</v>
      </c>
      <c r="BN920">
        <v>0</v>
      </c>
      <c r="BO920">
        <v>0</v>
      </c>
      <c r="BP920">
        <v>0</v>
      </c>
      <c r="BQ920">
        <v>0</v>
      </c>
      <c r="BR920">
        <v>0</v>
      </c>
      <c r="BS920">
        <v>0</v>
      </c>
      <c r="BT920">
        <v>0</v>
      </c>
      <c r="BU920">
        <v>0</v>
      </c>
      <c r="BV920">
        <v>0</v>
      </c>
      <c r="BW920">
        <v>0</v>
      </c>
      <c r="CX920">
        <f>Y920*Source!I408</f>
        <v>0</v>
      </c>
      <c r="CY920">
        <f t="shared" si="106"/>
        <v>1</v>
      </c>
      <c r="CZ920">
        <f t="shared" si="107"/>
        <v>1</v>
      </c>
      <c r="DA920">
        <f t="shared" si="108"/>
        <v>1</v>
      </c>
      <c r="DB920">
        <f t="shared" si="109"/>
        <v>0</v>
      </c>
      <c r="DC920">
        <f t="shared" si="110"/>
        <v>0</v>
      </c>
    </row>
    <row r="921" spans="1:107">
      <c r="A921">
        <f>ROW(Source!A409)</f>
        <v>409</v>
      </c>
      <c r="B921">
        <v>48583957</v>
      </c>
      <c r="C921">
        <v>48586376</v>
      </c>
      <c r="D921">
        <v>23352039</v>
      </c>
      <c r="E921">
        <v>1</v>
      </c>
      <c r="F921">
        <v>1</v>
      </c>
      <c r="G921">
        <v>1</v>
      </c>
      <c r="H921">
        <v>1</v>
      </c>
      <c r="I921" t="s">
        <v>1566</v>
      </c>
      <c r="J921" t="s">
        <v>3</v>
      </c>
      <c r="K921" t="s">
        <v>1567</v>
      </c>
      <c r="L921">
        <v>1369</v>
      </c>
      <c r="N921">
        <v>1013</v>
      </c>
      <c r="O921" t="s">
        <v>991</v>
      </c>
      <c r="P921" t="s">
        <v>991</v>
      </c>
      <c r="Q921">
        <v>1</v>
      </c>
      <c r="W921">
        <v>0</v>
      </c>
      <c r="X921">
        <v>-2123336829</v>
      </c>
      <c r="Y921">
        <v>0.82200000000000006</v>
      </c>
      <c r="AA921">
        <v>0</v>
      </c>
      <c r="AB921">
        <v>0</v>
      </c>
      <c r="AC921">
        <v>0</v>
      </c>
      <c r="AD921">
        <v>8.68</v>
      </c>
      <c r="AE921">
        <v>0</v>
      </c>
      <c r="AF921">
        <v>0</v>
      </c>
      <c r="AG921">
        <v>0</v>
      </c>
      <c r="AH921">
        <v>8.68</v>
      </c>
      <c r="AI921">
        <v>1</v>
      </c>
      <c r="AJ921">
        <v>1</v>
      </c>
      <c r="AK921">
        <v>1</v>
      </c>
      <c r="AL921">
        <v>1</v>
      </c>
      <c r="AN921">
        <v>0</v>
      </c>
      <c r="AO921">
        <v>1</v>
      </c>
      <c r="AP921">
        <v>1</v>
      </c>
      <c r="AQ921">
        <v>0</v>
      </c>
      <c r="AR921">
        <v>0</v>
      </c>
      <c r="AS921" t="s">
        <v>3</v>
      </c>
      <c r="AT921">
        <v>2.74</v>
      </c>
      <c r="AU921" t="s">
        <v>919</v>
      </c>
      <c r="AV921">
        <v>1</v>
      </c>
      <c r="AW921">
        <v>2</v>
      </c>
      <c r="AX921">
        <v>48586396</v>
      </c>
      <c r="AY921">
        <v>1</v>
      </c>
      <c r="AZ921">
        <v>0</v>
      </c>
      <c r="BA921">
        <v>1021</v>
      </c>
      <c r="BB921">
        <v>0</v>
      </c>
      <c r="BC921">
        <v>0</v>
      </c>
      <c r="BD921">
        <v>0</v>
      </c>
      <c r="BE921">
        <v>0</v>
      </c>
      <c r="BF921">
        <v>0</v>
      </c>
      <c r="BG921">
        <v>0</v>
      </c>
      <c r="BH921">
        <v>0</v>
      </c>
      <c r="BI921">
        <v>0</v>
      </c>
      <c r="BJ921">
        <v>0</v>
      </c>
      <c r="BK921">
        <v>0</v>
      </c>
      <c r="BL921">
        <v>0</v>
      </c>
      <c r="BM921">
        <v>0</v>
      </c>
      <c r="BN921">
        <v>0</v>
      </c>
      <c r="BO921">
        <v>0</v>
      </c>
      <c r="BP921">
        <v>0</v>
      </c>
      <c r="BQ921">
        <v>0</v>
      </c>
      <c r="BR921">
        <v>0</v>
      </c>
      <c r="BS921">
        <v>0</v>
      </c>
      <c r="BT921">
        <v>0</v>
      </c>
      <c r="BU921">
        <v>0</v>
      </c>
      <c r="BV921">
        <v>0</v>
      </c>
      <c r="BW921">
        <v>0</v>
      </c>
      <c r="CX921">
        <f>Y921*Source!I409</f>
        <v>0.82200000000000006</v>
      </c>
      <c r="CY921">
        <f>AD921</f>
        <v>8.68</v>
      </c>
      <c r="CZ921">
        <f>AH921</f>
        <v>8.68</v>
      </c>
      <c r="DA921">
        <f>AL921</f>
        <v>1</v>
      </c>
      <c r="DB921">
        <f t="shared" ref="DB921:DB926" si="111">ROUND((ROUND(AT921*CZ921,2)*0.3),2)</f>
        <v>7.13</v>
      </c>
      <c r="DC921">
        <f t="shared" ref="DC921:DC926" si="112">ROUND((ROUND(AT921*AG921,2)*0.3),2)</f>
        <v>0</v>
      </c>
    </row>
    <row r="922" spans="1:107">
      <c r="A922">
        <f>ROW(Source!A409)</f>
        <v>409</v>
      </c>
      <c r="B922">
        <v>48583957</v>
      </c>
      <c r="C922">
        <v>48586376</v>
      </c>
      <c r="D922">
        <v>121548</v>
      </c>
      <c r="E922">
        <v>1</v>
      </c>
      <c r="F922">
        <v>1</v>
      </c>
      <c r="G922">
        <v>1</v>
      </c>
      <c r="H922">
        <v>1</v>
      </c>
      <c r="I922" t="s">
        <v>24</v>
      </c>
      <c r="J922" t="s">
        <v>3</v>
      </c>
      <c r="K922" t="s">
        <v>992</v>
      </c>
      <c r="L922">
        <v>608254</v>
      </c>
      <c r="N922">
        <v>1013</v>
      </c>
      <c r="O922" t="s">
        <v>993</v>
      </c>
      <c r="P922" t="s">
        <v>993</v>
      </c>
      <c r="Q922">
        <v>1</v>
      </c>
      <c r="W922">
        <v>0</v>
      </c>
      <c r="X922">
        <v>-185737400</v>
      </c>
      <c r="Y922">
        <v>3.0000000000000001E-3</v>
      </c>
      <c r="AA922">
        <v>0</v>
      </c>
      <c r="AB922">
        <v>0</v>
      </c>
      <c r="AC922">
        <v>0</v>
      </c>
      <c r="AD922">
        <v>0</v>
      </c>
      <c r="AE922">
        <v>0</v>
      </c>
      <c r="AF922">
        <v>0</v>
      </c>
      <c r="AG922">
        <v>0</v>
      </c>
      <c r="AH922">
        <v>0</v>
      </c>
      <c r="AI922">
        <v>1</v>
      </c>
      <c r="AJ922">
        <v>1</v>
      </c>
      <c r="AK922">
        <v>1</v>
      </c>
      <c r="AL922">
        <v>1</v>
      </c>
      <c r="AN922">
        <v>0</v>
      </c>
      <c r="AO922">
        <v>1</v>
      </c>
      <c r="AP922">
        <v>1</v>
      </c>
      <c r="AQ922">
        <v>0</v>
      </c>
      <c r="AR922">
        <v>0</v>
      </c>
      <c r="AS922" t="s">
        <v>3</v>
      </c>
      <c r="AT922">
        <v>0.01</v>
      </c>
      <c r="AU922" t="s">
        <v>919</v>
      </c>
      <c r="AV922">
        <v>2</v>
      </c>
      <c r="AW922">
        <v>2</v>
      </c>
      <c r="AX922">
        <v>48586397</v>
      </c>
      <c r="AY922">
        <v>1</v>
      </c>
      <c r="AZ922">
        <v>0</v>
      </c>
      <c r="BA922">
        <v>1022</v>
      </c>
      <c r="BB922">
        <v>0</v>
      </c>
      <c r="BC922">
        <v>0</v>
      </c>
      <c r="BD922">
        <v>0</v>
      </c>
      <c r="BE922">
        <v>0</v>
      </c>
      <c r="BF922">
        <v>0</v>
      </c>
      <c r="BG922">
        <v>0</v>
      </c>
      <c r="BH922">
        <v>0</v>
      </c>
      <c r="BI922">
        <v>0</v>
      </c>
      <c r="BJ922">
        <v>0</v>
      </c>
      <c r="BK922">
        <v>0</v>
      </c>
      <c r="BL922">
        <v>0</v>
      </c>
      <c r="BM922">
        <v>0</v>
      </c>
      <c r="BN922">
        <v>0</v>
      </c>
      <c r="BO922">
        <v>0</v>
      </c>
      <c r="BP922">
        <v>0</v>
      </c>
      <c r="BQ922">
        <v>0</v>
      </c>
      <c r="BR922">
        <v>0</v>
      </c>
      <c r="BS922">
        <v>0</v>
      </c>
      <c r="BT922">
        <v>0</v>
      </c>
      <c r="BU922">
        <v>0</v>
      </c>
      <c r="BV922">
        <v>0</v>
      </c>
      <c r="BW922">
        <v>0</v>
      </c>
      <c r="CX922">
        <f>Y922*Source!I409</f>
        <v>3.0000000000000001E-3</v>
      </c>
      <c r="CY922">
        <f>AD922</f>
        <v>0</v>
      </c>
      <c r="CZ922">
        <f>AH922</f>
        <v>0</v>
      </c>
      <c r="DA922">
        <f>AL922</f>
        <v>1</v>
      </c>
      <c r="DB922">
        <f t="shared" si="111"/>
        <v>0</v>
      </c>
      <c r="DC922">
        <f t="shared" si="112"/>
        <v>0</v>
      </c>
    </row>
    <row r="923" spans="1:107">
      <c r="A923">
        <f>ROW(Source!A409)</f>
        <v>409</v>
      </c>
      <c r="B923">
        <v>48583957</v>
      </c>
      <c r="C923">
        <v>48586376</v>
      </c>
      <c r="D923">
        <v>40546999</v>
      </c>
      <c r="E923">
        <v>1</v>
      </c>
      <c r="F923">
        <v>1</v>
      </c>
      <c r="G923">
        <v>1</v>
      </c>
      <c r="H923">
        <v>2</v>
      </c>
      <c r="I923" t="s">
        <v>1414</v>
      </c>
      <c r="J923" t="s">
        <v>1415</v>
      </c>
      <c r="K923" t="s">
        <v>1416</v>
      </c>
      <c r="L923">
        <v>1368</v>
      </c>
      <c r="N923">
        <v>1011</v>
      </c>
      <c r="O923" t="s">
        <v>997</v>
      </c>
      <c r="P923" t="s">
        <v>997</v>
      </c>
      <c r="Q923">
        <v>1</v>
      </c>
      <c r="W923">
        <v>0</v>
      </c>
      <c r="X923">
        <v>-1424728221</v>
      </c>
      <c r="Y923">
        <v>3.0000000000000001E-3</v>
      </c>
      <c r="AA923">
        <v>0</v>
      </c>
      <c r="AB923">
        <v>138.54</v>
      </c>
      <c r="AC923">
        <v>12.1</v>
      </c>
      <c r="AD923">
        <v>0</v>
      </c>
      <c r="AE923">
        <v>0</v>
      </c>
      <c r="AF923">
        <v>138.54</v>
      </c>
      <c r="AG923">
        <v>12.1</v>
      </c>
      <c r="AH923">
        <v>0</v>
      </c>
      <c r="AI923">
        <v>1</v>
      </c>
      <c r="AJ923">
        <v>1</v>
      </c>
      <c r="AK923">
        <v>1</v>
      </c>
      <c r="AL923">
        <v>1</v>
      </c>
      <c r="AN923">
        <v>0</v>
      </c>
      <c r="AO923">
        <v>1</v>
      </c>
      <c r="AP923">
        <v>1</v>
      </c>
      <c r="AQ923">
        <v>0</v>
      </c>
      <c r="AR923">
        <v>0</v>
      </c>
      <c r="AS923" t="s">
        <v>3</v>
      </c>
      <c r="AT923">
        <v>0.01</v>
      </c>
      <c r="AU923" t="s">
        <v>919</v>
      </c>
      <c r="AV923">
        <v>0</v>
      </c>
      <c r="AW923">
        <v>2</v>
      </c>
      <c r="AX923">
        <v>48586398</v>
      </c>
      <c r="AY923">
        <v>1</v>
      </c>
      <c r="AZ923">
        <v>0</v>
      </c>
      <c r="BA923">
        <v>1023</v>
      </c>
      <c r="BB923">
        <v>0</v>
      </c>
      <c r="BC923">
        <v>0</v>
      </c>
      <c r="BD923">
        <v>0</v>
      </c>
      <c r="BE923">
        <v>0</v>
      </c>
      <c r="BF923">
        <v>0</v>
      </c>
      <c r="BG923">
        <v>0</v>
      </c>
      <c r="BH923">
        <v>0</v>
      </c>
      <c r="BI923">
        <v>0</v>
      </c>
      <c r="BJ923">
        <v>0</v>
      </c>
      <c r="BK923">
        <v>0</v>
      </c>
      <c r="BL923">
        <v>0</v>
      </c>
      <c r="BM923">
        <v>0</v>
      </c>
      <c r="BN923">
        <v>0</v>
      </c>
      <c r="BO923">
        <v>0</v>
      </c>
      <c r="BP923">
        <v>0</v>
      </c>
      <c r="BQ923">
        <v>0</v>
      </c>
      <c r="BR923">
        <v>0</v>
      </c>
      <c r="BS923">
        <v>0</v>
      </c>
      <c r="BT923">
        <v>0</v>
      </c>
      <c r="BU923">
        <v>0</v>
      </c>
      <c r="BV923">
        <v>0</v>
      </c>
      <c r="BW923">
        <v>0</v>
      </c>
      <c r="CX923">
        <f>Y923*Source!I409</f>
        <v>3.0000000000000001E-3</v>
      </c>
      <c r="CY923">
        <f>AB923</f>
        <v>138.54</v>
      </c>
      <c r="CZ923">
        <f>AF923</f>
        <v>138.54</v>
      </c>
      <c r="DA923">
        <f>AJ923</f>
        <v>1</v>
      </c>
      <c r="DB923">
        <f t="shared" si="111"/>
        <v>0.42</v>
      </c>
      <c r="DC923">
        <f t="shared" si="112"/>
        <v>0.04</v>
      </c>
    </row>
    <row r="924" spans="1:107">
      <c r="A924">
        <f>ROW(Source!A409)</f>
        <v>409</v>
      </c>
      <c r="B924">
        <v>48583957</v>
      </c>
      <c r="C924">
        <v>48586376</v>
      </c>
      <c r="D924">
        <v>40547214</v>
      </c>
      <c r="E924">
        <v>1</v>
      </c>
      <c r="F924">
        <v>1</v>
      </c>
      <c r="G924">
        <v>1</v>
      </c>
      <c r="H924">
        <v>2</v>
      </c>
      <c r="I924" t="s">
        <v>1104</v>
      </c>
      <c r="J924" t="s">
        <v>1105</v>
      </c>
      <c r="K924" t="s">
        <v>1106</v>
      </c>
      <c r="L924">
        <v>1368</v>
      </c>
      <c r="N924">
        <v>1011</v>
      </c>
      <c r="O924" t="s">
        <v>997</v>
      </c>
      <c r="P924" t="s">
        <v>997</v>
      </c>
      <c r="Q924">
        <v>1</v>
      </c>
      <c r="W924">
        <v>0</v>
      </c>
      <c r="X924">
        <v>1084334125</v>
      </c>
      <c r="Y924">
        <v>3.5999999999999997E-2</v>
      </c>
      <c r="AA924">
        <v>0</v>
      </c>
      <c r="AB924">
        <v>7.55</v>
      </c>
      <c r="AC924">
        <v>0</v>
      </c>
      <c r="AD924">
        <v>0</v>
      </c>
      <c r="AE924">
        <v>0</v>
      </c>
      <c r="AF924">
        <v>7.55</v>
      </c>
      <c r="AG924">
        <v>0</v>
      </c>
      <c r="AH924">
        <v>0</v>
      </c>
      <c r="AI924">
        <v>1</v>
      </c>
      <c r="AJ924">
        <v>1</v>
      </c>
      <c r="AK924">
        <v>1</v>
      </c>
      <c r="AL924">
        <v>1</v>
      </c>
      <c r="AN924">
        <v>0</v>
      </c>
      <c r="AO924">
        <v>1</v>
      </c>
      <c r="AP924">
        <v>1</v>
      </c>
      <c r="AQ924">
        <v>0</v>
      </c>
      <c r="AR924">
        <v>0</v>
      </c>
      <c r="AS924" t="s">
        <v>3</v>
      </c>
      <c r="AT924">
        <v>0.12</v>
      </c>
      <c r="AU924" t="s">
        <v>919</v>
      </c>
      <c r="AV924">
        <v>0</v>
      </c>
      <c r="AW924">
        <v>2</v>
      </c>
      <c r="AX924">
        <v>48586399</v>
      </c>
      <c r="AY924">
        <v>1</v>
      </c>
      <c r="AZ924">
        <v>0</v>
      </c>
      <c r="BA924">
        <v>1024</v>
      </c>
      <c r="BB924">
        <v>0</v>
      </c>
      <c r="BC924">
        <v>0</v>
      </c>
      <c r="BD924">
        <v>0</v>
      </c>
      <c r="BE924">
        <v>0</v>
      </c>
      <c r="BF924">
        <v>0</v>
      </c>
      <c r="BG924">
        <v>0</v>
      </c>
      <c r="BH924">
        <v>0</v>
      </c>
      <c r="BI924">
        <v>0</v>
      </c>
      <c r="BJ924">
        <v>0</v>
      </c>
      <c r="BK924">
        <v>0</v>
      </c>
      <c r="BL924">
        <v>0</v>
      </c>
      <c r="BM924">
        <v>0</v>
      </c>
      <c r="BN924">
        <v>0</v>
      </c>
      <c r="BO924">
        <v>0</v>
      </c>
      <c r="BP924">
        <v>0</v>
      </c>
      <c r="BQ924">
        <v>0</v>
      </c>
      <c r="BR924">
        <v>0</v>
      </c>
      <c r="BS924">
        <v>0</v>
      </c>
      <c r="BT924">
        <v>0</v>
      </c>
      <c r="BU924">
        <v>0</v>
      </c>
      <c r="BV924">
        <v>0</v>
      </c>
      <c r="BW924">
        <v>0</v>
      </c>
      <c r="CX924">
        <f>Y924*Source!I409</f>
        <v>3.5999999999999997E-2</v>
      </c>
      <c r="CY924">
        <f>AB924</f>
        <v>7.55</v>
      </c>
      <c r="CZ924">
        <f>AF924</f>
        <v>7.55</v>
      </c>
      <c r="DA924">
        <f>AJ924</f>
        <v>1</v>
      </c>
      <c r="DB924">
        <f t="shared" si="111"/>
        <v>0.27</v>
      </c>
      <c r="DC924">
        <f t="shared" si="112"/>
        <v>0</v>
      </c>
    </row>
    <row r="925" spans="1:107">
      <c r="A925">
        <f>ROW(Source!A409)</f>
        <v>409</v>
      </c>
      <c r="B925">
        <v>48583957</v>
      </c>
      <c r="C925">
        <v>48586376</v>
      </c>
      <c r="D925">
        <v>40548544</v>
      </c>
      <c r="E925">
        <v>1</v>
      </c>
      <c r="F925">
        <v>1</v>
      </c>
      <c r="G925">
        <v>1</v>
      </c>
      <c r="H925">
        <v>2</v>
      </c>
      <c r="I925" t="s">
        <v>1110</v>
      </c>
      <c r="J925" t="s">
        <v>1111</v>
      </c>
      <c r="K925" t="s">
        <v>1112</v>
      </c>
      <c r="L925">
        <v>1368</v>
      </c>
      <c r="N925">
        <v>1011</v>
      </c>
      <c r="O925" t="s">
        <v>997</v>
      </c>
      <c r="P925" t="s">
        <v>997</v>
      </c>
      <c r="Q925">
        <v>1</v>
      </c>
      <c r="W925">
        <v>0</v>
      </c>
      <c r="X925">
        <v>835824343</v>
      </c>
      <c r="Y925">
        <v>3.5999999999999997E-2</v>
      </c>
      <c r="AA925">
        <v>0</v>
      </c>
      <c r="AB925">
        <v>2.15</v>
      </c>
      <c r="AC925">
        <v>0</v>
      </c>
      <c r="AD925">
        <v>0</v>
      </c>
      <c r="AE925">
        <v>0</v>
      </c>
      <c r="AF925">
        <v>2.15</v>
      </c>
      <c r="AG925">
        <v>0</v>
      </c>
      <c r="AH925">
        <v>0</v>
      </c>
      <c r="AI925">
        <v>1</v>
      </c>
      <c r="AJ925">
        <v>1</v>
      </c>
      <c r="AK925">
        <v>1</v>
      </c>
      <c r="AL925">
        <v>1</v>
      </c>
      <c r="AN925">
        <v>0</v>
      </c>
      <c r="AO925">
        <v>1</v>
      </c>
      <c r="AP925">
        <v>1</v>
      </c>
      <c r="AQ925">
        <v>0</v>
      </c>
      <c r="AR925">
        <v>0</v>
      </c>
      <c r="AS925" t="s">
        <v>3</v>
      </c>
      <c r="AT925">
        <v>0.12</v>
      </c>
      <c r="AU925" t="s">
        <v>919</v>
      </c>
      <c r="AV925">
        <v>0</v>
      </c>
      <c r="AW925">
        <v>2</v>
      </c>
      <c r="AX925">
        <v>48586400</v>
      </c>
      <c r="AY925">
        <v>1</v>
      </c>
      <c r="AZ925">
        <v>0</v>
      </c>
      <c r="BA925">
        <v>1025</v>
      </c>
      <c r="BB925">
        <v>0</v>
      </c>
      <c r="BC925">
        <v>0</v>
      </c>
      <c r="BD925">
        <v>0</v>
      </c>
      <c r="BE925">
        <v>0</v>
      </c>
      <c r="BF925">
        <v>0</v>
      </c>
      <c r="BG925">
        <v>0</v>
      </c>
      <c r="BH925">
        <v>0</v>
      </c>
      <c r="BI925">
        <v>0</v>
      </c>
      <c r="BJ925">
        <v>0</v>
      </c>
      <c r="BK925">
        <v>0</v>
      </c>
      <c r="BL925">
        <v>0</v>
      </c>
      <c r="BM925">
        <v>0</v>
      </c>
      <c r="BN925">
        <v>0</v>
      </c>
      <c r="BO925">
        <v>0</v>
      </c>
      <c r="BP925">
        <v>0</v>
      </c>
      <c r="BQ925">
        <v>0</v>
      </c>
      <c r="BR925">
        <v>0</v>
      </c>
      <c r="BS925">
        <v>0</v>
      </c>
      <c r="BT925">
        <v>0</v>
      </c>
      <c r="BU925">
        <v>0</v>
      </c>
      <c r="BV925">
        <v>0</v>
      </c>
      <c r="BW925">
        <v>0</v>
      </c>
      <c r="CX925">
        <f>Y925*Source!I409</f>
        <v>3.5999999999999997E-2</v>
      </c>
      <c r="CY925">
        <f>AB925</f>
        <v>2.15</v>
      </c>
      <c r="CZ925">
        <f>AF925</f>
        <v>2.15</v>
      </c>
      <c r="DA925">
        <f>AJ925</f>
        <v>1</v>
      </c>
      <c r="DB925">
        <f t="shared" si="111"/>
        <v>0.08</v>
      </c>
      <c r="DC925">
        <f t="shared" si="112"/>
        <v>0</v>
      </c>
    </row>
    <row r="926" spans="1:107">
      <c r="A926">
        <f>ROW(Source!A409)</f>
        <v>409</v>
      </c>
      <c r="B926">
        <v>48583957</v>
      </c>
      <c r="C926">
        <v>48586376</v>
      </c>
      <c r="D926">
        <v>40548857</v>
      </c>
      <c r="E926">
        <v>1</v>
      </c>
      <c r="F926">
        <v>1</v>
      </c>
      <c r="G926">
        <v>1</v>
      </c>
      <c r="H926">
        <v>2</v>
      </c>
      <c r="I926" t="s">
        <v>1028</v>
      </c>
      <c r="J926" t="s">
        <v>1029</v>
      </c>
      <c r="K926" t="s">
        <v>1030</v>
      </c>
      <c r="L926">
        <v>1368</v>
      </c>
      <c r="N926">
        <v>1011</v>
      </c>
      <c r="O926" t="s">
        <v>997</v>
      </c>
      <c r="P926" t="s">
        <v>997</v>
      </c>
      <c r="Q926">
        <v>1</v>
      </c>
      <c r="W926">
        <v>0</v>
      </c>
      <c r="X926">
        <v>-671646184</v>
      </c>
      <c r="Y926">
        <v>3.0000000000000001E-3</v>
      </c>
      <c r="AA926">
        <v>0</v>
      </c>
      <c r="AB926">
        <v>91.76</v>
      </c>
      <c r="AC926">
        <v>10.35</v>
      </c>
      <c r="AD926">
        <v>0</v>
      </c>
      <c r="AE926">
        <v>0</v>
      </c>
      <c r="AF926">
        <v>91.76</v>
      </c>
      <c r="AG926">
        <v>10.35</v>
      </c>
      <c r="AH926">
        <v>0</v>
      </c>
      <c r="AI926">
        <v>1</v>
      </c>
      <c r="AJ926">
        <v>1</v>
      </c>
      <c r="AK926">
        <v>1</v>
      </c>
      <c r="AL926">
        <v>1</v>
      </c>
      <c r="AN926">
        <v>0</v>
      </c>
      <c r="AO926">
        <v>1</v>
      </c>
      <c r="AP926">
        <v>1</v>
      </c>
      <c r="AQ926">
        <v>0</v>
      </c>
      <c r="AR926">
        <v>0</v>
      </c>
      <c r="AS926" t="s">
        <v>3</v>
      </c>
      <c r="AT926">
        <v>0.01</v>
      </c>
      <c r="AU926" t="s">
        <v>919</v>
      </c>
      <c r="AV926">
        <v>0</v>
      </c>
      <c r="AW926">
        <v>2</v>
      </c>
      <c r="AX926">
        <v>48586401</v>
      </c>
      <c r="AY926">
        <v>1</v>
      </c>
      <c r="AZ926">
        <v>0</v>
      </c>
      <c r="BA926">
        <v>1026</v>
      </c>
      <c r="BB926">
        <v>0</v>
      </c>
      <c r="BC926">
        <v>0</v>
      </c>
      <c r="BD926">
        <v>0</v>
      </c>
      <c r="BE926">
        <v>0</v>
      </c>
      <c r="BF926">
        <v>0</v>
      </c>
      <c r="BG926">
        <v>0</v>
      </c>
      <c r="BH926">
        <v>0</v>
      </c>
      <c r="BI926">
        <v>0</v>
      </c>
      <c r="BJ926">
        <v>0</v>
      </c>
      <c r="BK926">
        <v>0</v>
      </c>
      <c r="BL926">
        <v>0</v>
      </c>
      <c r="BM926">
        <v>0</v>
      </c>
      <c r="BN926">
        <v>0</v>
      </c>
      <c r="BO926">
        <v>0</v>
      </c>
      <c r="BP926">
        <v>0</v>
      </c>
      <c r="BQ926">
        <v>0</v>
      </c>
      <c r="BR926">
        <v>0</v>
      </c>
      <c r="BS926">
        <v>0</v>
      </c>
      <c r="BT926">
        <v>0</v>
      </c>
      <c r="BU926">
        <v>0</v>
      </c>
      <c r="BV926">
        <v>0</v>
      </c>
      <c r="BW926">
        <v>0</v>
      </c>
      <c r="CX926">
        <f>Y926*Source!I409</f>
        <v>3.0000000000000001E-3</v>
      </c>
      <c r="CY926">
        <f>AB926</f>
        <v>91.76</v>
      </c>
      <c r="CZ926">
        <f>AF926</f>
        <v>91.76</v>
      </c>
      <c r="DA926">
        <f>AJ926</f>
        <v>1</v>
      </c>
      <c r="DB926">
        <f t="shared" si="111"/>
        <v>0.28000000000000003</v>
      </c>
      <c r="DC926">
        <f t="shared" si="112"/>
        <v>0.03</v>
      </c>
    </row>
    <row r="927" spans="1:107">
      <c r="A927">
        <f>ROW(Source!A409)</f>
        <v>409</v>
      </c>
      <c r="B927">
        <v>48583957</v>
      </c>
      <c r="C927">
        <v>48586376</v>
      </c>
      <c r="D927">
        <v>40485401</v>
      </c>
      <c r="E927">
        <v>1</v>
      </c>
      <c r="F927">
        <v>1</v>
      </c>
      <c r="G927">
        <v>1</v>
      </c>
      <c r="H927">
        <v>3</v>
      </c>
      <c r="I927" t="s">
        <v>1508</v>
      </c>
      <c r="J927" t="s">
        <v>1509</v>
      </c>
      <c r="K927" t="s">
        <v>1510</v>
      </c>
      <c r="L927">
        <v>1346</v>
      </c>
      <c r="N927">
        <v>1009</v>
      </c>
      <c r="O927" t="s">
        <v>220</v>
      </c>
      <c r="P927" t="s">
        <v>220</v>
      </c>
      <c r="Q927">
        <v>1</v>
      </c>
      <c r="W927">
        <v>0</v>
      </c>
      <c r="X927">
        <v>938698368</v>
      </c>
      <c r="Y927">
        <v>0</v>
      </c>
      <c r="AA927">
        <v>36.4</v>
      </c>
      <c r="AB927">
        <v>0</v>
      </c>
      <c r="AC927">
        <v>0</v>
      </c>
      <c r="AD927">
        <v>0</v>
      </c>
      <c r="AE927">
        <v>36.4</v>
      </c>
      <c r="AF927">
        <v>0</v>
      </c>
      <c r="AG927">
        <v>0</v>
      </c>
      <c r="AH927">
        <v>0</v>
      </c>
      <c r="AI927">
        <v>1</v>
      </c>
      <c r="AJ927">
        <v>1</v>
      </c>
      <c r="AK927">
        <v>1</v>
      </c>
      <c r="AL927">
        <v>1</v>
      </c>
      <c r="AN927">
        <v>0</v>
      </c>
      <c r="AO927">
        <v>1</v>
      </c>
      <c r="AP927">
        <v>1</v>
      </c>
      <c r="AQ927">
        <v>0</v>
      </c>
      <c r="AR927">
        <v>0</v>
      </c>
      <c r="AS927" t="s">
        <v>3</v>
      </c>
      <c r="AT927">
        <v>1.2E-2</v>
      </c>
      <c r="AU927" t="s">
        <v>652</v>
      </c>
      <c r="AV927">
        <v>0</v>
      </c>
      <c r="AW927">
        <v>2</v>
      </c>
      <c r="AX927">
        <v>48586402</v>
      </c>
      <c r="AY927">
        <v>1</v>
      </c>
      <c r="AZ927">
        <v>0</v>
      </c>
      <c r="BA927">
        <v>1027</v>
      </c>
      <c r="BB927">
        <v>0</v>
      </c>
      <c r="BC927">
        <v>0</v>
      </c>
      <c r="BD927">
        <v>0</v>
      </c>
      <c r="BE927">
        <v>0</v>
      </c>
      <c r="BF927">
        <v>0</v>
      </c>
      <c r="BG927">
        <v>0</v>
      </c>
      <c r="BH927">
        <v>0</v>
      </c>
      <c r="BI927">
        <v>0</v>
      </c>
      <c r="BJ927">
        <v>0</v>
      </c>
      <c r="BK927">
        <v>0</v>
      </c>
      <c r="BL927">
        <v>0</v>
      </c>
      <c r="BM927">
        <v>0</v>
      </c>
      <c r="BN927">
        <v>0</v>
      </c>
      <c r="BO927">
        <v>0</v>
      </c>
      <c r="BP927">
        <v>0</v>
      </c>
      <c r="BQ927">
        <v>0</v>
      </c>
      <c r="BR927">
        <v>0</v>
      </c>
      <c r="BS927">
        <v>0</v>
      </c>
      <c r="BT927">
        <v>0</v>
      </c>
      <c r="BU927">
        <v>0</v>
      </c>
      <c r="BV927">
        <v>0</v>
      </c>
      <c r="BW927">
        <v>0</v>
      </c>
      <c r="CX927">
        <f>Y927*Source!I409</f>
        <v>0</v>
      </c>
      <c r="CY927">
        <f t="shared" ref="CY927:CY939" si="113">AA927</f>
        <v>36.4</v>
      </c>
      <c r="CZ927">
        <f t="shared" ref="CZ927:CZ939" si="114">AE927</f>
        <v>36.4</v>
      </c>
      <c r="DA927">
        <f t="shared" ref="DA927:DA939" si="115">AI927</f>
        <v>1</v>
      </c>
      <c r="DB927">
        <f t="shared" ref="DB927:DB939" si="116">ROUND((ROUND(AT927*CZ927,2)*0),2)</f>
        <v>0</v>
      </c>
      <c r="DC927">
        <f t="shared" ref="DC927:DC939" si="117">ROUND((ROUND(AT927*AG927,2)*0),2)</f>
        <v>0</v>
      </c>
    </row>
    <row r="928" spans="1:107">
      <c r="A928">
        <f>ROW(Source!A409)</f>
        <v>409</v>
      </c>
      <c r="B928">
        <v>48583957</v>
      </c>
      <c r="C928">
        <v>48586376</v>
      </c>
      <c r="D928">
        <v>40488834</v>
      </c>
      <c r="E928">
        <v>1</v>
      </c>
      <c r="F928">
        <v>1</v>
      </c>
      <c r="G928">
        <v>1</v>
      </c>
      <c r="H928">
        <v>3</v>
      </c>
      <c r="I928" t="s">
        <v>1417</v>
      </c>
      <c r="J928" t="s">
        <v>1418</v>
      </c>
      <c r="K928" t="s">
        <v>1419</v>
      </c>
      <c r="L928">
        <v>1346</v>
      </c>
      <c r="N928">
        <v>1009</v>
      </c>
      <c r="O928" t="s">
        <v>220</v>
      </c>
      <c r="P928" t="s">
        <v>220</v>
      </c>
      <c r="Q928">
        <v>1</v>
      </c>
      <c r="W928">
        <v>0</v>
      </c>
      <c r="X928">
        <v>-347328291</v>
      </c>
      <c r="Y928">
        <v>0</v>
      </c>
      <c r="AA928">
        <v>12.65</v>
      </c>
      <c r="AB928">
        <v>0</v>
      </c>
      <c r="AC928">
        <v>0</v>
      </c>
      <c r="AD928">
        <v>0</v>
      </c>
      <c r="AE928">
        <v>12.65</v>
      </c>
      <c r="AF928">
        <v>0</v>
      </c>
      <c r="AG928">
        <v>0</v>
      </c>
      <c r="AH928">
        <v>0</v>
      </c>
      <c r="AI928">
        <v>1</v>
      </c>
      <c r="AJ928">
        <v>1</v>
      </c>
      <c r="AK928">
        <v>1</v>
      </c>
      <c r="AL928">
        <v>1</v>
      </c>
      <c r="AN928">
        <v>0</v>
      </c>
      <c r="AO928">
        <v>1</v>
      </c>
      <c r="AP928">
        <v>1</v>
      </c>
      <c r="AQ928">
        <v>0</v>
      </c>
      <c r="AR928">
        <v>0</v>
      </c>
      <c r="AS928" t="s">
        <v>3</v>
      </c>
      <c r="AT928">
        <v>0.09</v>
      </c>
      <c r="AU928" t="s">
        <v>652</v>
      </c>
      <c r="AV928">
        <v>0</v>
      </c>
      <c r="AW928">
        <v>2</v>
      </c>
      <c r="AX928">
        <v>48586403</v>
      </c>
      <c r="AY928">
        <v>1</v>
      </c>
      <c r="AZ928">
        <v>0</v>
      </c>
      <c r="BA928">
        <v>1028</v>
      </c>
      <c r="BB928">
        <v>0</v>
      </c>
      <c r="BC928">
        <v>0</v>
      </c>
      <c r="BD928">
        <v>0</v>
      </c>
      <c r="BE928">
        <v>0</v>
      </c>
      <c r="BF928">
        <v>0</v>
      </c>
      <c r="BG928">
        <v>0</v>
      </c>
      <c r="BH928">
        <v>0</v>
      </c>
      <c r="BI928">
        <v>0</v>
      </c>
      <c r="BJ928">
        <v>0</v>
      </c>
      <c r="BK928">
        <v>0</v>
      </c>
      <c r="BL928">
        <v>0</v>
      </c>
      <c r="BM928">
        <v>0</v>
      </c>
      <c r="BN928">
        <v>0</v>
      </c>
      <c r="BO928">
        <v>0</v>
      </c>
      <c r="BP928">
        <v>0</v>
      </c>
      <c r="BQ928">
        <v>0</v>
      </c>
      <c r="BR928">
        <v>0</v>
      </c>
      <c r="BS928">
        <v>0</v>
      </c>
      <c r="BT928">
        <v>0</v>
      </c>
      <c r="BU928">
        <v>0</v>
      </c>
      <c r="BV928">
        <v>0</v>
      </c>
      <c r="BW928">
        <v>0</v>
      </c>
      <c r="CX928">
        <f>Y928*Source!I409</f>
        <v>0</v>
      </c>
      <c r="CY928">
        <f t="shared" si="113"/>
        <v>12.65</v>
      </c>
      <c r="CZ928">
        <f t="shared" si="114"/>
        <v>12.65</v>
      </c>
      <c r="DA928">
        <f t="shared" si="115"/>
        <v>1</v>
      </c>
      <c r="DB928">
        <f t="shared" si="116"/>
        <v>0</v>
      </c>
      <c r="DC928">
        <f t="shared" si="117"/>
        <v>0</v>
      </c>
    </row>
    <row r="929" spans="1:107">
      <c r="A929">
        <f>ROW(Source!A409)</f>
        <v>409</v>
      </c>
      <c r="B929">
        <v>48583957</v>
      </c>
      <c r="C929">
        <v>48586376</v>
      </c>
      <c r="D929">
        <v>40483234</v>
      </c>
      <c r="E929">
        <v>1</v>
      </c>
      <c r="F929">
        <v>1</v>
      </c>
      <c r="G929">
        <v>1</v>
      </c>
      <c r="H929">
        <v>3</v>
      </c>
      <c r="I929" t="s">
        <v>1511</v>
      </c>
      <c r="J929" t="s">
        <v>1512</v>
      </c>
      <c r="K929" t="s">
        <v>1513</v>
      </c>
      <c r="L929">
        <v>1346</v>
      </c>
      <c r="N929">
        <v>1009</v>
      </c>
      <c r="O929" t="s">
        <v>220</v>
      </c>
      <c r="P929" t="s">
        <v>220</v>
      </c>
      <c r="Q929">
        <v>1</v>
      </c>
      <c r="W929">
        <v>0</v>
      </c>
      <c r="X929">
        <v>166379540</v>
      </c>
      <c r="Y929">
        <v>0</v>
      </c>
      <c r="AA929">
        <v>11.46</v>
      </c>
      <c r="AB929">
        <v>0</v>
      </c>
      <c r="AC929">
        <v>0</v>
      </c>
      <c r="AD929">
        <v>0</v>
      </c>
      <c r="AE929">
        <v>11.46</v>
      </c>
      <c r="AF929">
        <v>0</v>
      </c>
      <c r="AG929">
        <v>0</v>
      </c>
      <c r="AH929">
        <v>0</v>
      </c>
      <c r="AI929">
        <v>1</v>
      </c>
      <c r="AJ929">
        <v>1</v>
      </c>
      <c r="AK929">
        <v>1</v>
      </c>
      <c r="AL929">
        <v>1</v>
      </c>
      <c r="AN929">
        <v>0</v>
      </c>
      <c r="AO929">
        <v>1</v>
      </c>
      <c r="AP929">
        <v>1</v>
      </c>
      <c r="AQ929">
        <v>0</v>
      </c>
      <c r="AR929">
        <v>0</v>
      </c>
      <c r="AS929" t="s">
        <v>3</v>
      </c>
      <c r="AT929">
        <v>2E-3</v>
      </c>
      <c r="AU929" t="s">
        <v>652</v>
      </c>
      <c r="AV929">
        <v>0</v>
      </c>
      <c r="AW929">
        <v>2</v>
      </c>
      <c r="AX929">
        <v>48586404</v>
      </c>
      <c r="AY929">
        <v>1</v>
      </c>
      <c r="AZ929">
        <v>0</v>
      </c>
      <c r="BA929">
        <v>1029</v>
      </c>
      <c r="BB929">
        <v>0</v>
      </c>
      <c r="BC929">
        <v>0</v>
      </c>
      <c r="BD929">
        <v>0</v>
      </c>
      <c r="BE929">
        <v>0</v>
      </c>
      <c r="BF929">
        <v>0</v>
      </c>
      <c r="BG929">
        <v>0</v>
      </c>
      <c r="BH929">
        <v>0</v>
      </c>
      <c r="BI929">
        <v>0</v>
      </c>
      <c r="BJ929">
        <v>0</v>
      </c>
      <c r="BK929">
        <v>0</v>
      </c>
      <c r="BL929">
        <v>0</v>
      </c>
      <c r="BM929">
        <v>0</v>
      </c>
      <c r="BN929">
        <v>0</v>
      </c>
      <c r="BO929">
        <v>0</v>
      </c>
      <c r="BP929">
        <v>0</v>
      </c>
      <c r="BQ929">
        <v>0</v>
      </c>
      <c r="BR929">
        <v>0</v>
      </c>
      <c r="BS929">
        <v>0</v>
      </c>
      <c r="BT929">
        <v>0</v>
      </c>
      <c r="BU929">
        <v>0</v>
      </c>
      <c r="BV929">
        <v>0</v>
      </c>
      <c r="BW929">
        <v>0</v>
      </c>
      <c r="CX929">
        <f>Y929*Source!I409</f>
        <v>0</v>
      </c>
      <c r="CY929">
        <f t="shared" si="113"/>
        <v>11.46</v>
      </c>
      <c r="CZ929">
        <f t="shared" si="114"/>
        <v>11.46</v>
      </c>
      <c r="DA929">
        <f t="shared" si="115"/>
        <v>1</v>
      </c>
      <c r="DB929">
        <f t="shared" si="116"/>
        <v>0</v>
      </c>
      <c r="DC929">
        <f t="shared" si="117"/>
        <v>0</v>
      </c>
    </row>
    <row r="930" spans="1:107">
      <c r="A930">
        <f>ROW(Source!A409)</f>
        <v>409</v>
      </c>
      <c r="B930">
        <v>48583957</v>
      </c>
      <c r="C930">
        <v>48586376</v>
      </c>
      <c r="D930">
        <v>40489070</v>
      </c>
      <c r="E930">
        <v>1</v>
      </c>
      <c r="F930">
        <v>1</v>
      </c>
      <c r="G930">
        <v>1</v>
      </c>
      <c r="H930">
        <v>3</v>
      </c>
      <c r="I930" t="s">
        <v>1420</v>
      </c>
      <c r="J930" t="s">
        <v>1421</v>
      </c>
      <c r="K930" t="s">
        <v>1393</v>
      </c>
      <c r="L930">
        <v>1346</v>
      </c>
      <c r="N930">
        <v>1009</v>
      </c>
      <c r="O930" t="s">
        <v>220</v>
      </c>
      <c r="P930" t="s">
        <v>220</v>
      </c>
      <c r="Q930">
        <v>1</v>
      </c>
      <c r="W930">
        <v>0</v>
      </c>
      <c r="X930">
        <v>-1815671160</v>
      </c>
      <c r="Y930">
        <v>0</v>
      </c>
      <c r="AA930">
        <v>9.49</v>
      </c>
      <c r="AB930">
        <v>0</v>
      </c>
      <c r="AC930">
        <v>0</v>
      </c>
      <c r="AD930">
        <v>0</v>
      </c>
      <c r="AE930">
        <v>9.49</v>
      </c>
      <c r="AF930">
        <v>0</v>
      </c>
      <c r="AG930">
        <v>0</v>
      </c>
      <c r="AH930">
        <v>0</v>
      </c>
      <c r="AI930">
        <v>1</v>
      </c>
      <c r="AJ930">
        <v>1</v>
      </c>
      <c r="AK930">
        <v>1</v>
      </c>
      <c r="AL930">
        <v>1</v>
      </c>
      <c r="AN930">
        <v>0</v>
      </c>
      <c r="AO930">
        <v>1</v>
      </c>
      <c r="AP930">
        <v>1</v>
      </c>
      <c r="AQ930">
        <v>0</v>
      </c>
      <c r="AR930">
        <v>0</v>
      </c>
      <c r="AS930" t="s">
        <v>3</v>
      </c>
      <c r="AT930">
        <v>0.373</v>
      </c>
      <c r="AU930" t="s">
        <v>652</v>
      </c>
      <c r="AV930">
        <v>0</v>
      </c>
      <c r="AW930">
        <v>2</v>
      </c>
      <c r="AX930">
        <v>48586405</v>
      </c>
      <c r="AY930">
        <v>1</v>
      </c>
      <c r="AZ930">
        <v>0</v>
      </c>
      <c r="BA930">
        <v>1030</v>
      </c>
      <c r="BB930">
        <v>0</v>
      </c>
      <c r="BC930">
        <v>0</v>
      </c>
      <c r="BD930">
        <v>0</v>
      </c>
      <c r="BE930">
        <v>0</v>
      </c>
      <c r="BF930">
        <v>0</v>
      </c>
      <c r="BG930">
        <v>0</v>
      </c>
      <c r="BH930">
        <v>0</v>
      </c>
      <c r="BI930">
        <v>0</v>
      </c>
      <c r="BJ930">
        <v>0</v>
      </c>
      <c r="BK930">
        <v>0</v>
      </c>
      <c r="BL930">
        <v>0</v>
      </c>
      <c r="BM930">
        <v>0</v>
      </c>
      <c r="BN930">
        <v>0</v>
      </c>
      <c r="BO930">
        <v>0</v>
      </c>
      <c r="BP930">
        <v>0</v>
      </c>
      <c r="BQ930">
        <v>0</v>
      </c>
      <c r="BR930">
        <v>0</v>
      </c>
      <c r="BS930">
        <v>0</v>
      </c>
      <c r="BT930">
        <v>0</v>
      </c>
      <c r="BU930">
        <v>0</v>
      </c>
      <c r="BV930">
        <v>0</v>
      </c>
      <c r="BW930">
        <v>0</v>
      </c>
      <c r="CX930">
        <f>Y930*Source!I409</f>
        <v>0</v>
      </c>
      <c r="CY930">
        <f t="shared" si="113"/>
        <v>9.49</v>
      </c>
      <c r="CZ930">
        <f t="shared" si="114"/>
        <v>9.49</v>
      </c>
      <c r="DA930">
        <f t="shared" si="115"/>
        <v>1</v>
      </c>
      <c r="DB930">
        <f t="shared" si="116"/>
        <v>0</v>
      </c>
      <c r="DC930">
        <f t="shared" si="117"/>
        <v>0</v>
      </c>
    </row>
    <row r="931" spans="1:107">
      <c r="A931">
        <f>ROW(Source!A409)</f>
        <v>409</v>
      </c>
      <c r="B931">
        <v>48583957</v>
      </c>
      <c r="C931">
        <v>48586376</v>
      </c>
      <c r="D931">
        <v>40485257</v>
      </c>
      <c r="E931">
        <v>1</v>
      </c>
      <c r="F931">
        <v>1</v>
      </c>
      <c r="G931">
        <v>1</v>
      </c>
      <c r="H931">
        <v>3</v>
      </c>
      <c r="I931" t="s">
        <v>1422</v>
      </c>
      <c r="J931" t="s">
        <v>1423</v>
      </c>
      <c r="K931" t="s">
        <v>1424</v>
      </c>
      <c r="L931">
        <v>1346</v>
      </c>
      <c r="N931">
        <v>1009</v>
      </c>
      <c r="O931" t="s">
        <v>220</v>
      </c>
      <c r="P931" t="s">
        <v>220</v>
      </c>
      <c r="Q931">
        <v>1</v>
      </c>
      <c r="W931">
        <v>0</v>
      </c>
      <c r="X931">
        <v>1831350124</v>
      </c>
      <c r="Y931">
        <v>0</v>
      </c>
      <c r="AA931">
        <v>29.04</v>
      </c>
      <c r="AB931">
        <v>0</v>
      </c>
      <c r="AC931">
        <v>0</v>
      </c>
      <c r="AD931">
        <v>0</v>
      </c>
      <c r="AE931">
        <v>29.04</v>
      </c>
      <c r="AF931">
        <v>0</v>
      </c>
      <c r="AG931">
        <v>0</v>
      </c>
      <c r="AH931">
        <v>0</v>
      </c>
      <c r="AI931">
        <v>1</v>
      </c>
      <c r="AJ931">
        <v>1</v>
      </c>
      <c r="AK931">
        <v>1</v>
      </c>
      <c r="AL931">
        <v>1</v>
      </c>
      <c r="AN931">
        <v>0</v>
      </c>
      <c r="AO931">
        <v>1</v>
      </c>
      <c r="AP931">
        <v>1</v>
      </c>
      <c r="AQ931">
        <v>0</v>
      </c>
      <c r="AR931">
        <v>0</v>
      </c>
      <c r="AS931" t="s">
        <v>3</v>
      </c>
      <c r="AT931">
        <v>4.4999999999999998E-2</v>
      </c>
      <c r="AU931" t="s">
        <v>652</v>
      </c>
      <c r="AV931">
        <v>0</v>
      </c>
      <c r="AW931">
        <v>2</v>
      </c>
      <c r="AX931">
        <v>48586406</v>
      </c>
      <c r="AY931">
        <v>1</v>
      </c>
      <c r="AZ931">
        <v>0</v>
      </c>
      <c r="BA931">
        <v>1031</v>
      </c>
      <c r="BB931">
        <v>0</v>
      </c>
      <c r="BC931">
        <v>0</v>
      </c>
      <c r="BD931">
        <v>0</v>
      </c>
      <c r="BE931">
        <v>0</v>
      </c>
      <c r="BF931">
        <v>0</v>
      </c>
      <c r="BG931">
        <v>0</v>
      </c>
      <c r="BH931">
        <v>0</v>
      </c>
      <c r="BI931">
        <v>0</v>
      </c>
      <c r="BJ931">
        <v>0</v>
      </c>
      <c r="BK931">
        <v>0</v>
      </c>
      <c r="BL931">
        <v>0</v>
      </c>
      <c r="BM931">
        <v>0</v>
      </c>
      <c r="BN931">
        <v>0</v>
      </c>
      <c r="BO931">
        <v>0</v>
      </c>
      <c r="BP931">
        <v>0</v>
      </c>
      <c r="BQ931">
        <v>0</v>
      </c>
      <c r="BR931">
        <v>0</v>
      </c>
      <c r="BS931">
        <v>0</v>
      </c>
      <c r="BT931">
        <v>0</v>
      </c>
      <c r="BU931">
        <v>0</v>
      </c>
      <c r="BV931">
        <v>0</v>
      </c>
      <c r="BW931">
        <v>0</v>
      </c>
      <c r="CX931">
        <f>Y931*Source!I409</f>
        <v>0</v>
      </c>
      <c r="CY931">
        <f t="shared" si="113"/>
        <v>29.04</v>
      </c>
      <c r="CZ931">
        <f t="shared" si="114"/>
        <v>29.04</v>
      </c>
      <c r="DA931">
        <f t="shared" si="115"/>
        <v>1</v>
      </c>
      <c r="DB931">
        <f t="shared" si="116"/>
        <v>0</v>
      </c>
      <c r="DC931">
        <f t="shared" si="117"/>
        <v>0</v>
      </c>
    </row>
    <row r="932" spans="1:107">
      <c r="A932">
        <f>ROW(Source!A409)</f>
        <v>409</v>
      </c>
      <c r="B932">
        <v>48583957</v>
      </c>
      <c r="C932">
        <v>48586376</v>
      </c>
      <c r="D932">
        <v>40482974</v>
      </c>
      <c r="E932">
        <v>1</v>
      </c>
      <c r="F932">
        <v>1</v>
      </c>
      <c r="G932">
        <v>1</v>
      </c>
      <c r="H932">
        <v>3</v>
      </c>
      <c r="I932" t="s">
        <v>1514</v>
      </c>
      <c r="J932" t="s">
        <v>1515</v>
      </c>
      <c r="K932" t="s">
        <v>1516</v>
      </c>
      <c r="L932">
        <v>1346</v>
      </c>
      <c r="N932">
        <v>1009</v>
      </c>
      <c r="O932" t="s">
        <v>220</v>
      </c>
      <c r="P932" t="s">
        <v>220</v>
      </c>
      <c r="Q932">
        <v>1</v>
      </c>
      <c r="W932">
        <v>0</v>
      </c>
      <c r="X932">
        <v>-1865955471</v>
      </c>
      <c r="Y932">
        <v>0</v>
      </c>
      <c r="AA932">
        <v>135.05000000000001</v>
      </c>
      <c r="AB932">
        <v>0</v>
      </c>
      <c r="AC932">
        <v>0</v>
      </c>
      <c r="AD932">
        <v>0</v>
      </c>
      <c r="AE932">
        <v>135.05000000000001</v>
      </c>
      <c r="AF932">
        <v>0</v>
      </c>
      <c r="AG932">
        <v>0</v>
      </c>
      <c r="AH932">
        <v>0</v>
      </c>
      <c r="AI932">
        <v>1</v>
      </c>
      <c r="AJ932">
        <v>1</v>
      </c>
      <c r="AK932">
        <v>1</v>
      </c>
      <c r="AL932">
        <v>1</v>
      </c>
      <c r="AN932">
        <v>0</v>
      </c>
      <c r="AO932">
        <v>1</v>
      </c>
      <c r="AP932">
        <v>1</v>
      </c>
      <c r="AQ932">
        <v>0</v>
      </c>
      <c r="AR932">
        <v>0</v>
      </c>
      <c r="AS932" t="s">
        <v>3</v>
      </c>
      <c r="AT932">
        <v>1E-3</v>
      </c>
      <c r="AU932" t="s">
        <v>652</v>
      </c>
      <c r="AV932">
        <v>0</v>
      </c>
      <c r="AW932">
        <v>2</v>
      </c>
      <c r="AX932">
        <v>48586407</v>
      </c>
      <c r="AY932">
        <v>1</v>
      </c>
      <c r="AZ932">
        <v>0</v>
      </c>
      <c r="BA932">
        <v>1032</v>
      </c>
      <c r="BB932">
        <v>0</v>
      </c>
      <c r="BC932">
        <v>0</v>
      </c>
      <c r="BD932">
        <v>0</v>
      </c>
      <c r="BE932">
        <v>0</v>
      </c>
      <c r="BF932">
        <v>0</v>
      </c>
      <c r="BG932">
        <v>0</v>
      </c>
      <c r="BH932">
        <v>0</v>
      </c>
      <c r="BI932">
        <v>0</v>
      </c>
      <c r="BJ932">
        <v>0</v>
      </c>
      <c r="BK932">
        <v>0</v>
      </c>
      <c r="BL932">
        <v>0</v>
      </c>
      <c r="BM932">
        <v>0</v>
      </c>
      <c r="BN932">
        <v>0</v>
      </c>
      <c r="BO932">
        <v>0</v>
      </c>
      <c r="BP932">
        <v>0</v>
      </c>
      <c r="BQ932">
        <v>0</v>
      </c>
      <c r="BR932">
        <v>0</v>
      </c>
      <c r="BS932">
        <v>0</v>
      </c>
      <c r="BT932">
        <v>0</v>
      </c>
      <c r="BU932">
        <v>0</v>
      </c>
      <c r="BV932">
        <v>0</v>
      </c>
      <c r="BW932">
        <v>0</v>
      </c>
      <c r="CX932">
        <f>Y932*Source!I409</f>
        <v>0</v>
      </c>
      <c r="CY932">
        <f t="shared" si="113"/>
        <v>135.05000000000001</v>
      </c>
      <c r="CZ932">
        <f t="shared" si="114"/>
        <v>135.05000000000001</v>
      </c>
      <c r="DA932">
        <f t="shared" si="115"/>
        <v>1</v>
      </c>
      <c r="DB932">
        <f t="shared" si="116"/>
        <v>0</v>
      </c>
      <c r="DC932">
        <f t="shared" si="117"/>
        <v>0</v>
      </c>
    </row>
    <row r="933" spans="1:107">
      <c r="A933">
        <f>ROW(Source!A409)</f>
        <v>409</v>
      </c>
      <c r="B933">
        <v>48583957</v>
      </c>
      <c r="C933">
        <v>48586376</v>
      </c>
      <c r="D933">
        <v>40485704</v>
      </c>
      <c r="E933">
        <v>1</v>
      </c>
      <c r="F933">
        <v>1</v>
      </c>
      <c r="G933">
        <v>1</v>
      </c>
      <c r="H933">
        <v>3</v>
      </c>
      <c r="I933" t="s">
        <v>1497</v>
      </c>
      <c r="J933" t="s">
        <v>1498</v>
      </c>
      <c r="K933" t="s">
        <v>1499</v>
      </c>
      <c r="L933">
        <v>1346</v>
      </c>
      <c r="N933">
        <v>1009</v>
      </c>
      <c r="O933" t="s">
        <v>220</v>
      </c>
      <c r="P933" t="s">
        <v>220</v>
      </c>
      <c r="Q933">
        <v>1</v>
      </c>
      <c r="W933">
        <v>0</v>
      </c>
      <c r="X933">
        <v>-572780356</v>
      </c>
      <c r="Y933">
        <v>0</v>
      </c>
      <c r="AA933">
        <v>31</v>
      </c>
      <c r="AB933">
        <v>0</v>
      </c>
      <c r="AC933">
        <v>0</v>
      </c>
      <c r="AD933">
        <v>0</v>
      </c>
      <c r="AE933">
        <v>31</v>
      </c>
      <c r="AF933">
        <v>0</v>
      </c>
      <c r="AG933">
        <v>0</v>
      </c>
      <c r="AH933">
        <v>0</v>
      </c>
      <c r="AI933">
        <v>1</v>
      </c>
      <c r="AJ933">
        <v>1</v>
      </c>
      <c r="AK933">
        <v>1</v>
      </c>
      <c r="AL933">
        <v>1</v>
      </c>
      <c r="AN933">
        <v>0</v>
      </c>
      <c r="AO933">
        <v>1</v>
      </c>
      <c r="AP933">
        <v>1</v>
      </c>
      <c r="AQ933">
        <v>0</v>
      </c>
      <c r="AR933">
        <v>0</v>
      </c>
      <c r="AS933" t="s">
        <v>3</v>
      </c>
      <c r="AT933">
        <v>2.4E-2</v>
      </c>
      <c r="AU933" t="s">
        <v>652</v>
      </c>
      <c r="AV933">
        <v>0</v>
      </c>
      <c r="AW933">
        <v>2</v>
      </c>
      <c r="AX933">
        <v>48586408</v>
      </c>
      <c r="AY933">
        <v>1</v>
      </c>
      <c r="AZ933">
        <v>0</v>
      </c>
      <c r="BA933">
        <v>1033</v>
      </c>
      <c r="BB933">
        <v>0</v>
      </c>
      <c r="BC933">
        <v>0</v>
      </c>
      <c r="BD933">
        <v>0</v>
      </c>
      <c r="BE933">
        <v>0</v>
      </c>
      <c r="BF933">
        <v>0</v>
      </c>
      <c r="BG933">
        <v>0</v>
      </c>
      <c r="BH933">
        <v>0</v>
      </c>
      <c r="BI933">
        <v>0</v>
      </c>
      <c r="BJ933">
        <v>0</v>
      </c>
      <c r="BK933">
        <v>0</v>
      </c>
      <c r="BL933">
        <v>0</v>
      </c>
      <c r="BM933">
        <v>0</v>
      </c>
      <c r="BN933">
        <v>0</v>
      </c>
      <c r="BO933">
        <v>0</v>
      </c>
      <c r="BP933">
        <v>0</v>
      </c>
      <c r="BQ933">
        <v>0</v>
      </c>
      <c r="BR933">
        <v>0</v>
      </c>
      <c r="BS933">
        <v>0</v>
      </c>
      <c r="BT933">
        <v>0</v>
      </c>
      <c r="BU933">
        <v>0</v>
      </c>
      <c r="BV933">
        <v>0</v>
      </c>
      <c r="BW933">
        <v>0</v>
      </c>
      <c r="CX933">
        <f>Y933*Source!I409</f>
        <v>0</v>
      </c>
      <c r="CY933">
        <f t="shared" si="113"/>
        <v>31</v>
      </c>
      <c r="CZ933">
        <f t="shared" si="114"/>
        <v>31</v>
      </c>
      <c r="DA933">
        <f t="shared" si="115"/>
        <v>1</v>
      </c>
      <c r="DB933">
        <f t="shared" si="116"/>
        <v>0</v>
      </c>
      <c r="DC933">
        <f t="shared" si="117"/>
        <v>0</v>
      </c>
    </row>
    <row r="934" spans="1:107">
      <c r="A934">
        <f>ROW(Source!A409)</f>
        <v>409</v>
      </c>
      <c r="B934">
        <v>48583957</v>
      </c>
      <c r="C934">
        <v>48586376</v>
      </c>
      <c r="D934">
        <v>40489264</v>
      </c>
      <c r="E934">
        <v>1</v>
      </c>
      <c r="F934">
        <v>1</v>
      </c>
      <c r="G934">
        <v>1</v>
      </c>
      <c r="H934">
        <v>3</v>
      </c>
      <c r="I934" t="s">
        <v>1500</v>
      </c>
      <c r="J934" t="s">
        <v>1501</v>
      </c>
      <c r="K934" t="s">
        <v>1502</v>
      </c>
      <c r="L934">
        <v>1355</v>
      </c>
      <c r="N934">
        <v>1010</v>
      </c>
      <c r="O934" t="s">
        <v>817</v>
      </c>
      <c r="P934" t="s">
        <v>817</v>
      </c>
      <c r="Q934">
        <v>100</v>
      </c>
      <c r="W934">
        <v>0</v>
      </c>
      <c r="X934">
        <v>2122249271</v>
      </c>
      <c r="Y934">
        <v>0</v>
      </c>
      <c r="AA934">
        <v>87.29</v>
      </c>
      <c r="AB934">
        <v>0</v>
      </c>
      <c r="AC934">
        <v>0</v>
      </c>
      <c r="AD934">
        <v>0</v>
      </c>
      <c r="AE934">
        <v>87.29</v>
      </c>
      <c r="AF934">
        <v>0</v>
      </c>
      <c r="AG934">
        <v>0</v>
      </c>
      <c r="AH934">
        <v>0</v>
      </c>
      <c r="AI934">
        <v>1</v>
      </c>
      <c r="AJ934">
        <v>1</v>
      </c>
      <c r="AK934">
        <v>1</v>
      </c>
      <c r="AL934">
        <v>1</v>
      </c>
      <c r="AN934">
        <v>0</v>
      </c>
      <c r="AO934">
        <v>1</v>
      </c>
      <c r="AP934">
        <v>1</v>
      </c>
      <c r="AQ934">
        <v>0</v>
      </c>
      <c r="AR934">
        <v>0</v>
      </c>
      <c r="AS934" t="s">
        <v>3</v>
      </c>
      <c r="AT934">
        <v>0.02</v>
      </c>
      <c r="AU934" t="s">
        <v>652</v>
      </c>
      <c r="AV934">
        <v>0</v>
      </c>
      <c r="AW934">
        <v>2</v>
      </c>
      <c r="AX934">
        <v>48586409</v>
      </c>
      <c r="AY934">
        <v>1</v>
      </c>
      <c r="AZ934">
        <v>0</v>
      </c>
      <c r="BA934">
        <v>1034</v>
      </c>
      <c r="BB934">
        <v>0</v>
      </c>
      <c r="BC934">
        <v>0</v>
      </c>
      <c r="BD934">
        <v>0</v>
      </c>
      <c r="BE934">
        <v>0</v>
      </c>
      <c r="BF934">
        <v>0</v>
      </c>
      <c r="BG934">
        <v>0</v>
      </c>
      <c r="BH934">
        <v>0</v>
      </c>
      <c r="BI934">
        <v>0</v>
      </c>
      <c r="BJ934">
        <v>0</v>
      </c>
      <c r="BK934">
        <v>0</v>
      </c>
      <c r="BL934">
        <v>0</v>
      </c>
      <c r="BM934">
        <v>0</v>
      </c>
      <c r="BN934">
        <v>0</v>
      </c>
      <c r="BO934">
        <v>0</v>
      </c>
      <c r="BP934">
        <v>0</v>
      </c>
      <c r="BQ934">
        <v>0</v>
      </c>
      <c r="BR934">
        <v>0</v>
      </c>
      <c r="BS934">
        <v>0</v>
      </c>
      <c r="BT934">
        <v>0</v>
      </c>
      <c r="BU934">
        <v>0</v>
      </c>
      <c r="BV934">
        <v>0</v>
      </c>
      <c r="BW934">
        <v>0</v>
      </c>
      <c r="CX934">
        <f>Y934*Source!I409</f>
        <v>0</v>
      </c>
      <c r="CY934">
        <f t="shared" si="113"/>
        <v>87.29</v>
      </c>
      <c r="CZ934">
        <f t="shared" si="114"/>
        <v>87.29</v>
      </c>
      <c r="DA934">
        <f t="shared" si="115"/>
        <v>1</v>
      </c>
      <c r="DB934">
        <f t="shared" si="116"/>
        <v>0</v>
      </c>
      <c r="DC934">
        <f t="shared" si="117"/>
        <v>0</v>
      </c>
    </row>
    <row r="935" spans="1:107">
      <c r="A935">
        <f>ROW(Source!A409)</f>
        <v>409</v>
      </c>
      <c r="B935">
        <v>48583957</v>
      </c>
      <c r="C935">
        <v>48586376</v>
      </c>
      <c r="D935">
        <v>40496052</v>
      </c>
      <c r="E935">
        <v>1</v>
      </c>
      <c r="F935">
        <v>1</v>
      </c>
      <c r="G935">
        <v>1</v>
      </c>
      <c r="H935">
        <v>3</v>
      </c>
      <c r="I935" t="s">
        <v>1517</v>
      </c>
      <c r="J935" t="s">
        <v>1518</v>
      </c>
      <c r="K935" t="s">
        <v>1519</v>
      </c>
      <c r="L935">
        <v>1355</v>
      </c>
      <c r="N935">
        <v>1010</v>
      </c>
      <c r="O935" t="s">
        <v>817</v>
      </c>
      <c r="P935" t="s">
        <v>817</v>
      </c>
      <c r="Q935">
        <v>100</v>
      </c>
      <c r="W935">
        <v>0</v>
      </c>
      <c r="X935">
        <v>1361427642</v>
      </c>
      <c r="Y935">
        <v>0</v>
      </c>
      <c r="AA935">
        <v>63.93</v>
      </c>
      <c r="AB935">
        <v>0</v>
      </c>
      <c r="AC935">
        <v>0</v>
      </c>
      <c r="AD935">
        <v>0</v>
      </c>
      <c r="AE935">
        <v>63.93</v>
      </c>
      <c r="AF935">
        <v>0</v>
      </c>
      <c r="AG935">
        <v>0</v>
      </c>
      <c r="AH935">
        <v>0</v>
      </c>
      <c r="AI935">
        <v>1</v>
      </c>
      <c r="AJ935">
        <v>1</v>
      </c>
      <c r="AK935">
        <v>1</v>
      </c>
      <c r="AL935">
        <v>1</v>
      </c>
      <c r="AN935">
        <v>0</v>
      </c>
      <c r="AO935">
        <v>1</v>
      </c>
      <c r="AP935">
        <v>1</v>
      </c>
      <c r="AQ935">
        <v>0</v>
      </c>
      <c r="AR935">
        <v>0</v>
      </c>
      <c r="AS935" t="s">
        <v>3</v>
      </c>
      <c r="AT935">
        <v>6.0999999999999999E-2</v>
      </c>
      <c r="AU935" t="s">
        <v>652</v>
      </c>
      <c r="AV935">
        <v>0</v>
      </c>
      <c r="AW935">
        <v>2</v>
      </c>
      <c r="AX935">
        <v>48586410</v>
      </c>
      <c r="AY935">
        <v>1</v>
      </c>
      <c r="AZ935">
        <v>0</v>
      </c>
      <c r="BA935">
        <v>1035</v>
      </c>
      <c r="BB935">
        <v>0</v>
      </c>
      <c r="BC935">
        <v>0</v>
      </c>
      <c r="BD935">
        <v>0</v>
      </c>
      <c r="BE935">
        <v>0</v>
      </c>
      <c r="BF935">
        <v>0</v>
      </c>
      <c r="BG935">
        <v>0</v>
      </c>
      <c r="BH935">
        <v>0</v>
      </c>
      <c r="BI935">
        <v>0</v>
      </c>
      <c r="BJ935">
        <v>0</v>
      </c>
      <c r="BK935">
        <v>0</v>
      </c>
      <c r="BL935">
        <v>0</v>
      </c>
      <c r="BM935">
        <v>0</v>
      </c>
      <c r="BN935">
        <v>0</v>
      </c>
      <c r="BO935">
        <v>0</v>
      </c>
      <c r="BP935">
        <v>0</v>
      </c>
      <c r="BQ935">
        <v>0</v>
      </c>
      <c r="BR935">
        <v>0</v>
      </c>
      <c r="BS935">
        <v>0</v>
      </c>
      <c r="BT935">
        <v>0</v>
      </c>
      <c r="BU935">
        <v>0</v>
      </c>
      <c r="BV935">
        <v>0</v>
      </c>
      <c r="BW935">
        <v>0</v>
      </c>
      <c r="CX935">
        <f>Y935*Source!I409</f>
        <v>0</v>
      </c>
      <c r="CY935">
        <f t="shared" si="113"/>
        <v>63.93</v>
      </c>
      <c r="CZ935">
        <f t="shared" si="114"/>
        <v>63.93</v>
      </c>
      <c r="DA935">
        <f t="shared" si="115"/>
        <v>1</v>
      </c>
      <c r="DB935">
        <f t="shared" si="116"/>
        <v>0</v>
      </c>
      <c r="DC935">
        <f t="shared" si="117"/>
        <v>0</v>
      </c>
    </row>
    <row r="936" spans="1:107">
      <c r="A936">
        <f>ROW(Source!A409)</f>
        <v>409</v>
      </c>
      <c r="B936">
        <v>48583957</v>
      </c>
      <c r="C936">
        <v>48586376</v>
      </c>
      <c r="D936">
        <v>40502918</v>
      </c>
      <c r="E936">
        <v>1</v>
      </c>
      <c r="F936">
        <v>1</v>
      </c>
      <c r="G936">
        <v>1</v>
      </c>
      <c r="H936">
        <v>3</v>
      </c>
      <c r="I936" t="s">
        <v>1425</v>
      </c>
      <c r="J936" t="s">
        <v>1426</v>
      </c>
      <c r="K936" t="s">
        <v>1427</v>
      </c>
      <c r="L936">
        <v>1348</v>
      </c>
      <c r="N936">
        <v>1009</v>
      </c>
      <c r="O936" t="s">
        <v>40</v>
      </c>
      <c r="P936" t="s">
        <v>40</v>
      </c>
      <c r="Q936">
        <v>1000</v>
      </c>
      <c r="W936">
        <v>0</v>
      </c>
      <c r="X936">
        <v>-1120195284</v>
      </c>
      <c r="Y936">
        <v>0</v>
      </c>
      <c r="AA936">
        <v>11672.49</v>
      </c>
      <c r="AB936">
        <v>0</v>
      </c>
      <c r="AC936">
        <v>0</v>
      </c>
      <c r="AD936">
        <v>0</v>
      </c>
      <c r="AE936">
        <v>11672.49</v>
      </c>
      <c r="AF936">
        <v>0</v>
      </c>
      <c r="AG936">
        <v>0</v>
      </c>
      <c r="AH936">
        <v>0</v>
      </c>
      <c r="AI936">
        <v>1</v>
      </c>
      <c r="AJ936">
        <v>1</v>
      </c>
      <c r="AK936">
        <v>1</v>
      </c>
      <c r="AL936">
        <v>1</v>
      </c>
      <c r="AN936">
        <v>0</v>
      </c>
      <c r="AO936">
        <v>1</v>
      </c>
      <c r="AP936">
        <v>1</v>
      </c>
      <c r="AQ936">
        <v>0</v>
      </c>
      <c r="AR936">
        <v>0</v>
      </c>
      <c r="AS936" t="s">
        <v>3</v>
      </c>
      <c r="AT936">
        <v>4.0000000000000001E-3</v>
      </c>
      <c r="AU936" t="s">
        <v>652</v>
      </c>
      <c r="AV936">
        <v>0</v>
      </c>
      <c r="AW936">
        <v>2</v>
      </c>
      <c r="AX936">
        <v>48586411</v>
      </c>
      <c r="AY936">
        <v>1</v>
      </c>
      <c r="AZ936">
        <v>0</v>
      </c>
      <c r="BA936">
        <v>1036</v>
      </c>
      <c r="BB936">
        <v>0</v>
      </c>
      <c r="BC936">
        <v>0</v>
      </c>
      <c r="BD936">
        <v>0</v>
      </c>
      <c r="BE936">
        <v>0</v>
      </c>
      <c r="BF936">
        <v>0</v>
      </c>
      <c r="BG936">
        <v>0</v>
      </c>
      <c r="BH936">
        <v>0</v>
      </c>
      <c r="BI936">
        <v>0</v>
      </c>
      <c r="BJ936">
        <v>0</v>
      </c>
      <c r="BK936">
        <v>0</v>
      </c>
      <c r="BL936">
        <v>0</v>
      </c>
      <c r="BM936">
        <v>0</v>
      </c>
      <c r="BN936">
        <v>0</v>
      </c>
      <c r="BO936">
        <v>0</v>
      </c>
      <c r="BP936">
        <v>0</v>
      </c>
      <c r="BQ936">
        <v>0</v>
      </c>
      <c r="BR936">
        <v>0</v>
      </c>
      <c r="BS936">
        <v>0</v>
      </c>
      <c r="BT936">
        <v>0</v>
      </c>
      <c r="BU936">
        <v>0</v>
      </c>
      <c r="BV936">
        <v>0</v>
      </c>
      <c r="BW936">
        <v>0</v>
      </c>
      <c r="CX936">
        <f>Y936*Source!I409</f>
        <v>0</v>
      </c>
      <c r="CY936">
        <f t="shared" si="113"/>
        <v>11672.49</v>
      </c>
      <c r="CZ936">
        <f t="shared" si="114"/>
        <v>11672.49</v>
      </c>
      <c r="DA936">
        <f t="shared" si="115"/>
        <v>1</v>
      </c>
      <c r="DB936">
        <f t="shared" si="116"/>
        <v>0</v>
      </c>
      <c r="DC936">
        <f t="shared" si="117"/>
        <v>0</v>
      </c>
    </row>
    <row r="937" spans="1:107">
      <c r="A937">
        <f>ROW(Source!A409)</f>
        <v>409</v>
      </c>
      <c r="B937">
        <v>48583957</v>
      </c>
      <c r="C937">
        <v>48586376</v>
      </c>
      <c r="D937">
        <v>40540695</v>
      </c>
      <c r="E937">
        <v>1</v>
      </c>
      <c r="F937">
        <v>1</v>
      </c>
      <c r="G937">
        <v>1</v>
      </c>
      <c r="H937">
        <v>3</v>
      </c>
      <c r="I937" t="s">
        <v>1520</v>
      </c>
      <c r="J937" t="s">
        <v>1521</v>
      </c>
      <c r="K937" t="s">
        <v>1522</v>
      </c>
      <c r="L937">
        <v>1354</v>
      </c>
      <c r="N937">
        <v>1010</v>
      </c>
      <c r="O937" t="s">
        <v>170</v>
      </c>
      <c r="P937" t="s">
        <v>170</v>
      </c>
      <c r="Q937">
        <v>1</v>
      </c>
      <c r="W937">
        <v>0</v>
      </c>
      <c r="X937">
        <v>-701777270</v>
      </c>
      <c r="Y937">
        <v>0</v>
      </c>
      <c r="AA937">
        <v>3.96</v>
      </c>
      <c r="AB937">
        <v>0</v>
      </c>
      <c r="AC937">
        <v>0</v>
      </c>
      <c r="AD937">
        <v>0</v>
      </c>
      <c r="AE937">
        <v>3.96</v>
      </c>
      <c r="AF937">
        <v>0</v>
      </c>
      <c r="AG937">
        <v>0</v>
      </c>
      <c r="AH937">
        <v>0</v>
      </c>
      <c r="AI937">
        <v>1</v>
      </c>
      <c r="AJ937">
        <v>1</v>
      </c>
      <c r="AK937">
        <v>1</v>
      </c>
      <c r="AL937">
        <v>1</v>
      </c>
      <c r="AN937">
        <v>0</v>
      </c>
      <c r="AO937">
        <v>1</v>
      </c>
      <c r="AP937">
        <v>1</v>
      </c>
      <c r="AQ937">
        <v>0</v>
      </c>
      <c r="AR937">
        <v>0</v>
      </c>
      <c r="AS937" t="s">
        <v>3</v>
      </c>
      <c r="AT937">
        <v>1</v>
      </c>
      <c r="AU937" t="s">
        <v>652</v>
      </c>
      <c r="AV937">
        <v>0</v>
      </c>
      <c r="AW937">
        <v>2</v>
      </c>
      <c r="AX937">
        <v>48586412</v>
      </c>
      <c r="AY937">
        <v>1</v>
      </c>
      <c r="AZ937">
        <v>0</v>
      </c>
      <c r="BA937">
        <v>1037</v>
      </c>
      <c r="BB937">
        <v>0</v>
      </c>
      <c r="BC937">
        <v>0</v>
      </c>
      <c r="BD937">
        <v>0</v>
      </c>
      <c r="BE937">
        <v>0</v>
      </c>
      <c r="BF937">
        <v>0</v>
      </c>
      <c r="BG937">
        <v>0</v>
      </c>
      <c r="BH937">
        <v>0</v>
      </c>
      <c r="BI937">
        <v>0</v>
      </c>
      <c r="BJ937">
        <v>0</v>
      </c>
      <c r="BK937">
        <v>0</v>
      </c>
      <c r="BL937">
        <v>0</v>
      </c>
      <c r="BM937">
        <v>0</v>
      </c>
      <c r="BN937">
        <v>0</v>
      </c>
      <c r="BO937">
        <v>0</v>
      </c>
      <c r="BP937">
        <v>0</v>
      </c>
      <c r="BQ937">
        <v>0</v>
      </c>
      <c r="BR937">
        <v>0</v>
      </c>
      <c r="BS937">
        <v>0</v>
      </c>
      <c r="BT937">
        <v>0</v>
      </c>
      <c r="BU937">
        <v>0</v>
      </c>
      <c r="BV937">
        <v>0</v>
      </c>
      <c r="BW937">
        <v>0</v>
      </c>
      <c r="CX937">
        <f>Y937*Source!I409</f>
        <v>0</v>
      </c>
      <c r="CY937">
        <f t="shared" si="113"/>
        <v>3.96</v>
      </c>
      <c r="CZ937">
        <f t="shared" si="114"/>
        <v>3.96</v>
      </c>
      <c r="DA937">
        <f t="shared" si="115"/>
        <v>1</v>
      </c>
      <c r="DB937">
        <f t="shared" si="116"/>
        <v>0</v>
      </c>
      <c r="DC937">
        <f t="shared" si="117"/>
        <v>0</v>
      </c>
    </row>
    <row r="938" spans="1:107">
      <c r="A938">
        <f>ROW(Source!A409)</f>
        <v>409</v>
      </c>
      <c r="B938">
        <v>48583957</v>
      </c>
      <c r="C938">
        <v>48586376</v>
      </c>
      <c r="D938">
        <v>40546395</v>
      </c>
      <c r="E938">
        <v>1</v>
      </c>
      <c r="F938">
        <v>1</v>
      </c>
      <c r="G938">
        <v>1</v>
      </c>
      <c r="H938">
        <v>3</v>
      </c>
      <c r="I938" t="s">
        <v>1523</v>
      </c>
      <c r="J938" t="s">
        <v>1524</v>
      </c>
      <c r="K938" t="s">
        <v>1525</v>
      </c>
      <c r="L938">
        <v>1346</v>
      </c>
      <c r="N938">
        <v>1009</v>
      </c>
      <c r="O938" t="s">
        <v>220</v>
      </c>
      <c r="P938" t="s">
        <v>220</v>
      </c>
      <c r="Q938">
        <v>1</v>
      </c>
      <c r="W938">
        <v>0</v>
      </c>
      <c r="X938">
        <v>-1661696646</v>
      </c>
      <c r="Y938">
        <v>0</v>
      </c>
      <c r="AA938">
        <v>45.9</v>
      </c>
      <c r="AB938">
        <v>0</v>
      </c>
      <c r="AC938">
        <v>0</v>
      </c>
      <c r="AD938">
        <v>0</v>
      </c>
      <c r="AE938">
        <v>45.9</v>
      </c>
      <c r="AF938">
        <v>0</v>
      </c>
      <c r="AG938">
        <v>0</v>
      </c>
      <c r="AH938">
        <v>0</v>
      </c>
      <c r="AI938">
        <v>1</v>
      </c>
      <c r="AJ938">
        <v>1</v>
      </c>
      <c r="AK938">
        <v>1</v>
      </c>
      <c r="AL938">
        <v>1</v>
      </c>
      <c r="AN938">
        <v>0</v>
      </c>
      <c r="AO938">
        <v>1</v>
      </c>
      <c r="AP938">
        <v>1</v>
      </c>
      <c r="AQ938">
        <v>0</v>
      </c>
      <c r="AR938">
        <v>0</v>
      </c>
      <c r="AS938" t="s">
        <v>3</v>
      </c>
      <c r="AT938">
        <v>1.2E-2</v>
      </c>
      <c r="AU938" t="s">
        <v>652</v>
      </c>
      <c r="AV938">
        <v>0</v>
      </c>
      <c r="AW938">
        <v>2</v>
      </c>
      <c r="AX938">
        <v>48586413</v>
      </c>
      <c r="AY938">
        <v>1</v>
      </c>
      <c r="AZ938">
        <v>0</v>
      </c>
      <c r="BA938">
        <v>1038</v>
      </c>
      <c r="BB938">
        <v>0</v>
      </c>
      <c r="BC938">
        <v>0</v>
      </c>
      <c r="BD938">
        <v>0</v>
      </c>
      <c r="BE938">
        <v>0</v>
      </c>
      <c r="BF938">
        <v>0</v>
      </c>
      <c r="BG938">
        <v>0</v>
      </c>
      <c r="BH938">
        <v>0</v>
      </c>
      <c r="BI938">
        <v>0</v>
      </c>
      <c r="BJ938">
        <v>0</v>
      </c>
      <c r="BK938">
        <v>0</v>
      </c>
      <c r="BL938">
        <v>0</v>
      </c>
      <c r="BM938">
        <v>0</v>
      </c>
      <c r="BN938">
        <v>0</v>
      </c>
      <c r="BO938">
        <v>0</v>
      </c>
      <c r="BP938">
        <v>0</v>
      </c>
      <c r="BQ938">
        <v>0</v>
      </c>
      <c r="BR938">
        <v>0</v>
      </c>
      <c r="BS938">
        <v>0</v>
      </c>
      <c r="BT938">
        <v>0</v>
      </c>
      <c r="BU938">
        <v>0</v>
      </c>
      <c r="BV938">
        <v>0</v>
      </c>
      <c r="BW938">
        <v>0</v>
      </c>
      <c r="CX938">
        <f>Y938*Source!I409</f>
        <v>0</v>
      </c>
      <c r="CY938">
        <f t="shared" si="113"/>
        <v>45.9</v>
      </c>
      <c r="CZ938">
        <f t="shared" si="114"/>
        <v>45.9</v>
      </c>
      <c r="DA938">
        <f t="shared" si="115"/>
        <v>1</v>
      </c>
      <c r="DB938">
        <f t="shared" si="116"/>
        <v>0</v>
      </c>
      <c r="DC938">
        <f t="shared" si="117"/>
        <v>0</v>
      </c>
    </row>
    <row r="939" spans="1:107">
      <c r="A939">
        <f>ROW(Source!A409)</f>
        <v>409</v>
      </c>
      <c r="B939">
        <v>48583957</v>
      </c>
      <c r="C939">
        <v>48586376</v>
      </c>
      <c r="D939">
        <v>40546487</v>
      </c>
      <c r="E939">
        <v>1</v>
      </c>
      <c r="F939">
        <v>1</v>
      </c>
      <c r="G939">
        <v>1</v>
      </c>
      <c r="H939">
        <v>3</v>
      </c>
      <c r="I939" t="s">
        <v>1428</v>
      </c>
      <c r="J939" t="s">
        <v>1429</v>
      </c>
      <c r="K939" t="s">
        <v>1430</v>
      </c>
      <c r="L939">
        <v>1374</v>
      </c>
      <c r="N939">
        <v>1013</v>
      </c>
      <c r="O939" t="s">
        <v>1431</v>
      </c>
      <c r="P939" t="s">
        <v>1431</v>
      </c>
      <c r="Q939">
        <v>1</v>
      </c>
      <c r="W939">
        <v>0</v>
      </c>
      <c r="X939">
        <v>2131831278</v>
      </c>
      <c r="Y939">
        <v>0</v>
      </c>
      <c r="AA939">
        <v>1</v>
      </c>
      <c r="AB939">
        <v>0</v>
      </c>
      <c r="AC939">
        <v>0</v>
      </c>
      <c r="AD939">
        <v>0</v>
      </c>
      <c r="AE939">
        <v>1</v>
      </c>
      <c r="AF939">
        <v>0</v>
      </c>
      <c r="AG939">
        <v>0</v>
      </c>
      <c r="AH939">
        <v>0</v>
      </c>
      <c r="AI939">
        <v>1</v>
      </c>
      <c r="AJ939">
        <v>1</v>
      </c>
      <c r="AK939">
        <v>1</v>
      </c>
      <c r="AL939">
        <v>1</v>
      </c>
      <c r="AN939">
        <v>0</v>
      </c>
      <c r="AO939">
        <v>1</v>
      </c>
      <c r="AP939">
        <v>1</v>
      </c>
      <c r="AQ939">
        <v>0</v>
      </c>
      <c r="AR939">
        <v>0</v>
      </c>
      <c r="AS939" t="s">
        <v>3</v>
      </c>
      <c r="AT939">
        <v>0.48</v>
      </c>
      <c r="AU939" t="s">
        <v>652</v>
      </c>
      <c r="AV939">
        <v>0</v>
      </c>
      <c r="AW939">
        <v>2</v>
      </c>
      <c r="AX939">
        <v>48586414</v>
      </c>
      <c r="AY939">
        <v>1</v>
      </c>
      <c r="AZ939">
        <v>0</v>
      </c>
      <c r="BA939">
        <v>1039</v>
      </c>
      <c r="BB939">
        <v>0</v>
      </c>
      <c r="BC939">
        <v>0</v>
      </c>
      <c r="BD939">
        <v>0</v>
      </c>
      <c r="BE939">
        <v>0</v>
      </c>
      <c r="BF939">
        <v>0</v>
      </c>
      <c r="BG939">
        <v>0</v>
      </c>
      <c r="BH939">
        <v>0</v>
      </c>
      <c r="BI939">
        <v>0</v>
      </c>
      <c r="BJ939">
        <v>0</v>
      </c>
      <c r="BK939">
        <v>0</v>
      </c>
      <c r="BL939">
        <v>0</v>
      </c>
      <c r="BM939">
        <v>0</v>
      </c>
      <c r="BN939">
        <v>0</v>
      </c>
      <c r="BO939">
        <v>0</v>
      </c>
      <c r="BP939">
        <v>0</v>
      </c>
      <c r="BQ939">
        <v>0</v>
      </c>
      <c r="BR939">
        <v>0</v>
      </c>
      <c r="BS939">
        <v>0</v>
      </c>
      <c r="BT939">
        <v>0</v>
      </c>
      <c r="BU939">
        <v>0</v>
      </c>
      <c r="BV939">
        <v>0</v>
      </c>
      <c r="BW939">
        <v>0</v>
      </c>
      <c r="CX939">
        <f>Y939*Source!I409</f>
        <v>0</v>
      </c>
      <c r="CY939">
        <f t="shared" si="113"/>
        <v>1</v>
      </c>
      <c r="CZ939">
        <f t="shared" si="114"/>
        <v>1</v>
      </c>
      <c r="DA939">
        <f t="shared" si="115"/>
        <v>1</v>
      </c>
      <c r="DB939">
        <f t="shared" si="116"/>
        <v>0</v>
      </c>
      <c r="DC939">
        <f t="shared" si="117"/>
        <v>0</v>
      </c>
    </row>
  </sheetData>
  <printOptions gridLines="1"/>
  <pageMargins left="0.75" right="0.75" top="1" bottom="1" header="0.5" footer="0.5"/>
  <headerFooter alignWithMargins="0">
    <oddHeader>&amp;A</oddHeader>
    <oddFooter>Page &amp;P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>
  <dimension ref="A1:AR1039"/>
  <sheetViews>
    <sheetView workbookViewId="0"/>
  </sheetViews>
  <sheetFormatPr defaultColWidth="9.140625" defaultRowHeight="12.75"/>
  <cols>
    <col min="1" max="256" width="9.140625" customWidth="1"/>
  </cols>
  <sheetData>
    <row r="1" spans="1:44">
      <c r="A1">
        <f>ROW(Source!A26)</f>
        <v>26</v>
      </c>
      <c r="B1">
        <v>48584138</v>
      </c>
      <c r="C1">
        <v>48584133</v>
      </c>
      <c r="D1">
        <v>23129536</v>
      </c>
      <c r="E1">
        <v>1</v>
      </c>
      <c r="F1">
        <v>1</v>
      </c>
      <c r="G1">
        <v>1</v>
      </c>
      <c r="H1">
        <v>1</v>
      </c>
      <c r="I1" t="s">
        <v>989</v>
      </c>
      <c r="J1" t="s">
        <v>3</v>
      </c>
      <c r="K1" t="s">
        <v>990</v>
      </c>
      <c r="L1">
        <v>1369</v>
      </c>
      <c r="N1">
        <v>1013</v>
      </c>
      <c r="O1" t="s">
        <v>991</v>
      </c>
      <c r="P1" t="s">
        <v>991</v>
      </c>
      <c r="Q1">
        <v>1</v>
      </c>
      <c r="X1">
        <v>8.24</v>
      </c>
      <c r="Y1">
        <v>0</v>
      </c>
      <c r="Z1">
        <v>0</v>
      </c>
      <c r="AA1">
        <v>0</v>
      </c>
      <c r="AB1">
        <v>8.2799999999999994</v>
      </c>
      <c r="AC1">
        <v>0</v>
      </c>
      <c r="AD1">
        <v>1</v>
      </c>
      <c r="AE1">
        <v>1</v>
      </c>
      <c r="AF1" t="s">
        <v>3</v>
      </c>
      <c r="AG1">
        <v>8.24</v>
      </c>
      <c r="AH1">
        <v>2</v>
      </c>
      <c r="AI1">
        <v>48584134</v>
      </c>
      <c r="AJ1">
        <v>1</v>
      </c>
      <c r="AK1">
        <v>0</v>
      </c>
      <c r="AL1">
        <v>0</v>
      </c>
      <c r="AM1">
        <v>0</v>
      </c>
      <c r="AN1">
        <v>0</v>
      </c>
      <c r="AO1">
        <v>0</v>
      </c>
      <c r="AP1">
        <v>0</v>
      </c>
      <c r="AQ1">
        <v>0</v>
      </c>
      <c r="AR1">
        <v>0</v>
      </c>
    </row>
    <row r="2" spans="1:44">
      <c r="A2">
        <f>ROW(Source!A26)</f>
        <v>26</v>
      </c>
      <c r="B2">
        <v>48584139</v>
      </c>
      <c r="C2">
        <v>48584133</v>
      </c>
      <c r="D2">
        <v>121548</v>
      </c>
      <c r="E2">
        <v>1</v>
      </c>
      <c r="F2">
        <v>1</v>
      </c>
      <c r="G2">
        <v>1</v>
      </c>
      <c r="H2">
        <v>1</v>
      </c>
      <c r="I2" t="s">
        <v>24</v>
      </c>
      <c r="J2" t="s">
        <v>3</v>
      </c>
      <c r="K2" t="s">
        <v>992</v>
      </c>
      <c r="L2">
        <v>608254</v>
      </c>
      <c r="N2">
        <v>1013</v>
      </c>
      <c r="O2" t="s">
        <v>993</v>
      </c>
      <c r="P2" t="s">
        <v>993</v>
      </c>
      <c r="Q2">
        <v>1</v>
      </c>
      <c r="X2">
        <v>1.1499999999999999</v>
      </c>
      <c r="Y2">
        <v>0</v>
      </c>
      <c r="Z2">
        <v>0</v>
      </c>
      <c r="AA2">
        <v>0</v>
      </c>
      <c r="AB2">
        <v>0</v>
      </c>
      <c r="AC2">
        <v>0</v>
      </c>
      <c r="AD2">
        <v>1</v>
      </c>
      <c r="AE2">
        <v>2</v>
      </c>
      <c r="AF2" t="s">
        <v>3</v>
      </c>
      <c r="AG2">
        <v>1.1499999999999999</v>
      </c>
      <c r="AH2">
        <v>2</v>
      </c>
      <c r="AI2">
        <v>48584135</v>
      </c>
      <c r="AJ2">
        <v>2</v>
      </c>
      <c r="AK2">
        <v>0</v>
      </c>
      <c r="AL2">
        <v>0</v>
      </c>
      <c r="AM2">
        <v>0</v>
      </c>
      <c r="AN2">
        <v>0</v>
      </c>
      <c r="AO2">
        <v>0</v>
      </c>
      <c r="AP2">
        <v>0</v>
      </c>
      <c r="AQ2">
        <v>0</v>
      </c>
      <c r="AR2">
        <v>0</v>
      </c>
    </row>
    <row r="3" spans="1:44">
      <c r="A3">
        <f>ROW(Source!A26)</f>
        <v>26</v>
      </c>
      <c r="B3">
        <v>48584140</v>
      </c>
      <c r="C3">
        <v>48584133</v>
      </c>
      <c r="D3">
        <v>40547251</v>
      </c>
      <c r="E3">
        <v>1</v>
      </c>
      <c r="F3">
        <v>1</v>
      </c>
      <c r="G3">
        <v>1</v>
      </c>
      <c r="H3">
        <v>2</v>
      </c>
      <c r="I3" t="s">
        <v>994</v>
      </c>
      <c r="J3" t="s">
        <v>995</v>
      </c>
      <c r="K3" t="s">
        <v>996</v>
      </c>
      <c r="L3">
        <v>1368</v>
      </c>
      <c r="N3">
        <v>1011</v>
      </c>
      <c r="O3" t="s">
        <v>997</v>
      </c>
      <c r="P3" t="s">
        <v>997</v>
      </c>
      <c r="Q3">
        <v>1</v>
      </c>
      <c r="X3">
        <v>1.1499999999999999</v>
      </c>
      <c r="Y3">
        <v>0</v>
      </c>
      <c r="Z3">
        <v>59.38</v>
      </c>
      <c r="AA3">
        <v>9</v>
      </c>
      <c r="AB3">
        <v>0</v>
      </c>
      <c r="AC3">
        <v>0</v>
      </c>
      <c r="AD3">
        <v>1</v>
      </c>
      <c r="AE3">
        <v>0</v>
      </c>
      <c r="AF3" t="s">
        <v>3</v>
      </c>
      <c r="AG3">
        <v>1.1499999999999999</v>
      </c>
      <c r="AH3">
        <v>2</v>
      </c>
      <c r="AI3">
        <v>48584136</v>
      </c>
      <c r="AJ3">
        <v>3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</row>
    <row r="4" spans="1:44">
      <c r="A4">
        <f>ROW(Source!A26)</f>
        <v>26</v>
      </c>
      <c r="B4">
        <v>48584141</v>
      </c>
      <c r="C4">
        <v>48584133</v>
      </c>
      <c r="D4">
        <v>40548569</v>
      </c>
      <c r="E4">
        <v>1</v>
      </c>
      <c r="F4">
        <v>1</v>
      </c>
      <c r="G4">
        <v>1</v>
      </c>
      <c r="H4">
        <v>2</v>
      </c>
      <c r="I4" t="s">
        <v>998</v>
      </c>
      <c r="J4" t="s">
        <v>999</v>
      </c>
      <c r="K4" t="s">
        <v>1000</v>
      </c>
      <c r="L4">
        <v>1368</v>
      </c>
      <c r="N4">
        <v>1011</v>
      </c>
      <c r="O4" t="s">
        <v>997</v>
      </c>
      <c r="P4" t="s">
        <v>997</v>
      </c>
      <c r="Q4">
        <v>1</v>
      </c>
      <c r="X4">
        <v>2.2999999999999998</v>
      </c>
      <c r="Y4">
        <v>0</v>
      </c>
      <c r="Z4">
        <v>1.69</v>
      </c>
      <c r="AA4">
        <v>0</v>
      </c>
      <c r="AB4">
        <v>0</v>
      </c>
      <c r="AC4">
        <v>0</v>
      </c>
      <c r="AD4">
        <v>1</v>
      </c>
      <c r="AE4">
        <v>0</v>
      </c>
      <c r="AF4" t="s">
        <v>3</v>
      </c>
      <c r="AG4">
        <v>2.2999999999999998</v>
      </c>
      <c r="AH4">
        <v>2</v>
      </c>
      <c r="AI4">
        <v>48584137</v>
      </c>
      <c r="AJ4">
        <v>4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</row>
    <row r="5" spans="1:44">
      <c r="A5">
        <f>ROW(Source!A27)</f>
        <v>27</v>
      </c>
      <c r="B5">
        <v>48584147</v>
      </c>
      <c r="C5">
        <v>48584142</v>
      </c>
      <c r="D5">
        <v>23134555</v>
      </c>
      <c r="E5">
        <v>1</v>
      </c>
      <c r="F5">
        <v>1</v>
      </c>
      <c r="G5">
        <v>1</v>
      </c>
      <c r="H5">
        <v>1</v>
      </c>
      <c r="I5" t="s">
        <v>1001</v>
      </c>
      <c r="J5" t="s">
        <v>3</v>
      </c>
      <c r="K5" t="s">
        <v>1002</v>
      </c>
      <c r="L5">
        <v>1369</v>
      </c>
      <c r="N5">
        <v>1013</v>
      </c>
      <c r="O5" t="s">
        <v>991</v>
      </c>
      <c r="P5" t="s">
        <v>991</v>
      </c>
      <c r="Q5">
        <v>1</v>
      </c>
      <c r="X5">
        <v>36.770000000000003</v>
      </c>
      <c r="Y5">
        <v>0</v>
      </c>
      <c r="Z5">
        <v>0</v>
      </c>
      <c r="AA5">
        <v>0</v>
      </c>
      <c r="AB5">
        <v>8.3800000000000008</v>
      </c>
      <c r="AC5">
        <v>0</v>
      </c>
      <c r="AD5">
        <v>1</v>
      </c>
      <c r="AE5">
        <v>1</v>
      </c>
      <c r="AF5" t="s">
        <v>3</v>
      </c>
      <c r="AG5">
        <v>36.770000000000003</v>
      </c>
      <c r="AH5">
        <v>2</v>
      </c>
      <c r="AI5">
        <v>48584143</v>
      </c>
      <c r="AJ5">
        <v>5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</row>
    <row r="6" spans="1:44">
      <c r="A6">
        <f>ROW(Source!A27)</f>
        <v>27</v>
      </c>
      <c r="B6">
        <v>48584148</v>
      </c>
      <c r="C6">
        <v>48584142</v>
      </c>
      <c r="D6">
        <v>121548</v>
      </c>
      <c r="E6">
        <v>1</v>
      </c>
      <c r="F6">
        <v>1</v>
      </c>
      <c r="G6">
        <v>1</v>
      </c>
      <c r="H6">
        <v>1</v>
      </c>
      <c r="I6" t="s">
        <v>24</v>
      </c>
      <c r="J6" t="s">
        <v>3</v>
      </c>
      <c r="K6" t="s">
        <v>992</v>
      </c>
      <c r="L6">
        <v>608254</v>
      </c>
      <c r="N6">
        <v>1013</v>
      </c>
      <c r="O6" t="s">
        <v>993</v>
      </c>
      <c r="P6" t="s">
        <v>993</v>
      </c>
      <c r="Q6">
        <v>1</v>
      </c>
      <c r="X6">
        <v>0.46</v>
      </c>
      <c r="Y6">
        <v>0</v>
      </c>
      <c r="Z6">
        <v>0</v>
      </c>
      <c r="AA6">
        <v>0</v>
      </c>
      <c r="AB6">
        <v>0</v>
      </c>
      <c r="AC6">
        <v>0</v>
      </c>
      <c r="AD6">
        <v>1</v>
      </c>
      <c r="AE6">
        <v>2</v>
      </c>
      <c r="AF6" t="s">
        <v>3</v>
      </c>
      <c r="AG6">
        <v>0.46</v>
      </c>
      <c r="AH6">
        <v>2</v>
      </c>
      <c r="AI6">
        <v>48584144</v>
      </c>
      <c r="AJ6">
        <v>6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</row>
    <row r="7" spans="1:44">
      <c r="A7">
        <f>ROW(Source!A27)</f>
        <v>27</v>
      </c>
      <c r="B7">
        <v>48584149</v>
      </c>
      <c r="C7">
        <v>48584142</v>
      </c>
      <c r="D7">
        <v>40547251</v>
      </c>
      <c r="E7">
        <v>1</v>
      </c>
      <c r="F7">
        <v>1</v>
      </c>
      <c r="G7">
        <v>1</v>
      </c>
      <c r="H7">
        <v>2</v>
      </c>
      <c r="I7" t="s">
        <v>994</v>
      </c>
      <c r="J7" t="s">
        <v>995</v>
      </c>
      <c r="K7" t="s">
        <v>996</v>
      </c>
      <c r="L7">
        <v>1368</v>
      </c>
      <c r="N7">
        <v>1011</v>
      </c>
      <c r="O7" t="s">
        <v>997</v>
      </c>
      <c r="P7" t="s">
        <v>997</v>
      </c>
      <c r="Q7">
        <v>1</v>
      </c>
      <c r="X7">
        <v>0.46</v>
      </c>
      <c r="Y7">
        <v>0</v>
      </c>
      <c r="Z7">
        <v>59.38</v>
      </c>
      <c r="AA7">
        <v>9</v>
      </c>
      <c r="AB7">
        <v>0</v>
      </c>
      <c r="AC7">
        <v>0</v>
      </c>
      <c r="AD7">
        <v>1</v>
      </c>
      <c r="AE7">
        <v>0</v>
      </c>
      <c r="AF7" t="s">
        <v>3</v>
      </c>
      <c r="AG7">
        <v>0.46</v>
      </c>
      <c r="AH7">
        <v>2</v>
      </c>
      <c r="AI7">
        <v>48584145</v>
      </c>
      <c r="AJ7">
        <v>7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</row>
    <row r="8" spans="1:44">
      <c r="A8">
        <f>ROW(Source!A27)</f>
        <v>27</v>
      </c>
      <c r="B8">
        <v>48584150</v>
      </c>
      <c r="C8">
        <v>48584142</v>
      </c>
      <c r="D8">
        <v>40548569</v>
      </c>
      <c r="E8">
        <v>1</v>
      </c>
      <c r="F8">
        <v>1</v>
      </c>
      <c r="G8">
        <v>1</v>
      </c>
      <c r="H8">
        <v>2</v>
      </c>
      <c r="I8" t="s">
        <v>998</v>
      </c>
      <c r="J8" t="s">
        <v>999</v>
      </c>
      <c r="K8" t="s">
        <v>1000</v>
      </c>
      <c r="L8">
        <v>1368</v>
      </c>
      <c r="N8">
        <v>1011</v>
      </c>
      <c r="O8" t="s">
        <v>997</v>
      </c>
      <c r="P8" t="s">
        <v>997</v>
      </c>
      <c r="Q8">
        <v>1</v>
      </c>
      <c r="X8">
        <v>0.92</v>
      </c>
      <c r="Y8">
        <v>0</v>
      </c>
      <c r="Z8">
        <v>1.69</v>
      </c>
      <c r="AA8">
        <v>0</v>
      </c>
      <c r="AB8">
        <v>0</v>
      </c>
      <c r="AC8">
        <v>0</v>
      </c>
      <c r="AD8">
        <v>1</v>
      </c>
      <c r="AE8">
        <v>0</v>
      </c>
      <c r="AF8" t="s">
        <v>3</v>
      </c>
      <c r="AG8">
        <v>0.92</v>
      </c>
      <c r="AH8">
        <v>2</v>
      </c>
      <c r="AI8">
        <v>48584146</v>
      </c>
      <c r="AJ8">
        <v>8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</row>
    <row r="9" spans="1:44">
      <c r="A9">
        <f>ROW(Source!A28)</f>
        <v>28</v>
      </c>
      <c r="B9">
        <v>48584154</v>
      </c>
      <c r="C9">
        <v>48584151</v>
      </c>
      <c r="D9">
        <v>23132590</v>
      </c>
      <c r="E9">
        <v>1</v>
      </c>
      <c r="F9">
        <v>1</v>
      </c>
      <c r="G9">
        <v>1</v>
      </c>
      <c r="H9">
        <v>1</v>
      </c>
      <c r="I9" t="s">
        <v>1003</v>
      </c>
      <c r="J9" t="s">
        <v>3</v>
      </c>
      <c r="K9" t="s">
        <v>1004</v>
      </c>
      <c r="L9">
        <v>1369</v>
      </c>
      <c r="N9">
        <v>1013</v>
      </c>
      <c r="O9" t="s">
        <v>991</v>
      </c>
      <c r="P9" t="s">
        <v>991</v>
      </c>
      <c r="Q9">
        <v>1</v>
      </c>
      <c r="X9">
        <v>36.28</v>
      </c>
      <c r="Y9">
        <v>0</v>
      </c>
      <c r="Z9">
        <v>0</v>
      </c>
      <c r="AA9">
        <v>0</v>
      </c>
      <c r="AB9">
        <v>7.43</v>
      </c>
      <c r="AC9">
        <v>0</v>
      </c>
      <c r="AD9">
        <v>1</v>
      </c>
      <c r="AE9">
        <v>1</v>
      </c>
      <c r="AF9" t="s">
        <v>3</v>
      </c>
      <c r="AG9">
        <v>36.28</v>
      </c>
      <c r="AH9">
        <v>2</v>
      </c>
      <c r="AI9">
        <v>48584152</v>
      </c>
      <c r="AJ9">
        <v>9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</row>
    <row r="10" spans="1:44">
      <c r="A10">
        <f>ROW(Source!A28)</f>
        <v>28</v>
      </c>
      <c r="B10">
        <v>48584155</v>
      </c>
      <c r="C10">
        <v>48584151</v>
      </c>
      <c r="D10">
        <v>40539428</v>
      </c>
      <c r="E10">
        <v>1</v>
      </c>
      <c r="F10">
        <v>1</v>
      </c>
      <c r="G10">
        <v>1</v>
      </c>
      <c r="H10">
        <v>3</v>
      </c>
      <c r="I10" t="s">
        <v>38</v>
      </c>
      <c r="J10" t="s">
        <v>41</v>
      </c>
      <c r="K10" t="s">
        <v>39</v>
      </c>
      <c r="L10">
        <v>1348</v>
      </c>
      <c r="N10">
        <v>1009</v>
      </c>
      <c r="O10" t="s">
        <v>40</v>
      </c>
      <c r="P10" t="s">
        <v>40</v>
      </c>
      <c r="Q10">
        <v>1000</v>
      </c>
      <c r="X10">
        <v>1.18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 t="s">
        <v>3</v>
      </c>
      <c r="AG10">
        <v>1.18</v>
      </c>
      <c r="AH10">
        <v>2</v>
      </c>
      <c r="AI10">
        <v>48584153</v>
      </c>
      <c r="AJ10">
        <v>10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</row>
    <row r="11" spans="1:44">
      <c r="A11">
        <f>ROW(Source!A30)</f>
        <v>30</v>
      </c>
      <c r="B11">
        <v>48584163</v>
      </c>
      <c r="C11">
        <v>48584157</v>
      </c>
      <c r="D11">
        <v>23131038</v>
      </c>
      <c r="E11">
        <v>1</v>
      </c>
      <c r="F11">
        <v>1</v>
      </c>
      <c r="G11">
        <v>1</v>
      </c>
      <c r="H11">
        <v>1</v>
      </c>
      <c r="I11" t="s">
        <v>1005</v>
      </c>
      <c r="J11" t="s">
        <v>3</v>
      </c>
      <c r="K11" t="s">
        <v>1006</v>
      </c>
      <c r="L11">
        <v>1369</v>
      </c>
      <c r="N11">
        <v>1013</v>
      </c>
      <c r="O11" t="s">
        <v>991</v>
      </c>
      <c r="P11" t="s">
        <v>991</v>
      </c>
      <c r="Q11">
        <v>1</v>
      </c>
      <c r="X11">
        <v>179.3</v>
      </c>
      <c r="Y11">
        <v>0</v>
      </c>
      <c r="Z11">
        <v>0</v>
      </c>
      <c r="AA11">
        <v>0</v>
      </c>
      <c r="AB11">
        <v>7.49</v>
      </c>
      <c r="AC11">
        <v>0</v>
      </c>
      <c r="AD11">
        <v>1</v>
      </c>
      <c r="AE11">
        <v>1</v>
      </c>
      <c r="AF11" t="s">
        <v>3</v>
      </c>
      <c r="AG11">
        <v>179.3</v>
      </c>
      <c r="AH11">
        <v>2</v>
      </c>
      <c r="AI11">
        <v>48584158</v>
      </c>
      <c r="AJ11">
        <v>11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</row>
    <row r="12" spans="1:44">
      <c r="A12">
        <f>ROW(Source!A30)</f>
        <v>30</v>
      </c>
      <c r="B12">
        <v>48584164</v>
      </c>
      <c r="C12">
        <v>48584157</v>
      </c>
      <c r="D12">
        <v>121548</v>
      </c>
      <c r="E12">
        <v>1</v>
      </c>
      <c r="F12">
        <v>1</v>
      </c>
      <c r="G12">
        <v>1</v>
      </c>
      <c r="H12">
        <v>1</v>
      </c>
      <c r="I12" t="s">
        <v>24</v>
      </c>
      <c r="J12" t="s">
        <v>3</v>
      </c>
      <c r="K12" t="s">
        <v>992</v>
      </c>
      <c r="L12">
        <v>608254</v>
      </c>
      <c r="N12">
        <v>1013</v>
      </c>
      <c r="O12" t="s">
        <v>993</v>
      </c>
      <c r="P12" t="s">
        <v>993</v>
      </c>
      <c r="Q12">
        <v>1</v>
      </c>
      <c r="X12">
        <v>3.97</v>
      </c>
      <c r="Y12">
        <v>0</v>
      </c>
      <c r="Z12">
        <v>0</v>
      </c>
      <c r="AA12">
        <v>0</v>
      </c>
      <c r="AB12">
        <v>0</v>
      </c>
      <c r="AC12">
        <v>0</v>
      </c>
      <c r="AD12">
        <v>1</v>
      </c>
      <c r="AE12">
        <v>2</v>
      </c>
      <c r="AF12" t="s">
        <v>3</v>
      </c>
      <c r="AG12">
        <v>3.97</v>
      </c>
      <c r="AH12">
        <v>2</v>
      </c>
      <c r="AI12">
        <v>48584159</v>
      </c>
      <c r="AJ12">
        <v>12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</row>
    <row r="13" spans="1:44">
      <c r="A13">
        <f>ROW(Source!A30)</f>
        <v>30</v>
      </c>
      <c r="B13">
        <v>48584165</v>
      </c>
      <c r="C13">
        <v>48584157</v>
      </c>
      <c r="D13">
        <v>40547251</v>
      </c>
      <c r="E13">
        <v>1</v>
      </c>
      <c r="F13">
        <v>1</v>
      </c>
      <c r="G13">
        <v>1</v>
      </c>
      <c r="H13">
        <v>2</v>
      </c>
      <c r="I13" t="s">
        <v>994</v>
      </c>
      <c r="J13" t="s">
        <v>995</v>
      </c>
      <c r="K13" t="s">
        <v>996</v>
      </c>
      <c r="L13">
        <v>1368</v>
      </c>
      <c r="N13">
        <v>1011</v>
      </c>
      <c r="O13" t="s">
        <v>997</v>
      </c>
      <c r="P13" t="s">
        <v>997</v>
      </c>
      <c r="Q13">
        <v>1</v>
      </c>
      <c r="X13">
        <v>3.97</v>
      </c>
      <c r="Y13">
        <v>0</v>
      </c>
      <c r="Z13">
        <v>59.38</v>
      </c>
      <c r="AA13">
        <v>9</v>
      </c>
      <c r="AB13">
        <v>0</v>
      </c>
      <c r="AC13">
        <v>0</v>
      </c>
      <c r="AD13">
        <v>1</v>
      </c>
      <c r="AE13">
        <v>0</v>
      </c>
      <c r="AF13" t="s">
        <v>3</v>
      </c>
      <c r="AG13">
        <v>3.97</v>
      </c>
      <c r="AH13">
        <v>2</v>
      </c>
      <c r="AI13">
        <v>48584160</v>
      </c>
      <c r="AJ13">
        <v>13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</row>
    <row r="14" spans="1:44">
      <c r="A14">
        <f>ROW(Source!A30)</f>
        <v>30</v>
      </c>
      <c r="B14">
        <v>48584166</v>
      </c>
      <c r="C14">
        <v>48584157</v>
      </c>
      <c r="D14">
        <v>40548569</v>
      </c>
      <c r="E14">
        <v>1</v>
      </c>
      <c r="F14">
        <v>1</v>
      </c>
      <c r="G14">
        <v>1</v>
      </c>
      <c r="H14">
        <v>2</v>
      </c>
      <c r="I14" t="s">
        <v>998</v>
      </c>
      <c r="J14" t="s">
        <v>999</v>
      </c>
      <c r="K14" t="s">
        <v>1000</v>
      </c>
      <c r="L14">
        <v>1368</v>
      </c>
      <c r="N14">
        <v>1011</v>
      </c>
      <c r="O14" t="s">
        <v>997</v>
      </c>
      <c r="P14" t="s">
        <v>997</v>
      </c>
      <c r="Q14">
        <v>1</v>
      </c>
      <c r="X14">
        <v>7.93</v>
      </c>
      <c r="Y14">
        <v>0</v>
      </c>
      <c r="Z14">
        <v>1.69</v>
      </c>
      <c r="AA14">
        <v>0</v>
      </c>
      <c r="AB14">
        <v>0</v>
      </c>
      <c r="AC14">
        <v>0</v>
      </c>
      <c r="AD14">
        <v>1</v>
      </c>
      <c r="AE14">
        <v>0</v>
      </c>
      <c r="AF14" t="s">
        <v>3</v>
      </c>
      <c r="AG14">
        <v>7.93</v>
      </c>
      <c r="AH14">
        <v>2</v>
      </c>
      <c r="AI14">
        <v>48584161</v>
      </c>
      <c r="AJ14">
        <v>14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</row>
    <row r="15" spans="1:44">
      <c r="A15">
        <f>ROW(Source!A30)</f>
        <v>30</v>
      </c>
      <c r="B15">
        <v>48584167</v>
      </c>
      <c r="C15">
        <v>48584157</v>
      </c>
      <c r="D15">
        <v>40539428</v>
      </c>
      <c r="E15">
        <v>1</v>
      </c>
      <c r="F15">
        <v>1</v>
      </c>
      <c r="G15">
        <v>1</v>
      </c>
      <c r="H15">
        <v>3</v>
      </c>
      <c r="I15" t="s">
        <v>38</v>
      </c>
      <c r="J15" t="s">
        <v>41</v>
      </c>
      <c r="K15" t="s">
        <v>39</v>
      </c>
      <c r="L15">
        <v>1348</v>
      </c>
      <c r="N15">
        <v>1009</v>
      </c>
      <c r="O15" t="s">
        <v>40</v>
      </c>
      <c r="P15" t="s">
        <v>40</v>
      </c>
      <c r="Q15">
        <v>1000</v>
      </c>
      <c r="X15">
        <v>10.5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 t="s">
        <v>3</v>
      </c>
      <c r="AG15">
        <v>10.5</v>
      </c>
      <c r="AH15">
        <v>2</v>
      </c>
      <c r="AI15">
        <v>48584162</v>
      </c>
      <c r="AJ15">
        <v>15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</row>
    <row r="16" spans="1:44">
      <c r="A16">
        <f>ROW(Source!A32)</f>
        <v>32</v>
      </c>
      <c r="B16">
        <v>48584174</v>
      </c>
      <c r="C16">
        <v>48584169</v>
      </c>
      <c r="D16">
        <v>23129536</v>
      </c>
      <c r="E16">
        <v>1</v>
      </c>
      <c r="F16">
        <v>1</v>
      </c>
      <c r="G16">
        <v>1</v>
      </c>
      <c r="H16">
        <v>1</v>
      </c>
      <c r="I16" t="s">
        <v>989</v>
      </c>
      <c r="J16" t="s">
        <v>3</v>
      </c>
      <c r="K16" t="s">
        <v>990</v>
      </c>
      <c r="L16">
        <v>1369</v>
      </c>
      <c r="N16">
        <v>1013</v>
      </c>
      <c r="O16" t="s">
        <v>991</v>
      </c>
      <c r="P16" t="s">
        <v>991</v>
      </c>
      <c r="Q16">
        <v>1</v>
      </c>
      <c r="X16">
        <v>8.24</v>
      </c>
      <c r="Y16">
        <v>0</v>
      </c>
      <c r="Z16">
        <v>0</v>
      </c>
      <c r="AA16">
        <v>0</v>
      </c>
      <c r="AB16">
        <v>8.2799999999999994</v>
      </c>
      <c r="AC16">
        <v>0</v>
      </c>
      <c r="AD16">
        <v>1</v>
      </c>
      <c r="AE16">
        <v>1</v>
      </c>
      <c r="AF16" t="s">
        <v>3</v>
      </c>
      <c r="AG16">
        <v>8.24</v>
      </c>
      <c r="AH16">
        <v>2</v>
      </c>
      <c r="AI16">
        <v>48584170</v>
      </c>
      <c r="AJ16">
        <v>16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</row>
    <row r="17" spans="1:44">
      <c r="A17">
        <f>ROW(Source!A32)</f>
        <v>32</v>
      </c>
      <c r="B17">
        <v>48584175</v>
      </c>
      <c r="C17">
        <v>48584169</v>
      </c>
      <c r="D17">
        <v>121548</v>
      </c>
      <c r="E17">
        <v>1</v>
      </c>
      <c r="F17">
        <v>1</v>
      </c>
      <c r="G17">
        <v>1</v>
      </c>
      <c r="H17">
        <v>1</v>
      </c>
      <c r="I17" t="s">
        <v>24</v>
      </c>
      <c r="J17" t="s">
        <v>3</v>
      </c>
      <c r="K17" t="s">
        <v>992</v>
      </c>
      <c r="L17">
        <v>608254</v>
      </c>
      <c r="N17">
        <v>1013</v>
      </c>
      <c r="O17" t="s">
        <v>993</v>
      </c>
      <c r="P17" t="s">
        <v>993</v>
      </c>
      <c r="Q17">
        <v>1</v>
      </c>
      <c r="X17">
        <v>1.1499999999999999</v>
      </c>
      <c r="Y17">
        <v>0</v>
      </c>
      <c r="Z17">
        <v>0</v>
      </c>
      <c r="AA17">
        <v>0</v>
      </c>
      <c r="AB17">
        <v>0</v>
      </c>
      <c r="AC17">
        <v>0</v>
      </c>
      <c r="AD17">
        <v>1</v>
      </c>
      <c r="AE17">
        <v>2</v>
      </c>
      <c r="AF17" t="s">
        <v>3</v>
      </c>
      <c r="AG17">
        <v>1.1499999999999999</v>
      </c>
      <c r="AH17">
        <v>2</v>
      </c>
      <c r="AI17">
        <v>48584171</v>
      </c>
      <c r="AJ17">
        <v>17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</row>
    <row r="18" spans="1:44">
      <c r="A18">
        <f>ROW(Source!A32)</f>
        <v>32</v>
      </c>
      <c r="B18">
        <v>48584176</v>
      </c>
      <c r="C18">
        <v>48584169</v>
      </c>
      <c r="D18">
        <v>40547251</v>
      </c>
      <c r="E18">
        <v>1</v>
      </c>
      <c r="F18">
        <v>1</v>
      </c>
      <c r="G18">
        <v>1</v>
      </c>
      <c r="H18">
        <v>2</v>
      </c>
      <c r="I18" t="s">
        <v>994</v>
      </c>
      <c r="J18" t="s">
        <v>995</v>
      </c>
      <c r="K18" t="s">
        <v>996</v>
      </c>
      <c r="L18">
        <v>1368</v>
      </c>
      <c r="N18">
        <v>1011</v>
      </c>
      <c r="O18" t="s">
        <v>997</v>
      </c>
      <c r="P18" t="s">
        <v>997</v>
      </c>
      <c r="Q18">
        <v>1</v>
      </c>
      <c r="X18">
        <v>1.1499999999999999</v>
      </c>
      <c r="Y18">
        <v>0</v>
      </c>
      <c r="Z18">
        <v>59.38</v>
      </c>
      <c r="AA18">
        <v>9</v>
      </c>
      <c r="AB18">
        <v>0</v>
      </c>
      <c r="AC18">
        <v>0</v>
      </c>
      <c r="AD18">
        <v>1</v>
      </c>
      <c r="AE18">
        <v>0</v>
      </c>
      <c r="AF18" t="s">
        <v>3</v>
      </c>
      <c r="AG18">
        <v>1.1499999999999999</v>
      </c>
      <c r="AH18">
        <v>2</v>
      </c>
      <c r="AI18">
        <v>48584172</v>
      </c>
      <c r="AJ18">
        <v>18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</row>
    <row r="19" spans="1:44">
      <c r="A19">
        <f>ROW(Source!A32)</f>
        <v>32</v>
      </c>
      <c r="B19">
        <v>48584177</v>
      </c>
      <c r="C19">
        <v>48584169</v>
      </c>
      <c r="D19">
        <v>40548569</v>
      </c>
      <c r="E19">
        <v>1</v>
      </c>
      <c r="F19">
        <v>1</v>
      </c>
      <c r="G19">
        <v>1</v>
      </c>
      <c r="H19">
        <v>2</v>
      </c>
      <c r="I19" t="s">
        <v>998</v>
      </c>
      <c r="J19" t="s">
        <v>999</v>
      </c>
      <c r="K19" t="s">
        <v>1000</v>
      </c>
      <c r="L19">
        <v>1368</v>
      </c>
      <c r="N19">
        <v>1011</v>
      </c>
      <c r="O19" t="s">
        <v>997</v>
      </c>
      <c r="P19" t="s">
        <v>997</v>
      </c>
      <c r="Q19">
        <v>1</v>
      </c>
      <c r="X19">
        <v>2.2999999999999998</v>
      </c>
      <c r="Y19">
        <v>0</v>
      </c>
      <c r="Z19">
        <v>1.69</v>
      </c>
      <c r="AA19">
        <v>0</v>
      </c>
      <c r="AB19">
        <v>0</v>
      </c>
      <c r="AC19">
        <v>0</v>
      </c>
      <c r="AD19">
        <v>1</v>
      </c>
      <c r="AE19">
        <v>0</v>
      </c>
      <c r="AF19" t="s">
        <v>3</v>
      </c>
      <c r="AG19">
        <v>2.2999999999999998</v>
      </c>
      <c r="AH19">
        <v>2</v>
      </c>
      <c r="AI19">
        <v>48584173</v>
      </c>
      <c r="AJ19">
        <v>19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</row>
    <row r="20" spans="1:44">
      <c r="A20">
        <f>ROW(Source!A33)</f>
        <v>33</v>
      </c>
      <c r="B20">
        <v>48584182</v>
      </c>
      <c r="C20">
        <v>48584178</v>
      </c>
      <c r="D20">
        <v>23134047</v>
      </c>
      <c r="E20">
        <v>1</v>
      </c>
      <c r="F20">
        <v>1</v>
      </c>
      <c r="G20">
        <v>1</v>
      </c>
      <c r="H20">
        <v>1</v>
      </c>
      <c r="I20" t="s">
        <v>1007</v>
      </c>
      <c r="J20" t="s">
        <v>3</v>
      </c>
      <c r="K20" t="s">
        <v>1008</v>
      </c>
      <c r="L20">
        <v>1369</v>
      </c>
      <c r="N20">
        <v>1013</v>
      </c>
      <c r="O20" t="s">
        <v>991</v>
      </c>
      <c r="P20" t="s">
        <v>991</v>
      </c>
      <c r="Q20">
        <v>1</v>
      </c>
      <c r="X20">
        <v>7.31</v>
      </c>
      <c r="Y20">
        <v>0</v>
      </c>
      <c r="Z20">
        <v>0</v>
      </c>
      <c r="AA20">
        <v>0</v>
      </c>
      <c r="AB20">
        <v>8.07</v>
      </c>
      <c r="AC20">
        <v>0</v>
      </c>
      <c r="AD20">
        <v>1</v>
      </c>
      <c r="AE20">
        <v>1</v>
      </c>
      <c r="AF20" t="s">
        <v>3</v>
      </c>
      <c r="AG20">
        <v>7.31</v>
      </c>
      <c r="AH20">
        <v>2</v>
      </c>
      <c r="AI20">
        <v>48584179</v>
      </c>
      <c r="AJ20">
        <v>20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</row>
    <row r="21" spans="1:44">
      <c r="A21">
        <f>ROW(Source!A33)</f>
        <v>33</v>
      </c>
      <c r="B21">
        <v>48584183</v>
      </c>
      <c r="C21">
        <v>48584178</v>
      </c>
      <c r="D21">
        <v>121548</v>
      </c>
      <c r="E21">
        <v>1</v>
      </c>
      <c r="F21">
        <v>1</v>
      </c>
      <c r="G21">
        <v>1</v>
      </c>
      <c r="H21">
        <v>1</v>
      </c>
      <c r="I21" t="s">
        <v>24</v>
      </c>
      <c r="J21" t="s">
        <v>3</v>
      </c>
      <c r="K21" t="s">
        <v>992</v>
      </c>
      <c r="L21">
        <v>608254</v>
      </c>
      <c r="N21">
        <v>1013</v>
      </c>
      <c r="O21" t="s">
        <v>993</v>
      </c>
      <c r="P21" t="s">
        <v>993</v>
      </c>
      <c r="Q21">
        <v>1</v>
      </c>
      <c r="X21">
        <v>0.2</v>
      </c>
      <c r="Y21">
        <v>0</v>
      </c>
      <c r="Z21">
        <v>0</v>
      </c>
      <c r="AA21">
        <v>0</v>
      </c>
      <c r="AB21">
        <v>0</v>
      </c>
      <c r="AC21">
        <v>0</v>
      </c>
      <c r="AD21">
        <v>1</v>
      </c>
      <c r="AE21">
        <v>2</v>
      </c>
      <c r="AF21" t="s">
        <v>3</v>
      </c>
      <c r="AG21">
        <v>0.2</v>
      </c>
      <c r="AH21">
        <v>2</v>
      </c>
      <c r="AI21">
        <v>48584180</v>
      </c>
      <c r="AJ21">
        <v>21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</row>
    <row r="22" spans="1:44">
      <c r="A22">
        <f>ROW(Source!A33)</f>
        <v>33</v>
      </c>
      <c r="B22">
        <v>48584184</v>
      </c>
      <c r="C22">
        <v>48584178</v>
      </c>
      <c r="D22">
        <v>37611948</v>
      </c>
      <c r="E22">
        <v>1</v>
      </c>
      <c r="F22">
        <v>1</v>
      </c>
      <c r="G22">
        <v>1</v>
      </c>
      <c r="H22">
        <v>2</v>
      </c>
      <c r="I22" t="s">
        <v>1009</v>
      </c>
      <c r="J22" t="s">
        <v>1010</v>
      </c>
      <c r="K22" t="s">
        <v>1011</v>
      </c>
      <c r="L22">
        <v>1368</v>
      </c>
      <c r="N22">
        <v>1011</v>
      </c>
      <c r="O22" t="s">
        <v>997</v>
      </c>
      <c r="P22" t="s">
        <v>997</v>
      </c>
      <c r="Q22">
        <v>1</v>
      </c>
      <c r="X22">
        <v>0.2</v>
      </c>
      <c r="Y22">
        <v>0</v>
      </c>
      <c r="Z22">
        <v>32.090000000000003</v>
      </c>
      <c r="AA22">
        <v>10.35</v>
      </c>
      <c r="AB22">
        <v>0</v>
      </c>
      <c r="AC22">
        <v>0</v>
      </c>
      <c r="AD22">
        <v>1</v>
      </c>
      <c r="AE22">
        <v>0</v>
      </c>
      <c r="AF22" t="s">
        <v>3</v>
      </c>
      <c r="AG22">
        <v>0.2</v>
      </c>
      <c r="AH22">
        <v>2</v>
      </c>
      <c r="AI22">
        <v>48584181</v>
      </c>
      <c r="AJ22">
        <v>22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</row>
    <row r="23" spans="1:44">
      <c r="A23">
        <f>ROW(Source!A34)</f>
        <v>34</v>
      </c>
      <c r="B23">
        <v>48584191</v>
      </c>
      <c r="C23">
        <v>48584185</v>
      </c>
      <c r="D23">
        <v>23130498</v>
      </c>
      <c r="E23">
        <v>1</v>
      </c>
      <c r="F23">
        <v>1</v>
      </c>
      <c r="G23">
        <v>1</v>
      </c>
      <c r="H23">
        <v>1</v>
      </c>
      <c r="I23" t="s">
        <v>1012</v>
      </c>
      <c r="J23" t="s">
        <v>3</v>
      </c>
      <c r="K23" t="s">
        <v>1013</v>
      </c>
      <c r="L23">
        <v>1369</v>
      </c>
      <c r="N23">
        <v>1013</v>
      </c>
      <c r="O23" t="s">
        <v>991</v>
      </c>
      <c r="P23" t="s">
        <v>991</v>
      </c>
      <c r="Q23">
        <v>1</v>
      </c>
      <c r="X23">
        <v>74.3</v>
      </c>
      <c r="Y23">
        <v>0</v>
      </c>
      <c r="Z23">
        <v>0</v>
      </c>
      <c r="AA23">
        <v>0</v>
      </c>
      <c r="AB23">
        <v>7.36</v>
      </c>
      <c r="AC23">
        <v>0</v>
      </c>
      <c r="AD23">
        <v>1</v>
      </c>
      <c r="AE23">
        <v>1</v>
      </c>
      <c r="AF23" t="s">
        <v>3</v>
      </c>
      <c r="AG23">
        <v>74.3</v>
      </c>
      <c r="AH23">
        <v>2</v>
      </c>
      <c r="AI23">
        <v>48584186</v>
      </c>
      <c r="AJ23">
        <v>23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</row>
    <row r="24" spans="1:44">
      <c r="A24">
        <f>ROW(Source!A34)</f>
        <v>34</v>
      </c>
      <c r="B24">
        <v>48584192</v>
      </c>
      <c r="C24">
        <v>48584185</v>
      </c>
      <c r="D24">
        <v>121548</v>
      </c>
      <c r="E24">
        <v>1</v>
      </c>
      <c r="F24">
        <v>1</v>
      </c>
      <c r="G24">
        <v>1</v>
      </c>
      <c r="H24">
        <v>1</v>
      </c>
      <c r="I24" t="s">
        <v>24</v>
      </c>
      <c r="J24" t="s">
        <v>3</v>
      </c>
      <c r="K24" t="s">
        <v>992</v>
      </c>
      <c r="L24">
        <v>608254</v>
      </c>
      <c r="N24">
        <v>1013</v>
      </c>
      <c r="O24" t="s">
        <v>993</v>
      </c>
      <c r="P24" t="s">
        <v>993</v>
      </c>
      <c r="Q24">
        <v>1</v>
      </c>
      <c r="X24">
        <v>1.99</v>
      </c>
      <c r="Y24">
        <v>0</v>
      </c>
      <c r="Z24">
        <v>0</v>
      </c>
      <c r="AA24">
        <v>0</v>
      </c>
      <c r="AB24">
        <v>0</v>
      </c>
      <c r="AC24">
        <v>0</v>
      </c>
      <c r="AD24">
        <v>1</v>
      </c>
      <c r="AE24">
        <v>2</v>
      </c>
      <c r="AF24" t="s">
        <v>3</v>
      </c>
      <c r="AG24">
        <v>1.99</v>
      </c>
      <c r="AH24">
        <v>2</v>
      </c>
      <c r="AI24">
        <v>48584187</v>
      </c>
      <c r="AJ24">
        <v>24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</row>
    <row r="25" spans="1:44">
      <c r="A25">
        <f>ROW(Source!A34)</f>
        <v>34</v>
      </c>
      <c r="B25">
        <v>48584193</v>
      </c>
      <c r="C25">
        <v>48584185</v>
      </c>
      <c r="D25">
        <v>37611948</v>
      </c>
      <c r="E25">
        <v>1</v>
      </c>
      <c r="F25">
        <v>1</v>
      </c>
      <c r="G25">
        <v>1</v>
      </c>
      <c r="H25">
        <v>2</v>
      </c>
      <c r="I25" t="s">
        <v>1009</v>
      </c>
      <c r="J25" t="s">
        <v>1010</v>
      </c>
      <c r="K25" t="s">
        <v>1011</v>
      </c>
      <c r="L25">
        <v>1368</v>
      </c>
      <c r="N25">
        <v>1011</v>
      </c>
      <c r="O25" t="s">
        <v>997</v>
      </c>
      <c r="P25" t="s">
        <v>997</v>
      </c>
      <c r="Q25">
        <v>1</v>
      </c>
      <c r="X25">
        <v>0.35</v>
      </c>
      <c r="Y25">
        <v>0</v>
      </c>
      <c r="Z25">
        <v>32.090000000000003</v>
      </c>
      <c r="AA25">
        <v>10.35</v>
      </c>
      <c r="AB25">
        <v>0</v>
      </c>
      <c r="AC25">
        <v>0</v>
      </c>
      <c r="AD25">
        <v>1</v>
      </c>
      <c r="AE25">
        <v>0</v>
      </c>
      <c r="AF25" t="s">
        <v>3</v>
      </c>
      <c r="AG25">
        <v>0.35</v>
      </c>
      <c r="AH25">
        <v>2</v>
      </c>
      <c r="AI25">
        <v>48584188</v>
      </c>
      <c r="AJ25">
        <v>25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</row>
    <row r="26" spans="1:44">
      <c r="A26">
        <f>ROW(Source!A34)</f>
        <v>34</v>
      </c>
      <c r="B26">
        <v>48584194</v>
      </c>
      <c r="C26">
        <v>48584185</v>
      </c>
      <c r="D26">
        <v>37612063</v>
      </c>
      <c r="E26">
        <v>1</v>
      </c>
      <c r="F26">
        <v>1</v>
      </c>
      <c r="G26">
        <v>1</v>
      </c>
      <c r="H26">
        <v>2</v>
      </c>
      <c r="I26" t="s">
        <v>994</v>
      </c>
      <c r="J26" t="s">
        <v>1014</v>
      </c>
      <c r="K26" t="s">
        <v>1015</v>
      </c>
      <c r="L26">
        <v>1368</v>
      </c>
      <c r="N26">
        <v>1011</v>
      </c>
      <c r="O26" t="s">
        <v>997</v>
      </c>
      <c r="P26" t="s">
        <v>997</v>
      </c>
      <c r="Q26">
        <v>1</v>
      </c>
      <c r="X26">
        <v>1.64</v>
      </c>
      <c r="Y26">
        <v>0</v>
      </c>
      <c r="Z26">
        <v>59.38</v>
      </c>
      <c r="AA26">
        <v>9</v>
      </c>
      <c r="AB26">
        <v>0</v>
      </c>
      <c r="AC26">
        <v>0</v>
      </c>
      <c r="AD26">
        <v>1</v>
      </c>
      <c r="AE26">
        <v>0</v>
      </c>
      <c r="AF26" t="s">
        <v>3</v>
      </c>
      <c r="AG26">
        <v>1.64</v>
      </c>
      <c r="AH26">
        <v>2</v>
      </c>
      <c r="AI26">
        <v>48584189</v>
      </c>
      <c r="AJ26">
        <v>26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</row>
    <row r="27" spans="1:44">
      <c r="A27">
        <f>ROW(Source!A34)</f>
        <v>34</v>
      </c>
      <c r="B27">
        <v>48584195</v>
      </c>
      <c r="C27">
        <v>48584185</v>
      </c>
      <c r="D27">
        <v>37613412</v>
      </c>
      <c r="E27">
        <v>1</v>
      </c>
      <c r="F27">
        <v>1</v>
      </c>
      <c r="G27">
        <v>1</v>
      </c>
      <c r="H27">
        <v>2</v>
      </c>
      <c r="I27" t="s">
        <v>998</v>
      </c>
      <c r="J27" t="s">
        <v>1016</v>
      </c>
      <c r="K27" t="s">
        <v>1000</v>
      </c>
      <c r="L27">
        <v>1368</v>
      </c>
      <c r="N27">
        <v>1011</v>
      </c>
      <c r="O27" t="s">
        <v>997</v>
      </c>
      <c r="P27" t="s">
        <v>997</v>
      </c>
      <c r="Q27">
        <v>1</v>
      </c>
      <c r="X27">
        <v>3.28</v>
      </c>
      <c r="Y27">
        <v>0</v>
      </c>
      <c r="Z27">
        <v>1.69</v>
      </c>
      <c r="AA27">
        <v>0</v>
      </c>
      <c r="AB27">
        <v>0</v>
      </c>
      <c r="AC27">
        <v>0</v>
      </c>
      <c r="AD27">
        <v>1</v>
      </c>
      <c r="AE27">
        <v>0</v>
      </c>
      <c r="AF27" t="s">
        <v>3</v>
      </c>
      <c r="AG27">
        <v>3.28</v>
      </c>
      <c r="AH27">
        <v>2</v>
      </c>
      <c r="AI27">
        <v>48584190</v>
      </c>
      <c r="AJ27">
        <v>27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</row>
    <row r="28" spans="1:44">
      <c r="A28">
        <f>ROW(Source!A35)</f>
        <v>35</v>
      </c>
      <c r="B28">
        <v>48584200</v>
      </c>
      <c r="C28">
        <v>48584196</v>
      </c>
      <c r="D28">
        <v>23134047</v>
      </c>
      <c r="E28">
        <v>1</v>
      </c>
      <c r="F28">
        <v>1</v>
      </c>
      <c r="G28">
        <v>1</v>
      </c>
      <c r="H28">
        <v>1</v>
      </c>
      <c r="I28" t="s">
        <v>1007</v>
      </c>
      <c r="J28" t="s">
        <v>3</v>
      </c>
      <c r="K28" t="s">
        <v>1008</v>
      </c>
      <c r="L28">
        <v>1369</v>
      </c>
      <c r="N28">
        <v>1013</v>
      </c>
      <c r="O28" t="s">
        <v>991</v>
      </c>
      <c r="P28" t="s">
        <v>991</v>
      </c>
      <c r="Q28">
        <v>1</v>
      </c>
      <c r="X28">
        <v>9.58</v>
      </c>
      <c r="Y28">
        <v>0</v>
      </c>
      <c r="Z28">
        <v>0</v>
      </c>
      <c r="AA28">
        <v>0</v>
      </c>
      <c r="AB28">
        <v>8.07</v>
      </c>
      <c r="AC28">
        <v>0</v>
      </c>
      <c r="AD28">
        <v>1</v>
      </c>
      <c r="AE28">
        <v>1</v>
      </c>
      <c r="AF28" t="s">
        <v>3</v>
      </c>
      <c r="AG28">
        <v>9.58</v>
      </c>
      <c r="AH28">
        <v>2</v>
      </c>
      <c r="AI28">
        <v>48584197</v>
      </c>
      <c r="AJ28">
        <v>28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</row>
    <row r="29" spans="1:44">
      <c r="A29">
        <f>ROW(Source!A35)</f>
        <v>35</v>
      </c>
      <c r="B29">
        <v>48584201</v>
      </c>
      <c r="C29">
        <v>48584196</v>
      </c>
      <c r="D29">
        <v>121548</v>
      </c>
      <c r="E29">
        <v>1</v>
      </c>
      <c r="F29">
        <v>1</v>
      </c>
      <c r="G29">
        <v>1</v>
      </c>
      <c r="H29">
        <v>1</v>
      </c>
      <c r="I29" t="s">
        <v>24</v>
      </c>
      <c r="J29" t="s">
        <v>3</v>
      </c>
      <c r="K29" t="s">
        <v>992</v>
      </c>
      <c r="L29">
        <v>608254</v>
      </c>
      <c r="N29">
        <v>1013</v>
      </c>
      <c r="O29" t="s">
        <v>993</v>
      </c>
      <c r="P29" t="s">
        <v>993</v>
      </c>
      <c r="Q29">
        <v>1</v>
      </c>
      <c r="X29">
        <v>0.2</v>
      </c>
      <c r="Y29">
        <v>0</v>
      </c>
      <c r="Z29">
        <v>0</v>
      </c>
      <c r="AA29">
        <v>0</v>
      </c>
      <c r="AB29">
        <v>0</v>
      </c>
      <c r="AC29">
        <v>0</v>
      </c>
      <c r="AD29">
        <v>1</v>
      </c>
      <c r="AE29">
        <v>2</v>
      </c>
      <c r="AF29" t="s">
        <v>3</v>
      </c>
      <c r="AG29">
        <v>0.2</v>
      </c>
      <c r="AH29">
        <v>2</v>
      </c>
      <c r="AI29">
        <v>48584198</v>
      </c>
      <c r="AJ29">
        <v>29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</row>
    <row r="30" spans="1:44">
      <c r="A30">
        <f>ROW(Source!A35)</f>
        <v>35</v>
      </c>
      <c r="B30">
        <v>48584202</v>
      </c>
      <c r="C30">
        <v>48584196</v>
      </c>
      <c r="D30">
        <v>40547141</v>
      </c>
      <c r="E30">
        <v>1</v>
      </c>
      <c r="F30">
        <v>1</v>
      </c>
      <c r="G30">
        <v>1</v>
      </c>
      <c r="H30">
        <v>2</v>
      </c>
      <c r="I30" t="s">
        <v>1009</v>
      </c>
      <c r="J30" t="s">
        <v>1017</v>
      </c>
      <c r="K30" t="s">
        <v>1011</v>
      </c>
      <c r="L30">
        <v>1368</v>
      </c>
      <c r="N30">
        <v>1011</v>
      </c>
      <c r="O30" t="s">
        <v>997</v>
      </c>
      <c r="P30" t="s">
        <v>997</v>
      </c>
      <c r="Q30">
        <v>1</v>
      </c>
      <c r="X30">
        <v>0.2</v>
      </c>
      <c r="Y30">
        <v>0</v>
      </c>
      <c r="Z30">
        <v>32.090000000000003</v>
      </c>
      <c r="AA30">
        <v>12.1</v>
      </c>
      <c r="AB30">
        <v>0</v>
      </c>
      <c r="AC30">
        <v>0</v>
      </c>
      <c r="AD30">
        <v>1</v>
      </c>
      <c r="AE30">
        <v>0</v>
      </c>
      <c r="AF30" t="s">
        <v>3</v>
      </c>
      <c r="AG30">
        <v>0.2</v>
      </c>
      <c r="AH30">
        <v>2</v>
      </c>
      <c r="AI30">
        <v>48584199</v>
      </c>
      <c r="AJ30">
        <v>30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</row>
    <row r="31" spans="1:44">
      <c r="A31">
        <f>ROW(Source!A37)</f>
        <v>37</v>
      </c>
      <c r="B31">
        <v>48584207</v>
      </c>
      <c r="C31">
        <v>48584204</v>
      </c>
      <c r="D31">
        <v>23129555</v>
      </c>
      <c r="E31">
        <v>1</v>
      </c>
      <c r="F31">
        <v>1</v>
      </c>
      <c r="G31">
        <v>1</v>
      </c>
      <c r="H31">
        <v>1</v>
      </c>
      <c r="I31" t="s">
        <v>1018</v>
      </c>
      <c r="J31" t="s">
        <v>3</v>
      </c>
      <c r="K31" t="s">
        <v>1019</v>
      </c>
      <c r="L31">
        <v>1369</v>
      </c>
      <c r="N31">
        <v>1013</v>
      </c>
      <c r="O31" t="s">
        <v>991</v>
      </c>
      <c r="P31" t="s">
        <v>991</v>
      </c>
      <c r="Q31">
        <v>1</v>
      </c>
      <c r="X31">
        <v>3.77</v>
      </c>
      <c r="Y31">
        <v>0</v>
      </c>
      <c r="Z31">
        <v>0</v>
      </c>
      <c r="AA31">
        <v>0</v>
      </c>
      <c r="AB31">
        <v>7.29</v>
      </c>
      <c r="AC31">
        <v>0</v>
      </c>
      <c r="AD31">
        <v>1</v>
      </c>
      <c r="AE31">
        <v>1</v>
      </c>
      <c r="AF31" t="s">
        <v>3</v>
      </c>
      <c r="AG31">
        <v>3.77</v>
      </c>
      <c r="AH31">
        <v>2</v>
      </c>
      <c r="AI31">
        <v>48584205</v>
      </c>
      <c r="AJ31">
        <v>31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</row>
    <row r="32" spans="1:44">
      <c r="A32">
        <f>ROW(Source!A37)</f>
        <v>37</v>
      </c>
      <c r="B32">
        <v>48584208</v>
      </c>
      <c r="C32">
        <v>48584204</v>
      </c>
      <c r="D32">
        <v>40539428</v>
      </c>
      <c r="E32">
        <v>1</v>
      </c>
      <c r="F32">
        <v>1</v>
      </c>
      <c r="G32">
        <v>1</v>
      </c>
      <c r="H32">
        <v>3</v>
      </c>
      <c r="I32" t="s">
        <v>38</v>
      </c>
      <c r="J32" t="s">
        <v>41</v>
      </c>
      <c r="K32" t="s">
        <v>39</v>
      </c>
      <c r="L32">
        <v>1348</v>
      </c>
      <c r="N32">
        <v>1009</v>
      </c>
      <c r="O32" t="s">
        <v>40</v>
      </c>
      <c r="P32" t="s">
        <v>40</v>
      </c>
      <c r="Q32">
        <v>1000</v>
      </c>
      <c r="X32">
        <v>0.11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 t="s">
        <v>3</v>
      </c>
      <c r="AG32">
        <v>0.11</v>
      </c>
      <c r="AH32">
        <v>2</v>
      </c>
      <c r="AI32">
        <v>48584206</v>
      </c>
      <c r="AJ32">
        <v>32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</row>
    <row r="33" spans="1:44">
      <c r="A33">
        <f>ROW(Source!A39)</f>
        <v>39</v>
      </c>
      <c r="B33">
        <v>48584213</v>
      </c>
      <c r="C33">
        <v>48584210</v>
      </c>
      <c r="D33">
        <v>23129555</v>
      </c>
      <c r="E33">
        <v>1</v>
      </c>
      <c r="F33">
        <v>1</v>
      </c>
      <c r="G33">
        <v>1</v>
      </c>
      <c r="H33">
        <v>1</v>
      </c>
      <c r="I33" t="s">
        <v>1018</v>
      </c>
      <c r="J33" t="s">
        <v>3</v>
      </c>
      <c r="K33" t="s">
        <v>1019</v>
      </c>
      <c r="L33">
        <v>1369</v>
      </c>
      <c r="N33">
        <v>1013</v>
      </c>
      <c r="O33" t="s">
        <v>991</v>
      </c>
      <c r="P33" t="s">
        <v>991</v>
      </c>
      <c r="Q33">
        <v>1</v>
      </c>
      <c r="X33">
        <v>14.28</v>
      </c>
      <c r="Y33">
        <v>0</v>
      </c>
      <c r="Z33">
        <v>0</v>
      </c>
      <c r="AA33">
        <v>0</v>
      </c>
      <c r="AB33">
        <v>7.29</v>
      </c>
      <c r="AC33">
        <v>0</v>
      </c>
      <c r="AD33">
        <v>1</v>
      </c>
      <c r="AE33">
        <v>1</v>
      </c>
      <c r="AF33" t="s">
        <v>3</v>
      </c>
      <c r="AG33">
        <v>14.28</v>
      </c>
      <c r="AH33">
        <v>2</v>
      </c>
      <c r="AI33">
        <v>48584211</v>
      </c>
      <c r="AJ33">
        <v>33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</row>
    <row r="34" spans="1:44">
      <c r="A34">
        <f>ROW(Source!A39)</f>
        <v>39</v>
      </c>
      <c r="B34">
        <v>48584214</v>
      </c>
      <c r="C34">
        <v>48584210</v>
      </c>
      <c r="D34">
        <v>40539428</v>
      </c>
      <c r="E34">
        <v>1</v>
      </c>
      <c r="F34">
        <v>1</v>
      </c>
      <c r="G34">
        <v>1</v>
      </c>
      <c r="H34">
        <v>3</v>
      </c>
      <c r="I34" t="s">
        <v>38</v>
      </c>
      <c r="J34" t="s">
        <v>41</v>
      </c>
      <c r="K34" t="s">
        <v>39</v>
      </c>
      <c r="L34">
        <v>1348</v>
      </c>
      <c r="N34">
        <v>1009</v>
      </c>
      <c r="O34" t="s">
        <v>40</v>
      </c>
      <c r="P34" t="s">
        <v>40</v>
      </c>
      <c r="Q34">
        <v>1000</v>
      </c>
      <c r="X34">
        <v>0.62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 t="s">
        <v>3</v>
      </c>
      <c r="AG34">
        <v>0.62</v>
      </c>
      <c r="AH34">
        <v>2</v>
      </c>
      <c r="AI34">
        <v>48584212</v>
      </c>
      <c r="AJ34">
        <v>34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</row>
    <row r="35" spans="1:44">
      <c r="A35">
        <f>ROW(Source!A41)</f>
        <v>41</v>
      </c>
      <c r="B35">
        <v>48584221</v>
      </c>
      <c r="C35">
        <v>48584216</v>
      </c>
      <c r="D35">
        <v>23129555</v>
      </c>
      <c r="E35">
        <v>1</v>
      </c>
      <c r="F35">
        <v>1</v>
      </c>
      <c r="G35">
        <v>1</v>
      </c>
      <c r="H35">
        <v>1</v>
      </c>
      <c r="I35" t="s">
        <v>1018</v>
      </c>
      <c r="J35" t="s">
        <v>3</v>
      </c>
      <c r="K35" t="s">
        <v>1019</v>
      </c>
      <c r="L35">
        <v>1369</v>
      </c>
      <c r="N35">
        <v>1013</v>
      </c>
      <c r="O35" t="s">
        <v>991</v>
      </c>
      <c r="P35" t="s">
        <v>991</v>
      </c>
      <c r="Q35">
        <v>1</v>
      </c>
      <c r="X35">
        <v>11.39</v>
      </c>
      <c r="Y35">
        <v>0</v>
      </c>
      <c r="Z35">
        <v>0</v>
      </c>
      <c r="AA35">
        <v>0</v>
      </c>
      <c r="AB35">
        <v>7.29</v>
      </c>
      <c r="AC35">
        <v>0</v>
      </c>
      <c r="AD35">
        <v>1</v>
      </c>
      <c r="AE35">
        <v>1</v>
      </c>
      <c r="AF35" t="s">
        <v>3</v>
      </c>
      <c r="AG35">
        <v>11.39</v>
      </c>
      <c r="AH35">
        <v>2</v>
      </c>
      <c r="AI35">
        <v>48584217</v>
      </c>
      <c r="AJ35">
        <v>35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</row>
    <row r="36" spans="1:44">
      <c r="A36">
        <f>ROW(Source!A41)</f>
        <v>41</v>
      </c>
      <c r="B36">
        <v>48584222</v>
      </c>
      <c r="C36">
        <v>48584216</v>
      </c>
      <c r="D36">
        <v>121548</v>
      </c>
      <c r="E36">
        <v>1</v>
      </c>
      <c r="F36">
        <v>1</v>
      </c>
      <c r="G36">
        <v>1</v>
      </c>
      <c r="H36">
        <v>1</v>
      </c>
      <c r="I36" t="s">
        <v>24</v>
      </c>
      <c r="J36" t="s">
        <v>3</v>
      </c>
      <c r="K36" t="s">
        <v>992</v>
      </c>
      <c r="L36">
        <v>608254</v>
      </c>
      <c r="N36">
        <v>1013</v>
      </c>
      <c r="O36" t="s">
        <v>993</v>
      </c>
      <c r="P36" t="s">
        <v>993</v>
      </c>
      <c r="Q36">
        <v>1</v>
      </c>
      <c r="X36">
        <v>0.13</v>
      </c>
      <c r="Y36">
        <v>0</v>
      </c>
      <c r="Z36">
        <v>0</v>
      </c>
      <c r="AA36">
        <v>0</v>
      </c>
      <c r="AB36">
        <v>0</v>
      </c>
      <c r="AC36">
        <v>0</v>
      </c>
      <c r="AD36">
        <v>1</v>
      </c>
      <c r="AE36">
        <v>2</v>
      </c>
      <c r="AF36" t="s">
        <v>3</v>
      </c>
      <c r="AG36">
        <v>0.13</v>
      </c>
      <c r="AH36">
        <v>2</v>
      </c>
      <c r="AI36">
        <v>48584218</v>
      </c>
      <c r="AJ36">
        <v>36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</row>
    <row r="37" spans="1:44">
      <c r="A37">
        <f>ROW(Source!A41)</f>
        <v>41</v>
      </c>
      <c r="B37">
        <v>48584223</v>
      </c>
      <c r="C37">
        <v>48584216</v>
      </c>
      <c r="D37">
        <v>40547141</v>
      </c>
      <c r="E37">
        <v>1</v>
      </c>
      <c r="F37">
        <v>1</v>
      </c>
      <c r="G37">
        <v>1</v>
      </c>
      <c r="H37">
        <v>2</v>
      </c>
      <c r="I37" t="s">
        <v>1009</v>
      </c>
      <c r="J37" t="s">
        <v>1017</v>
      </c>
      <c r="K37" t="s">
        <v>1011</v>
      </c>
      <c r="L37">
        <v>1368</v>
      </c>
      <c r="N37">
        <v>1011</v>
      </c>
      <c r="O37" t="s">
        <v>997</v>
      </c>
      <c r="P37" t="s">
        <v>997</v>
      </c>
      <c r="Q37">
        <v>1</v>
      </c>
      <c r="X37">
        <v>0.13</v>
      </c>
      <c r="Y37">
        <v>0</v>
      </c>
      <c r="Z37">
        <v>32.090000000000003</v>
      </c>
      <c r="AA37">
        <v>12.1</v>
      </c>
      <c r="AB37">
        <v>0</v>
      </c>
      <c r="AC37">
        <v>0</v>
      </c>
      <c r="AD37">
        <v>1</v>
      </c>
      <c r="AE37">
        <v>0</v>
      </c>
      <c r="AF37" t="s">
        <v>3</v>
      </c>
      <c r="AG37">
        <v>0.13</v>
      </c>
      <c r="AH37">
        <v>2</v>
      </c>
      <c r="AI37">
        <v>48584219</v>
      </c>
      <c r="AJ37">
        <v>37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</row>
    <row r="38" spans="1:44">
      <c r="A38">
        <f>ROW(Source!A41)</f>
        <v>41</v>
      </c>
      <c r="B38">
        <v>48584224</v>
      </c>
      <c r="C38">
        <v>48584216</v>
      </c>
      <c r="D38">
        <v>40539428</v>
      </c>
      <c r="E38">
        <v>1</v>
      </c>
      <c r="F38">
        <v>1</v>
      </c>
      <c r="G38">
        <v>1</v>
      </c>
      <c r="H38">
        <v>3</v>
      </c>
      <c r="I38" t="s">
        <v>38</v>
      </c>
      <c r="J38" t="s">
        <v>41</v>
      </c>
      <c r="K38" t="s">
        <v>39</v>
      </c>
      <c r="L38">
        <v>1348</v>
      </c>
      <c r="N38">
        <v>1009</v>
      </c>
      <c r="O38" t="s">
        <v>40</v>
      </c>
      <c r="P38" t="s">
        <v>40</v>
      </c>
      <c r="Q38">
        <v>1000</v>
      </c>
      <c r="X38">
        <v>0.47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 t="s">
        <v>3</v>
      </c>
      <c r="AG38">
        <v>0.47</v>
      </c>
      <c r="AH38">
        <v>2</v>
      </c>
      <c r="AI38">
        <v>48584220</v>
      </c>
      <c r="AJ38">
        <v>38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</row>
    <row r="39" spans="1:44">
      <c r="A39">
        <f>ROW(Source!A43)</f>
        <v>43</v>
      </c>
      <c r="B39">
        <v>48584231</v>
      </c>
      <c r="C39">
        <v>48584226</v>
      </c>
      <c r="D39">
        <v>23134555</v>
      </c>
      <c r="E39">
        <v>1</v>
      </c>
      <c r="F39">
        <v>1</v>
      </c>
      <c r="G39">
        <v>1</v>
      </c>
      <c r="H39">
        <v>1</v>
      </c>
      <c r="I39" t="s">
        <v>1001</v>
      </c>
      <c r="J39" t="s">
        <v>3</v>
      </c>
      <c r="K39" t="s">
        <v>1002</v>
      </c>
      <c r="L39">
        <v>1369</v>
      </c>
      <c r="N39">
        <v>1013</v>
      </c>
      <c r="O39" t="s">
        <v>991</v>
      </c>
      <c r="P39" t="s">
        <v>991</v>
      </c>
      <c r="Q39">
        <v>1</v>
      </c>
      <c r="X39">
        <v>36.770000000000003</v>
      </c>
      <c r="Y39">
        <v>0</v>
      </c>
      <c r="Z39">
        <v>0</v>
      </c>
      <c r="AA39">
        <v>0</v>
      </c>
      <c r="AB39">
        <v>8.3800000000000008</v>
      </c>
      <c r="AC39">
        <v>0</v>
      </c>
      <c r="AD39">
        <v>1</v>
      </c>
      <c r="AE39">
        <v>1</v>
      </c>
      <c r="AF39" t="s">
        <v>3</v>
      </c>
      <c r="AG39">
        <v>36.770000000000003</v>
      </c>
      <c r="AH39">
        <v>2</v>
      </c>
      <c r="AI39">
        <v>48584227</v>
      </c>
      <c r="AJ39">
        <v>39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</row>
    <row r="40" spans="1:44">
      <c r="A40">
        <f>ROW(Source!A43)</f>
        <v>43</v>
      </c>
      <c r="B40">
        <v>48584232</v>
      </c>
      <c r="C40">
        <v>48584226</v>
      </c>
      <c r="D40">
        <v>121548</v>
      </c>
      <c r="E40">
        <v>1</v>
      </c>
      <c r="F40">
        <v>1</v>
      </c>
      <c r="G40">
        <v>1</v>
      </c>
      <c r="H40">
        <v>1</v>
      </c>
      <c r="I40" t="s">
        <v>24</v>
      </c>
      <c r="J40" t="s">
        <v>3</v>
      </c>
      <c r="K40" t="s">
        <v>992</v>
      </c>
      <c r="L40">
        <v>608254</v>
      </c>
      <c r="N40">
        <v>1013</v>
      </c>
      <c r="O40" t="s">
        <v>993</v>
      </c>
      <c r="P40" t="s">
        <v>993</v>
      </c>
      <c r="Q40">
        <v>1</v>
      </c>
      <c r="X40">
        <v>0.46</v>
      </c>
      <c r="Y40">
        <v>0</v>
      </c>
      <c r="Z40">
        <v>0</v>
      </c>
      <c r="AA40">
        <v>0</v>
      </c>
      <c r="AB40">
        <v>0</v>
      </c>
      <c r="AC40">
        <v>0</v>
      </c>
      <c r="AD40">
        <v>1</v>
      </c>
      <c r="AE40">
        <v>2</v>
      </c>
      <c r="AF40" t="s">
        <v>3</v>
      </c>
      <c r="AG40">
        <v>0.46</v>
      </c>
      <c r="AH40">
        <v>2</v>
      </c>
      <c r="AI40">
        <v>48584228</v>
      </c>
      <c r="AJ40">
        <v>40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</row>
    <row r="41" spans="1:44">
      <c r="A41">
        <f>ROW(Source!A43)</f>
        <v>43</v>
      </c>
      <c r="B41">
        <v>48584233</v>
      </c>
      <c r="C41">
        <v>48584226</v>
      </c>
      <c r="D41">
        <v>40547251</v>
      </c>
      <c r="E41">
        <v>1</v>
      </c>
      <c r="F41">
        <v>1</v>
      </c>
      <c r="G41">
        <v>1</v>
      </c>
      <c r="H41">
        <v>2</v>
      </c>
      <c r="I41" t="s">
        <v>994</v>
      </c>
      <c r="J41" t="s">
        <v>995</v>
      </c>
      <c r="K41" t="s">
        <v>996</v>
      </c>
      <c r="L41">
        <v>1368</v>
      </c>
      <c r="N41">
        <v>1011</v>
      </c>
      <c r="O41" t="s">
        <v>997</v>
      </c>
      <c r="P41" t="s">
        <v>997</v>
      </c>
      <c r="Q41">
        <v>1</v>
      </c>
      <c r="X41">
        <v>0.46</v>
      </c>
      <c r="Y41">
        <v>0</v>
      </c>
      <c r="Z41">
        <v>59.38</v>
      </c>
      <c r="AA41">
        <v>9</v>
      </c>
      <c r="AB41">
        <v>0</v>
      </c>
      <c r="AC41">
        <v>0</v>
      </c>
      <c r="AD41">
        <v>1</v>
      </c>
      <c r="AE41">
        <v>0</v>
      </c>
      <c r="AF41" t="s">
        <v>3</v>
      </c>
      <c r="AG41">
        <v>0.46</v>
      </c>
      <c r="AH41">
        <v>2</v>
      </c>
      <c r="AI41">
        <v>48584229</v>
      </c>
      <c r="AJ41">
        <v>41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</row>
    <row r="42" spans="1:44">
      <c r="A42">
        <f>ROW(Source!A43)</f>
        <v>43</v>
      </c>
      <c r="B42">
        <v>48584234</v>
      </c>
      <c r="C42">
        <v>48584226</v>
      </c>
      <c r="D42">
        <v>40548569</v>
      </c>
      <c r="E42">
        <v>1</v>
      </c>
      <c r="F42">
        <v>1</v>
      </c>
      <c r="G42">
        <v>1</v>
      </c>
      <c r="H42">
        <v>2</v>
      </c>
      <c r="I42" t="s">
        <v>998</v>
      </c>
      <c r="J42" t="s">
        <v>999</v>
      </c>
      <c r="K42" t="s">
        <v>1000</v>
      </c>
      <c r="L42">
        <v>1368</v>
      </c>
      <c r="N42">
        <v>1011</v>
      </c>
      <c r="O42" t="s">
        <v>997</v>
      </c>
      <c r="P42" t="s">
        <v>997</v>
      </c>
      <c r="Q42">
        <v>1</v>
      </c>
      <c r="X42">
        <v>0.92</v>
      </c>
      <c r="Y42">
        <v>0</v>
      </c>
      <c r="Z42">
        <v>1.69</v>
      </c>
      <c r="AA42">
        <v>0</v>
      </c>
      <c r="AB42">
        <v>0</v>
      </c>
      <c r="AC42">
        <v>0</v>
      </c>
      <c r="AD42">
        <v>1</v>
      </c>
      <c r="AE42">
        <v>0</v>
      </c>
      <c r="AF42" t="s">
        <v>3</v>
      </c>
      <c r="AG42">
        <v>0.92</v>
      </c>
      <c r="AH42">
        <v>2</v>
      </c>
      <c r="AI42">
        <v>48584230</v>
      </c>
      <c r="AJ42">
        <v>42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</row>
    <row r="43" spans="1:44">
      <c r="A43">
        <f>ROW(Source!A44)</f>
        <v>44</v>
      </c>
      <c r="B43">
        <v>48584238</v>
      </c>
      <c r="C43">
        <v>48584235</v>
      </c>
      <c r="D43">
        <v>23132590</v>
      </c>
      <c r="E43">
        <v>1</v>
      </c>
      <c r="F43">
        <v>1</v>
      </c>
      <c r="G43">
        <v>1</v>
      </c>
      <c r="H43">
        <v>1</v>
      </c>
      <c r="I43" t="s">
        <v>1003</v>
      </c>
      <c r="J43" t="s">
        <v>3</v>
      </c>
      <c r="K43" t="s">
        <v>1004</v>
      </c>
      <c r="L43">
        <v>1369</v>
      </c>
      <c r="N43">
        <v>1013</v>
      </c>
      <c r="O43" t="s">
        <v>991</v>
      </c>
      <c r="P43" t="s">
        <v>991</v>
      </c>
      <c r="Q43">
        <v>1</v>
      </c>
      <c r="X43">
        <v>36.28</v>
      </c>
      <c r="Y43">
        <v>0</v>
      </c>
      <c r="Z43">
        <v>0</v>
      </c>
      <c r="AA43">
        <v>0</v>
      </c>
      <c r="AB43">
        <v>7.43</v>
      </c>
      <c r="AC43">
        <v>0</v>
      </c>
      <c r="AD43">
        <v>1</v>
      </c>
      <c r="AE43">
        <v>1</v>
      </c>
      <c r="AF43" t="s">
        <v>3</v>
      </c>
      <c r="AG43">
        <v>36.28</v>
      </c>
      <c r="AH43">
        <v>2</v>
      </c>
      <c r="AI43">
        <v>48584236</v>
      </c>
      <c r="AJ43">
        <v>43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</row>
    <row r="44" spans="1:44">
      <c r="A44">
        <f>ROW(Source!A44)</f>
        <v>44</v>
      </c>
      <c r="B44">
        <v>48584239</v>
      </c>
      <c r="C44">
        <v>48584235</v>
      </c>
      <c r="D44">
        <v>40539428</v>
      </c>
      <c r="E44">
        <v>1</v>
      </c>
      <c r="F44">
        <v>1</v>
      </c>
      <c r="G44">
        <v>1</v>
      </c>
      <c r="H44">
        <v>3</v>
      </c>
      <c r="I44" t="s">
        <v>38</v>
      </c>
      <c r="J44" t="s">
        <v>41</v>
      </c>
      <c r="K44" t="s">
        <v>39</v>
      </c>
      <c r="L44">
        <v>1348</v>
      </c>
      <c r="N44">
        <v>1009</v>
      </c>
      <c r="O44" t="s">
        <v>40</v>
      </c>
      <c r="P44" t="s">
        <v>40</v>
      </c>
      <c r="Q44">
        <v>1000</v>
      </c>
      <c r="X44">
        <v>1.18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 t="s">
        <v>3</v>
      </c>
      <c r="AG44">
        <v>1.18</v>
      </c>
      <c r="AH44">
        <v>2</v>
      </c>
      <c r="AI44">
        <v>48584237</v>
      </c>
      <c r="AJ44">
        <v>44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</row>
    <row r="45" spans="1:44">
      <c r="A45">
        <f>ROW(Source!A46)</f>
        <v>46</v>
      </c>
      <c r="B45">
        <v>48584247</v>
      </c>
      <c r="C45">
        <v>48584241</v>
      </c>
      <c r="D45">
        <v>23131038</v>
      </c>
      <c r="E45">
        <v>1</v>
      </c>
      <c r="F45">
        <v>1</v>
      </c>
      <c r="G45">
        <v>1</v>
      </c>
      <c r="H45">
        <v>1</v>
      </c>
      <c r="I45" t="s">
        <v>1005</v>
      </c>
      <c r="J45" t="s">
        <v>3</v>
      </c>
      <c r="K45" t="s">
        <v>1006</v>
      </c>
      <c r="L45">
        <v>1369</v>
      </c>
      <c r="N45">
        <v>1013</v>
      </c>
      <c r="O45" t="s">
        <v>991</v>
      </c>
      <c r="P45" t="s">
        <v>991</v>
      </c>
      <c r="Q45">
        <v>1</v>
      </c>
      <c r="X45">
        <v>179.3</v>
      </c>
      <c r="Y45">
        <v>0</v>
      </c>
      <c r="Z45">
        <v>0</v>
      </c>
      <c r="AA45">
        <v>0</v>
      </c>
      <c r="AB45">
        <v>7.49</v>
      </c>
      <c r="AC45">
        <v>0</v>
      </c>
      <c r="AD45">
        <v>1</v>
      </c>
      <c r="AE45">
        <v>1</v>
      </c>
      <c r="AF45" t="s">
        <v>3</v>
      </c>
      <c r="AG45">
        <v>179.3</v>
      </c>
      <c r="AH45">
        <v>2</v>
      </c>
      <c r="AI45">
        <v>48584242</v>
      </c>
      <c r="AJ45">
        <v>45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</row>
    <row r="46" spans="1:44">
      <c r="A46">
        <f>ROW(Source!A46)</f>
        <v>46</v>
      </c>
      <c r="B46">
        <v>48584248</v>
      </c>
      <c r="C46">
        <v>48584241</v>
      </c>
      <c r="D46">
        <v>121548</v>
      </c>
      <c r="E46">
        <v>1</v>
      </c>
      <c r="F46">
        <v>1</v>
      </c>
      <c r="G46">
        <v>1</v>
      </c>
      <c r="H46">
        <v>1</v>
      </c>
      <c r="I46" t="s">
        <v>24</v>
      </c>
      <c r="J46" t="s">
        <v>3</v>
      </c>
      <c r="K46" t="s">
        <v>992</v>
      </c>
      <c r="L46">
        <v>608254</v>
      </c>
      <c r="N46">
        <v>1013</v>
      </c>
      <c r="O46" t="s">
        <v>993</v>
      </c>
      <c r="P46" t="s">
        <v>993</v>
      </c>
      <c r="Q46">
        <v>1</v>
      </c>
      <c r="X46">
        <v>3.97</v>
      </c>
      <c r="Y46">
        <v>0</v>
      </c>
      <c r="Z46">
        <v>0</v>
      </c>
      <c r="AA46">
        <v>0</v>
      </c>
      <c r="AB46">
        <v>0</v>
      </c>
      <c r="AC46">
        <v>0</v>
      </c>
      <c r="AD46">
        <v>1</v>
      </c>
      <c r="AE46">
        <v>2</v>
      </c>
      <c r="AF46" t="s">
        <v>3</v>
      </c>
      <c r="AG46">
        <v>3.97</v>
      </c>
      <c r="AH46">
        <v>2</v>
      </c>
      <c r="AI46">
        <v>48584243</v>
      </c>
      <c r="AJ46">
        <v>46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</row>
    <row r="47" spans="1:44">
      <c r="A47">
        <f>ROW(Source!A46)</f>
        <v>46</v>
      </c>
      <c r="B47">
        <v>48584249</v>
      </c>
      <c r="C47">
        <v>48584241</v>
      </c>
      <c r="D47">
        <v>40547251</v>
      </c>
      <c r="E47">
        <v>1</v>
      </c>
      <c r="F47">
        <v>1</v>
      </c>
      <c r="G47">
        <v>1</v>
      </c>
      <c r="H47">
        <v>2</v>
      </c>
      <c r="I47" t="s">
        <v>994</v>
      </c>
      <c r="J47" t="s">
        <v>995</v>
      </c>
      <c r="K47" t="s">
        <v>996</v>
      </c>
      <c r="L47">
        <v>1368</v>
      </c>
      <c r="N47">
        <v>1011</v>
      </c>
      <c r="O47" t="s">
        <v>997</v>
      </c>
      <c r="P47" t="s">
        <v>997</v>
      </c>
      <c r="Q47">
        <v>1</v>
      </c>
      <c r="X47">
        <v>3.97</v>
      </c>
      <c r="Y47">
        <v>0</v>
      </c>
      <c r="Z47">
        <v>59.38</v>
      </c>
      <c r="AA47">
        <v>9</v>
      </c>
      <c r="AB47">
        <v>0</v>
      </c>
      <c r="AC47">
        <v>0</v>
      </c>
      <c r="AD47">
        <v>1</v>
      </c>
      <c r="AE47">
        <v>0</v>
      </c>
      <c r="AF47" t="s">
        <v>3</v>
      </c>
      <c r="AG47">
        <v>3.97</v>
      </c>
      <c r="AH47">
        <v>2</v>
      </c>
      <c r="AI47">
        <v>48584244</v>
      </c>
      <c r="AJ47">
        <v>47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</row>
    <row r="48" spans="1:44">
      <c r="A48">
        <f>ROW(Source!A46)</f>
        <v>46</v>
      </c>
      <c r="B48">
        <v>48584250</v>
      </c>
      <c r="C48">
        <v>48584241</v>
      </c>
      <c r="D48">
        <v>40548569</v>
      </c>
      <c r="E48">
        <v>1</v>
      </c>
      <c r="F48">
        <v>1</v>
      </c>
      <c r="G48">
        <v>1</v>
      </c>
      <c r="H48">
        <v>2</v>
      </c>
      <c r="I48" t="s">
        <v>998</v>
      </c>
      <c r="J48" t="s">
        <v>999</v>
      </c>
      <c r="K48" t="s">
        <v>1000</v>
      </c>
      <c r="L48">
        <v>1368</v>
      </c>
      <c r="N48">
        <v>1011</v>
      </c>
      <c r="O48" t="s">
        <v>997</v>
      </c>
      <c r="P48" t="s">
        <v>997</v>
      </c>
      <c r="Q48">
        <v>1</v>
      </c>
      <c r="X48">
        <v>7.93</v>
      </c>
      <c r="Y48">
        <v>0</v>
      </c>
      <c r="Z48">
        <v>1.69</v>
      </c>
      <c r="AA48">
        <v>0</v>
      </c>
      <c r="AB48">
        <v>0</v>
      </c>
      <c r="AC48">
        <v>0</v>
      </c>
      <c r="AD48">
        <v>1</v>
      </c>
      <c r="AE48">
        <v>0</v>
      </c>
      <c r="AF48" t="s">
        <v>3</v>
      </c>
      <c r="AG48">
        <v>7.93</v>
      </c>
      <c r="AH48">
        <v>2</v>
      </c>
      <c r="AI48">
        <v>48584245</v>
      </c>
      <c r="AJ48">
        <v>48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</row>
    <row r="49" spans="1:44">
      <c r="A49">
        <f>ROW(Source!A46)</f>
        <v>46</v>
      </c>
      <c r="B49">
        <v>48584251</v>
      </c>
      <c r="C49">
        <v>48584241</v>
      </c>
      <c r="D49">
        <v>40539428</v>
      </c>
      <c r="E49">
        <v>1</v>
      </c>
      <c r="F49">
        <v>1</v>
      </c>
      <c r="G49">
        <v>1</v>
      </c>
      <c r="H49">
        <v>3</v>
      </c>
      <c r="I49" t="s">
        <v>38</v>
      </c>
      <c r="J49" t="s">
        <v>41</v>
      </c>
      <c r="K49" t="s">
        <v>39</v>
      </c>
      <c r="L49">
        <v>1348</v>
      </c>
      <c r="N49">
        <v>1009</v>
      </c>
      <c r="O49" t="s">
        <v>40</v>
      </c>
      <c r="P49" t="s">
        <v>40</v>
      </c>
      <c r="Q49">
        <v>1000</v>
      </c>
      <c r="X49">
        <v>10.5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 t="s">
        <v>3</v>
      </c>
      <c r="AG49">
        <v>10.5</v>
      </c>
      <c r="AH49">
        <v>2</v>
      </c>
      <c r="AI49">
        <v>48584246</v>
      </c>
      <c r="AJ49">
        <v>49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</row>
    <row r="50" spans="1:44">
      <c r="A50">
        <f>ROW(Source!A48)</f>
        <v>48</v>
      </c>
      <c r="B50">
        <v>48584259</v>
      </c>
      <c r="C50">
        <v>48584253</v>
      </c>
      <c r="D50">
        <v>23130498</v>
      </c>
      <c r="E50">
        <v>1</v>
      </c>
      <c r="F50">
        <v>1</v>
      </c>
      <c r="G50">
        <v>1</v>
      </c>
      <c r="H50">
        <v>1</v>
      </c>
      <c r="I50" t="s">
        <v>1012</v>
      </c>
      <c r="J50" t="s">
        <v>3</v>
      </c>
      <c r="K50" t="s">
        <v>1013</v>
      </c>
      <c r="L50">
        <v>1369</v>
      </c>
      <c r="N50">
        <v>1013</v>
      </c>
      <c r="O50" t="s">
        <v>991</v>
      </c>
      <c r="P50" t="s">
        <v>991</v>
      </c>
      <c r="Q50">
        <v>1</v>
      </c>
      <c r="X50">
        <v>74.3</v>
      </c>
      <c r="Y50">
        <v>0</v>
      </c>
      <c r="Z50">
        <v>0</v>
      </c>
      <c r="AA50">
        <v>0</v>
      </c>
      <c r="AB50">
        <v>7.36</v>
      </c>
      <c r="AC50">
        <v>0</v>
      </c>
      <c r="AD50">
        <v>1</v>
      </c>
      <c r="AE50">
        <v>1</v>
      </c>
      <c r="AF50" t="s">
        <v>3</v>
      </c>
      <c r="AG50">
        <v>74.3</v>
      </c>
      <c r="AH50">
        <v>2</v>
      </c>
      <c r="AI50">
        <v>48584254</v>
      </c>
      <c r="AJ50">
        <v>50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</row>
    <row r="51" spans="1:44">
      <c r="A51">
        <f>ROW(Source!A48)</f>
        <v>48</v>
      </c>
      <c r="B51">
        <v>48584260</v>
      </c>
      <c r="C51">
        <v>48584253</v>
      </c>
      <c r="D51">
        <v>121548</v>
      </c>
      <c r="E51">
        <v>1</v>
      </c>
      <c r="F51">
        <v>1</v>
      </c>
      <c r="G51">
        <v>1</v>
      </c>
      <c r="H51">
        <v>1</v>
      </c>
      <c r="I51" t="s">
        <v>24</v>
      </c>
      <c r="J51" t="s">
        <v>3</v>
      </c>
      <c r="K51" t="s">
        <v>992</v>
      </c>
      <c r="L51">
        <v>608254</v>
      </c>
      <c r="N51">
        <v>1013</v>
      </c>
      <c r="O51" t="s">
        <v>993</v>
      </c>
      <c r="P51" t="s">
        <v>993</v>
      </c>
      <c r="Q51">
        <v>1</v>
      </c>
      <c r="X51">
        <v>1.99</v>
      </c>
      <c r="Y51">
        <v>0</v>
      </c>
      <c r="Z51">
        <v>0</v>
      </c>
      <c r="AA51">
        <v>0</v>
      </c>
      <c r="AB51">
        <v>0</v>
      </c>
      <c r="AC51">
        <v>0</v>
      </c>
      <c r="AD51">
        <v>1</v>
      </c>
      <c r="AE51">
        <v>2</v>
      </c>
      <c r="AF51" t="s">
        <v>3</v>
      </c>
      <c r="AG51">
        <v>1.99</v>
      </c>
      <c r="AH51">
        <v>2</v>
      </c>
      <c r="AI51">
        <v>48584255</v>
      </c>
      <c r="AJ51">
        <v>51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</row>
    <row r="52" spans="1:44">
      <c r="A52">
        <f>ROW(Source!A48)</f>
        <v>48</v>
      </c>
      <c r="B52">
        <v>48584261</v>
      </c>
      <c r="C52">
        <v>48584253</v>
      </c>
      <c r="D52">
        <v>37611948</v>
      </c>
      <c r="E52">
        <v>1</v>
      </c>
      <c r="F52">
        <v>1</v>
      </c>
      <c r="G52">
        <v>1</v>
      </c>
      <c r="H52">
        <v>2</v>
      </c>
      <c r="I52" t="s">
        <v>1009</v>
      </c>
      <c r="J52" t="s">
        <v>1010</v>
      </c>
      <c r="K52" t="s">
        <v>1011</v>
      </c>
      <c r="L52">
        <v>1368</v>
      </c>
      <c r="N52">
        <v>1011</v>
      </c>
      <c r="O52" t="s">
        <v>997</v>
      </c>
      <c r="P52" t="s">
        <v>997</v>
      </c>
      <c r="Q52">
        <v>1</v>
      </c>
      <c r="X52">
        <v>0.35</v>
      </c>
      <c r="Y52">
        <v>0</v>
      </c>
      <c r="Z52">
        <v>32.090000000000003</v>
      </c>
      <c r="AA52">
        <v>10.35</v>
      </c>
      <c r="AB52">
        <v>0</v>
      </c>
      <c r="AC52">
        <v>0</v>
      </c>
      <c r="AD52">
        <v>1</v>
      </c>
      <c r="AE52">
        <v>0</v>
      </c>
      <c r="AF52" t="s">
        <v>3</v>
      </c>
      <c r="AG52">
        <v>0.35</v>
      </c>
      <c r="AH52">
        <v>2</v>
      </c>
      <c r="AI52">
        <v>48584256</v>
      </c>
      <c r="AJ52">
        <v>52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</row>
    <row r="53" spans="1:44">
      <c r="A53">
        <f>ROW(Source!A48)</f>
        <v>48</v>
      </c>
      <c r="B53">
        <v>48584262</v>
      </c>
      <c r="C53">
        <v>48584253</v>
      </c>
      <c r="D53">
        <v>37612063</v>
      </c>
      <c r="E53">
        <v>1</v>
      </c>
      <c r="F53">
        <v>1</v>
      </c>
      <c r="G53">
        <v>1</v>
      </c>
      <c r="H53">
        <v>2</v>
      </c>
      <c r="I53" t="s">
        <v>994</v>
      </c>
      <c r="J53" t="s">
        <v>1014</v>
      </c>
      <c r="K53" t="s">
        <v>1015</v>
      </c>
      <c r="L53">
        <v>1368</v>
      </c>
      <c r="N53">
        <v>1011</v>
      </c>
      <c r="O53" t="s">
        <v>997</v>
      </c>
      <c r="P53" t="s">
        <v>997</v>
      </c>
      <c r="Q53">
        <v>1</v>
      </c>
      <c r="X53">
        <v>1.64</v>
      </c>
      <c r="Y53">
        <v>0</v>
      </c>
      <c r="Z53">
        <v>59.38</v>
      </c>
      <c r="AA53">
        <v>9</v>
      </c>
      <c r="AB53">
        <v>0</v>
      </c>
      <c r="AC53">
        <v>0</v>
      </c>
      <c r="AD53">
        <v>1</v>
      </c>
      <c r="AE53">
        <v>0</v>
      </c>
      <c r="AF53" t="s">
        <v>3</v>
      </c>
      <c r="AG53">
        <v>1.64</v>
      </c>
      <c r="AH53">
        <v>2</v>
      </c>
      <c r="AI53">
        <v>48584257</v>
      </c>
      <c r="AJ53">
        <v>53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</row>
    <row r="54" spans="1:44">
      <c r="A54">
        <f>ROW(Source!A48)</f>
        <v>48</v>
      </c>
      <c r="B54">
        <v>48584263</v>
      </c>
      <c r="C54">
        <v>48584253</v>
      </c>
      <c r="D54">
        <v>37613412</v>
      </c>
      <c r="E54">
        <v>1</v>
      </c>
      <c r="F54">
        <v>1</v>
      </c>
      <c r="G54">
        <v>1</v>
      </c>
      <c r="H54">
        <v>2</v>
      </c>
      <c r="I54" t="s">
        <v>998</v>
      </c>
      <c r="J54" t="s">
        <v>1016</v>
      </c>
      <c r="K54" t="s">
        <v>1000</v>
      </c>
      <c r="L54">
        <v>1368</v>
      </c>
      <c r="N54">
        <v>1011</v>
      </c>
      <c r="O54" t="s">
        <v>997</v>
      </c>
      <c r="P54" t="s">
        <v>997</v>
      </c>
      <c r="Q54">
        <v>1</v>
      </c>
      <c r="X54">
        <v>3.28</v>
      </c>
      <c r="Y54">
        <v>0</v>
      </c>
      <c r="Z54">
        <v>1.69</v>
      </c>
      <c r="AA54">
        <v>0</v>
      </c>
      <c r="AB54">
        <v>0</v>
      </c>
      <c r="AC54">
        <v>0</v>
      </c>
      <c r="AD54">
        <v>1</v>
      </c>
      <c r="AE54">
        <v>0</v>
      </c>
      <c r="AF54" t="s">
        <v>3</v>
      </c>
      <c r="AG54">
        <v>3.28</v>
      </c>
      <c r="AH54">
        <v>2</v>
      </c>
      <c r="AI54">
        <v>48584258</v>
      </c>
      <c r="AJ54">
        <v>54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</row>
    <row r="55" spans="1:44">
      <c r="A55">
        <f>ROW(Source!A50)</f>
        <v>50</v>
      </c>
      <c r="B55">
        <v>48584269</v>
      </c>
      <c r="C55">
        <v>48584265</v>
      </c>
      <c r="D55">
        <v>23129555</v>
      </c>
      <c r="E55">
        <v>1</v>
      </c>
      <c r="F55">
        <v>1</v>
      </c>
      <c r="G55">
        <v>1</v>
      </c>
      <c r="H55">
        <v>1</v>
      </c>
      <c r="I55" t="s">
        <v>1018</v>
      </c>
      <c r="J55" t="s">
        <v>3</v>
      </c>
      <c r="K55" t="s">
        <v>1019</v>
      </c>
      <c r="L55">
        <v>1369</v>
      </c>
      <c r="N55">
        <v>1013</v>
      </c>
      <c r="O55" t="s">
        <v>991</v>
      </c>
      <c r="P55" t="s">
        <v>991</v>
      </c>
      <c r="Q55">
        <v>1</v>
      </c>
      <c r="X55">
        <v>30.53</v>
      </c>
      <c r="Y55">
        <v>0</v>
      </c>
      <c r="Z55">
        <v>0</v>
      </c>
      <c r="AA55">
        <v>0</v>
      </c>
      <c r="AB55">
        <v>7.29</v>
      </c>
      <c r="AC55">
        <v>0</v>
      </c>
      <c r="AD55">
        <v>1</v>
      </c>
      <c r="AE55">
        <v>1</v>
      </c>
      <c r="AF55" t="s">
        <v>3</v>
      </c>
      <c r="AG55">
        <v>30.53</v>
      </c>
      <c r="AH55">
        <v>2</v>
      </c>
      <c r="AI55">
        <v>48584266</v>
      </c>
      <c r="AJ55">
        <v>55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</row>
    <row r="56" spans="1:44">
      <c r="A56">
        <f>ROW(Source!A50)</f>
        <v>50</v>
      </c>
      <c r="B56">
        <v>48584270</v>
      </c>
      <c r="C56">
        <v>48584265</v>
      </c>
      <c r="D56">
        <v>121548</v>
      </c>
      <c r="E56">
        <v>1</v>
      </c>
      <c r="F56">
        <v>1</v>
      </c>
      <c r="G56">
        <v>1</v>
      </c>
      <c r="H56">
        <v>1</v>
      </c>
      <c r="I56" t="s">
        <v>24</v>
      </c>
      <c r="J56" t="s">
        <v>3</v>
      </c>
      <c r="K56" t="s">
        <v>992</v>
      </c>
      <c r="L56">
        <v>608254</v>
      </c>
      <c r="N56">
        <v>1013</v>
      </c>
      <c r="O56" t="s">
        <v>993</v>
      </c>
      <c r="P56" t="s">
        <v>993</v>
      </c>
      <c r="Q56">
        <v>1</v>
      </c>
      <c r="X56">
        <v>3.65</v>
      </c>
      <c r="Y56">
        <v>0</v>
      </c>
      <c r="Z56">
        <v>0</v>
      </c>
      <c r="AA56">
        <v>0</v>
      </c>
      <c r="AB56">
        <v>0</v>
      </c>
      <c r="AC56">
        <v>0</v>
      </c>
      <c r="AD56">
        <v>1</v>
      </c>
      <c r="AE56">
        <v>2</v>
      </c>
      <c r="AF56" t="s">
        <v>3</v>
      </c>
      <c r="AG56">
        <v>3.65</v>
      </c>
      <c r="AH56">
        <v>2</v>
      </c>
      <c r="AI56">
        <v>48584267</v>
      </c>
      <c r="AJ56">
        <v>56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</row>
    <row r="57" spans="1:44">
      <c r="A57">
        <f>ROW(Source!A50)</f>
        <v>50</v>
      </c>
      <c r="B57">
        <v>48584271</v>
      </c>
      <c r="C57">
        <v>48584265</v>
      </c>
      <c r="D57">
        <v>40547141</v>
      </c>
      <c r="E57">
        <v>1</v>
      </c>
      <c r="F57">
        <v>1</v>
      </c>
      <c r="G57">
        <v>1</v>
      </c>
      <c r="H57">
        <v>2</v>
      </c>
      <c r="I57" t="s">
        <v>1009</v>
      </c>
      <c r="J57" t="s">
        <v>1017</v>
      </c>
      <c r="K57" t="s">
        <v>1011</v>
      </c>
      <c r="L57">
        <v>1368</v>
      </c>
      <c r="N57">
        <v>1011</v>
      </c>
      <c r="O57" t="s">
        <v>997</v>
      </c>
      <c r="P57" t="s">
        <v>997</v>
      </c>
      <c r="Q57">
        <v>1</v>
      </c>
      <c r="X57">
        <v>3.65</v>
      </c>
      <c r="Y57">
        <v>0</v>
      </c>
      <c r="Z57">
        <v>32.090000000000003</v>
      </c>
      <c r="AA57">
        <v>12.1</v>
      </c>
      <c r="AB57">
        <v>0</v>
      </c>
      <c r="AC57">
        <v>0</v>
      </c>
      <c r="AD57">
        <v>1</v>
      </c>
      <c r="AE57">
        <v>0</v>
      </c>
      <c r="AF57" t="s">
        <v>3</v>
      </c>
      <c r="AG57">
        <v>3.65</v>
      </c>
      <c r="AH57">
        <v>2</v>
      </c>
      <c r="AI57">
        <v>48584268</v>
      </c>
      <c r="AJ57">
        <v>57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</row>
    <row r="58" spans="1:44">
      <c r="A58">
        <f>ROW(Source!A52)</f>
        <v>52</v>
      </c>
      <c r="B58">
        <v>48584281</v>
      </c>
      <c r="C58">
        <v>48584273</v>
      </c>
      <c r="D58">
        <v>23134955</v>
      </c>
      <c r="E58">
        <v>1</v>
      </c>
      <c r="F58">
        <v>1</v>
      </c>
      <c r="G58">
        <v>1</v>
      </c>
      <c r="H58">
        <v>1</v>
      </c>
      <c r="I58" t="s">
        <v>1020</v>
      </c>
      <c r="J58" t="s">
        <v>3</v>
      </c>
      <c r="K58" t="s">
        <v>1021</v>
      </c>
      <c r="L58">
        <v>1369</v>
      </c>
      <c r="N58">
        <v>1013</v>
      </c>
      <c r="O58" t="s">
        <v>991</v>
      </c>
      <c r="P58" t="s">
        <v>991</v>
      </c>
      <c r="Q58">
        <v>1</v>
      </c>
      <c r="X58">
        <v>88.9</v>
      </c>
      <c r="Y58">
        <v>0</v>
      </c>
      <c r="Z58">
        <v>0</v>
      </c>
      <c r="AA58">
        <v>0</v>
      </c>
      <c r="AB58">
        <v>8.17</v>
      </c>
      <c r="AC58">
        <v>0</v>
      </c>
      <c r="AD58">
        <v>1</v>
      </c>
      <c r="AE58">
        <v>1</v>
      </c>
      <c r="AF58" t="s">
        <v>3</v>
      </c>
      <c r="AG58">
        <v>88.9</v>
      </c>
      <c r="AH58">
        <v>2</v>
      </c>
      <c r="AI58">
        <v>48584274</v>
      </c>
      <c r="AJ58">
        <v>58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</row>
    <row r="59" spans="1:44">
      <c r="A59">
        <f>ROW(Source!A52)</f>
        <v>52</v>
      </c>
      <c r="B59">
        <v>48584282</v>
      </c>
      <c r="C59">
        <v>48584273</v>
      </c>
      <c r="D59">
        <v>40548605</v>
      </c>
      <c r="E59">
        <v>1</v>
      </c>
      <c r="F59">
        <v>1</v>
      </c>
      <c r="G59">
        <v>1</v>
      </c>
      <c r="H59">
        <v>2</v>
      </c>
      <c r="I59" t="s">
        <v>1022</v>
      </c>
      <c r="J59" t="s">
        <v>1023</v>
      </c>
      <c r="K59" t="s">
        <v>1024</v>
      </c>
      <c r="L59">
        <v>1368</v>
      </c>
      <c r="N59">
        <v>1011</v>
      </c>
      <c r="O59" t="s">
        <v>997</v>
      </c>
      <c r="P59" t="s">
        <v>997</v>
      </c>
      <c r="Q59">
        <v>1</v>
      </c>
      <c r="X59">
        <v>0.89</v>
      </c>
      <c r="Y59">
        <v>0</v>
      </c>
      <c r="Z59">
        <v>7.59</v>
      </c>
      <c r="AA59">
        <v>0</v>
      </c>
      <c r="AB59">
        <v>0</v>
      </c>
      <c r="AC59">
        <v>0</v>
      </c>
      <c r="AD59">
        <v>1</v>
      </c>
      <c r="AE59">
        <v>0</v>
      </c>
      <c r="AF59" t="s">
        <v>3</v>
      </c>
      <c r="AG59">
        <v>0.89</v>
      </c>
      <c r="AH59">
        <v>2</v>
      </c>
      <c r="AI59">
        <v>48584275</v>
      </c>
      <c r="AJ59">
        <v>59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</row>
    <row r="60" spans="1:44">
      <c r="A60">
        <f>ROW(Source!A52)</f>
        <v>52</v>
      </c>
      <c r="B60">
        <v>48584283</v>
      </c>
      <c r="C60">
        <v>48584273</v>
      </c>
      <c r="D60">
        <v>40548615</v>
      </c>
      <c r="E60">
        <v>1</v>
      </c>
      <c r="F60">
        <v>1</v>
      </c>
      <c r="G60">
        <v>1</v>
      </c>
      <c r="H60">
        <v>2</v>
      </c>
      <c r="I60" t="s">
        <v>1025</v>
      </c>
      <c r="J60" t="s">
        <v>1026</v>
      </c>
      <c r="K60" t="s">
        <v>1027</v>
      </c>
      <c r="L60">
        <v>1368</v>
      </c>
      <c r="N60">
        <v>1011</v>
      </c>
      <c r="O60" t="s">
        <v>997</v>
      </c>
      <c r="P60" t="s">
        <v>997</v>
      </c>
      <c r="Q60">
        <v>1</v>
      </c>
      <c r="X60">
        <v>0.89</v>
      </c>
      <c r="Y60">
        <v>0</v>
      </c>
      <c r="Z60">
        <v>0.96</v>
      </c>
      <c r="AA60">
        <v>0</v>
      </c>
      <c r="AB60">
        <v>0</v>
      </c>
      <c r="AC60">
        <v>0</v>
      </c>
      <c r="AD60">
        <v>1</v>
      </c>
      <c r="AE60">
        <v>0</v>
      </c>
      <c r="AF60" t="s">
        <v>3</v>
      </c>
      <c r="AG60">
        <v>0.89</v>
      </c>
      <c r="AH60">
        <v>2</v>
      </c>
      <c r="AI60">
        <v>48584276</v>
      </c>
      <c r="AJ60">
        <v>60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</row>
    <row r="61" spans="1:44">
      <c r="A61">
        <f>ROW(Source!A52)</f>
        <v>52</v>
      </c>
      <c r="B61">
        <v>48584284</v>
      </c>
      <c r="C61">
        <v>48584273</v>
      </c>
      <c r="D61">
        <v>40548857</v>
      </c>
      <c r="E61">
        <v>1</v>
      </c>
      <c r="F61">
        <v>1</v>
      </c>
      <c r="G61">
        <v>1</v>
      </c>
      <c r="H61">
        <v>2</v>
      </c>
      <c r="I61" t="s">
        <v>1028</v>
      </c>
      <c r="J61" t="s">
        <v>1029</v>
      </c>
      <c r="K61" t="s">
        <v>1030</v>
      </c>
      <c r="L61">
        <v>1368</v>
      </c>
      <c r="N61">
        <v>1011</v>
      </c>
      <c r="O61" t="s">
        <v>997</v>
      </c>
      <c r="P61" t="s">
        <v>997</v>
      </c>
      <c r="Q61">
        <v>1</v>
      </c>
      <c r="X61">
        <v>3.82</v>
      </c>
      <c r="Y61">
        <v>0</v>
      </c>
      <c r="Z61">
        <v>91.76</v>
      </c>
      <c r="AA61">
        <v>10.35</v>
      </c>
      <c r="AB61">
        <v>0</v>
      </c>
      <c r="AC61">
        <v>0</v>
      </c>
      <c r="AD61">
        <v>1</v>
      </c>
      <c r="AE61">
        <v>0</v>
      </c>
      <c r="AF61" t="s">
        <v>3</v>
      </c>
      <c r="AG61">
        <v>3.82</v>
      </c>
      <c r="AH61">
        <v>2</v>
      </c>
      <c r="AI61">
        <v>48584277</v>
      </c>
      <c r="AJ61">
        <v>61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</row>
    <row r="62" spans="1:44">
      <c r="A62">
        <f>ROW(Source!A52)</f>
        <v>52</v>
      </c>
      <c r="B62">
        <v>48584285</v>
      </c>
      <c r="C62">
        <v>48584273</v>
      </c>
      <c r="D62">
        <v>40489146</v>
      </c>
      <c r="E62">
        <v>1</v>
      </c>
      <c r="F62">
        <v>1</v>
      </c>
      <c r="G62">
        <v>1</v>
      </c>
      <c r="H62">
        <v>3</v>
      </c>
      <c r="I62" t="s">
        <v>1031</v>
      </c>
      <c r="J62" t="s">
        <v>1032</v>
      </c>
      <c r="K62" t="s">
        <v>1033</v>
      </c>
      <c r="L62">
        <v>1348</v>
      </c>
      <c r="N62">
        <v>1009</v>
      </c>
      <c r="O62" t="s">
        <v>40</v>
      </c>
      <c r="P62" t="s">
        <v>40</v>
      </c>
      <c r="Q62">
        <v>1000</v>
      </c>
      <c r="X62">
        <v>8.0000000000000004E-4</v>
      </c>
      <c r="Y62">
        <v>9167</v>
      </c>
      <c r="Z62">
        <v>0</v>
      </c>
      <c r="AA62">
        <v>0</v>
      </c>
      <c r="AB62">
        <v>0</v>
      </c>
      <c r="AC62">
        <v>0</v>
      </c>
      <c r="AD62">
        <v>1</v>
      </c>
      <c r="AE62">
        <v>0</v>
      </c>
      <c r="AF62" t="s">
        <v>3</v>
      </c>
      <c r="AG62">
        <v>8.0000000000000004E-4</v>
      </c>
      <c r="AH62">
        <v>2</v>
      </c>
      <c r="AI62">
        <v>48584278</v>
      </c>
      <c r="AJ62">
        <v>62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</row>
    <row r="63" spans="1:44">
      <c r="A63">
        <f>ROW(Source!A52)</f>
        <v>52</v>
      </c>
      <c r="B63">
        <v>48584286</v>
      </c>
      <c r="C63">
        <v>48584273</v>
      </c>
      <c r="D63">
        <v>40487706</v>
      </c>
      <c r="E63">
        <v>1</v>
      </c>
      <c r="F63">
        <v>1</v>
      </c>
      <c r="G63">
        <v>1</v>
      </c>
      <c r="H63">
        <v>3</v>
      </c>
      <c r="I63" t="s">
        <v>1034</v>
      </c>
      <c r="J63" t="s">
        <v>1035</v>
      </c>
      <c r="K63" t="s">
        <v>1036</v>
      </c>
      <c r="L63">
        <v>1348</v>
      </c>
      <c r="N63">
        <v>1009</v>
      </c>
      <c r="O63" t="s">
        <v>40</v>
      </c>
      <c r="P63" t="s">
        <v>40</v>
      </c>
      <c r="Q63">
        <v>1000</v>
      </c>
      <c r="X63">
        <v>6.8400000000000002E-2</v>
      </c>
      <c r="Y63">
        <v>5989</v>
      </c>
      <c r="Z63">
        <v>0</v>
      </c>
      <c r="AA63">
        <v>0</v>
      </c>
      <c r="AB63">
        <v>0</v>
      </c>
      <c r="AC63">
        <v>0</v>
      </c>
      <c r="AD63">
        <v>1</v>
      </c>
      <c r="AE63">
        <v>0</v>
      </c>
      <c r="AF63" t="s">
        <v>3</v>
      </c>
      <c r="AG63">
        <v>6.8400000000000002E-2</v>
      </c>
      <c r="AH63">
        <v>2</v>
      </c>
      <c r="AI63">
        <v>48584279</v>
      </c>
      <c r="AJ63">
        <v>63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</row>
    <row r="64" spans="1:44">
      <c r="A64">
        <f>ROW(Source!A52)</f>
        <v>52</v>
      </c>
      <c r="B64">
        <v>48584287</v>
      </c>
      <c r="C64">
        <v>48584273</v>
      </c>
      <c r="D64">
        <v>40489583</v>
      </c>
      <c r="E64">
        <v>1</v>
      </c>
      <c r="F64">
        <v>1</v>
      </c>
      <c r="G64">
        <v>1</v>
      </c>
      <c r="H64">
        <v>3</v>
      </c>
      <c r="I64" t="s">
        <v>1568</v>
      </c>
      <c r="J64" t="s">
        <v>1569</v>
      </c>
      <c r="K64" t="s">
        <v>1570</v>
      </c>
      <c r="L64">
        <v>1035</v>
      </c>
      <c r="N64">
        <v>1013</v>
      </c>
      <c r="O64" t="s">
        <v>129</v>
      </c>
      <c r="P64" t="s">
        <v>129</v>
      </c>
      <c r="Q64">
        <v>1</v>
      </c>
      <c r="X64">
        <v>0</v>
      </c>
      <c r="Y64">
        <v>0</v>
      </c>
      <c r="Z64">
        <v>0</v>
      </c>
      <c r="AA64">
        <v>0</v>
      </c>
      <c r="AB64">
        <v>0</v>
      </c>
      <c r="AC64">
        <v>1</v>
      </c>
      <c r="AD64">
        <v>0</v>
      </c>
      <c r="AE64">
        <v>0</v>
      </c>
      <c r="AF64" t="s">
        <v>3</v>
      </c>
      <c r="AG64">
        <v>0</v>
      </c>
      <c r="AH64">
        <v>3</v>
      </c>
      <c r="AI64">
        <v>-1</v>
      </c>
      <c r="AJ64" t="s">
        <v>3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</row>
    <row r="65" spans="1:44">
      <c r="A65">
        <f>ROW(Source!A52)</f>
        <v>52</v>
      </c>
      <c r="B65">
        <v>48584288</v>
      </c>
      <c r="C65">
        <v>48584273</v>
      </c>
      <c r="D65">
        <v>40490134</v>
      </c>
      <c r="E65">
        <v>1</v>
      </c>
      <c r="F65">
        <v>1</v>
      </c>
      <c r="G65">
        <v>1</v>
      </c>
      <c r="H65">
        <v>3</v>
      </c>
      <c r="I65" t="s">
        <v>1037</v>
      </c>
      <c r="J65" t="s">
        <v>1038</v>
      </c>
      <c r="K65" t="s">
        <v>1039</v>
      </c>
      <c r="L65">
        <v>1339</v>
      </c>
      <c r="N65">
        <v>1007</v>
      </c>
      <c r="O65" t="s">
        <v>1040</v>
      </c>
      <c r="P65" t="s">
        <v>1040</v>
      </c>
      <c r="Q65">
        <v>1</v>
      </c>
      <c r="X65">
        <v>0.54</v>
      </c>
      <c r="Y65">
        <v>1339.01</v>
      </c>
      <c r="Z65">
        <v>0</v>
      </c>
      <c r="AA65">
        <v>0</v>
      </c>
      <c r="AB65">
        <v>0</v>
      </c>
      <c r="AC65">
        <v>0</v>
      </c>
      <c r="AD65">
        <v>1</v>
      </c>
      <c r="AE65">
        <v>0</v>
      </c>
      <c r="AF65" t="s">
        <v>3</v>
      </c>
      <c r="AG65">
        <v>0.54</v>
      </c>
      <c r="AH65">
        <v>2</v>
      </c>
      <c r="AI65">
        <v>48584280</v>
      </c>
      <c r="AJ65">
        <v>64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</row>
    <row r="66" spans="1:44">
      <c r="A66">
        <f>ROW(Source!A52)</f>
        <v>52</v>
      </c>
      <c r="B66">
        <v>48584289</v>
      </c>
      <c r="C66">
        <v>48584273</v>
      </c>
      <c r="D66">
        <v>40504416</v>
      </c>
      <c r="E66">
        <v>1</v>
      </c>
      <c r="F66">
        <v>1</v>
      </c>
      <c r="G66">
        <v>1</v>
      </c>
      <c r="H66">
        <v>3</v>
      </c>
      <c r="I66" t="s">
        <v>1571</v>
      </c>
      <c r="J66" t="s">
        <v>1572</v>
      </c>
      <c r="K66" t="s">
        <v>1573</v>
      </c>
      <c r="L66">
        <v>1327</v>
      </c>
      <c r="N66">
        <v>1005</v>
      </c>
      <c r="O66" t="s">
        <v>105</v>
      </c>
      <c r="P66" t="s">
        <v>105</v>
      </c>
      <c r="Q66">
        <v>1</v>
      </c>
      <c r="X66">
        <v>100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 t="s">
        <v>3</v>
      </c>
      <c r="AG66">
        <v>100</v>
      </c>
      <c r="AH66">
        <v>3</v>
      </c>
      <c r="AI66">
        <v>-1</v>
      </c>
      <c r="AJ66" t="s">
        <v>3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</row>
    <row r="67" spans="1:44">
      <c r="A67">
        <f>ROW(Source!A54)</f>
        <v>54</v>
      </c>
      <c r="B67">
        <v>48584299</v>
      </c>
      <c r="C67">
        <v>48584291</v>
      </c>
      <c r="D67">
        <v>23131038</v>
      </c>
      <c r="E67">
        <v>1</v>
      </c>
      <c r="F67">
        <v>1</v>
      </c>
      <c r="G67">
        <v>1</v>
      </c>
      <c r="H67">
        <v>1</v>
      </c>
      <c r="I67" t="s">
        <v>1005</v>
      </c>
      <c r="J67" t="s">
        <v>3</v>
      </c>
      <c r="K67" t="s">
        <v>1006</v>
      </c>
      <c r="L67">
        <v>1369</v>
      </c>
      <c r="N67">
        <v>1013</v>
      </c>
      <c r="O67" t="s">
        <v>991</v>
      </c>
      <c r="P67" t="s">
        <v>991</v>
      </c>
      <c r="Q67">
        <v>1</v>
      </c>
      <c r="X67">
        <v>75.150000000000006</v>
      </c>
      <c r="Y67">
        <v>0</v>
      </c>
      <c r="Z67">
        <v>0</v>
      </c>
      <c r="AA67">
        <v>0</v>
      </c>
      <c r="AB67">
        <v>7.49</v>
      </c>
      <c r="AC67">
        <v>0</v>
      </c>
      <c r="AD67">
        <v>1</v>
      </c>
      <c r="AE67">
        <v>1</v>
      </c>
      <c r="AF67" t="s">
        <v>3</v>
      </c>
      <c r="AG67">
        <v>75.150000000000006</v>
      </c>
      <c r="AH67">
        <v>2</v>
      </c>
      <c r="AI67">
        <v>48584292</v>
      </c>
      <c r="AJ67">
        <v>65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</row>
    <row r="68" spans="1:44">
      <c r="A68">
        <f>ROW(Source!A54)</f>
        <v>54</v>
      </c>
      <c r="B68">
        <v>48584300</v>
      </c>
      <c r="C68">
        <v>48584291</v>
      </c>
      <c r="D68">
        <v>121548</v>
      </c>
      <c r="E68">
        <v>1</v>
      </c>
      <c r="F68">
        <v>1</v>
      </c>
      <c r="G68">
        <v>1</v>
      </c>
      <c r="H68">
        <v>1</v>
      </c>
      <c r="I68" t="s">
        <v>24</v>
      </c>
      <c r="J68" t="s">
        <v>3</v>
      </c>
      <c r="K68" t="s">
        <v>992</v>
      </c>
      <c r="L68">
        <v>608254</v>
      </c>
      <c r="N68">
        <v>1013</v>
      </c>
      <c r="O68" t="s">
        <v>993</v>
      </c>
      <c r="P68" t="s">
        <v>993</v>
      </c>
      <c r="Q68">
        <v>1</v>
      </c>
      <c r="X68">
        <v>1.73</v>
      </c>
      <c r="Y68">
        <v>0</v>
      </c>
      <c r="Z68">
        <v>0</v>
      </c>
      <c r="AA68">
        <v>0</v>
      </c>
      <c r="AB68">
        <v>0</v>
      </c>
      <c r="AC68">
        <v>0</v>
      </c>
      <c r="AD68">
        <v>1</v>
      </c>
      <c r="AE68">
        <v>2</v>
      </c>
      <c r="AF68" t="s">
        <v>3</v>
      </c>
      <c r="AG68">
        <v>1.73</v>
      </c>
      <c r="AH68">
        <v>2</v>
      </c>
      <c r="AI68">
        <v>48584293</v>
      </c>
      <c r="AJ68">
        <v>66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</row>
    <row r="69" spans="1:44">
      <c r="A69">
        <f>ROW(Source!A54)</f>
        <v>54</v>
      </c>
      <c r="B69">
        <v>48584301</v>
      </c>
      <c r="C69">
        <v>48584291</v>
      </c>
      <c r="D69">
        <v>40547141</v>
      </c>
      <c r="E69">
        <v>1</v>
      </c>
      <c r="F69">
        <v>1</v>
      </c>
      <c r="G69">
        <v>1</v>
      </c>
      <c r="H69">
        <v>2</v>
      </c>
      <c r="I69" t="s">
        <v>1009</v>
      </c>
      <c r="J69" t="s">
        <v>1017</v>
      </c>
      <c r="K69" t="s">
        <v>1011</v>
      </c>
      <c r="L69">
        <v>1368</v>
      </c>
      <c r="N69">
        <v>1011</v>
      </c>
      <c r="O69" t="s">
        <v>997</v>
      </c>
      <c r="P69" t="s">
        <v>997</v>
      </c>
      <c r="Q69">
        <v>1</v>
      </c>
      <c r="X69">
        <v>1.73</v>
      </c>
      <c r="Y69">
        <v>0</v>
      </c>
      <c r="Z69">
        <v>32.090000000000003</v>
      </c>
      <c r="AA69">
        <v>12.1</v>
      </c>
      <c r="AB69">
        <v>0</v>
      </c>
      <c r="AC69">
        <v>0</v>
      </c>
      <c r="AD69">
        <v>1</v>
      </c>
      <c r="AE69">
        <v>0</v>
      </c>
      <c r="AF69" t="s">
        <v>3</v>
      </c>
      <c r="AG69">
        <v>1.73</v>
      </c>
      <c r="AH69">
        <v>2</v>
      </c>
      <c r="AI69">
        <v>48584294</v>
      </c>
      <c r="AJ69">
        <v>67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</row>
    <row r="70" spans="1:44">
      <c r="A70">
        <f>ROW(Source!A54)</f>
        <v>54</v>
      </c>
      <c r="B70">
        <v>48584302</v>
      </c>
      <c r="C70">
        <v>48584291</v>
      </c>
      <c r="D70">
        <v>40548857</v>
      </c>
      <c r="E70">
        <v>1</v>
      </c>
      <c r="F70">
        <v>1</v>
      </c>
      <c r="G70">
        <v>1</v>
      </c>
      <c r="H70">
        <v>2</v>
      </c>
      <c r="I70" t="s">
        <v>1028</v>
      </c>
      <c r="J70" t="s">
        <v>1029</v>
      </c>
      <c r="K70" t="s">
        <v>1030</v>
      </c>
      <c r="L70">
        <v>1368</v>
      </c>
      <c r="N70">
        <v>1011</v>
      </c>
      <c r="O70" t="s">
        <v>997</v>
      </c>
      <c r="P70" t="s">
        <v>997</v>
      </c>
      <c r="Q70">
        <v>1</v>
      </c>
      <c r="X70">
        <v>2.4700000000000002</v>
      </c>
      <c r="Y70">
        <v>0</v>
      </c>
      <c r="Z70">
        <v>91.76</v>
      </c>
      <c r="AA70">
        <v>10.35</v>
      </c>
      <c r="AB70">
        <v>0</v>
      </c>
      <c r="AC70">
        <v>0</v>
      </c>
      <c r="AD70">
        <v>1</v>
      </c>
      <c r="AE70">
        <v>0</v>
      </c>
      <c r="AF70" t="s">
        <v>3</v>
      </c>
      <c r="AG70">
        <v>2.4700000000000002</v>
      </c>
      <c r="AH70">
        <v>2</v>
      </c>
      <c r="AI70">
        <v>48584295</v>
      </c>
      <c r="AJ70">
        <v>68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</row>
    <row r="71" spans="1:44">
      <c r="A71">
        <f>ROW(Source!A54)</f>
        <v>54</v>
      </c>
      <c r="B71">
        <v>48584303</v>
      </c>
      <c r="C71">
        <v>48584291</v>
      </c>
      <c r="D71">
        <v>40487706</v>
      </c>
      <c r="E71">
        <v>1</v>
      </c>
      <c r="F71">
        <v>1</v>
      </c>
      <c r="G71">
        <v>1</v>
      </c>
      <c r="H71">
        <v>3</v>
      </c>
      <c r="I71" t="s">
        <v>1034</v>
      </c>
      <c r="J71" t="s">
        <v>1035</v>
      </c>
      <c r="K71" t="s">
        <v>1036</v>
      </c>
      <c r="L71">
        <v>1348</v>
      </c>
      <c r="N71">
        <v>1009</v>
      </c>
      <c r="O71" t="s">
        <v>40</v>
      </c>
      <c r="P71" t="s">
        <v>40</v>
      </c>
      <c r="Q71">
        <v>1000</v>
      </c>
      <c r="X71">
        <v>3.5000000000000003E-2</v>
      </c>
      <c r="Y71">
        <v>5989</v>
      </c>
      <c r="Z71">
        <v>0</v>
      </c>
      <c r="AA71">
        <v>0</v>
      </c>
      <c r="AB71">
        <v>0</v>
      </c>
      <c r="AC71">
        <v>0</v>
      </c>
      <c r="AD71">
        <v>1</v>
      </c>
      <c r="AE71">
        <v>0</v>
      </c>
      <c r="AF71" t="s">
        <v>3</v>
      </c>
      <c r="AG71">
        <v>3.5000000000000003E-2</v>
      </c>
      <c r="AH71">
        <v>2</v>
      </c>
      <c r="AI71">
        <v>48584296</v>
      </c>
      <c r="AJ71">
        <v>69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</row>
    <row r="72" spans="1:44">
      <c r="A72">
        <f>ROW(Source!A54)</f>
        <v>54</v>
      </c>
      <c r="B72">
        <v>48584304</v>
      </c>
      <c r="C72">
        <v>48584291</v>
      </c>
      <c r="D72">
        <v>40489140</v>
      </c>
      <c r="E72">
        <v>1</v>
      </c>
      <c r="F72">
        <v>1</v>
      </c>
      <c r="G72">
        <v>1</v>
      </c>
      <c r="H72">
        <v>3</v>
      </c>
      <c r="I72" t="s">
        <v>1041</v>
      </c>
      <c r="J72" t="s">
        <v>1042</v>
      </c>
      <c r="K72" t="s">
        <v>1043</v>
      </c>
      <c r="L72">
        <v>1348</v>
      </c>
      <c r="N72">
        <v>1009</v>
      </c>
      <c r="O72" t="s">
        <v>40</v>
      </c>
      <c r="P72" t="s">
        <v>40</v>
      </c>
      <c r="Q72">
        <v>1000</v>
      </c>
      <c r="X72">
        <v>1.2E-2</v>
      </c>
      <c r="Y72">
        <v>12936</v>
      </c>
      <c r="Z72">
        <v>0</v>
      </c>
      <c r="AA72">
        <v>0</v>
      </c>
      <c r="AB72">
        <v>0</v>
      </c>
      <c r="AC72">
        <v>0</v>
      </c>
      <c r="AD72">
        <v>1</v>
      </c>
      <c r="AE72">
        <v>0</v>
      </c>
      <c r="AF72" t="s">
        <v>3</v>
      </c>
      <c r="AG72">
        <v>1.2E-2</v>
      </c>
      <c r="AH72">
        <v>2</v>
      </c>
      <c r="AI72">
        <v>48584297</v>
      </c>
      <c r="AJ72">
        <v>70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</row>
    <row r="73" spans="1:44">
      <c r="A73">
        <f>ROW(Source!A54)</f>
        <v>54</v>
      </c>
      <c r="B73">
        <v>48584305</v>
      </c>
      <c r="C73">
        <v>48584291</v>
      </c>
      <c r="D73">
        <v>40504485</v>
      </c>
      <c r="E73">
        <v>1</v>
      </c>
      <c r="F73">
        <v>1</v>
      </c>
      <c r="G73">
        <v>1</v>
      </c>
      <c r="H73">
        <v>3</v>
      </c>
      <c r="I73" t="s">
        <v>1044</v>
      </c>
      <c r="J73" t="s">
        <v>1045</v>
      </c>
      <c r="K73" t="s">
        <v>1046</v>
      </c>
      <c r="L73">
        <v>1301</v>
      </c>
      <c r="N73">
        <v>1003</v>
      </c>
      <c r="O73" t="s">
        <v>116</v>
      </c>
      <c r="P73" t="s">
        <v>116</v>
      </c>
      <c r="Q73">
        <v>1</v>
      </c>
      <c r="X73">
        <v>400</v>
      </c>
      <c r="Y73">
        <v>3.2</v>
      </c>
      <c r="Z73">
        <v>0</v>
      </c>
      <c r="AA73">
        <v>0</v>
      </c>
      <c r="AB73">
        <v>0</v>
      </c>
      <c r="AC73">
        <v>0</v>
      </c>
      <c r="AD73">
        <v>1</v>
      </c>
      <c r="AE73">
        <v>0</v>
      </c>
      <c r="AF73" t="s">
        <v>3</v>
      </c>
      <c r="AG73">
        <v>400</v>
      </c>
      <c r="AH73">
        <v>2</v>
      </c>
      <c r="AI73">
        <v>48584298</v>
      </c>
      <c r="AJ73">
        <v>71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</row>
    <row r="74" spans="1:44">
      <c r="A74">
        <f>ROW(Source!A54)</f>
        <v>54</v>
      </c>
      <c r="B74">
        <v>48584306</v>
      </c>
      <c r="C74">
        <v>48584291</v>
      </c>
      <c r="D74">
        <v>40504496</v>
      </c>
      <c r="E74">
        <v>1</v>
      </c>
      <c r="F74">
        <v>1</v>
      </c>
      <c r="G74">
        <v>1</v>
      </c>
      <c r="H74">
        <v>3</v>
      </c>
      <c r="I74" t="s">
        <v>1574</v>
      </c>
      <c r="J74" t="s">
        <v>1575</v>
      </c>
      <c r="K74" t="s">
        <v>1576</v>
      </c>
      <c r="L74">
        <v>1354</v>
      </c>
      <c r="N74">
        <v>1010</v>
      </c>
      <c r="O74" t="s">
        <v>170</v>
      </c>
      <c r="P74" t="s">
        <v>170</v>
      </c>
      <c r="Q74">
        <v>1</v>
      </c>
      <c r="X74">
        <v>100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 t="s">
        <v>3</v>
      </c>
      <c r="AG74">
        <v>100</v>
      </c>
      <c r="AH74">
        <v>3</v>
      </c>
      <c r="AI74">
        <v>-1</v>
      </c>
      <c r="AJ74" t="s">
        <v>3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</row>
    <row r="75" spans="1:44">
      <c r="A75">
        <f>ROW(Source!A58)</f>
        <v>58</v>
      </c>
      <c r="B75">
        <v>48584326</v>
      </c>
      <c r="C75">
        <v>48584310</v>
      </c>
      <c r="D75">
        <v>23136905</v>
      </c>
      <c r="E75">
        <v>1</v>
      </c>
      <c r="F75">
        <v>1</v>
      </c>
      <c r="G75">
        <v>1</v>
      </c>
      <c r="H75">
        <v>1</v>
      </c>
      <c r="I75" t="s">
        <v>1047</v>
      </c>
      <c r="J75" t="s">
        <v>3</v>
      </c>
      <c r="K75" t="s">
        <v>1048</v>
      </c>
      <c r="L75">
        <v>1369</v>
      </c>
      <c r="N75">
        <v>1013</v>
      </c>
      <c r="O75" t="s">
        <v>991</v>
      </c>
      <c r="P75" t="s">
        <v>991</v>
      </c>
      <c r="Q75">
        <v>1</v>
      </c>
      <c r="X75">
        <v>104.28</v>
      </c>
      <c r="Y75">
        <v>0</v>
      </c>
      <c r="Z75">
        <v>0</v>
      </c>
      <c r="AA75">
        <v>0</v>
      </c>
      <c r="AB75">
        <v>8.58</v>
      </c>
      <c r="AC75">
        <v>0</v>
      </c>
      <c r="AD75">
        <v>1</v>
      </c>
      <c r="AE75">
        <v>1</v>
      </c>
      <c r="AF75" t="s">
        <v>3</v>
      </c>
      <c r="AG75">
        <v>104.28</v>
      </c>
      <c r="AH75">
        <v>2</v>
      </c>
      <c r="AI75">
        <v>48584311</v>
      </c>
      <c r="AJ75">
        <v>72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</row>
    <row r="76" spans="1:44">
      <c r="A76">
        <f>ROW(Source!A58)</f>
        <v>58</v>
      </c>
      <c r="B76">
        <v>48584327</v>
      </c>
      <c r="C76">
        <v>48584310</v>
      </c>
      <c r="D76">
        <v>121548</v>
      </c>
      <c r="E76">
        <v>1</v>
      </c>
      <c r="F76">
        <v>1</v>
      </c>
      <c r="G76">
        <v>1</v>
      </c>
      <c r="H76">
        <v>1</v>
      </c>
      <c r="I76" t="s">
        <v>24</v>
      </c>
      <c r="J76" t="s">
        <v>3</v>
      </c>
      <c r="K76" t="s">
        <v>992</v>
      </c>
      <c r="L76">
        <v>608254</v>
      </c>
      <c r="N76">
        <v>1013</v>
      </c>
      <c r="O76" t="s">
        <v>993</v>
      </c>
      <c r="P76" t="s">
        <v>993</v>
      </c>
      <c r="Q76">
        <v>1</v>
      </c>
      <c r="X76">
        <v>11.35</v>
      </c>
      <c r="Y76">
        <v>0</v>
      </c>
      <c r="Z76">
        <v>0</v>
      </c>
      <c r="AA76">
        <v>0</v>
      </c>
      <c r="AB76">
        <v>0</v>
      </c>
      <c r="AC76">
        <v>0</v>
      </c>
      <c r="AD76">
        <v>1</v>
      </c>
      <c r="AE76">
        <v>2</v>
      </c>
      <c r="AF76" t="s">
        <v>3</v>
      </c>
      <c r="AG76">
        <v>11.35</v>
      </c>
      <c r="AH76">
        <v>2</v>
      </c>
      <c r="AI76">
        <v>48584312</v>
      </c>
      <c r="AJ76">
        <v>73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</row>
    <row r="77" spans="1:44">
      <c r="A77">
        <f>ROW(Source!A58)</f>
        <v>58</v>
      </c>
      <c r="B77">
        <v>48584328</v>
      </c>
      <c r="C77">
        <v>48584310</v>
      </c>
      <c r="D77">
        <v>40546929</v>
      </c>
      <c r="E77">
        <v>1</v>
      </c>
      <c r="F77">
        <v>1</v>
      </c>
      <c r="G77">
        <v>1</v>
      </c>
      <c r="H77">
        <v>2</v>
      </c>
      <c r="I77" t="s">
        <v>1049</v>
      </c>
      <c r="J77" t="s">
        <v>1050</v>
      </c>
      <c r="K77" t="s">
        <v>1051</v>
      </c>
      <c r="L77">
        <v>1368</v>
      </c>
      <c r="N77">
        <v>1011</v>
      </c>
      <c r="O77" t="s">
        <v>997</v>
      </c>
      <c r="P77" t="s">
        <v>997</v>
      </c>
      <c r="Q77">
        <v>1</v>
      </c>
      <c r="X77">
        <v>9.69</v>
      </c>
      <c r="Y77">
        <v>0</v>
      </c>
      <c r="Z77">
        <v>103.49</v>
      </c>
      <c r="AA77">
        <v>12.1</v>
      </c>
      <c r="AB77">
        <v>0</v>
      </c>
      <c r="AC77">
        <v>0</v>
      </c>
      <c r="AD77">
        <v>1</v>
      </c>
      <c r="AE77">
        <v>0</v>
      </c>
      <c r="AF77" t="s">
        <v>3</v>
      </c>
      <c r="AG77">
        <v>9.69</v>
      </c>
      <c r="AH77">
        <v>2</v>
      </c>
      <c r="AI77">
        <v>48584313</v>
      </c>
      <c r="AJ77">
        <v>74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</row>
    <row r="78" spans="1:44">
      <c r="A78">
        <f>ROW(Source!A58)</f>
        <v>58</v>
      </c>
      <c r="B78">
        <v>48584329</v>
      </c>
      <c r="C78">
        <v>48584310</v>
      </c>
      <c r="D78">
        <v>40547010</v>
      </c>
      <c r="E78">
        <v>1</v>
      </c>
      <c r="F78">
        <v>1</v>
      </c>
      <c r="G78">
        <v>1</v>
      </c>
      <c r="H78">
        <v>2</v>
      </c>
      <c r="I78" t="s">
        <v>1052</v>
      </c>
      <c r="J78" t="s">
        <v>1053</v>
      </c>
      <c r="K78" t="s">
        <v>1054</v>
      </c>
      <c r="L78">
        <v>1368</v>
      </c>
      <c r="N78">
        <v>1011</v>
      </c>
      <c r="O78" t="s">
        <v>997</v>
      </c>
      <c r="P78" t="s">
        <v>997</v>
      </c>
      <c r="Q78">
        <v>1</v>
      </c>
      <c r="X78">
        <v>1.66</v>
      </c>
      <c r="Y78">
        <v>0</v>
      </c>
      <c r="Z78">
        <v>124.14</v>
      </c>
      <c r="AA78">
        <v>12.1</v>
      </c>
      <c r="AB78">
        <v>0</v>
      </c>
      <c r="AC78">
        <v>0</v>
      </c>
      <c r="AD78">
        <v>1</v>
      </c>
      <c r="AE78">
        <v>0</v>
      </c>
      <c r="AF78" t="s">
        <v>3</v>
      </c>
      <c r="AG78">
        <v>1.66</v>
      </c>
      <c r="AH78">
        <v>2</v>
      </c>
      <c r="AI78">
        <v>48584314</v>
      </c>
      <c r="AJ78">
        <v>75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</row>
    <row r="79" spans="1:44">
      <c r="A79">
        <f>ROW(Source!A58)</f>
        <v>58</v>
      </c>
      <c r="B79">
        <v>48584330</v>
      </c>
      <c r="C79">
        <v>48584310</v>
      </c>
      <c r="D79">
        <v>40547623</v>
      </c>
      <c r="E79">
        <v>1</v>
      </c>
      <c r="F79">
        <v>1</v>
      </c>
      <c r="G79">
        <v>1</v>
      </c>
      <c r="H79">
        <v>2</v>
      </c>
      <c r="I79" t="s">
        <v>1055</v>
      </c>
      <c r="J79" t="s">
        <v>1056</v>
      </c>
      <c r="K79" t="s">
        <v>1057</v>
      </c>
      <c r="L79">
        <v>1368</v>
      </c>
      <c r="N79">
        <v>1011</v>
      </c>
      <c r="O79" t="s">
        <v>997</v>
      </c>
      <c r="P79" t="s">
        <v>997</v>
      </c>
      <c r="Q79">
        <v>1</v>
      </c>
      <c r="X79">
        <v>1.79</v>
      </c>
      <c r="Y79">
        <v>0</v>
      </c>
      <c r="Z79">
        <v>33.19</v>
      </c>
      <c r="AA79">
        <v>0</v>
      </c>
      <c r="AB79">
        <v>0</v>
      </c>
      <c r="AC79">
        <v>0</v>
      </c>
      <c r="AD79">
        <v>1</v>
      </c>
      <c r="AE79">
        <v>0</v>
      </c>
      <c r="AF79" t="s">
        <v>3</v>
      </c>
      <c r="AG79">
        <v>1.79</v>
      </c>
      <c r="AH79">
        <v>2</v>
      </c>
      <c r="AI79">
        <v>48584315</v>
      </c>
      <c r="AJ79">
        <v>76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</row>
    <row r="80" spans="1:44">
      <c r="A80">
        <f>ROW(Source!A58)</f>
        <v>58</v>
      </c>
      <c r="B80">
        <v>48584331</v>
      </c>
      <c r="C80">
        <v>48584310</v>
      </c>
      <c r="D80">
        <v>40548857</v>
      </c>
      <c r="E80">
        <v>1</v>
      </c>
      <c r="F80">
        <v>1</v>
      </c>
      <c r="G80">
        <v>1</v>
      </c>
      <c r="H80">
        <v>2</v>
      </c>
      <c r="I80" t="s">
        <v>1028</v>
      </c>
      <c r="J80" t="s">
        <v>1029</v>
      </c>
      <c r="K80" t="s">
        <v>1030</v>
      </c>
      <c r="L80">
        <v>1368</v>
      </c>
      <c r="N80">
        <v>1011</v>
      </c>
      <c r="O80" t="s">
        <v>997</v>
      </c>
      <c r="P80" t="s">
        <v>997</v>
      </c>
      <c r="Q80">
        <v>1</v>
      </c>
      <c r="X80">
        <v>1.99</v>
      </c>
      <c r="Y80">
        <v>0</v>
      </c>
      <c r="Z80">
        <v>91.76</v>
      </c>
      <c r="AA80">
        <v>10.35</v>
      </c>
      <c r="AB80">
        <v>0</v>
      </c>
      <c r="AC80">
        <v>0</v>
      </c>
      <c r="AD80">
        <v>1</v>
      </c>
      <c r="AE80">
        <v>0</v>
      </c>
      <c r="AF80" t="s">
        <v>3</v>
      </c>
      <c r="AG80">
        <v>1.99</v>
      </c>
      <c r="AH80">
        <v>2</v>
      </c>
      <c r="AI80">
        <v>48584316</v>
      </c>
      <c r="AJ80">
        <v>77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</row>
    <row r="81" spans="1:44">
      <c r="A81">
        <f>ROW(Source!A58)</f>
        <v>58</v>
      </c>
      <c r="B81">
        <v>48584332</v>
      </c>
      <c r="C81">
        <v>48584310</v>
      </c>
      <c r="D81">
        <v>40489199</v>
      </c>
      <c r="E81">
        <v>1</v>
      </c>
      <c r="F81">
        <v>1</v>
      </c>
      <c r="G81">
        <v>1</v>
      </c>
      <c r="H81">
        <v>3</v>
      </c>
      <c r="I81" t="s">
        <v>1058</v>
      </c>
      <c r="J81" t="s">
        <v>1059</v>
      </c>
      <c r="K81" t="s">
        <v>1060</v>
      </c>
      <c r="L81">
        <v>1348</v>
      </c>
      <c r="N81">
        <v>1009</v>
      </c>
      <c r="O81" t="s">
        <v>40</v>
      </c>
      <c r="P81" t="s">
        <v>40</v>
      </c>
      <c r="Q81">
        <v>1000</v>
      </c>
      <c r="X81">
        <v>2.0999999999999999E-3</v>
      </c>
      <c r="Y81">
        <v>9167</v>
      </c>
      <c r="Z81">
        <v>0</v>
      </c>
      <c r="AA81">
        <v>0</v>
      </c>
      <c r="AB81">
        <v>0</v>
      </c>
      <c r="AC81">
        <v>0</v>
      </c>
      <c r="AD81">
        <v>1</v>
      </c>
      <c r="AE81">
        <v>0</v>
      </c>
      <c r="AF81" t="s">
        <v>3</v>
      </c>
      <c r="AG81">
        <v>2.0999999999999999E-3</v>
      </c>
      <c r="AH81">
        <v>2</v>
      </c>
      <c r="AI81">
        <v>48584317</v>
      </c>
      <c r="AJ81">
        <v>78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</row>
    <row r="82" spans="1:44">
      <c r="A82">
        <f>ROW(Source!A58)</f>
        <v>58</v>
      </c>
      <c r="B82">
        <v>48584333</v>
      </c>
      <c r="C82">
        <v>48584310</v>
      </c>
      <c r="D82">
        <v>40486640</v>
      </c>
      <c r="E82">
        <v>1</v>
      </c>
      <c r="F82">
        <v>1</v>
      </c>
      <c r="G82">
        <v>1</v>
      </c>
      <c r="H82">
        <v>3</v>
      </c>
      <c r="I82" t="s">
        <v>1061</v>
      </c>
      <c r="J82" t="s">
        <v>1062</v>
      </c>
      <c r="K82" t="s">
        <v>1063</v>
      </c>
      <c r="L82">
        <v>1348</v>
      </c>
      <c r="N82">
        <v>1009</v>
      </c>
      <c r="O82" t="s">
        <v>40</v>
      </c>
      <c r="P82" t="s">
        <v>40</v>
      </c>
      <c r="Q82">
        <v>1000</v>
      </c>
      <c r="X82">
        <v>2.3599999999999999E-2</v>
      </c>
      <c r="Y82">
        <v>1695</v>
      </c>
      <c r="Z82">
        <v>0</v>
      </c>
      <c r="AA82">
        <v>0</v>
      </c>
      <c r="AB82">
        <v>0</v>
      </c>
      <c r="AC82">
        <v>0</v>
      </c>
      <c r="AD82">
        <v>1</v>
      </c>
      <c r="AE82">
        <v>0</v>
      </c>
      <c r="AF82" t="s">
        <v>3</v>
      </c>
      <c r="AG82">
        <v>2.3599999999999999E-2</v>
      </c>
      <c r="AH82">
        <v>2</v>
      </c>
      <c r="AI82">
        <v>48584318</v>
      </c>
      <c r="AJ82">
        <v>79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</row>
    <row r="83" spans="1:44">
      <c r="A83">
        <f>ROW(Source!A58)</f>
        <v>58</v>
      </c>
      <c r="B83">
        <v>48584334</v>
      </c>
      <c r="C83">
        <v>48584310</v>
      </c>
      <c r="D83">
        <v>40484110</v>
      </c>
      <c r="E83">
        <v>1</v>
      </c>
      <c r="F83">
        <v>1</v>
      </c>
      <c r="G83">
        <v>1</v>
      </c>
      <c r="H83">
        <v>3</v>
      </c>
      <c r="I83" t="s">
        <v>1064</v>
      </c>
      <c r="J83" t="s">
        <v>1065</v>
      </c>
      <c r="K83" t="s">
        <v>1066</v>
      </c>
      <c r="L83">
        <v>1327</v>
      </c>
      <c r="N83">
        <v>1005</v>
      </c>
      <c r="O83" t="s">
        <v>105</v>
      </c>
      <c r="P83" t="s">
        <v>105</v>
      </c>
      <c r="Q83">
        <v>1</v>
      </c>
      <c r="X83">
        <v>89</v>
      </c>
      <c r="Y83">
        <v>5.82</v>
      </c>
      <c r="Z83">
        <v>0</v>
      </c>
      <c r="AA83">
        <v>0</v>
      </c>
      <c r="AB83">
        <v>0</v>
      </c>
      <c r="AC83">
        <v>0</v>
      </c>
      <c r="AD83">
        <v>1</v>
      </c>
      <c r="AE83">
        <v>0</v>
      </c>
      <c r="AF83" t="s">
        <v>3</v>
      </c>
      <c r="AG83">
        <v>89</v>
      </c>
      <c r="AH83">
        <v>2</v>
      </c>
      <c r="AI83">
        <v>48584319</v>
      </c>
      <c r="AJ83">
        <v>80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</row>
    <row r="84" spans="1:44">
      <c r="A84">
        <f>ROW(Source!A58)</f>
        <v>58</v>
      </c>
      <c r="B84">
        <v>48584335</v>
      </c>
      <c r="C84">
        <v>48584310</v>
      </c>
      <c r="D84">
        <v>40487617</v>
      </c>
      <c r="E84">
        <v>1</v>
      </c>
      <c r="F84">
        <v>1</v>
      </c>
      <c r="G84">
        <v>1</v>
      </c>
      <c r="H84">
        <v>3</v>
      </c>
      <c r="I84" t="s">
        <v>1067</v>
      </c>
      <c r="J84" t="s">
        <v>1068</v>
      </c>
      <c r="K84" t="s">
        <v>1069</v>
      </c>
      <c r="L84">
        <v>1346</v>
      </c>
      <c r="N84">
        <v>1009</v>
      </c>
      <c r="O84" t="s">
        <v>220</v>
      </c>
      <c r="P84" t="s">
        <v>220</v>
      </c>
      <c r="Q84">
        <v>1</v>
      </c>
      <c r="X84">
        <v>37.5</v>
      </c>
      <c r="Y84">
        <v>10.41</v>
      </c>
      <c r="Z84">
        <v>0</v>
      </c>
      <c r="AA84">
        <v>0</v>
      </c>
      <c r="AB84">
        <v>0</v>
      </c>
      <c r="AC84">
        <v>0</v>
      </c>
      <c r="AD84">
        <v>1</v>
      </c>
      <c r="AE84">
        <v>0</v>
      </c>
      <c r="AF84" t="s">
        <v>3</v>
      </c>
      <c r="AG84">
        <v>37.5</v>
      </c>
      <c r="AH84">
        <v>2</v>
      </c>
      <c r="AI84">
        <v>48584320</v>
      </c>
      <c r="AJ84">
        <v>81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</row>
    <row r="85" spans="1:44">
      <c r="A85">
        <f>ROW(Source!A58)</f>
        <v>58</v>
      </c>
      <c r="B85">
        <v>48584336</v>
      </c>
      <c r="C85">
        <v>48584310</v>
      </c>
      <c r="D85">
        <v>40489140</v>
      </c>
      <c r="E85">
        <v>1</v>
      </c>
      <c r="F85">
        <v>1</v>
      </c>
      <c r="G85">
        <v>1</v>
      </c>
      <c r="H85">
        <v>3</v>
      </c>
      <c r="I85" t="s">
        <v>1041</v>
      </c>
      <c r="J85" t="s">
        <v>1042</v>
      </c>
      <c r="K85" t="s">
        <v>1043</v>
      </c>
      <c r="L85">
        <v>1348</v>
      </c>
      <c r="N85">
        <v>1009</v>
      </c>
      <c r="O85" t="s">
        <v>40</v>
      </c>
      <c r="P85" t="s">
        <v>40</v>
      </c>
      <c r="Q85">
        <v>1000</v>
      </c>
      <c r="X85">
        <v>4.13E-3</v>
      </c>
      <c r="Y85">
        <v>12936</v>
      </c>
      <c r="Z85">
        <v>0</v>
      </c>
      <c r="AA85">
        <v>0</v>
      </c>
      <c r="AB85">
        <v>0</v>
      </c>
      <c r="AC85">
        <v>0</v>
      </c>
      <c r="AD85">
        <v>1</v>
      </c>
      <c r="AE85">
        <v>0</v>
      </c>
      <c r="AF85" t="s">
        <v>3</v>
      </c>
      <c r="AG85">
        <v>4.13E-3</v>
      </c>
      <c r="AH85">
        <v>2</v>
      </c>
      <c r="AI85">
        <v>48584321</v>
      </c>
      <c r="AJ85">
        <v>82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</row>
    <row r="86" spans="1:44">
      <c r="A86">
        <f>ROW(Source!A58)</f>
        <v>58</v>
      </c>
      <c r="B86">
        <v>48584337</v>
      </c>
      <c r="C86">
        <v>48584310</v>
      </c>
      <c r="D86">
        <v>40482986</v>
      </c>
      <c r="E86">
        <v>1</v>
      </c>
      <c r="F86">
        <v>1</v>
      </c>
      <c r="G86">
        <v>1</v>
      </c>
      <c r="H86">
        <v>3</v>
      </c>
      <c r="I86" t="s">
        <v>1070</v>
      </c>
      <c r="J86" t="s">
        <v>1071</v>
      </c>
      <c r="K86" t="s">
        <v>1072</v>
      </c>
      <c r="L86">
        <v>1296</v>
      </c>
      <c r="N86">
        <v>1002</v>
      </c>
      <c r="O86" t="s">
        <v>286</v>
      </c>
      <c r="P86" t="s">
        <v>286</v>
      </c>
      <c r="Q86">
        <v>1</v>
      </c>
      <c r="X86">
        <v>32.4</v>
      </c>
      <c r="Y86">
        <v>47.56</v>
      </c>
      <c r="Z86">
        <v>0</v>
      </c>
      <c r="AA86">
        <v>0</v>
      </c>
      <c r="AB86">
        <v>0</v>
      </c>
      <c r="AC86">
        <v>0</v>
      </c>
      <c r="AD86">
        <v>1</v>
      </c>
      <c r="AE86">
        <v>0</v>
      </c>
      <c r="AF86" t="s">
        <v>3</v>
      </c>
      <c r="AG86">
        <v>32.4</v>
      </c>
      <c r="AH86">
        <v>2</v>
      </c>
      <c r="AI86">
        <v>48584322</v>
      </c>
      <c r="AJ86">
        <v>83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</row>
    <row r="87" spans="1:44">
      <c r="A87">
        <f>ROW(Source!A58)</f>
        <v>58</v>
      </c>
      <c r="B87">
        <v>48584338</v>
      </c>
      <c r="C87">
        <v>48584310</v>
      </c>
      <c r="D87">
        <v>40489592</v>
      </c>
      <c r="E87">
        <v>1</v>
      </c>
      <c r="F87">
        <v>1</v>
      </c>
      <c r="G87">
        <v>1</v>
      </c>
      <c r="H87">
        <v>3</v>
      </c>
      <c r="I87" t="s">
        <v>1577</v>
      </c>
      <c r="J87" t="s">
        <v>1578</v>
      </c>
      <c r="K87" t="s">
        <v>1579</v>
      </c>
      <c r="L87">
        <v>1035</v>
      </c>
      <c r="N87">
        <v>1013</v>
      </c>
      <c r="O87" t="s">
        <v>129</v>
      </c>
      <c r="P87" t="s">
        <v>129</v>
      </c>
      <c r="Q87">
        <v>1</v>
      </c>
      <c r="X87">
        <v>0</v>
      </c>
      <c r="Y87">
        <v>0</v>
      </c>
      <c r="Z87">
        <v>0</v>
      </c>
      <c r="AA87">
        <v>0</v>
      </c>
      <c r="AB87">
        <v>0</v>
      </c>
      <c r="AC87">
        <v>1</v>
      </c>
      <c r="AD87">
        <v>0</v>
      </c>
      <c r="AE87">
        <v>0</v>
      </c>
      <c r="AF87" t="s">
        <v>3</v>
      </c>
      <c r="AG87">
        <v>0</v>
      </c>
      <c r="AH87">
        <v>3</v>
      </c>
      <c r="AI87">
        <v>-1</v>
      </c>
      <c r="AJ87" t="s">
        <v>3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</row>
    <row r="88" spans="1:44">
      <c r="A88">
        <f>ROW(Source!A58)</f>
        <v>58</v>
      </c>
      <c r="B88">
        <v>48584339</v>
      </c>
      <c r="C88">
        <v>48584310</v>
      </c>
      <c r="D88">
        <v>40490290</v>
      </c>
      <c r="E88">
        <v>1</v>
      </c>
      <c r="F88">
        <v>1</v>
      </c>
      <c r="G88">
        <v>1</v>
      </c>
      <c r="H88">
        <v>3</v>
      </c>
      <c r="I88" t="s">
        <v>1073</v>
      </c>
      <c r="J88" t="s">
        <v>1074</v>
      </c>
      <c r="K88" t="s">
        <v>1075</v>
      </c>
      <c r="L88">
        <v>1339</v>
      </c>
      <c r="N88">
        <v>1007</v>
      </c>
      <c r="O88" t="s">
        <v>1040</v>
      </c>
      <c r="P88" t="s">
        <v>1040</v>
      </c>
      <c r="Q88">
        <v>1</v>
      </c>
      <c r="X88">
        <v>0.08</v>
      </c>
      <c r="Y88">
        <v>919.99</v>
      </c>
      <c r="Z88">
        <v>0</v>
      </c>
      <c r="AA88">
        <v>0</v>
      </c>
      <c r="AB88">
        <v>0</v>
      </c>
      <c r="AC88">
        <v>0</v>
      </c>
      <c r="AD88">
        <v>1</v>
      </c>
      <c r="AE88">
        <v>0</v>
      </c>
      <c r="AF88" t="s">
        <v>3</v>
      </c>
      <c r="AG88">
        <v>0.08</v>
      </c>
      <c r="AH88">
        <v>2</v>
      </c>
      <c r="AI88">
        <v>48584323</v>
      </c>
      <c r="AJ88">
        <v>84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</row>
    <row r="89" spans="1:44">
      <c r="A89">
        <f>ROW(Source!A58)</f>
        <v>58</v>
      </c>
      <c r="B89">
        <v>48584340</v>
      </c>
      <c r="C89">
        <v>48584310</v>
      </c>
      <c r="D89">
        <v>40503888</v>
      </c>
      <c r="E89">
        <v>1</v>
      </c>
      <c r="F89">
        <v>1</v>
      </c>
      <c r="G89">
        <v>1</v>
      </c>
      <c r="H89">
        <v>3</v>
      </c>
      <c r="I89" t="s">
        <v>123</v>
      </c>
      <c r="J89" t="s">
        <v>125</v>
      </c>
      <c r="K89" t="s">
        <v>124</v>
      </c>
      <c r="L89">
        <v>1327</v>
      </c>
      <c r="N89">
        <v>1005</v>
      </c>
      <c r="O89" t="s">
        <v>105</v>
      </c>
      <c r="P89" t="s">
        <v>105</v>
      </c>
      <c r="Q89">
        <v>1</v>
      </c>
      <c r="X89">
        <v>100</v>
      </c>
      <c r="Y89">
        <v>208.29</v>
      </c>
      <c r="Z89">
        <v>0</v>
      </c>
      <c r="AA89">
        <v>0</v>
      </c>
      <c r="AB89">
        <v>0</v>
      </c>
      <c r="AC89">
        <v>0</v>
      </c>
      <c r="AD89">
        <v>1</v>
      </c>
      <c r="AE89">
        <v>0</v>
      </c>
      <c r="AF89" t="s">
        <v>3</v>
      </c>
      <c r="AG89">
        <v>100</v>
      </c>
      <c r="AH89">
        <v>3</v>
      </c>
      <c r="AI89">
        <v>-1</v>
      </c>
      <c r="AJ89" t="s">
        <v>3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</row>
    <row r="90" spans="1:44">
      <c r="A90">
        <f>ROW(Source!A58)</f>
        <v>58</v>
      </c>
      <c r="B90">
        <v>48584341</v>
      </c>
      <c r="C90">
        <v>48584310</v>
      </c>
      <c r="D90">
        <v>40517446</v>
      </c>
      <c r="E90">
        <v>1</v>
      </c>
      <c r="F90">
        <v>1</v>
      </c>
      <c r="G90">
        <v>1</v>
      </c>
      <c r="H90">
        <v>3</v>
      </c>
      <c r="I90" t="s">
        <v>1076</v>
      </c>
      <c r="J90" t="s">
        <v>1077</v>
      </c>
      <c r="K90" t="s">
        <v>1078</v>
      </c>
      <c r="L90">
        <v>1339</v>
      </c>
      <c r="N90">
        <v>1007</v>
      </c>
      <c r="O90" t="s">
        <v>1040</v>
      </c>
      <c r="P90" t="s">
        <v>1040</v>
      </c>
      <c r="Q90">
        <v>1</v>
      </c>
      <c r="X90">
        <v>0.105</v>
      </c>
      <c r="Y90">
        <v>360</v>
      </c>
      <c r="Z90">
        <v>0</v>
      </c>
      <c r="AA90">
        <v>0</v>
      </c>
      <c r="AB90">
        <v>0</v>
      </c>
      <c r="AC90">
        <v>0</v>
      </c>
      <c r="AD90">
        <v>1</v>
      </c>
      <c r="AE90">
        <v>0</v>
      </c>
      <c r="AF90" t="s">
        <v>3</v>
      </c>
      <c r="AG90">
        <v>0.105</v>
      </c>
      <c r="AH90">
        <v>2</v>
      </c>
      <c r="AI90">
        <v>48584324</v>
      </c>
      <c r="AJ90">
        <v>85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</row>
    <row r="91" spans="1:44">
      <c r="A91">
        <f>ROW(Source!A58)</f>
        <v>58</v>
      </c>
      <c r="B91">
        <v>48584342</v>
      </c>
      <c r="C91">
        <v>48584310</v>
      </c>
      <c r="D91">
        <v>40525213</v>
      </c>
      <c r="E91">
        <v>1</v>
      </c>
      <c r="F91">
        <v>1</v>
      </c>
      <c r="G91">
        <v>1</v>
      </c>
      <c r="H91">
        <v>3</v>
      </c>
      <c r="I91" t="s">
        <v>1079</v>
      </c>
      <c r="J91" t="s">
        <v>1080</v>
      </c>
      <c r="K91" t="s">
        <v>1081</v>
      </c>
      <c r="L91">
        <v>1348</v>
      </c>
      <c r="N91">
        <v>1009</v>
      </c>
      <c r="O91" t="s">
        <v>40</v>
      </c>
      <c r="P91" t="s">
        <v>40</v>
      </c>
      <c r="Q91">
        <v>1000</v>
      </c>
      <c r="X91">
        <v>1.6E-2</v>
      </c>
      <c r="Y91">
        <v>729.98</v>
      </c>
      <c r="Z91">
        <v>0</v>
      </c>
      <c r="AA91">
        <v>0</v>
      </c>
      <c r="AB91">
        <v>0</v>
      </c>
      <c r="AC91">
        <v>0</v>
      </c>
      <c r="AD91">
        <v>1</v>
      </c>
      <c r="AE91">
        <v>0</v>
      </c>
      <c r="AF91" t="s">
        <v>3</v>
      </c>
      <c r="AG91">
        <v>1.6E-2</v>
      </c>
      <c r="AH91">
        <v>2</v>
      </c>
      <c r="AI91">
        <v>48584325</v>
      </c>
      <c r="AJ91">
        <v>86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</row>
    <row r="92" spans="1:44">
      <c r="A92">
        <f>ROW(Source!A61)</f>
        <v>61</v>
      </c>
      <c r="B92">
        <v>48584350</v>
      </c>
      <c r="C92">
        <v>48584345</v>
      </c>
      <c r="D92">
        <v>23131263</v>
      </c>
      <c r="E92">
        <v>1</v>
      </c>
      <c r="F92">
        <v>1</v>
      </c>
      <c r="G92">
        <v>1</v>
      </c>
      <c r="H92">
        <v>1</v>
      </c>
      <c r="I92" t="s">
        <v>1082</v>
      </c>
      <c r="J92" t="s">
        <v>3</v>
      </c>
      <c r="K92" t="s">
        <v>1083</v>
      </c>
      <c r="L92">
        <v>1369</v>
      </c>
      <c r="N92">
        <v>1013</v>
      </c>
      <c r="O92" t="s">
        <v>991</v>
      </c>
      <c r="P92" t="s">
        <v>991</v>
      </c>
      <c r="Q92">
        <v>1</v>
      </c>
      <c r="X92">
        <v>7.82</v>
      </c>
      <c r="Y92">
        <v>0</v>
      </c>
      <c r="Z92">
        <v>0</v>
      </c>
      <c r="AA92">
        <v>0</v>
      </c>
      <c r="AB92">
        <v>7.63</v>
      </c>
      <c r="AC92">
        <v>0</v>
      </c>
      <c r="AD92">
        <v>1</v>
      </c>
      <c r="AE92">
        <v>1</v>
      </c>
      <c r="AF92" t="s">
        <v>3</v>
      </c>
      <c r="AG92">
        <v>7.82</v>
      </c>
      <c r="AH92">
        <v>2</v>
      </c>
      <c r="AI92">
        <v>48584346</v>
      </c>
      <c r="AJ92">
        <v>87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</row>
    <row r="93" spans="1:44">
      <c r="A93">
        <f>ROW(Source!A61)</f>
        <v>61</v>
      </c>
      <c r="B93">
        <v>48584351</v>
      </c>
      <c r="C93">
        <v>48584345</v>
      </c>
      <c r="D93">
        <v>40548857</v>
      </c>
      <c r="E93">
        <v>1</v>
      </c>
      <c r="F93">
        <v>1</v>
      </c>
      <c r="G93">
        <v>1</v>
      </c>
      <c r="H93">
        <v>2</v>
      </c>
      <c r="I93" t="s">
        <v>1028</v>
      </c>
      <c r="J93" t="s">
        <v>1029</v>
      </c>
      <c r="K93" t="s">
        <v>1030</v>
      </c>
      <c r="L93">
        <v>1368</v>
      </c>
      <c r="N93">
        <v>1011</v>
      </c>
      <c r="O93" t="s">
        <v>997</v>
      </c>
      <c r="P93" t="s">
        <v>997</v>
      </c>
      <c r="Q93">
        <v>1</v>
      </c>
      <c r="X93">
        <v>0.04</v>
      </c>
      <c r="Y93">
        <v>0</v>
      </c>
      <c r="Z93">
        <v>91.76</v>
      </c>
      <c r="AA93">
        <v>10.35</v>
      </c>
      <c r="AB93">
        <v>0</v>
      </c>
      <c r="AC93">
        <v>0</v>
      </c>
      <c r="AD93">
        <v>1</v>
      </c>
      <c r="AE93">
        <v>0</v>
      </c>
      <c r="AF93" t="s">
        <v>3</v>
      </c>
      <c r="AG93">
        <v>0.04</v>
      </c>
      <c r="AH93">
        <v>2</v>
      </c>
      <c r="AI93">
        <v>48584347</v>
      </c>
      <c r="AJ93">
        <v>88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</row>
    <row r="94" spans="1:44">
      <c r="A94">
        <f>ROW(Source!A61)</f>
        <v>61</v>
      </c>
      <c r="B94">
        <v>48584352</v>
      </c>
      <c r="C94">
        <v>48584345</v>
      </c>
      <c r="D94">
        <v>40489140</v>
      </c>
      <c r="E94">
        <v>1</v>
      </c>
      <c r="F94">
        <v>1</v>
      </c>
      <c r="G94">
        <v>1</v>
      </c>
      <c r="H94">
        <v>3</v>
      </c>
      <c r="I94" t="s">
        <v>1041</v>
      </c>
      <c r="J94" t="s">
        <v>1042</v>
      </c>
      <c r="K94" t="s">
        <v>1043</v>
      </c>
      <c r="L94">
        <v>1348</v>
      </c>
      <c r="N94">
        <v>1009</v>
      </c>
      <c r="O94" t="s">
        <v>40</v>
      </c>
      <c r="P94" t="s">
        <v>40</v>
      </c>
      <c r="Q94">
        <v>1000</v>
      </c>
      <c r="X94">
        <v>7.1000000000000002E-4</v>
      </c>
      <c r="Y94">
        <v>12936</v>
      </c>
      <c r="Z94">
        <v>0</v>
      </c>
      <c r="AA94">
        <v>0</v>
      </c>
      <c r="AB94">
        <v>0</v>
      </c>
      <c r="AC94">
        <v>0</v>
      </c>
      <c r="AD94">
        <v>1</v>
      </c>
      <c r="AE94">
        <v>0</v>
      </c>
      <c r="AF94" t="s">
        <v>3</v>
      </c>
      <c r="AG94">
        <v>7.1000000000000002E-4</v>
      </c>
      <c r="AH94">
        <v>2</v>
      </c>
      <c r="AI94">
        <v>48584348</v>
      </c>
      <c r="AJ94">
        <v>89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</row>
    <row r="95" spans="1:44">
      <c r="A95">
        <f>ROW(Source!A61)</f>
        <v>61</v>
      </c>
      <c r="B95">
        <v>48584353</v>
      </c>
      <c r="C95">
        <v>48584345</v>
      </c>
      <c r="D95">
        <v>40504276</v>
      </c>
      <c r="E95">
        <v>1</v>
      </c>
      <c r="F95">
        <v>1</v>
      </c>
      <c r="G95">
        <v>1</v>
      </c>
      <c r="H95">
        <v>3</v>
      </c>
      <c r="I95" t="s">
        <v>1084</v>
      </c>
      <c r="J95" t="s">
        <v>1085</v>
      </c>
      <c r="K95" t="s">
        <v>1086</v>
      </c>
      <c r="L95">
        <v>1301</v>
      </c>
      <c r="N95">
        <v>1003</v>
      </c>
      <c r="O95" t="s">
        <v>116</v>
      </c>
      <c r="P95" t="s">
        <v>116</v>
      </c>
      <c r="Q95">
        <v>1</v>
      </c>
      <c r="X95">
        <v>112</v>
      </c>
      <c r="Y95">
        <v>3.96</v>
      </c>
      <c r="Z95">
        <v>0</v>
      </c>
      <c r="AA95">
        <v>0</v>
      </c>
      <c r="AB95">
        <v>0</v>
      </c>
      <c r="AC95">
        <v>0</v>
      </c>
      <c r="AD95">
        <v>1</v>
      </c>
      <c r="AE95">
        <v>0</v>
      </c>
      <c r="AF95" t="s">
        <v>3</v>
      </c>
      <c r="AG95">
        <v>112</v>
      </c>
      <c r="AH95">
        <v>2</v>
      </c>
      <c r="AI95">
        <v>48584349</v>
      </c>
      <c r="AJ95">
        <v>90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</row>
    <row r="96" spans="1:44">
      <c r="A96">
        <f>ROW(Source!A62)</f>
        <v>62</v>
      </c>
      <c r="B96">
        <v>48584364</v>
      </c>
      <c r="C96">
        <v>48584354</v>
      </c>
      <c r="D96">
        <v>23134555</v>
      </c>
      <c r="E96">
        <v>1</v>
      </c>
      <c r="F96">
        <v>1</v>
      </c>
      <c r="G96">
        <v>1</v>
      </c>
      <c r="H96">
        <v>1</v>
      </c>
      <c r="I96" t="s">
        <v>1001</v>
      </c>
      <c r="J96" t="s">
        <v>3</v>
      </c>
      <c r="K96" t="s">
        <v>1002</v>
      </c>
      <c r="L96">
        <v>1369</v>
      </c>
      <c r="N96">
        <v>1013</v>
      </c>
      <c r="O96" t="s">
        <v>991</v>
      </c>
      <c r="P96" t="s">
        <v>991</v>
      </c>
      <c r="Q96">
        <v>1</v>
      </c>
      <c r="X96">
        <v>383.06</v>
      </c>
      <c r="Y96">
        <v>0</v>
      </c>
      <c r="Z96">
        <v>0</v>
      </c>
      <c r="AA96">
        <v>0</v>
      </c>
      <c r="AB96">
        <v>8.3800000000000008</v>
      </c>
      <c r="AC96">
        <v>0</v>
      </c>
      <c r="AD96">
        <v>1</v>
      </c>
      <c r="AE96">
        <v>1</v>
      </c>
      <c r="AF96" t="s">
        <v>3</v>
      </c>
      <c r="AG96">
        <v>383.06</v>
      </c>
      <c r="AH96">
        <v>2</v>
      </c>
      <c r="AI96">
        <v>48584355</v>
      </c>
      <c r="AJ96">
        <v>91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</row>
    <row r="97" spans="1:44">
      <c r="A97">
        <f>ROW(Source!A62)</f>
        <v>62</v>
      </c>
      <c r="B97">
        <v>48584365</v>
      </c>
      <c r="C97">
        <v>48584354</v>
      </c>
      <c r="D97">
        <v>121548</v>
      </c>
      <c r="E97">
        <v>1</v>
      </c>
      <c r="F97">
        <v>1</v>
      </c>
      <c r="G97">
        <v>1</v>
      </c>
      <c r="H97">
        <v>1</v>
      </c>
      <c r="I97" t="s">
        <v>24</v>
      </c>
      <c r="J97" t="s">
        <v>3</v>
      </c>
      <c r="K97" t="s">
        <v>992</v>
      </c>
      <c r="L97">
        <v>608254</v>
      </c>
      <c r="N97">
        <v>1013</v>
      </c>
      <c r="O97" t="s">
        <v>993</v>
      </c>
      <c r="P97" t="s">
        <v>993</v>
      </c>
      <c r="Q97">
        <v>1</v>
      </c>
      <c r="X97">
        <v>1.1599999999999999</v>
      </c>
      <c r="Y97">
        <v>0</v>
      </c>
      <c r="Z97">
        <v>0</v>
      </c>
      <c r="AA97">
        <v>0</v>
      </c>
      <c r="AB97">
        <v>0</v>
      </c>
      <c r="AC97">
        <v>0</v>
      </c>
      <c r="AD97">
        <v>1</v>
      </c>
      <c r="AE97">
        <v>2</v>
      </c>
      <c r="AF97" t="s">
        <v>3</v>
      </c>
      <c r="AG97">
        <v>1.1599999999999999</v>
      </c>
      <c r="AH97">
        <v>2</v>
      </c>
      <c r="AI97">
        <v>48584356</v>
      </c>
      <c r="AJ97">
        <v>92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</row>
    <row r="98" spans="1:44">
      <c r="A98">
        <f>ROW(Source!A62)</f>
        <v>62</v>
      </c>
      <c r="B98">
        <v>48584366</v>
      </c>
      <c r="C98">
        <v>48584354</v>
      </c>
      <c r="D98">
        <v>40547141</v>
      </c>
      <c r="E98">
        <v>1</v>
      </c>
      <c r="F98">
        <v>1</v>
      </c>
      <c r="G98">
        <v>1</v>
      </c>
      <c r="H98">
        <v>2</v>
      </c>
      <c r="I98" t="s">
        <v>1009</v>
      </c>
      <c r="J98" t="s">
        <v>1017</v>
      </c>
      <c r="K98" t="s">
        <v>1011</v>
      </c>
      <c r="L98">
        <v>1368</v>
      </c>
      <c r="N98">
        <v>1011</v>
      </c>
      <c r="O98" t="s">
        <v>997</v>
      </c>
      <c r="P98" t="s">
        <v>997</v>
      </c>
      <c r="Q98">
        <v>1</v>
      </c>
      <c r="X98">
        <v>1.1599999999999999</v>
      </c>
      <c r="Y98">
        <v>0</v>
      </c>
      <c r="Z98">
        <v>32.090000000000003</v>
      </c>
      <c r="AA98">
        <v>12.1</v>
      </c>
      <c r="AB98">
        <v>0</v>
      </c>
      <c r="AC98">
        <v>0</v>
      </c>
      <c r="AD98">
        <v>1</v>
      </c>
      <c r="AE98">
        <v>0</v>
      </c>
      <c r="AF98" t="s">
        <v>3</v>
      </c>
      <c r="AG98">
        <v>1.1599999999999999</v>
      </c>
      <c r="AH98">
        <v>2</v>
      </c>
      <c r="AI98">
        <v>48584357</v>
      </c>
      <c r="AJ98">
        <v>93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</row>
    <row r="99" spans="1:44">
      <c r="A99">
        <f>ROW(Source!A62)</f>
        <v>62</v>
      </c>
      <c r="B99">
        <v>48584361</v>
      </c>
      <c r="C99">
        <v>48584354</v>
      </c>
      <c r="D99">
        <v>40517442</v>
      </c>
      <c r="E99">
        <v>1</v>
      </c>
      <c r="F99">
        <v>1</v>
      </c>
      <c r="G99">
        <v>1</v>
      </c>
      <c r="H99">
        <v>3</v>
      </c>
      <c r="I99" t="s">
        <v>1087</v>
      </c>
      <c r="J99" t="s">
        <v>1088</v>
      </c>
      <c r="K99" t="s">
        <v>1089</v>
      </c>
      <c r="L99">
        <v>1339</v>
      </c>
      <c r="N99">
        <v>1007</v>
      </c>
      <c r="O99" t="s">
        <v>1040</v>
      </c>
      <c r="P99" t="s">
        <v>1040</v>
      </c>
      <c r="Q99">
        <v>1</v>
      </c>
      <c r="X99">
        <v>4.4000000000000004</v>
      </c>
      <c r="Y99">
        <v>399</v>
      </c>
      <c r="Z99">
        <v>0</v>
      </c>
      <c r="AA99">
        <v>0</v>
      </c>
      <c r="AB99">
        <v>0</v>
      </c>
      <c r="AC99">
        <v>0</v>
      </c>
      <c r="AD99">
        <v>1</v>
      </c>
      <c r="AE99">
        <v>0</v>
      </c>
      <c r="AF99" t="s">
        <v>3</v>
      </c>
      <c r="AG99">
        <v>4.4000000000000004</v>
      </c>
      <c r="AH99">
        <v>2</v>
      </c>
      <c r="AI99">
        <v>48584358</v>
      </c>
      <c r="AJ99">
        <v>94</v>
      </c>
      <c r="AK99">
        <v>0</v>
      </c>
      <c r="AL99">
        <v>0</v>
      </c>
      <c r="AM99">
        <v>0</v>
      </c>
      <c r="AN99">
        <v>0</v>
      </c>
      <c r="AO99">
        <v>0</v>
      </c>
      <c r="AP99">
        <v>0</v>
      </c>
      <c r="AQ99">
        <v>0</v>
      </c>
      <c r="AR99">
        <v>0</v>
      </c>
    </row>
    <row r="100" spans="1:44">
      <c r="A100">
        <f>ROW(Source!A62)</f>
        <v>62</v>
      </c>
      <c r="B100">
        <v>48584362</v>
      </c>
      <c r="C100">
        <v>48584354</v>
      </c>
      <c r="D100">
        <v>40525967</v>
      </c>
      <c r="E100">
        <v>1</v>
      </c>
      <c r="F100">
        <v>1</v>
      </c>
      <c r="G100">
        <v>1</v>
      </c>
      <c r="H100">
        <v>3</v>
      </c>
      <c r="I100" t="s">
        <v>1090</v>
      </c>
      <c r="J100" t="s">
        <v>1091</v>
      </c>
      <c r="K100" t="s">
        <v>1092</v>
      </c>
      <c r="L100">
        <v>1339</v>
      </c>
      <c r="N100">
        <v>1007</v>
      </c>
      <c r="O100" t="s">
        <v>1040</v>
      </c>
      <c r="P100" t="s">
        <v>1040</v>
      </c>
      <c r="Q100">
        <v>1</v>
      </c>
      <c r="X100">
        <v>0.35</v>
      </c>
      <c r="Y100">
        <v>2.4700000000000002</v>
      </c>
      <c r="Z100">
        <v>0</v>
      </c>
      <c r="AA100">
        <v>0</v>
      </c>
      <c r="AB100">
        <v>0</v>
      </c>
      <c r="AC100">
        <v>0</v>
      </c>
      <c r="AD100">
        <v>1</v>
      </c>
      <c r="AE100">
        <v>0</v>
      </c>
      <c r="AF100" t="s">
        <v>3</v>
      </c>
      <c r="AG100">
        <v>0.35</v>
      </c>
      <c r="AH100">
        <v>2</v>
      </c>
      <c r="AI100">
        <v>48584359</v>
      </c>
      <c r="AJ100">
        <v>95</v>
      </c>
      <c r="AK100">
        <v>0</v>
      </c>
      <c r="AL100">
        <v>0</v>
      </c>
      <c r="AM100">
        <v>0</v>
      </c>
      <c r="AN100">
        <v>0</v>
      </c>
      <c r="AO100">
        <v>0</v>
      </c>
      <c r="AP100">
        <v>0</v>
      </c>
      <c r="AQ100">
        <v>0</v>
      </c>
      <c r="AR100">
        <v>0</v>
      </c>
    </row>
    <row r="101" spans="1:44">
      <c r="A101">
        <f>ROW(Source!A62)</f>
        <v>62</v>
      </c>
      <c r="B101">
        <v>48584363</v>
      </c>
      <c r="C101">
        <v>48584354</v>
      </c>
      <c r="D101">
        <v>40539428</v>
      </c>
      <c r="E101">
        <v>1</v>
      </c>
      <c r="F101">
        <v>1</v>
      </c>
      <c r="G101">
        <v>1</v>
      </c>
      <c r="H101">
        <v>3</v>
      </c>
      <c r="I101" t="s">
        <v>38</v>
      </c>
      <c r="J101" t="s">
        <v>41</v>
      </c>
      <c r="K101" t="s">
        <v>39</v>
      </c>
      <c r="L101">
        <v>1348</v>
      </c>
      <c r="N101">
        <v>1009</v>
      </c>
      <c r="O101" t="s">
        <v>40</v>
      </c>
      <c r="P101" t="s">
        <v>40</v>
      </c>
      <c r="Q101">
        <v>1000</v>
      </c>
      <c r="X101">
        <v>8.1</v>
      </c>
      <c r="Y101">
        <v>0</v>
      </c>
      <c r="Z101">
        <v>0</v>
      </c>
      <c r="AA101">
        <v>0</v>
      </c>
      <c r="AB101">
        <v>0</v>
      </c>
      <c r="AC101">
        <v>0</v>
      </c>
      <c r="AD101">
        <v>0</v>
      </c>
      <c r="AE101">
        <v>0</v>
      </c>
      <c r="AF101" t="s">
        <v>3</v>
      </c>
      <c r="AG101">
        <v>8.1</v>
      </c>
      <c r="AH101">
        <v>2</v>
      </c>
      <c r="AI101">
        <v>48584360</v>
      </c>
      <c r="AJ101">
        <v>96</v>
      </c>
      <c r="AK101">
        <v>0</v>
      </c>
      <c r="AL101">
        <v>0</v>
      </c>
      <c r="AM101">
        <v>0</v>
      </c>
      <c r="AN101">
        <v>0</v>
      </c>
      <c r="AO101">
        <v>0</v>
      </c>
      <c r="AP101">
        <v>0</v>
      </c>
      <c r="AQ101">
        <v>0</v>
      </c>
      <c r="AR101">
        <v>0</v>
      </c>
    </row>
    <row r="102" spans="1:44">
      <c r="A102">
        <f>ROW(Source!A64)</f>
        <v>64</v>
      </c>
      <c r="B102">
        <v>48584377</v>
      </c>
      <c r="C102">
        <v>48584368</v>
      </c>
      <c r="D102">
        <v>23134555</v>
      </c>
      <c r="E102">
        <v>1</v>
      </c>
      <c r="F102">
        <v>1</v>
      </c>
      <c r="G102">
        <v>1</v>
      </c>
      <c r="H102">
        <v>1</v>
      </c>
      <c r="I102" t="s">
        <v>1001</v>
      </c>
      <c r="J102" t="s">
        <v>3</v>
      </c>
      <c r="K102" t="s">
        <v>1002</v>
      </c>
      <c r="L102">
        <v>1369</v>
      </c>
      <c r="N102">
        <v>1013</v>
      </c>
      <c r="O102" t="s">
        <v>991</v>
      </c>
      <c r="P102" t="s">
        <v>991</v>
      </c>
      <c r="Q102">
        <v>1</v>
      </c>
      <c r="X102">
        <v>42.9</v>
      </c>
      <c r="Y102">
        <v>0</v>
      </c>
      <c r="Z102">
        <v>0</v>
      </c>
      <c r="AA102">
        <v>0</v>
      </c>
      <c r="AB102">
        <v>8.3800000000000008</v>
      </c>
      <c r="AC102">
        <v>0</v>
      </c>
      <c r="AD102">
        <v>1</v>
      </c>
      <c r="AE102">
        <v>1</v>
      </c>
      <c r="AF102" t="s">
        <v>3</v>
      </c>
      <c r="AG102">
        <v>42.9</v>
      </c>
      <c r="AH102">
        <v>2</v>
      </c>
      <c r="AI102">
        <v>48584369</v>
      </c>
      <c r="AJ102">
        <v>97</v>
      </c>
      <c r="AK102">
        <v>0</v>
      </c>
      <c r="AL102">
        <v>0</v>
      </c>
      <c r="AM102">
        <v>0</v>
      </c>
      <c r="AN102">
        <v>0</v>
      </c>
      <c r="AO102">
        <v>0</v>
      </c>
      <c r="AP102">
        <v>0</v>
      </c>
      <c r="AQ102">
        <v>0</v>
      </c>
      <c r="AR102">
        <v>0</v>
      </c>
    </row>
    <row r="103" spans="1:44">
      <c r="A103">
        <f>ROW(Source!A64)</f>
        <v>64</v>
      </c>
      <c r="B103">
        <v>48584378</v>
      </c>
      <c r="C103">
        <v>48584368</v>
      </c>
      <c r="D103">
        <v>121548</v>
      </c>
      <c r="E103">
        <v>1</v>
      </c>
      <c r="F103">
        <v>1</v>
      </c>
      <c r="G103">
        <v>1</v>
      </c>
      <c r="H103">
        <v>1</v>
      </c>
      <c r="I103" t="s">
        <v>24</v>
      </c>
      <c r="J103" t="s">
        <v>3</v>
      </c>
      <c r="K103" t="s">
        <v>992</v>
      </c>
      <c r="L103">
        <v>608254</v>
      </c>
      <c r="N103">
        <v>1013</v>
      </c>
      <c r="O103" t="s">
        <v>993</v>
      </c>
      <c r="P103" t="s">
        <v>993</v>
      </c>
      <c r="Q103">
        <v>1</v>
      </c>
      <c r="X103">
        <v>0.02</v>
      </c>
      <c r="Y103">
        <v>0</v>
      </c>
      <c r="Z103">
        <v>0</v>
      </c>
      <c r="AA103">
        <v>0</v>
      </c>
      <c r="AB103">
        <v>0</v>
      </c>
      <c r="AC103">
        <v>0</v>
      </c>
      <c r="AD103">
        <v>1</v>
      </c>
      <c r="AE103">
        <v>2</v>
      </c>
      <c r="AF103" t="s">
        <v>3</v>
      </c>
      <c r="AG103">
        <v>0.02</v>
      </c>
      <c r="AH103">
        <v>2</v>
      </c>
      <c r="AI103">
        <v>48584370</v>
      </c>
      <c r="AJ103">
        <v>98</v>
      </c>
      <c r="AK103">
        <v>0</v>
      </c>
      <c r="AL103">
        <v>0</v>
      </c>
      <c r="AM103">
        <v>0</v>
      </c>
      <c r="AN103">
        <v>0</v>
      </c>
      <c r="AO103">
        <v>0</v>
      </c>
      <c r="AP103">
        <v>0</v>
      </c>
      <c r="AQ103">
        <v>0</v>
      </c>
      <c r="AR103">
        <v>0</v>
      </c>
    </row>
    <row r="104" spans="1:44">
      <c r="A104">
        <f>ROW(Source!A64)</f>
        <v>64</v>
      </c>
      <c r="B104">
        <v>48584379</v>
      </c>
      <c r="C104">
        <v>48584368</v>
      </c>
      <c r="D104">
        <v>40547141</v>
      </c>
      <c r="E104">
        <v>1</v>
      </c>
      <c r="F104">
        <v>1</v>
      </c>
      <c r="G104">
        <v>1</v>
      </c>
      <c r="H104">
        <v>2</v>
      </c>
      <c r="I104" t="s">
        <v>1009</v>
      </c>
      <c r="J104" t="s">
        <v>1017</v>
      </c>
      <c r="K104" t="s">
        <v>1011</v>
      </c>
      <c r="L104">
        <v>1368</v>
      </c>
      <c r="N104">
        <v>1011</v>
      </c>
      <c r="O104" t="s">
        <v>997</v>
      </c>
      <c r="P104" t="s">
        <v>997</v>
      </c>
      <c r="Q104">
        <v>1</v>
      </c>
      <c r="X104">
        <v>0.02</v>
      </c>
      <c r="Y104">
        <v>0</v>
      </c>
      <c r="Z104">
        <v>32.090000000000003</v>
      </c>
      <c r="AA104">
        <v>12.1</v>
      </c>
      <c r="AB104">
        <v>0</v>
      </c>
      <c r="AC104">
        <v>0</v>
      </c>
      <c r="AD104">
        <v>1</v>
      </c>
      <c r="AE104">
        <v>0</v>
      </c>
      <c r="AF104" t="s">
        <v>3</v>
      </c>
      <c r="AG104">
        <v>0.02</v>
      </c>
      <c r="AH104">
        <v>2</v>
      </c>
      <c r="AI104">
        <v>48584371</v>
      </c>
      <c r="AJ104">
        <v>99</v>
      </c>
      <c r="AK104">
        <v>0</v>
      </c>
      <c r="AL104">
        <v>0</v>
      </c>
      <c r="AM104">
        <v>0</v>
      </c>
      <c r="AN104">
        <v>0</v>
      </c>
      <c r="AO104">
        <v>0</v>
      </c>
      <c r="AP104">
        <v>0</v>
      </c>
      <c r="AQ104">
        <v>0</v>
      </c>
      <c r="AR104">
        <v>0</v>
      </c>
    </row>
    <row r="105" spans="1:44">
      <c r="A105">
        <f>ROW(Source!A64)</f>
        <v>64</v>
      </c>
      <c r="B105">
        <v>48584380</v>
      </c>
      <c r="C105">
        <v>48584368</v>
      </c>
      <c r="D105">
        <v>40548857</v>
      </c>
      <c r="E105">
        <v>1</v>
      </c>
      <c r="F105">
        <v>1</v>
      </c>
      <c r="G105">
        <v>1</v>
      </c>
      <c r="H105">
        <v>2</v>
      </c>
      <c r="I105" t="s">
        <v>1028</v>
      </c>
      <c r="J105" t="s">
        <v>1029</v>
      </c>
      <c r="K105" t="s">
        <v>1030</v>
      </c>
      <c r="L105">
        <v>1368</v>
      </c>
      <c r="N105">
        <v>1011</v>
      </c>
      <c r="O105" t="s">
        <v>997</v>
      </c>
      <c r="P105" t="s">
        <v>997</v>
      </c>
      <c r="Q105">
        <v>1</v>
      </c>
      <c r="X105">
        <v>0.15</v>
      </c>
      <c r="Y105">
        <v>0</v>
      </c>
      <c r="Z105">
        <v>91.76</v>
      </c>
      <c r="AA105">
        <v>10.35</v>
      </c>
      <c r="AB105">
        <v>0</v>
      </c>
      <c r="AC105">
        <v>0</v>
      </c>
      <c r="AD105">
        <v>1</v>
      </c>
      <c r="AE105">
        <v>0</v>
      </c>
      <c r="AF105" t="s">
        <v>3</v>
      </c>
      <c r="AG105">
        <v>0.15</v>
      </c>
      <c r="AH105">
        <v>2</v>
      </c>
      <c r="AI105">
        <v>48584372</v>
      </c>
      <c r="AJ105">
        <v>100</v>
      </c>
      <c r="AK105">
        <v>0</v>
      </c>
      <c r="AL105">
        <v>0</v>
      </c>
      <c r="AM105">
        <v>0</v>
      </c>
      <c r="AN105">
        <v>0</v>
      </c>
      <c r="AO105">
        <v>0</v>
      </c>
      <c r="AP105">
        <v>0</v>
      </c>
      <c r="AQ105">
        <v>0</v>
      </c>
      <c r="AR105">
        <v>0</v>
      </c>
    </row>
    <row r="106" spans="1:44">
      <c r="A106">
        <f>ROW(Source!A64)</f>
        <v>64</v>
      </c>
      <c r="B106">
        <v>48584381</v>
      </c>
      <c r="C106">
        <v>48584368</v>
      </c>
      <c r="D106">
        <v>40482866</v>
      </c>
      <c r="E106">
        <v>1</v>
      </c>
      <c r="F106">
        <v>1</v>
      </c>
      <c r="G106">
        <v>1</v>
      </c>
      <c r="H106">
        <v>3</v>
      </c>
      <c r="I106" t="s">
        <v>1093</v>
      </c>
      <c r="J106" t="s">
        <v>1094</v>
      </c>
      <c r="K106" t="s">
        <v>1095</v>
      </c>
      <c r="L106">
        <v>1327</v>
      </c>
      <c r="N106">
        <v>1005</v>
      </c>
      <c r="O106" t="s">
        <v>105</v>
      </c>
      <c r="P106" t="s">
        <v>105</v>
      </c>
      <c r="Q106">
        <v>1</v>
      </c>
      <c r="X106">
        <v>0.84</v>
      </c>
      <c r="Y106">
        <v>72.319999999999993</v>
      </c>
      <c r="Z106">
        <v>0</v>
      </c>
      <c r="AA106">
        <v>0</v>
      </c>
      <c r="AB106">
        <v>0</v>
      </c>
      <c r="AC106">
        <v>0</v>
      </c>
      <c r="AD106">
        <v>1</v>
      </c>
      <c r="AE106">
        <v>0</v>
      </c>
      <c r="AF106" t="s">
        <v>3</v>
      </c>
      <c r="AG106">
        <v>0.84</v>
      </c>
      <c r="AH106">
        <v>2</v>
      </c>
      <c r="AI106">
        <v>48584373</v>
      </c>
      <c r="AJ106">
        <v>101</v>
      </c>
      <c r="AK106">
        <v>0</v>
      </c>
      <c r="AL106">
        <v>0</v>
      </c>
      <c r="AM106">
        <v>0</v>
      </c>
      <c r="AN106">
        <v>0</v>
      </c>
      <c r="AO106">
        <v>0</v>
      </c>
      <c r="AP106">
        <v>0</v>
      </c>
      <c r="AQ106">
        <v>0</v>
      </c>
      <c r="AR106">
        <v>0</v>
      </c>
    </row>
    <row r="107" spans="1:44">
      <c r="A107">
        <f>ROW(Source!A64)</f>
        <v>64</v>
      </c>
      <c r="B107">
        <v>48584382</v>
      </c>
      <c r="C107">
        <v>48584368</v>
      </c>
      <c r="D107">
        <v>40484634</v>
      </c>
      <c r="E107">
        <v>1</v>
      </c>
      <c r="F107">
        <v>1</v>
      </c>
      <c r="G107">
        <v>1</v>
      </c>
      <c r="H107">
        <v>3</v>
      </c>
      <c r="I107" t="s">
        <v>1096</v>
      </c>
      <c r="J107" t="s">
        <v>1097</v>
      </c>
      <c r="K107" t="s">
        <v>1098</v>
      </c>
      <c r="L107">
        <v>1348</v>
      </c>
      <c r="N107">
        <v>1009</v>
      </c>
      <c r="O107" t="s">
        <v>40</v>
      </c>
      <c r="P107" t="s">
        <v>40</v>
      </c>
      <c r="Q107">
        <v>1000</v>
      </c>
      <c r="X107">
        <v>5.0999999999999997E-2</v>
      </c>
      <c r="Y107">
        <v>4294</v>
      </c>
      <c r="Z107">
        <v>0</v>
      </c>
      <c r="AA107">
        <v>0</v>
      </c>
      <c r="AB107">
        <v>0</v>
      </c>
      <c r="AC107">
        <v>0</v>
      </c>
      <c r="AD107">
        <v>1</v>
      </c>
      <c r="AE107">
        <v>0</v>
      </c>
      <c r="AF107" t="s">
        <v>3</v>
      </c>
      <c r="AG107">
        <v>5.0999999999999997E-2</v>
      </c>
      <c r="AH107">
        <v>2</v>
      </c>
      <c r="AI107">
        <v>48584374</v>
      </c>
      <c r="AJ107">
        <v>102</v>
      </c>
      <c r="AK107">
        <v>0</v>
      </c>
      <c r="AL107">
        <v>0</v>
      </c>
      <c r="AM107">
        <v>0</v>
      </c>
      <c r="AN107">
        <v>0</v>
      </c>
      <c r="AO107">
        <v>0</v>
      </c>
      <c r="AP107">
        <v>0</v>
      </c>
      <c r="AQ107">
        <v>0</v>
      </c>
      <c r="AR107">
        <v>0</v>
      </c>
    </row>
    <row r="108" spans="1:44">
      <c r="A108">
        <f>ROW(Source!A64)</f>
        <v>64</v>
      </c>
      <c r="B108">
        <v>48584383</v>
      </c>
      <c r="C108">
        <v>48584368</v>
      </c>
      <c r="D108">
        <v>40482877</v>
      </c>
      <c r="E108">
        <v>1</v>
      </c>
      <c r="F108">
        <v>1</v>
      </c>
      <c r="G108">
        <v>1</v>
      </c>
      <c r="H108">
        <v>3</v>
      </c>
      <c r="I108" t="s">
        <v>1099</v>
      </c>
      <c r="J108" t="s">
        <v>1100</v>
      </c>
      <c r="K108" t="s">
        <v>1101</v>
      </c>
      <c r="L108">
        <v>1346</v>
      </c>
      <c r="N108">
        <v>1009</v>
      </c>
      <c r="O108" t="s">
        <v>220</v>
      </c>
      <c r="P108" t="s">
        <v>220</v>
      </c>
      <c r="Q108">
        <v>1</v>
      </c>
      <c r="X108">
        <v>0.31</v>
      </c>
      <c r="Y108">
        <v>1.82</v>
      </c>
      <c r="Z108">
        <v>0</v>
      </c>
      <c r="AA108">
        <v>0</v>
      </c>
      <c r="AB108">
        <v>0</v>
      </c>
      <c r="AC108">
        <v>0</v>
      </c>
      <c r="AD108">
        <v>1</v>
      </c>
      <c r="AE108">
        <v>0</v>
      </c>
      <c r="AF108" t="s">
        <v>3</v>
      </c>
      <c r="AG108">
        <v>0.31</v>
      </c>
      <c r="AH108">
        <v>2</v>
      </c>
      <c r="AI108">
        <v>48584375</v>
      </c>
      <c r="AJ108">
        <v>103</v>
      </c>
      <c r="AK108">
        <v>0</v>
      </c>
      <c r="AL108">
        <v>0</v>
      </c>
      <c r="AM108">
        <v>0</v>
      </c>
      <c r="AN108">
        <v>0</v>
      </c>
      <c r="AO108">
        <v>0</v>
      </c>
      <c r="AP108">
        <v>0</v>
      </c>
      <c r="AQ108">
        <v>0</v>
      </c>
      <c r="AR108">
        <v>0</v>
      </c>
    </row>
    <row r="109" spans="1:44">
      <c r="A109">
        <f>ROW(Source!A64)</f>
        <v>64</v>
      </c>
      <c r="B109">
        <v>48584384</v>
      </c>
      <c r="C109">
        <v>48584368</v>
      </c>
      <c r="D109">
        <v>40485274</v>
      </c>
      <c r="E109">
        <v>1</v>
      </c>
      <c r="F109">
        <v>1</v>
      </c>
      <c r="G109">
        <v>1</v>
      </c>
      <c r="H109">
        <v>3</v>
      </c>
      <c r="I109" t="s">
        <v>280</v>
      </c>
      <c r="J109" t="s">
        <v>282</v>
      </c>
      <c r="K109" t="s">
        <v>281</v>
      </c>
      <c r="L109">
        <v>1348</v>
      </c>
      <c r="N109">
        <v>1009</v>
      </c>
      <c r="O109" t="s">
        <v>40</v>
      </c>
      <c r="P109" t="s">
        <v>40</v>
      </c>
      <c r="Q109">
        <v>1000</v>
      </c>
      <c r="X109">
        <v>6.3E-2</v>
      </c>
      <c r="Y109">
        <v>15481</v>
      </c>
      <c r="Z109">
        <v>0</v>
      </c>
      <c r="AA109">
        <v>0</v>
      </c>
      <c r="AB109">
        <v>0</v>
      </c>
      <c r="AC109">
        <v>0</v>
      </c>
      <c r="AD109">
        <v>1</v>
      </c>
      <c r="AE109">
        <v>0</v>
      </c>
      <c r="AF109" t="s">
        <v>3</v>
      </c>
      <c r="AG109">
        <v>6.3E-2</v>
      </c>
      <c r="AH109">
        <v>2</v>
      </c>
      <c r="AI109">
        <v>48584376</v>
      </c>
      <c r="AJ109">
        <v>104</v>
      </c>
      <c r="AK109">
        <v>0</v>
      </c>
      <c r="AL109">
        <v>0</v>
      </c>
      <c r="AM109">
        <v>0</v>
      </c>
      <c r="AN109">
        <v>0</v>
      </c>
      <c r="AO109">
        <v>0</v>
      </c>
      <c r="AP109">
        <v>0</v>
      </c>
      <c r="AQ109">
        <v>0</v>
      </c>
      <c r="AR109">
        <v>0</v>
      </c>
    </row>
    <row r="110" spans="1:44">
      <c r="A110">
        <f>ROW(Source!A66)</f>
        <v>66</v>
      </c>
      <c r="B110">
        <v>48584402</v>
      </c>
      <c r="C110">
        <v>48584386</v>
      </c>
      <c r="D110">
        <v>23136905</v>
      </c>
      <c r="E110">
        <v>1</v>
      </c>
      <c r="F110">
        <v>1</v>
      </c>
      <c r="G110">
        <v>1</v>
      </c>
      <c r="H110">
        <v>1</v>
      </c>
      <c r="I110" t="s">
        <v>1047</v>
      </c>
      <c r="J110" t="s">
        <v>3</v>
      </c>
      <c r="K110" t="s">
        <v>1048</v>
      </c>
      <c r="L110">
        <v>1369</v>
      </c>
      <c r="N110">
        <v>1013</v>
      </c>
      <c r="O110" t="s">
        <v>991</v>
      </c>
      <c r="P110" t="s">
        <v>991</v>
      </c>
      <c r="Q110">
        <v>1</v>
      </c>
      <c r="X110">
        <v>104.28</v>
      </c>
      <c r="Y110">
        <v>0</v>
      </c>
      <c r="Z110">
        <v>0</v>
      </c>
      <c r="AA110">
        <v>0</v>
      </c>
      <c r="AB110">
        <v>8.58</v>
      </c>
      <c r="AC110">
        <v>0</v>
      </c>
      <c r="AD110">
        <v>1</v>
      </c>
      <c r="AE110">
        <v>1</v>
      </c>
      <c r="AF110" t="s">
        <v>3</v>
      </c>
      <c r="AG110">
        <v>104.28</v>
      </c>
      <c r="AH110">
        <v>2</v>
      </c>
      <c r="AI110">
        <v>48584387</v>
      </c>
      <c r="AJ110">
        <v>105</v>
      </c>
      <c r="AK110">
        <v>0</v>
      </c>
      <c r="AL110">
        <v>0</v>
      </c>
      <c r="AM110">
        <v>0</v>
      </c>
      <c r="AN110">
        <v>0</v>
      </c>
      <c r="AO110">
        <v>0</v>
      </c>
      <c r="AP110">
        <v>0</v>
      </c>
      <c r="AQ110">
        <v>0</v>
      </c>
      <c r="AR110">
        <v>0</v>
      </c>
    </row>
    <row r="111" spans="1:44">
      <c r="A111">
        <f>ROW(Source!A66)</f>
        <v>66</v>
      </c>
      <c r="B111">
        <v>48584403</v>
      </c>
      <c r="C111">
        <v>48584386</v>
      </c>
      <c r="D111">
        <v>121548</v>
      </c>
      <c r="E111">
        <v>1</v>
      </c>
      <c r="F111">
        <v>1</v>
      </c>
      <c r="G111">
        <v>1</v>
      </c>
      <c r="H111">
        <v>1</v>
      </c>
      <c r="I111" t="s">
        <v>24</v>
      </c>
      <c r="J111" t="s">
        <v>3</v>
      </c>
      <c r="K111" t="s">
        <v>992</v>
      </c>
      <c r="L111">
        <v>608254</v>
      </c>
      <c r="N111">
        <v>1013</v>
      </c>
      <c r="O111" t="s">
        <v>993</v>
      </c>
      <c r="P111" t="s">
        <v>993</v>
      </c>
      <c r="Q111">
        <v>1</v>
      </c>
      <c r="X111">
        <v>11.35</v>
      </c>
      <c r="Y111">
        <v>0</v>
      </c>
      <c r="Z111">
        <v>0</v>
      </c>
      <c r="AA111">
        <v>0</v>
      </c>
      <c r="AB111">
        <v>0</v>
      </c>
      <c r="AC111">
        <v>0</v>
      </c>
      <c r="AD111">
        <v>1</v>
      </c>
      <c r="AE111">
        <v>2</v>
      </c>
      <c r="AF111" t="s">
        <v>3</v>
      </c>
      <c r="AG111">
        <v>11.35</v>
      </c>
      <c r="AH111">
        <v>2</v>
      </c>
      <c r="AI111">
        <v>48584388</v>
      </c>
      <c r="AJ111">
        <v>106</v>
      </c>
      <c r="AK111">
        <v>0</v>
      </c>
      <c r="AL111">
        <v>0</v>
      </c>
      <c r="AM111">
        <v>0</v>
      </c>
      <c r="AN111">
        <v>0</v>
      </c>
      <c r="AO111">
        <v>0</v>
      </c>
      <c r="AP111">
        <v>0</v>
      </c>
      <c r="AQ111">
        <v>0</v>
      </c>
      <c r="AR111">
        <v>0</v>
      </c>
    </row>
    <row r="112" spans="1:44">
      <c r="A112">
        <f>ROW(Source!A66)</f>
        <v>66</v>
      </c>
      <c r="B112">
        <v>48584404</v>
      </c>
      <c r="C112">
        <v>48584386</v>
      </c>
      <c r="D112">
        <v>40546929</v>
      </c>
      <c r="E112">
        <v>1</v>
      </c>
      <c r="F112">
        <v>1</v>
      </c>
      <c r="G112">
        <v>1</v>
      </c>
      <c r="H112">
        <v>2</v>
      </c>
      <c r="I112" t="s">
        <v>1049</v>
      </c>
      <c r="J112" t="s">
        <v>1050</v>
      </c>
      <c r="K112" t="s">
        <v>1051</v>
      </c>
      <c r="L112">
        <v>1368</v>
      </c>
      <c r="N112">
        <v>1011</v>
      </c>
      <c r="O112" t="s">
        <v>997</v>
      </c>
      <c r="P112" t="s">
        <v>997</v>
      </c>
      <c r="Q112">
        <v>1</v>
      </c>
      <c r="X112">
        <v>9.69</v>
      </c>
      <c r="Y112">
        <v>0</v>
      </c>
      <c r="Z112">
        <v>103.49</v>
      </c>
      <c r="AA112">
        <v>12.1</v>
      </c>
      <c r="AB112">
        <v>0</v>
      </c>
      <c r="AC112">
        <v>0</v>
      </c>
      <c r="AD112">
        <v>1</v>
      </c>
      <c r="AE112">
        <v>0</v>
      </c>
      <c r="AF112" t="s">
        <v>3</v>
      </c>
      <c r="AG112">
        <v>9.69</v>
      </c>
      <c r="AH112">
        <v>2</v>
      </c>
      <c r="AI112">
        <v>48584389</v>
      </c>
      <c r="AJ112">
        <v>107</v>
      </c>
      <c r="AK112">
        <v>0</v>
      </c>
      <c r="AL112">
        <v>0</v>
      </c>
      <c r="AM112">
        <v>0</v>
      </c>
      <c r="AN112">
        <v>0</v>
      </c>
      <c r="AO112">
        <v>0</v>
      </c>
      <c r="AP112">
        <v>0</v>
      </c>
      <c r="AQ112">
        <v>0</v>
      </c>
      <c r="AR112">
        <v>0</v>
      </c>
    </row>
    <row r="113" spans="1:44">
      <c r="A113">
        <f>ROW(Source!A66)</f>
        <v>66</v>
      </c>
      <c r="B113">
        <v>48584405</v>
      </c>
      <c r="C113">
        <v>48584386</v>
      </c>
      <c r="D113">
        <v>40547010</v>
      </c>
      <c r="E113">
        <v>1</v>
      </c>
      <c r="F113">
        <v>1</v>
      </c>
      <c r="G113">
        <v>1</v>
      </c>
      <c r="H113">
        <v>2</v>
      </c>
      <c r="I113" t="s">
        <v>1052</v>
      </c>
      <c r="J113" t="s">
        <v>1053</v>
      </c>
      <c r="K113" t="s">
        <v>1054</v>
      </c>
      <c r="L113">
        <v>1368</v>
      </c>
      <c r="N113">
        <v>1011</v>
      </c>
      <c r="O113" t="s">
        <v>997</v>
      </c>
      <c r="P113" t="s">
        <v>997</v>
      </c>
      <c r="Q113">
        <v>1</v>
      </c>
      <c r="X113">
        <v>1.66</v>
      </c>
      <c r="Y113">
        <v>0</v>
      </c>
      <c r="Z113">
        <v>124.14</v>
      </c>
      <c r="AA113">
        <v>12.1</v>
      </c>
      <c r="AB113">
        <v>0</v>
      </c>
      <c r="AC113">
        <v>0</v>
      </c>
      <c r="AD113">
        <v>1</v>
      </c>
      <c r="AE113">
        <v>0</v>
      </c>
      <c r="AF113" t="s">
        <v>3</v>
      </c>
      <c r="AG113">
        <v>1.66</v>
      </c>
      <c r="AH113">
        <v>2</v>
      </c>
      <c r="AI113">
        <v>48584390</v>
      </c>
      <c r="AJ113">
        <v>108</v>
      </c>
      <c r="AK113">
        <v>0</v>
      </c>
      <c r="AL113">
        <v>0</v>
      </c>
      <c r="AM113">
        <v>0</v>
      </c>
      <c r="AN113">
        <v>0</v>
      </c>
      <c r="AO113">
        <v>0</v>
      </c>
      <c r="AP113">
        <v>0</v>
      </c>
      <c r="AQ113">
        <v>0</v>
      </c>
      <c r="AR113">
        <v>0</v>
      </c>
    </row>
    <row r="114" spans="1:44">
      <c r="A114">
        <f>ROW(Source!A66)</f>
        <v>66</v>
      </c>
      <c r="B114">
        <v>48584406</v>
      </c>
      <c r="C114">
        <v>48584386</v>
      </c>
      <c r="D114">
        <v>40547623</v>
      </c>
      <c r="E114">
        <v>1</v>
      </c>
      <c r="F114">
        <v>1</v>
      </c>
      <c r="G114">
        <v>1</v>
      </c>
      <c r="H114">
        <v>2</v>
      </c>
      <c r="I114" t="s">
        <v>1055</v>
      </c>
      <c r="J114" t="s">
        <v>1056</v>
      </c>
      <c r="K114" t="s">
        <v>1057</v>
      </c>
      <c r="L114">
        <v>1368</v>
      </c>
      <c r="N114">
        <v>1011</v>
      </c>
      <c r="O114" t="s">
        <v>997</v>
      </c>
      <c r="P114" t="s">
        <v>997</v>
      </c>
      <c r="Q114">
        <v>1</v>
      </c>
      <c r="X114">
        <v>1.79</v>
      </c>
      <c r="Y114">
        <v>0</v>
      </c>
      <c r="Z114">
        <v>33.19</v>
      </c>
      <c r="AA114">
        <v>0</v>
      </c>
      <c r="AB114">
        <v>0</v>
      </c>
      <c r="AC114">
        <v>0</v>
      </c>
      <c r="AD114">
        <v>1</v>
      </c>
      <c r="AE114">
        <v>0</v>
      </c>
      <c r="AF114" t="s">
        <v>3</v>
      </c>
      <c r="AG114">
        <v>1.79</v>
      </c>
      <c r="AH114">
        <v>2</v>
      </c>
      <c r="AI114">
        <v>48584391</v>
      </c>
      <c r="AJ114">
        <v>109</v>
      </c>
      <c r="AK114">
        <v>0</v>
      </c>
      <c r="AL114">
        <v>0</v>
      </c>
      <c r="AM114">
        <v>0</v>
      </c>
      <c r="AN114">
        <v>0</v>
      </c>
      <c r="AO114">
        <v>0</v>
      </c>
      <c r="AP114">
        <v>0</v>
      </c>
      <c r="AQ114">
        <v>0</v>
      </c>
      <c r="AR114">
        <v>0</v>
      </c>
    </row>
    <row r="115" spans="1:44">
      <c r="A115">
        <f>ROW(Source!A66)</f>
        <v>66</v>
      </c>
      <c r="B115">
        <v>48584407</v>
      </c>
      <c r="C115">
        <v>48584386</v>
      </c>
      <c r="D115">
        <v>40548857</v>
      </c>
      <c r="E115">
        <v>1</v>
      </c>
      <c r="F115">
        <v>1</v>
      </c>
      <c r="G115">
        <v>1</v>
      </c>
      <c r="H115">
        <v>2</v>
      </c>
      <c r="I115" t="s">
        <v>1028</v>
      </c>
      <c r="J115" t="s">
        <v>1029</v>
      </c>
      <c r="K115" t="s">
        <v>1030</v>
      </c>
      <c r="L115">
        <v>1368</v>
      </c>
      <c r="N115">
        <v>1011</v>
      </c>
      <c r="O115" t="s">
        <v>997</v>
      </c>
      <c r="P115" t="s">
        <v>997</v>
      </c>
      <c r="Q115">
        <v>1</v>
      </c>
      <c r="X115">
        <v>1.99</v>
      </c>
      <c r="Y115">
        <v>0</v>
      </c>
      <c r="Z115">
        <v>91.76</v>
      </c>
      <c r="AA115">
        <v>10.35</v>
      </c>
      <c r="AB115">
        <v>0</v>
      </c>
      <c r="AC115">
        <v>0</v>
      </c>
      <c r="AD115">
        <v>1</v>
      </c>
      <c r="AE115">
        <v>0</v>
      </c>
      <c r="AF115" t="s">
        <v>3</v>
      </c>
      <c r="AG115">
        <v>1.99</v>
      </c>
      <c r="AH115">
        <v>2</v>
      </c>
      <c r="AI115">
        <v>48584392</v>
      </c>
      <c r="AJ115">
        <v>110</v>
      </c>
      <c r="AK115">
        <v>0</v>
      </c>
      <c r="AL115">
        <v>0</v>
      </c>
      <c r="AM115">
        <v>0</v>
      </c>
      <c r="AN115">
        <v>0</v>
      </c>
      <c r="AO115">
        <v>0</v>
      </c>
      <c r="AP115">
        <v>0</v>
      </c>
      <c r="AQ115">
        <v>0</v>
      </c>
      <c r="AR115">
        <v>0</v>
      </c>
    </row>
    <row r="116" spans="1:44">
      <c r="A116">
        <f>ROW(Source!A66)</f>
        <v>66</v>
      </c>
      <c r="B116">
        <v>48584408</v>
      </c>
      <c r="C116">
        <v>48584386</v>
      </c>
      <c r="D116">
        <v>40489199</v>
      </c>
      <c r="E116">
        <v>1</v>
      </c>
      <c r="F116">
        <v>1</v>
      </c>
      <c r="G116">
        <v>1</v>
      </c>
      <c r="H116">
        <v>3</v>
      </c>
      <c r="I116" t="s">
        <v>1058</v>
      </c>
      <c r="J116" t="s">
        <v>1059</v>
      </c>
      <c r="K116" t="s">
        <v>1060</v>
      </c>
      <c r="L116">
        <v>1348</v>
      </c>
      <c r="N116">
        <v>1009</v>
      </c>
      <c r="O116" t="s">
        <v>40</v>
      </c>
      <c r="P116" t="s">
        <v>40</v>
      </c>
      <c r="Q116">
        <v>1000</v>
      </c>
      <c r="X116">
        <v>2.0999999999999999E-3</v>
      </c>
      <c r="Y116">
        <v>9167</v>
      </c>
      <c r="Z116">
        <v>0</v>
      </c>
      <c r="AA116">
        <v>0</v>
      </c>
      <c r="AB116">
        <v>0</v>
      </c>
      <c r="AC116">
        <v>0</v>
      </c>
      <c r="AD116">
        <v>1</v>
      </c>
      <c r="AE116">
        <v>0</v>
      </c>
      <c r="AF116" t="s">
        <v>3</v>
      </c>
      <c r="AG116">
        <v>2.0999999999999999E-3</v>
      </c>
      <c r="AH116">
        <v>2</v>
      </c>
      <c r="AI116">
        <v>48584393</v>
      </c>
      <c r="AJ116">
        <v>111</v>
      </c>
      <c r="AK116">
        <v>0</v>
      </c>
      <c r="AL116">
        <v>0</v>
      </c>
      <c r="AM116">
        <v>0</v>
      </c>
      <c r="AN116">
        <v>0</v>
      </c>
      <c r="AO116">
        <v>0</v>
      </c>
      <c r="AP116">
        <v>0</v>
      </c>
      <c r="AQ116">
        <v>0</v>
      </c>
      <c r="AR116">
        <v>0</v>
      </c>
    </row>
    <row r="117" spans="1:44">
      <c r="A117">
        <f>ROW(Source!A66)</f>
        <v>66</v>
      </c>
      <c r="B117">
        <v>48584409</v>
      </c>
      <c r="C117">
        <v>48584386</v>
      </c>
      <c r="D117">
        <v>40486640</v>
      </c>
      <c r="E117">
        <v>1</v>
      </c>
      <c r="F117">
        <v>1</v>
      </c>
      <c r="G117">
        <v>1</v>
      </c>
      <c r="H117">
        <v>3</v>
      </c>
      <c r="I117" t="s">
        <v>1061</v>
      </c>
      <c r="J117" t="s">
        <v>1062</v>
      </c>
      <c r="K117" t="s">
        <v>1063</v>
      </c>
      <c r="L117">
        <v>1348</v>
      </c>
      <c r="N117">
        <v>1009</v>
      </c>
      <c r="O117" t="s">
        <v>40</v>
      </c>
      <c r="P117" t="s">
        <v>40</v>
      </c>
      <c r="Q117">
        <v>1000</v>
      </c>
      <c r="X117">
        <v>2.3599999999999999E-2</v>
      </c>
      <c r="Y117">
        <v>1695</v>
      </c>
      <c r="Z117">
        <v>0</v>
      </c>
      <c r="AA117">
        <v>0</v>
      </c>
      <c r="AB117">
        <v>0</v>
      </c>
      <c r="AC117">
        <v>0</v>
      </c>
      <c r="AD117">
        <v>1</v>
      </c>
      <c r="AE117">
        <v>0</v>
      </c>
      <c r="AF117" t="s">
        <v>3</v>
      </c>
      <c r="AG117">
        <v>2.3599999999999999E-2</v>
      </c>
      <c r="AH117">
        <v>2</v>
      </c>
      <c r="AI117">
        <v>48584394</v>
      </c>
      <c r="AJ117">
        <v>112</v>
      </c>
      <c r="AK117">
        <v>0</v>
      </c>
      <c r="AL117">
        <v>0</v>
      </c>
      <c r="AM117">
        <v>0</v>
      </c>
      <c r="AN117">
        <v>0</v>
      </c>
      <c r="AO117">
        <v>0</v>
      </c>
      <c r="AP117">
        <v>0</v>
      </c>
      <c r="AQ117">
        <v>0</v>
      </c>
      <c r="AR117">
        <v>0</v>
      </c>
    </row>
    <row r="118" spans="1:44">
      <c r="A118">
        <f>ROW(Source!A66)</f>
        <v>66</v>
      </c>
      <c r="B118">
        <v>48584410</v>
      </c>
      <c r="C118">
        <v>48584386</v>
      </c>
      <c r="D118">
        <v>40484110</v>
      </c>
      <c r="E118">
        <v>1</v>
      </c>
      <c r="F118">
        <v>1</v>
      </c>
      <c r="G118">
        <v>1</v>
      </c>
      <c r="H118">
        <v>3</v>
      </c>
      <c r="I118" t="s">
        <v>1064</v>
      </c>
      <c r="J118" t="s">
        <v>1065</v>
      </c>
      <c r="K118" t="s">
        <v>1066</v>
      </c>
      <c r="L118">
        <v>1327</v>
      </c>
      <c r="N118">
        <v>1005</v>
      </c>
      <c r="O118" t="s">
        <v>105</v>
      </c>
      <c r="P118" t="s">
        <v>105</v>
      </c>
      <c r="Q118">
        <v>1</v>
      </c>
      <c r="X118">
        <v>89</v>
      </c>
      <c r="Y118">
        <v>5.82</v>
      </c>
      <c r="Z118">
        <v>0</v>
      </c>
      <c r="AA118">
        <v>0</v>
      </c>
      <c r="AB118">
        <v>0</v>
      </c>
      <c r="AC118">
        <v>0</v>
      </c>
      <c r="AD118">
        <v>1</v>
      </c>
      <c r="AE118">
        <v>0</v>
      </c>
      <c r="AF118" t="s">
        <v>3</v>
      </c>
      <c r="AG118">
        <v>89</v>
      </c>
      <c r="AH118">
        <v>2</v>
      </c>
      <c r="AI118">
        <v>48584395</v>
      </c>
      <c r="AJ118">
        <v>113</v>
      </c>
      <c r="AK118">
        <v>0</v>
      </c>
      <c r="AL118">
        <v>0</v>
      </c>
      <c r="AM118">
        <v>0</v>
      </c>
      <c r="AN118">
        <v>0</v>
      </c>
      <c r="AO118">
        <v>0</v>
      </c>
      <c r="AP118">
        <v>0</v>
      </c>
      <c r="AQ118">
        <v>0</v>
      </c>
      <c r="AR118">
        <v>0</v>
      </c>
    </row>
    <row r="119" spans="1:44">
      <c r="A119">
        <f>ROW(Source!A66)</f>
        <v>66</v>
      </c>
      <c r="B119">
        <v>48584411</v>
      </c>
      <c r="C119">
        <v>48584386</v>
      </c>
      <c r="D119">
        <v>40487617</v>
      </c>
      <c r="E119">
        <v>1</v>
      </c>
      <c r="F119">
        <v>1</v>
      </c>
      <c r="G119">
        <v>1</v>
      </c>
      <c r="H119">
        <v>3</v>
      </c>
      <c r="I119" t="s">
        <v>1067</v>
      </c>
      <c r="J119" t="s">
        <v>1068</v>
      </c>
      <c r="K119" t="s">
        <v>1069</v>
      </c>
      <c r="L119">
        <v>1346</v>
      </c>
      <c r="N119">
        <v>1009</v>
      </c>
      <c r="O119" t="s">
        <v>220</v>
      </c>
      <c r="P119" t="s">
        <v>220</v>
      </c>
      <c r="Q119">
        <v>1</v>
      </c>
      <c r="X119">
        <v>37.5</v>
      </c>
      <c r="Y119">
        <v>10.41</v>
      </c>
      <c r="Z119">
        <v>0</v>
      </c>
      <c r="AA119">
        <v>0</v>
      </c>
      <c r="AB119">
        <v>0</v>
      </c>
      <c r="AC119">
        <v>0</v>
      </c>
      <c r="AD119">
        <v>1</v>
      </c>
      <c r="AE119">
        <v>0</v>
      </c>
      <c r="AF119" t="s">
        <v>3</v>
      </c>
      <c r="AG119">
        <v>37.5</v>
      </c>
      <c r="AH119">
        <v>2</v>
      </c>
      <c r="AI119">
        <v>48584396</v>
      </c>
      <c r="AJ119">
        <v>114</v>
      </c>
      <c r="AK119">
        <v>0</v>
      </c>
      <c r="AL119">
        <v>0</v>
      </c>
      <c r="AM119">
        <v>0</v>
      </c>
      <c r="AN119">
        <v>0</v>
      </c>
      <c r="AO119">
        <v>0</v>
      </c>
      <c r="AP119">
        <v>0</v>
      </c>
      <c r="AQ119">
        <v>0</v>
      </c>
      <c r="AR119">
        <v>0</v>
      </c>
    </row>
    <row r="120" spans="1:44">
      <c r="A120">
        <f>ROW(Source!A66)</f>
        <v>66</v>
      </c>
      <c r="B120">
        <v>48584412</v>
      </c>
      <c r="C120">
        <v>48584386</v>
      </c>
      <c r="D120">
        <v>40489140</v>
      </c>
      <c r="E120">
        <v>1</v>
      </c>
      <c r="F120">
        <v>1</v>
      </c>
      <c r="G120">
        <v>1</v>
      </c>
      <c r="H120">
        <v>3</v>
      </c>
      <c r="I120" t="s">
        <v>1041</v>
      </c>
      <c r="J120" t="s">
        <v>1042</v>
      </c>
      <c r="K120" t="s">
        <v>1043</v>
      </c>
      <c r="L120">
        <v>1348</v>
      </c>
      <c r="N120">
        <v>1009</v>
      </c>
      <c r="O120" t="s">
        <v>40</v>
      </c>
      <c r="P120" t="s">
        <v>40</v>
      </c>
      <c r="Q120">
        <v>1000</v>
      </c>
      <c r="X120">
        <v>4.13E-3</v>
      </c>
      <c r="Y120">
        <v>12936</v>
      </c>
      <c r="Z120">
        <v>0</v>
      </c>
      <c r="AA120">
        <v>0</v>
      </c>
      <c r="AB120">
        <v>0</v>
      </c>
      <c r="AC120">
        <v>0</v>
      </c>
      <c r="AD120">
        <v>1</v>
      </c>
      <c r="AE120">
        <v>0</v>
      </c>
      <c r="AF120" t="s">
        <v>3</v>
      </c>
      <c r="AG120">
        <v>4.13E-3</v>
      </c>
      <c r="AH120">
        <v>2</v>
      </c>
      <c r="AI120">
        <v>48584397</v>
      </c>
      <c r="AJ120">
        <v>115</v>
      </c>
      <c r="AK120">
        <v>0</v>
      </c>
      <c r="AL120">
        <v>0</v>
      </c>
      <c r="AM120">
        <v>0</v>
      </c>
      <c r="AN120">
        <v>0</v>
      </c>
      <c r="AO120">
        <v>0</v>
      </c>
      <c r="AP120">
        <v>0</v>
      </c>
      <c r="AQ120">
        <v>0</v>
      </c>
      <c r="AR120">
        <v>0</v>
      </c>
    </row>
    <row r="121" spans="1:44">
      <c r="A121">
        <f>ROW(Source!A66)</f>
        <v>66</v>
      </c>
      <c r="B121">
        <v>48584413</v>
      </c>
      <c r="C121">
        <v>48584386</v>
      </c>
      <c r="D121">
        <v>40482986</v>
      </c>
      <c r="E121">
        <v>1</v>
      </c>
      <c r="F121">
        <v>1</v>
      </c>
      <c r="G121">
        <v>1</v>
      </c>
      <c r="H121">
        <v>3</v>
      </c>
      <c r="I121" t="s">
        <v>1070</v>
      </c>
      <c r="J121" t="s">
        <v>1071</v>
      </c>
      <c r="K121" t="s">
        <v>1072</v>
      </c>
      <c r="L121">
        <v>1296</v>
      </c>
      <c r="N121">
        <v>1002</v>
      </c>
      <c r="O121" t="s">
        <v>286</v>
      </c>
      <c r="P121" t="s">
        <v>286</v>
      </c>
      <c r="Q121">
        <v>1</v>
      </c>
      <c r="X121">
        <v>32.4</v>
      </c>
      <c r="Y121">
        <v>47.56</v>
      </c>
      <c r="Z121">
        <v>0</v>
      </c>
      <c r="AA121">
        <v>0</v>
      </c>
      <c r="AB121">
        <v>0</v>
      </c>
      <c r="AC121">
        <v>0</v>
      </c>
      <c r="AD121">
        <v>1</v>
      </c>
      <c r="AE121">
        <v>0</v>
      </c>
      <c r="AF121" t="s">
        <v>3</v>
      </c>
      <c r="AG121">
        <v>32.4</v>
      </c>
      <c r="AH121">
        <v>2</v>
      </c>
      <c r="AI121">
        <v>48584398</v>
      </c>
      <c r="AJ121">
        <v>116</v>
      </c>
      <c r="AK121">
        <v>0</v>
      </c>
      <c r="AL121">
        <v>0</v>
      </c>
      <c r="AM121">
        <v>0</v>
      </c>
      <c r="AN121">
        <v>0</v>
      </c>
      <c r="AO121">
        <v>0</v>
      </c>
      <c r="AP121">
        <v>0</v>
      </c>
      <c r="AQ121">
        <v>0</v>
      </c>
      <c r="AR121">
        <v>0</v>
      </c>
    </row>
    <row r="122" spans="1:44">
      <c r="A122">
        <f>ROW(Source!A66)</f>
        <v>66</v>
      </c>
      <c r="B122">
        <v>48584414</v>
      </c>
      <c r="C122">
        <v>48584386</v>
      </c>
      <c r="D122">
        <v>40489592</v>
      </c>
      <c r="E122">
        <v>1</v>
      </c>
      <c r="F122">
        <v>1</v>
      </c>
      <c r="G122">
        <v>1</v>
      </c>
      <c r="H122">
        <v>3</v>
      </c>
      <c r="I122" t="s">
        <v>1577</v>
      </c>
      <c r="J122" t="s">
        <v>1578</v>
      </c>
      <c r="K122" t="s">
        <v>1579</v>
      </c>
      <c r="L122">
        <v>1035</v>
      </c>
      <c r="N122">
        <v>1013</v>
      </c>
      <c r="O122" t="s">
        <v>129</v>
      </c>
      <c r="P122" t="s">
        <v>129</v>
      </c>
      <c r="Q122">
        <v>1</v>
      </c>
      <c r="X122">
        <v>0</v>
      </c>
      <c r="Y122">
        <v>0</v>
      </c>
      <c r="Z122">
        <v>0</v>
      </c>
      <c r="AA122">
        <v>0</v>
      </c>
      <c r="AB122">
        <v>0</v>
      </c>
      <c r="AC122">
        <v>1</v>
      </c>
      <c r="AD122">
        <v>0</v>
      </c>
      <c r="AE122">
        <v>0</v>
      </c>
      <c r="AF122" t="s">
        <v>3</v>
      </c>
      <c r="AG122">
        <v>0</v>
      </c>
      <c r="AH122">
        <v>3</v>
      </c>
      <c r="AI122">
        <v>-1</v>
      </c>
      <c r="AJ122" t="s">
        <v>3</v>
      </c>
      <c r="AK122">
        <v>0</v>
      </c>
      <c r="AL122">
        <v>0</v>
      </c>
      <c r="AM122">
        <v>0</v>
      </c>
      <c r="AN122">
        <v>0</v>
      </c>
      <c r="AO122">
        <v>0</v>
      </c>
      <c r="AP122">
        <v>0</v>
      </c>
      <c r="AQ122">
        <v>0</v>
      </c>
      <c r="AR122">
        <v>0</v>
      </c>
    </row>
    <row r="123" spans="1:44">
      <c r="A123">
        <f>ROW(Source!A66)</f>
        <v>66</v>
      </c>
      <c r="B123">
        <v>48584415</v>
      </c>
      <c r="C123">
        <v>48584386</v>
      </c>
      <c r="D123">
        <v>40490290</v>
      </c>
      <c r="E123">
        <v>1</v>
      </c>
      <c r="F123">
        <v>1</v>
      </c>
      <c r="G123">
        <v>1</v>
      </c>
      <c r="H123">
        <v>3</v>
      </c>
      <c r="I123" t="s">
        <v>1073</v>
      </c>
      <c r="J123" t="s">
        <v>1074</v>
      </c>
      <c r="K123" t="s">
        <v>1075</v>
      </c>
      <c r="L123">
        <v>1339</v>
      </c>
      <c r="N123">
        <v>1007</v>
      </c>
      <c r="O123" t="s">
        <v>1040</v>
      </c>
      <c r="P123" t="s">
        <v>1040</v>
      </c>
      <c r="Q123">
        <v>1</v>
      </c>
      <c r="X123">
        <v>0.08</v>
      </c>
      <c r="Y123">
        <v>919.99</v>
      </c>
      <c r="Z123">
        <v>0</v>
      </c>
      <c r="AA123">
        <v>0</v>
      </c>
      <c r="AB123">
        <v>0</v>
      </c>
      <c r="AC123">
        <v>0</v>
      </c>
      <c r="AD123">
        <v>1</v>
      </c>
      <c r="AE123">
        <v>0</v>
      </c>
      <c r="AF123" t="s">
        <v>3</v>
      </c>
      <c r="AG123">
        <v>0.08</v>
      </c>
      <c r="AH123">
        <v>2</v>
      </c>
      <c r="AI123">
        <v>48584399</v>
      </c>
      <c r="AJ123">
        <v>117</v>
      </c>
      <c r="AK123">
        <v>0</v>
      </c>
      <c r="AL123">
        <v>0</v>
      </c>
      <c r="AM123">
        <v>0</v>
      </c>
      <c r="AN123">
        <v>0</v>
      </c>
      <c r="AO123">
        <v>0</v>
      </c>
      <c r="AP123">
        <v>0</v>
      </c>
      <c r="AQ123">
        <v>0</v>
      </c>
      <c r="AR123">
        <v>0</v>
      </c>
    </row>
    <row r="124" spans="1:44">
      <c r="A124">
        <f>ROW(Source!A66)</f>
        <v>66</v>
      </c>
      <c r="B124">
        <v>48584416</v>
      </c>
      <c r="C124">
        <v>48584386</v>
      </c>
      <c r="D124">
        <v>40503888</v>
      </c>
      <c r="E124">
        <v>1</v>
      </c>
      <c r="F124">
        <v>1</v>
      </c>
      <c r="G124">
        <v>1</v>
      </c>
      <c r="H124">
        <v>3</v>
      </c>
      <c r="I124" t="s">
        <v>123</v>
      </c>
      <c r="J124" t="s">
        <v>125</v>
      </c>
      <c r="K124" t="s">
        <v>124</v>
      </c>
      <c r="L124">
        <v>1327</v>
      </c>
      <c r="N124">
        <v>1005</v>
      </c>
      <c r="O124" t="s">
        <v>105</v>
      </c>
      <c r="P124" t="s">
        <v>105</v>
      </c>
      <c r="Q124">
        <v>1</v>
      </c>
      <c r="X124">
        <v>100</v>
      </c>
      <c r="Y124">
        <v>208.29</v>
      </c>
      <c r="Z124">
        <v>0</v>
      </c>
      <c r="AA124">
        <v>0</v>
      </c>
      <c r="AB124">
        <v>0</v>
      </c>
      <c r="AC124">
        <v>0</v>
      </c>
      <c r="AD124">
        <v>1</v>
      </c>
      <c r="AE124">
        <v>0</v>
      </c>
      <c r="AF124" t="s">
        <v>3</v>
      </c>
      <c r="AG124">
        <v>100</v>
      </c>
      <c r="AH124">
        <v>3</v>
      </c>
      <c r="AI124">
        <v>-1</v>
      </c>
      <c r="AJ124" t="s">
        <v>3</v>
      </c>
      <c r="AK124">
        <v>0</v>
      </c>
      <c r="AL124">
        <v>0</v>
      </c>
      <c r="AM124">
        <v>0</v>
      </c>
      <c r="AN124">
        <v>0</v>
      </c>
      <c r="AO124">
        <v>0</v>
      </c>
      <c r="AP124">
        <v>0</v>
      </c>
      <c r="AQ124">
        <v>0</v>
      </c>
      <c r="AR124">
        <v>0</v>
      </c>
    </row>
    <row r="125" spans="1:44">
      <c r="A125">
        <f>ROW(Source!A66)</f>
        <v>66</v>
      </c>
      <c r="B125">
        <v>48584417</v>
      </c>
      <c r="C125">
        <v>48584386</v>
      </c>
      <c r="D125">
        <v>40517446</v>
      </c>
      <c r="E125">
        <v>1</v>
      </c>
      <c r="F125">
        <v>1</v>
      </c>
      <c r="G125">
        <v>1</v>
      </c>
      <c r="H125">
        <v>3</v>
      </c>
      <c r="I125" t="s">
        <v>1076</v>
      </c>
      <c r="J125" t="s">
        <v>1077</v>
      </c>
      <c r="K125" t="s">
        <v>1078</v>
      </c>
      <c r="L125">
        <v>1339</v>
      </c>
      <c r="N125">
        <v>1007</v>
      </c>
      <c r="O125" t="s">
        <v>1040</v>
      </c>
      <c r="P125" t="s">
        <v>1040</v>
      </c>
      <c r="Q125">
        <v>1</v>
      </c>
      <c r="X125">
        <v>0.105</v>
      </c>
      <c r="Y125">
        <v>360</v>
      </c>
      <c r="Z125">
        <v>0</v>
      </c>
      <c r="AA125">
        <v>0</v>
      </c>
      <c r="AB125">
        <v>0</v>
      </c>
      <c r="AC125">
        <v>0</v>
      </c>
      <c r="AD125">
        <v>1</v>
      </c>
      <c r="AE125">
        <v>0</v>
      </c>
      <c r="AF125" t="s">
        <v>3</v>
      </c>
      <c r="AG125">
        <v>0.105</v>
      </c>
      <c r="AH125">
        <v>2</v>
      </c>
      <c r="AI125">
        <v>48584400</v>
      </c>
      <c r="AJ125">
        <v>118</v>
      </c>
      <c r="AK125">
        <v>0</v>
      </c>
      <c r="AL125">
        <v>0</v>
      </c>
      <c r="AM125">
        <v>0</v>
      </c>
      <c r="AN125">
        <v>0</v>
      </c>
      <c r="AO125">
        <v>0</v>
      </c>
      <c r="AP125">
        <v>0</v>
      </c>
      <c r="AQ125">
        <v>0</v>
      </c>
      <c r="AR125">
        <v>0</v>
      </c>
    </row>
    <row r="126" spans="1:44">
      <c r="A126">
        <f>ROW(Source!A66)</f>
        <v>66</v>
      </c>
      <c r="B126">
        <v>48584418</v>
      </c>
      <c r="C126">
        <v>48584386</v>
      </c>
      <c r="D126">
        <v>40525213</v>
      </c>
      <c r="E126">
        <v>1</v>
      </c>
      <c r="F126">
        <v>1</v>
      </c>
      <c r="G126">
        <v>1</v>
      </c>
      <c r="H126">
        <v>3</v>
      </c>
      <c r="I126" t="s">
        <v>1079</v>
      </c>
      <c r="J126" t="s">
        <v>1080</v>
      </c>
      <c r="K126" t="s">
        <v>1081</v>
      </c>
      <c r="L126">
        <v>1348</v>
      </c>
      <c r="N126">
        <v>1009</v>
      </c>
      <c r="O126" t="s">
        <v>40</v>
      </c>
      <c r="P126" t="s">
        <v>40</v>
      </c>
      <c r="Q126">
        <v>1000</v>
      </c>
      <c r="X126">
        <v>1.6E-2</v>
      </c>
      <c r="Y126">
        <v>729.98</v>
      </c>
      <c r="Z126">
        <v>0</v>
      </c>
      <c r="AA126">
        <v>0</v>
      </c>
      <c r="AB126">
        <v>0</v>
      </c>
      <c r="AC126">
        <v>0</v>
      </c>
      <c r="AD126">
        <v>1</v>
      </c>
      <c r="AE126">
        <v>0</v>
      </c>
      <c r="AF126" t="s">
        <v>3</v>
      </c>
      <c r="AG126">
        <v>1.6E-2</v>
      </c>
      <c r="AH126">
        <v>2</v>
      </c>
      <c r="AI126">
        <v>48584401</v>
      </c>
      <c r="AJ126">
        <v>119</v>
      </c>
      <c r="AK126">
        <v>0</v>
      </c>
      <c r="AL126">
        <v>0</v>
      </c>
      <c r="AM126">
        <v>0</v>
      </c>
      <c r="AN126">
        <v>0</v>
      </c>
      <c r="AO126">
        <v>0</v>
      </c>
      <c r="AP126">
        <v>0</v>
      </c>
      <c r="AQ126">
        <v>0</v>
      </c>
      <c r="AR126">
        <v>0</v>
      </c>
    </row>
    <row r="127" spans="1:44">
      <c r="A127">
        <f>ROW(Source!A71)</f>
        <v>71</v>
      </c>
      <c r="B127">
        <v>48584431</v>
      </c>
      <c r="C127">
        <v>48584423</v>
      </c>
      <c r="D127">
        <v>23146426</v>
      </c>
      <c r="E127">
        <v>1</v>
      </c>
      <c r="F127">
        <v>1</v>
      </c>
      <c r="G127">
        <v>1</v>
      </c>
      <c r="H127">
        <v>1</v>
      </c>
      <c r="I127" t="s">
        <v>1102</v>
      </c>
      <c r="J127" t="s">
        <v>3</v>
      </c>
      <c r="K127" t="s">
        <v>1103</v>
      </c>
      <c r="L127">
        <v>1369</v>
      </c>
      <c r="N127">
        <v>1013</v>
      </c>
      <c r="O127" t="s">
        <v>991</v>
      </c>
      <c r="P127" t="s">
        <v>991</v>
      </c>
      <c r="Q127">
        <v>1</v>
      </c>
      <c r="X127">
        <v>1.1100000000000001</v>
      </c>
      <c r="Y127">
        <v>0</v>
      </c>
      <c r="Z127">
        <v>0</v>
      </c>
      <c r="AA127">
        <v>0</v>
      </c>
      <c r="AB127">
        <v>9.27</v>
      </c>
      <c r="AC127">
        <v>0</v>
      </c>
      <c r="AD127">
        <v>1</v>
      </c>
      <c r="AE127">
        <v>1</v>
      </c>
      <c r="AF127" t="s">
        <v>3</v>
      </c>
      <c r="AG127">
        <v>1.1100000000000001</v>
      </c>
      <c r="AH127">
        <v>2</v>
      </c>
      <c r="AI127">
        <v>48584424</v>
      </c>
      <c r="AJ127">
        <v>120</v>
      </c>
      <c r="AK127">
        <v>0</v>
      </c>
      <c r="AL127">
        <v>0</v>
      </c>
      <c r="AM127">
        <v>0</v>
      </c>
      <c r="AN127">
        <v>0</v>
      </c>
      <c r="AO127">
        <v>0</v>
      </c>
      <c r="AP127">
        <v>0</v>
      </c>
      <c r="AQ127">
        <v>0</v>
      </c>
      <c r="AR127">
        <v>0</v>
      </c>
    </row>
    <row r="128" spans="1:44">
      <c r="A128">
        <f>ROW(Source!A71)</f>
        <v>71</v>
      </c>
      <c r="B128">
        <v>48584432</v>
      </c>
      <c r="C128">
        <v>48584423</v>
      </c>
      <c r="D128">
        <v>40547214</v>
      </c>
      <c r="E128">
        <v>1</v>
      </c>
      <c r="F128">
        <v>1</v>
      </c>
      <c r="G128">
        <v>1</v>
      </c>
      <c r="H128">
        <v>2</v>
      </c>
      <c r="I128" t="s">
        <v>1104</v>
      </c>
      <c r="J128" t="s">
        <v>1105</v>
      </c>
      <c r="K128" t="s">
        <v>1106</v>
      </c>
      <c r="L128">
        <v>1368</v>
      </c>
      <c r="N128">
        <v>1011</v>
      </c>
      <c r="O128" t="s">
        <v>997</v>
      </c>
      <c r="P128" t="s">
        <v>997</v>
      </c>
      <c r="Q128">
        <v>1</v>
      </c>
      <c r="X128">
        <v>0.26</v>
      </c>
      <c r="Y128">
        <v>0</v>
      </c>
      <c r="Z128">
        <v>7.55</v>
      </c>
      <c r="AA128">
        <v>0</v>
      </c>
      <c r="AB128">
        <v>0</v>
      </c>
      <c r="AC128">
        <v>0</v>
      </c>
      <c r="AD128">
        <v>1</v>
      </c>
      <c r="AE128">
        <v>0</v>
      </c>
      <c r="AF128" t="s">
        <v>3</v>
      </c>
      <c r="AG128">
        <v>0.26</v>
      </c>
      <c r="AH128">
        <v>2</v>
      </c>
      <c r="AI128">
        <v>48584425</v>
      </c>
      <c r="AJ128">
        <v>121</v>
      </c>
      <c r="AK128">
        <v>0</v>
      </c>
      <c r="AL128">
        <v>0</v>
      </c>
      <c r="AM128">
        <v>0</v>
      </c>
      <c r="AN128">
        <v>0</v>
      </c>
      <c r="AO128">
        <v>0</v>
      </c>
      <c r="AP128">
        <v>0</v>
      </c>
      <c r="AQ128">
        <v>0</v>
      </c>
      <c r="AR128">
        <v>0</v>
      </c>
    </row>
    <row r="129" spans="1:44">
      <c r="A129">
        <f>ROW(Source!A71)</f>
        <v>71</v>
      </c>
      <c r="B129">
        <v>48584433</v>
      </c>
      <c r="C129">
        <v>48584423</v>
      </c>
      <c r="D129">
        <v>40547813</v>
      </c>
      <c r="E129">
        <v>1</v>
      </c>
      <c r="F129">
        <v>1</v>
      </c>
      <c r="G129">
        <v>1</v>
      </c>
      <c r="H129">
        <v>2</v>
      </c>
      <c r="I129" t="s">
        <v>1107</v>
      </c>
      <c r="J129" t="s">
        <v>1108</v>
      </c>
      <c r="K129" t="s">
        <v>1109</v>
      </c>
      <c r="L129">
        <v>1368</v>
      </c>
      <c r="N129">
        <v>1011</v>
      </c>
      <c r="O129" t="s">
        <v>997</v>
      </c>
      <c r="P129" t="s">
        <v>997</v>
      </c>
      <c r="Q129">
        <v>1</v>
      </c>
      <c r="X129">
        <v>0.15</v>
      </c>
      <c r="Y129">
        <v>0</v>
      </c>
      <c r="Z129">
        <v>1.98</v>
      </c>
      <c r="AA129">
        <v>0</v>
      </c>
      <c r="AB129">
        <v>0</v>
      </c>
      <c r="AC129">
        <v>0</v>
      </c>
      <c r="AD129">
        <v>1</v>
      </c>
      <c r="AE129">
        <v>0</v>
      </c>
      <c r="AF129" t="s">
        <v>3</v>
      </c>
      <c r="AG129">
        <v>0.15</v>
      </c>
      <c r="AH129">
        <v>2</v>
      </c>
      <c r="AI129">
        <v>48584426</v>
      </c>
      <c r="AJ129">
        <v>122</v>
      </c>
      <c r="AK129">
        <v>0</v>
      </c>
      <c r="AL129">
        <v>0</v>
      </c>
      <c r="AM129">
        <v>0</v>
      </c>
      <c r="AN129">
        <v>0</v>
      </c>
      <c r="AO129">
        <v>0</v>
      </c>
      <c r="AP129">
        <v>0</v>
      </c>
      <c r="AQ129">
        <v>0</v>
      </c>
      <c r="AR129">
        <v>0</v>
      </c>
    </row>
    <row r="130" spans="1:44">
      <c r="A130">
        <f>ROW(Source!A71)</f>
        <v>71</v>
      </c>
      <c r="B130">
        <v>48584434</v>
      </c>
      <c r="C130">
        <v>48584423</v>
      </c>
      <c r="D130">
        <v>40548544</v>
      </c>
      <c r="E130">
        <v>1</v>
      </c>
      <c r="F130">
        <v>1</v>
      </c>
      <c r="G130">
        <v>1</v>
      </c>
      <c r="H130">
        <v>2</v>
      </c>
      <c r="I130" t="s">
        <v>1110</v>
      </c>
      <c r="J130" t="s">
        <v>1111</v>
      </c>
      <c r="K130" t="s">
        <v>1112</v>
      </c>
      <c r="L130">
        <v>1368</v>
      </c>
      <c r="N130">
        <v>1011</v>
      </c>
      <c r="O130" t="s">
        <v>997</v>
      </c>
      <c r="P130" t="s">
        <v>997</v>
      </c>
      <c r="Q130">
        <v>1</v>
      </c>
      <c r="X130">
        <v>0.11</v>
      </c>
      <c r="Y130">
        <v>0</v>
      </c>
      <c r="Z130">
        <v>2.15</v>
      </c>
      <c r="AA130">
        <v>0</v>
      </c>
      <c r="AB130">
        <v>0</v>
      </c>
      <c r="AC130">
        <v>0</v>
      </c>
      <c r="AD130">
        <v>1</v>
      </c>
      <c r="AE130">
        <v>0</v>
      </c>
      <c r="AF130" t="s">
        <v>3</v>
      </c>
      <c r="AG130">
        <v>0.11</v>
      </c>
      <c r="AH130">
        <v>2</v>
      </c>
      <c r="AI130">
        <v>48584427</v>
      </c>
      <c r="AJ130">
        <v>123</v>
      </c>
      <c r="AK130">
        <v>0</v>
      </c>
      <c r="AL130">
        <v>0</v>
      </c>
      <c r="AM130">
        <v>0</v>
      </c>
      <c r="AN130">
        <v>0</v>
      </c>
      <c r="AO130">
        <v>0</v>
      </c>
      <c r="AP130">
        <v>0</v>
      </c>
      <c r="AQ130">
        <v>0</v>
      </c>
      <c r="AR130">
        <v>0</v>
      </c>
    </row>
    <row r="131" spans="1:44">
      <c r="A131">
        <f>ROW(Source!A71)</f>
        <v>71</v>
      </c>
      <c r="B131">
        <v>48584435</v>
      </c>
      <c r="C131">
        <v>48584423</v>
      </c>
      <c r="D131">
        <v>40548549</v>
      </c>
      <c r="E131">
        <v>1</v>
      </c>
      <c r="F131">
        <v>1</v>
      </c>
      <c r="G131">
        <v>1</v>
      </c>
      <c r="H131">
        <v>2</v>
      </c>
      <c r="I131" t="s">
        <v>1113</v>
      </c>
      <c r="J131" t="s">
        <v>1114</v>
      </c>
      <c r="K131" t="s">
        <v>1115</v>
      </c>
      <c r="L131">
        <v>1368</v>
      </c>
      <c r="N131">
        <v>1011</v>
      </c>
      <c r="O131" t="s">
        <v>997</v>
      </c>
      <c r="P131" t="s">
        <v>997</v>
      </c>
      <c r="Q131">
        <v>1</v>
      </c>
      <c r="X131">
        <v>0.02</v>
      </c>
      <c r="Y131">
        <v>0</v>
      </c>
      <c r="Z131">
        <v>5.4</v>
      </c>
      <c r="AA131">
        <v>0</v>
      </c>
      <c r="AB131">
        <v>0</v>
      </c>
      <c r="AC131">
        <v>0</v>
      </c>
      <c r="AD131">
        <v>1</v>
      </c>
      <c r="AE131">
        <v>0</v>
      </c>
      <c r="AF131" t="s">
        <v>3</v>
      </c>
      <c r="AG131">
        <v>0.02</v>
      </c>
      <c r="AH131">
        <v>2</v>
      </c>
      <c r="AI131">
        <v>48584428</v>
      </c>
      <c r="AJ131">
        <v>124</v>
      </c>
      <c r="AK131">
        <v>0</v>
      </c>
      <c r="AL131">
        <v>0</v>
      </c>
      <c r="AM131">
        <v>0</v>
      </c>
      <c r="AN131">
        <v>0</v>
      </c>
      <c r="AO131">
        <v>0</v>
      </c>
      <c r="AP131">
        <v>0</v>
      </c>
      <c r="AQ131">
        <v>0</v>
      </c>
      <c r="AR131">
        <v>0</v>
      </c>
    </row>
    <row r="132" spans="1:44">
      <c r="A132">
        <f>ROW(Source!A71)</f>
        <v>71</v>
      </c>
      <c r="B132">
        <v>48584436</v>
      </c>
      <c r="C132">
        <v>48584423</v>
      </c>
      <c r="D132">
        <v>40488833</v>
      </c>
      <c r="E132">
        <v>1</v>
      </c>
      <c r="F132">
        <v>1</v>
      </c>
      <c r="G132">
        <v>1</v>
      </c>
      <c r="H132">
        <v>3</v>
      </c>
      <c r="I132" t="s">
        <v>1116</v>
      </c>
      <c r="J132" t="s">
        <v>1117</v>
      </c>
      <c r="K132" t="s">
        <v>1118</v>
      </c>
      <c r="L132">
        <v>1348</v>
      </c>
      <c r="N132">
        <v>1009</v>
      </c>
      <c r="O132" t="s">
        <v>40</v>
      </c>
      <c r="P132" t="s">
        <v>40</v>
      </c>
      <c r="Q132">
        <v>1000</v>
      </c>
      <c r="X132">
        <v>6.9999999999999994E-5</v>
      </c>
      <c r="Y132">
        <v>9750</v>
      </c>
      <c r="Z132">
        <v>0</v>
      </c>
      <c r="AA132">
        <v>0</v>
      </c>
      <c r="AB132">
        <v>0</v>
      </c>
      <c r="AC132">
        <v>0</v>
      </c>
      <c r="AD132">
        <v>1</v>
      </c>
      <c r="AE132">
        <v>0</v>
      </c>
      <c r="AF132" t="s">
        <v>3</v>
      </c>
      <c r="AG132">
        <v>6.9999999999999994E-5</v>
      </c>
      <c r="AH132">
        <v>2</v>
      </c>
      <c r="AI132">
        <v>48584429</v>
      </c>
      <c r="AJ132">
        <v>125</v>
      </c>
      <c r="AK132">
        <v>0</v>
      </c>
      <c r="AL132">
        <v>0</v>
      </c>
      <c r="AM132">
        <v>0</v>
      </c>
      <c r="AN132">
        <v>0</v>
      </c>
      <c r="AO132">
        <v>0</v>
      </c>
      <c r="AP132">
        <v>0</v>
      </c>
      <c r="AQ132">
        <v>0</v>
      </c>
      <c r="AR132">
        <v>0</v>
      </c>
    </row>
    <row r="133" spans="1:44">
      <c r="A133">
        <f>ROW(Source!A71)</f>
        <v>71</v>
      </c>
      <c r="B133">
        <v>48584437</v>
      </c>
      <c r="C133">
        <v>48584423</v>
      </c>
      <c r="D133">
        <v>40489112</v>
      </c>
      <c r="E133">
        <v>1</v>
      </c>
      <c r="F133">
        <v>1</v>
      </c>
      <c r="G133">
        <v>1</v>
      </c>
      <c r="H133">
        <v>3</v>
      </c>
      <c r="I133" t="s">
        <v>1119</v>
      </c>
      <c r="J133" t="s">
        <v>1120</v>
      </c>
      <c r="K133" t="s">
        <v>1121</v>
      </c>
      <c r="L133">
        <v>1354</v>
      </c>
      <c r="N133">
        <v>1010</v>
      </c>
      <c r="O133" t="s">
        <v>170</v>
      </c>
      <c r="P133" t="s">
        <v>170</v>
      </c>
      <c r="Q133">
        <v>1</v>
      </c>
      <c r="X133">
        <v>8.0000000000000002E-3</v>
      </c>
      <c r="Y133">
        <v>0.2</v>
      </c>
      <c r="Z133">
        <v>0</v>
      </c>
      <c r="AA133">
        <v>0</v>
      </c>
      <c r="AB133">
        <v>0</v>
      </c>
      <c r="AC133">
        <v>0</v>
      </c>
      <c r="AD133">
        <v>1</v>
      </c>
      <c r="AE133">
        <v>0</v>
      </c>
      <c r="AF133" t="s">
        <v>3</v>
      </c>
      <c r="AG133">
        <v>8.0000000000000002E-3</v>
      </c>
      <c r="AH133">
        <v>2</v>
      </c>
      <c r="AI133">
        <v>48584430</v>
      </c>
      <c r="AJ133">
        <v>126</v>
      </c>
      <c r="AK133">
        <v>0</v>
      </c>
      <c r="AL133">
        <v>0</v>
      </c>
      <c r="AM133">
        <v>0</v>
      </c>
      <c r="AN133">
        <v>0</v>
      </c>
      <c r="AO133">
        <v>0</v>
      </c>
      <c r="AP133">
        <v>0</v>
      </c>
      <c r="AQ133">
        <v>0</v>
      </c>
      <c r="AR133">
        <v>0</v>
      </c>
    </row>
    <row r="134" spans="1:44">
      <c r="A134">
        <f>ROW(Source!A71)</f>
        <v>71</v>
      </c>
      <c r="B134">
        <v>48584438</v>
      </c>
      <c r="C134">
        <v>48584423</v>
      </c>
      <c r="D134">
        <v>40489592</v>
      </c>
      <c r="E134">
        <v>1</v>
      </c>
      <c r="F134">
        <v>1</v>
      </c>
      <c r="G134">
        <v>1</v>
      </c>
      <c r="H134">
        <v>3</v>
      </c>
      <c r="I134" t="s">
        <v>1577</v>
      </c>
      <c r="J134" t="s">
        <v>1578</v>
      </c>
      <c r="K134" t="s">
        <v>1579</v>
      </c>
      <c r="L134">
        <v>1035</v>
      </c>
      <c r="N134">
        <v>1013</v>
      </c>
      <c r="O134" t="s">
        <v>129</v>
      </c>
      <c r="P134" t="s">
        <v>129</v>
      </c>
      <c r="Q134">
        <v>1</v>
      </c>
      <c r="X134">
        <v>0</v>
      </c>
      <c r="Y134">
        <v>0</v>
      </c>
      <c r="Z134">
        <v>0</v>
      </c>
      <c r="AA134">
        <v>0</v>
      </c>
      <c r="AB134">
        <v>0</v>
      </c>
      <c r="AC134">
        <v>1</v>
      </c>
      <c r="AD134">
        <v>0</v>
      </c>
      <c r="AE134">
        <v>0</v>
      </c>
      <c r="AF134" t="s">
        <v>3</v>
      </c>
      <c r="AG134">
        <v>0</v>
      </c>
      <c r="AH134">
        <v>3</v>
      </c>
      <c r="AI134">
        <v>-1</v>
      </c>
      <c r="AJ134" t="s">
        <v>3</v>
      </c>
      <c r="AK134">
        <v>0</v>
      </c>
      <c r="AL134">
        <v>0</v>
      </c>
      <c r="AM134">
        <v>0</v>
      </c>
      <c r="AN134">
        <v>0</v>
      </c>
      <c r="AO134">
        <v>0</v>
      </c>
      <c r="AP134">
        <v>0</v>
      </c>
      <c r="AQ134">
        <v>0</v>
      </c>
      <c r="AR134">
        <v>0</v>
      </c>
    </row>
    <row r="135" spans="1:44">
      <c r="A135">
        <f>ROW(Source!A73)</f>
        <v>73</v>
      </c>
      <c r="B135">
        <v>48584445</v>
      </c>
      <c r="C135">
        <v>48584440</v>
      </c>
      <c r="D135">
        <v>23131263</v>
      </c>
      <c r="E135">
        <v>1</v>
      </c>
      <c r="F135">
        <v>1</v>
      </c>
      <c r="G135">
        <v>1</v>
      </c>
      <c r="H135">
        <v>1</v>
      </c>
      <c r="I135" t="s">
        <v>1082</v>
      </c>
      <c r="J135" t="s">
        <v>3</v>
      </c>
      <c r="K135" t="s">
        <v>1083</v>
      </c>
      <c r="L135">
        <v>1369</v>
      </c>
      <c r="N135">
        <v>1013</v>
      </c>
      <c r="O135" t="s">
        <v>991</v>
      </c>
      <c r="P135" t="s">
        <v>991</v>
      </c>
      <c r="Q135">
        <v>1</v>
      </c>
      <c r="X135">
        <v>7.82</v>
      </c>
      <c r="Y135">
        <v>0</v>
      </c>
      <c r="Z135">
        <v>0</v>
      </c>
      <c r="AA135">
        <v>0</v>
      </c>
      <c r="AB135">
        <v>7.63</v>
      </c>
      <c r="AC135">
        <v>0</v>
      </c>
      <c r="AD135">
        <v>1</v>
      </c>
      <c r="AE135">
        <v>1</v>
      </c>
      <c r="AF135" t="s">
        <v>3</v>
      </c>
      <c r="AG135">
        <v>7.82</v>
      </c>
      <c r="AH135">
        <v>2</v>
      </c>
      <c r="AI135">
        <v>48584441</v>
      </c>
      <c r="AJ135">
        <v>127</v>
      </c>
      <c r="AK135">
        <v>0</v>
      </c>
      <c r="AL135">
        <v>0</v>
      </c>
      <c r="AM135">
        <v>0</v>
      </c>
      <c r="AN135">
        <v>0</v>
      </c>
      <c r="AO135">
        <v>0</v>
      </c>
      <c r="AP135">
        <v>0</v>
      </c>
      <c r="AQ135">
        <v>0</v>
      </c>
      <c r="AR135">
        <v>0</v>
      </c>
    </row>
    <row r="136" spans="1:44">
      <c r="A136">
        <f>ROW(Source!A73)</f>
        <v>73</v>
      </c>
      <c r="B136">
        <v>48584446</v>
      </c>
      <c r="C136">
        <v>48584440</v>
      </c>
      <c r="D136">
        <v>40548857</v>
      </c>
      <c r="E136">
        <v>1</v>
      </c>
      <c r="F136">
        <v>1</v>
      </c>
      <c r="G136">
        <v>1</v>
      </c>
      <c r="H136">
        <v>2</v>
      </c>
      <c r="I136" t="s">
        <v>1028</v>
      </c>
      <c r="J136" t="s">
        <v>1029</v>
      </c>
      <c r="K136" t="s">
        <v>1030</v>
      </c>
      <c r="L136">
        <v>1368</v>
      </c>
      <c r="N136">
        <v>1011</v>
      </c>
      <c r="O136" t="s">
        <v>997</v>
      </c>
      <c r="P136" t="s">
        <v>997</v>
      </c>
      <c r="Q136">
        <v>1</v>
      </c>
      <c r="X136">
        <v>0.04</v>
      </c>
      <c r="Y136">
        <v>0</v>
      </c>
      <c r="Z136">
        <v>91.76</v>
      </c>
      <c r="AA136">
        <v>10.35</v>
      </c>
      <c r="AB136">
        <v>0</v>
      </c>
      <c r="AC136">
        <v>0</v>
      </c>
      <c r="AD136">
        <v>1</v>
      </c>
      <c r="AE136">
        <v>0</v>
      </c>
      <c r="AF136" t="s">
        <v>3</v>
      </c>
      <c r="AG136">
        <v>0.04</v>
      </c>
      <c r="AH136">
        <v>2</v>
      </c>
      <c r="AI136">
        <v>48584442</v>
      </c>
      <c r="AJ136">
        <v>128</v>
      </c>
      <c r="AK136">
        <v>0</v>
      </c>
      <c r="AL136">
        <v>0</v>
      </c>
      <c r="AM136">
        <v>0</v>
      </c>
      <c r="AN136">
        <v>0</v>
      </c>
      <c r="AO136">
        <v>0</v>
      </c>
      <c r="AP136">
        <v>0</v>
      </c>
      <c r="AQ136">
        <v>0</v>
      </c>
      <c r="AR136">
        <v>0</v>
      </c>
    </row>
    <row r="137" spans="1:44">
      <c r="A137">
        <f>ROW(Source!A73)</f>
        <v>73</v>
      </c>
      <c r="B137">
        <v>48584447</v>
      </c>
      <c r="C137">
        <v>48584440</v>
      </c>
      <c r="D137">
        <v>40489140</v>
      </c>
      <c r="E137">
        <v>1</v>
      </c>
      <c r="F137">
        <v>1</v>
      </c>
      <c r="G137">
        <v>1</v>
      </c>
      <c r="H137">
        <v>3</v>
      </c>
      <c r="I137" t="s">
        <v>1041</v>
      </c>
      <c r="J137" t="s">
        <v>1042</v>
      </c>
      <c r="K137" t="s">
        <v>1043</v>
      </c>
      <c r="L137">
        <v>1348</v>
      </c>
      <c r="N137">
        <v>1009</v>
      </c>
      <c r="O137" t="s">
        <v>40</v>
      </c>
      <c r="P137" t="s">
        <v>40</v>
      </c>
      <c r="Q137">
        <v>1000</v>
      </c>
      <c r="X137">
        <v>7.1000000000000002E-4</v>
      </c>
      <c r="Y137">
        <v>12936</v>
      </c>
      <c r="Z137">
        <v>0</v>
      </c>
      <c r="AA137">
        <v>0</v>
      </c>
      <c r="AB137">
        <v>0</v>
      </c>
      <c r="AC137">
        <v>0</v>
      </c>
      <c r="AD137">
        <v>1</v>
      </c>
      <c r="AE137">
        <v>0</v>
      </c>
      <c r="AF137" t="s">
        <v>3</v>
      </c>
      <c r="AG137">
        <v>7.1000000000000002E-4</v>
      </c>
      <c r="AH137">
        <v>2</v>
      </c>
      <c r="AI137">
        <v>48584443</v>
      </c>
      <c r="AJ137">
        <v>129</v>
      </c>
      <c r="AK137">
        <v>0</v>
      </c>
      <c r="AL137">
        <v>0</v>
      </c>
      <c r="AM137">
        <v>0</v>
      </c>
      <c r="AN137">
        <v>0</v>
      </c>
      <c r="AO137">
        <v>0</v>
      </c>
      <c r="AP137">
        <v>0</v>
      </c>
      <c r="AQ137">
        <v>0</v>
      </c>
      <c r="AR137">
        <v>0</v>
      </c>
    </row>
    <row r="138" spans="1:44">
      <c r="A138">
        <f>ROW(Source!A73)</f>
        <v>73</v>
      </c>
      <c r="B138">
        <v>48584448</v>
      </c>
      <c r="C138">
        <v>48584440</v>
      </c>
      <c r="D138">
        <v>40504276</v>
      </c>
      <c r="E138">
        <v>1</v>
      </c>
      <c r="F138">
        <v>1</v>
      </c>
      <c r="G138">
        <v>1</v>
      </c>
      <c r="H138">
        <v>3</v>
      </c>
      <c r="I138" t="s">
        <v>1084</v>
      </c>
      <c r="J138" t="s">
        <v>1085</v>
      </c>
      <c r="K138" t="s">
        <v>1086</v>
      </c>
      <c r="L138">
        <v>1301</v>
      </c>
      <c r="N138">
        <v>1003</v>
      </c>
      <c r="O138" t="s">
        <v>116</v>
      </c>
      <c r="P138" t="s">
        <v>116</v>
      </c>
      <c r="Q138">
        <v>1</v>
      </c>
      <c r="X138">
        <v>112</v>
      </c>
      <c r="Y138">
        <v>3.96</v>
      </c>
      <c r="Z138">
        <v>0</v>
      </c>
      <c r="AA138">
        <v>0</v>
      </c>
      <c r="AB138">
        <v>0</v>
      </c>
      <c r="AC138">
        <v>0</v>
      </c>
      <c r="AD138">
        <v>1</v>
      </c>
      <c r="AE138">
        <v>0</v>
      </c>
      <c r="AF138" t="s">
        <v>3</v>
      </c>
      <c r="AG138">
        <v>112</v>
      </c>
      <c r="AH138">
        <v>2</v>
      </c>
      <c r="AI138">
        <v>48584444</v>
      </c>
      <c r="AJ138">
        <v>130</v>
      </c>
      <c r="AK138">
        <v>0</v>
      </c>
      <c r="AL138">
        <v>0</v>
      </c>
      <c r="AM138">
        <v>0</v>
      </c>
      <c r="AN138">
        <v>0</v>
      </c>
      <c r="AO138">
        <v>0</v>
      </c>
      <c r="AP138">
        <v>0</v>
      </c>
      <c r="AQ138">
        <v>0</v>
      </c>
      <c r="AR138">
        <v>0</v>
      </c>
    </row>
    <row r="139" spans="1:44">
      <c r="A139">
        <f>ROW(Source!A74)</f>
        <v>74</v>
      </c>
      <c r="B139">
        <v>48584456</v>
      </c>
      <c r="C139">
        <v>48584449</v>
      </c>
      <c r="D139">
        <v>23134555</v>
      </c>
      <c r="E139">
        <v>1</v>
      </c>
      <c r="F139">
        <v>1</v>
      </c>
      <c r="G139">
        <v>1</v>
      </c>
      <c r="H139">
        <v>1</v>
      </c>
      <c r="I139" t="s">
        <v>1001</v>
      </c>
      <c r="J139" t="s">
        <v>3</v>
      </c>
      <c r="K139" t="s">
        <v>1002</v>
      </c>
      <c r="L139">
        <v>1369</v>
      </c>
      <c r="N139">
        <v>1013</v>
      </c>
      <c r="O139" t="s">
        <v>991</v>
      </c>
      <c r="P139" t="s">
        <v>991</v>
      </c>
      <c r="Q139">
        <v>1</v>
      </c>
      <c r="X139">
        <v>383.06</v>
      </c>
      <c r="Y139">
        <v>0</v>
      </c>
      <c r="Z139">
        <v>0</v>
      </c>
      <c r="AA139">
        <v>0</v>
      </c>
      <c r="AB139">
        <v>8.3800000000000008</v>
      </c>
      <c r="AC139">
        <v>0</v>
      </c>
      <c r="AD139">
        <v>1</v>
      </c>
      <c r="AE139">
        <v>1</v>
      </c>
      <c r="AF139" t="s">
        <v>3</v>
      </c>
      <c r="AG139">
        <v>383.06</v>
      </c>
      <c r="AH139">
        <v>2</v>
      </c>
      <c r="AI139">
        <v>48584450</v>
      </c>
      <c r="AJ139">
        <v>131</v>
      </c>
      <c r="AK139">
        <v>0</v>
      </c>
      <c r="AL139">
        <v>0</v>
      </c>
      <c r="AM139">
        <v>0</v>
      </c>
      <c r="AN139">
        <v>0</v>
      </c>
      <c r="AO139">
        <v>0</v>
      </c>
      <c r="AP139">
        <v>0</v>
      </c>
      <c r="AQ139">
        <v>0</v>
      </c>
      <c r="AR139">
        <v>0</v>
      </c>
    </row>
    <row r="140" spans="1:44">
      <c r="A140">
        <f>ROW(Source!A74)</f>
        <v>74</v>
      </c>
      <c r="B140">
        <v>48584457</v>
      </c>
      <c r="C140">
        <v>48584449</v>
      </c>
      <c r="D140">
        <v>121548</v>
      </c>
      <c r="E140">
        <v>1</v>
      </c>
      <c r="F140">
        <v>1</v>
      </c>
      <c r="G140">
        <v>1</v>
      </c>
      <c r="H140">
        <v>1</v>
      </c>
      <c r="I140" t="s">
        <v>24</v>
      </c>
      <c r="J140" t="s">
        <v>3</v>
      </c>
      <c r="K140" t="s">
        <v>992</v>
      </c>
      <c r="L140">
        <v>608254</v>
      </c>
      <c r="N140">
        <v>1013</v>
      </c>
      <c r="O140" t="s">
        <v>993</v>
      </c>
      <c r="P140" t="s">
        <v>993</v>
      </c>
      <c r="Q140">
        <v>1</v>
      </c>
      <c r="X140">
        <v>1.1599999999999999</v>
      </c>
      <c r="Y140">
        <v>0</v>
      </c>
      <c r="Z140">
        <v>0</v>
      </c>
      <c r="AA140">
        <v>0</v>
      </c>
      <c r="AB140">
        <v>0</v>
      </c>
      <c r="AC140">
        <v>0</v>
      </c>
      <c r="AD140">
        <v>1</v>
      </c>
      <c r="AE140">
        <v>2</v>
      </c>
      <c r="AF140" t="s">
        <v>3</v>
      </c>
      <c r="AG140">
        <v>1.1599999999999999</v>
      </c>
      <c r="AH140">
        <v>2</v>
      </c>
      <c r="AI140">
        <v>48584451</v>
      </c>
      <c r="AJ140">
        <v>132</v>
      </c>
      <c r="AK140">
        <v>0</v>
      </c>
      <c r="AL140">
        <v>0</v>
      </c>
      <c r="AM140">
        <v>0</v>
      </c>
      <c r="AN140">
        <v>0</v>
      </c>
      <c r="AO140">
        <v>0</v>
      </c>
      <c r="AP140">
        <v>0</v>
      </c>
      <c r="AQ140">
        <v>0</v>
      </c>
      <c r="AR140">
        <v>0</v>
      </c>
    </row>
    <row r="141" spans="1:44">
      <c r="A141">
        <f>ROW(Source!A74)</f>
        <v>74</v>
      </c>
      <c r="B141">
        <v>48584458</v>
      </c>
      <c r="C141">
        <v>48584449</v>
      </c>
      <c r="D141">
        <v>40547141</v>
      </c>
      <c r="E141">
        <v>1</v>
      </c>
      <c r="F141">
        <v>1</v>
      </c>
      <c r="G141">
        <v>1</v>
      </c>
      <c r="H141">
        <v>2</v>
      </c>
      <c r="I141" t="s">
        <v>1009</v>
      </c>
      <c r="J141" t="s">
        <v>1017</v>
      </c>
      <c r="K141" t="s">
        <v>1011</v>
      </c>
      <c r="L141">
        <v>1368</v>
      </c>
      <c r="N141">
        <v>1011</v>
      </c>
      <c r="O141" t="s">
        <v>997</v>
      </c>
      <c r="P141" t="s">
        <v>997</v>
      </c>
      <c r="Q141">
        <v>1</v>
      </c>
      <c r="X141">
        <v>1.1599999999999999</v>
      </c>
      <c r="Y141">
        <v>0</v>
      </c>
      <c r="Z141">
        <v>32.090000000000003</v>
      </c>
      <c r="AA141">
        <v>12.1</v>
      </c>
      <c r="AB141">
        <v>0</v>
      </c>
      <c r="AC141">
        <v>0</v>
      </c>
      <c r="AD141">
        <v>1</v>
      </c>
      <c r="AE141">
        <v>0</v>
      </c>
      <c r="AF141" t="s">
        <v>3</v>
      </c>
      <c r="AG141">
        <v>1.1599999999999999</v>
      </c>
      <c r="AH141">
        <v>2</v>
      </c>
      <c r="AI141">
        <v>48584452</v>
      </c>
      <c r="AJ141">
        <v>133</v>
      </c>
      <c r="AK141">
        <v>0</v>
      </c>
      <c r="AL141">
        <v>0</v>
      </c>
      <c r="AM141">
        <v>0</v>
      </c>
      <c r="AN141">
        <v>0</v>
      </c>
      <c r="AO141">
        <v>0</v>
      </c>
      <c r="AP141">
        <v>0</v>
      </c>
      <c r="AQ141">
        <v>0</v>
      </c>
      <c r="AR141">
        <v>0</v>
      </c>
    </row>
    <row r="142" spans="1:44">
      <c r="A142">
        <f>ROW(Source!A74)</f>
        <v>74</v>
      </c>
      <c r="B142">
        <v>48584459</v>
      </c>
      <c r="C142">
        <v>48584449</v>
      </c>
      <c r="D142">
        <v>40517442</v>
      </c>
      <c r="E142">
        <v>1</v>
      </c>
      <c r="F142">
        <v>1</v>
      </c>
      <c r="G142">
        <v>1</v>
      </c>
      <c r="H142">
        <v>3</v>
      </c>
      <c r="I142" t="s">
        <v>1087</v>
      </c>
      <c r="J142" t="s">
        <v>1088</v>
      </c>
      <c r="K142" t="s">
        <v>1089</v>
      </c>
      <c r="L142">
        <v>1339</v>
      </c>
      <c r="N142">
        <v>1007</v>
      </c>
      <c r="O142" t="s">
        <v>1040</v>
      </c>
      <c r="P142" t="s">
        <v>1040</v>
      </c>
      <c r="Q142">
        <v>1</v>
      </c>
      <c r="X142">
        <v>4.4000000000000004</v>
      </c>
      <c r="Y142">
        <v>399</v>
      </c>
      <c r="Z142">
        <v>0</v>
      </c>
      <c r="AA142">
        <v>0</v>
      </c>
      <c r="AB142">
        <v>0</v>
      </c>
      <c r="AC142">
        <v>0</v>
      </c>
      <c r="AD142">
        <v>1</v>
      </c>
      <c r="AE142">
        <v>0</v>
      </c>
      <c r="AF142" t="s">
        <v>3</v>
      </c>
      <c r="AG142">
        <v>4.4000000000000004</v>
      </c>
      <c r="AH142">
        <v>2</v>
      </c>
      <c r="AI142">
        <v>48584453</v>
      </c>
      <c r="AJ142">
        <v>134</v>
      </c>
      <c r="AK142">
        <v>0</v>
      </c>
      <c r="AL142">
        <v>0</v>
      </c>
      <c r="AM142">
        <v>0</v>
      </c>
      <c r="AN142">
        <v>0</v>
      </c>
      <c r="AO142">
        <v>0</v>
      </c>
      <c r="AP142">
        <v>0</v>
      </c>
      <c r="AQ142">
        <v>0</v>
      </c>
      <c r="AR142">
        <v>0</v>
      </c>
    </row>
    <row r="143" spans="1:44">
      <c r="A143">
        <f>ROW(Source!A74)</f>
        <v>74</v>
      </c>
      <c r="B143">
        <v>48584460</v>
      </c>
      <c r="C143">
        <v>48584449</v>
      </c>
      <c r="D143">
        <v>40525967</v>
      </c>
      <c r="E143">
        <v>1</v>
      </c>
      <c r="F143">
        <v>1</v>
      </c>
      <c r="G143">
        <v>1</v>
      </c>
      <c r="H143">
        <v>3</v>
      </c>
      <c r="I143" t="s">
        <v>1090</v>
      </c>
      <c r="J143" t="s">
        <v>1091</v>
      </c>
      <c r="K143" t="s">
        <v>1092</v>
      </c>
      <c r="L143">
        <v>1339</v>
      </c>
      <c r="N143">
        <v>1007</v>
      </c>
      <c r="O143" t="s">
        <v>1040</v>
      </c>
      <c r="P143" t="s">
        <v>1040</v>
      </c>
      <c r="Q143">
        <v>1</v>
      </c>
      <c r="X143">
        <v>0.35</v>
      </c>
      <c r="Y143">
        <v>2.4700000000000002</v>
      </c>
      <c r="Z143">
        <v>0</v>
      </c>
      <c r="AA143">
        <v>0</v>
      </c>
      <c r="AB143">
        <v>0</v>
      </c>
      <c r="AC143">
        <v>0</v>
      </c>
      <c r="AD143">
        <v>1</v>
      </c>
      <c r="AE143">
        <v>0</v>
      </c>
      <c r="AF143" t="s">
        <v>3</v>
      </c>
      <c r="AG143">
        <v>0.35</v>
      </c>
      <c r="AH143">
        <v>2</v>
      </c>
      <c r="AI143">
        <v>48584454</v>
      </c>
      <c r="AJ143">
        <v>135</v>
      </c>
      <c r="AK143">
        <v>0</v>
      </c>
      <c r="AL143">
        <v>0</v>
      </c>
      <c r="AM143">
        <v>0</v>
      </c>
      <c r="AN143">
        <v>0</v>
      </c>
      <c r="AO143">
        <v>0</v>
      </c>
      <c r="AP143">
        <v>0</v>
      </c>
      <c r="AQ143">
        <v>0</v>
      </c>
      <c r="AR143">
        <v>0</v>
      </c>
    </row>
    <row r="144" spans="1:44">
      <c r="A144">
        <f>ROW(Source!A74)</f>
        <v>74</v>
      </c>
      <c r="B144">
        <v>48584461</v>
      </c>
      <c r="C144">
        <v>48584449</v>
      </c>
      <c r="D144">
        <v>40539428</v>
      </c>
      <c r="E144">
        <v>1</v>
      </c>
      <c r="F144">
        <v>1</v>
      </c>
      <c r="G144">
        <v>1</v>
      </c>
      <c r="H144">
        <v>3</v>
      </c>
      <c r="I144" t="s">
        <v>38</v>
      </c>
      <c r="J144" t="s">
        <v>41</v>
      </c>
      <c r="K144" t="s">
        <v>39</v>
      </c>
      <c r="L144">
        <v>1348</v>
      </c>
      <c r="N144">
        <v>1009</v>
      </c>
      <c r="O144" t="s">
        <v>40</v>
      </c>
      <c r="P144" t="s">
        <v>40</v>
      </c>
      <c r="Q144">
        <v>1000</v>
      </c>
      <c r="X144">
        <v>8.1</v>
      </c>
      <c r="Y144">
        <v>0</v>
      </c>
      <c r="Z144">
        <v>0</v>
      </c>
      <c r="AA144">
        <v>0</v>
      </c>
      <c r="AB144">
        <v>0</v>
      </c>
      <c r="AC144">
        <v>0</v>
      </c>
      <c r="AD144">
        <v>0</v>
      </c>
      <c r="AE144">
        <v>0</v>
      </c>
      <c r="AF144" t="s">
        <v>3</v>
      </c>
      <c r="AG144">
        <v>8.1</v>
      </c>
      <c r="AH144">
        <v>2</v>
      </c>
      <c r="AI144">
        <v>48584455</v>
      </c>
      <c r="AJ144">
        <v>136</v>
      </c>
      <c r="AK144">
        <v>0</v>
      </c>
      <c r="AL144">
        <v>0</v>
      </c>
      <c r="AM144">
        <v>0</v>
      </c>
      <c r="AN144">
        <v>0</v>
      </c>
      <c r="AO144">
        <v>0</v>
      </c>
      <c r="AP144">
        <v>0</v>
      </c>
      <c r="AQ144">
        <v>0</v>
      </c>
      <c r="AR144">
        <v>0</v>
      </c>
    </row>
    <row r="145" spans="1:44">
      <c r="A145">
        <f>ROW(Source!A76)</f>
        <v>76</v>
      </c>
      <c r="B145">
        <v>48584472</v>
      </c>
      <c r="C145">
        <v>48584463</v>
      </c>
      <c r="D145">
        <v>23134555</v>
      </c>
      <c r="E145">
        <v>1</v>
      </c>
      <c r="F145">
        <v>1</v>
      </c>
      <c r="G145">
        <v>1</v>
      </c>
      <c r="H145">
        <v>1</v>
      </c>
      <c r="I145" t="s">
        <v>1001</v>
      </c>
      <c r="J145" t="s">
        <v>3</v>
      </c>
      <c r="K145" t="s">
        <v>1002</v>
      </c>
      <c r="L145">
        <v>1369</v>
      </c>
      <c r="N145">
        <v>1013</v>
      </c>
      <c r="O145" t="s">
        <v>991</v>
      </c>
      <c r="P145" t="s">
        <v>991</v>
      </c>
      <c r="Q145">
        <v>1</v>
      </c>
      <c r="X145">
        <v>42.9</v>
      </c>
      <c r="Y145">
        <v>0</v>
      </c>
      <c r="Z145">
        <v>0</v>
      </c>
      <c r="AA145">
        <v>0</v>
      </c>
      <c r="AB145">
        <v>8.3800000000000008</v>
      </c>
      <c r="AC145">
        <v>0</v>
      </c>
      <c r="AD145">
        <v>1</v>
      </c>
      <c r="AE145">
        <v>1</v>
      </c>
      <c r="AF145" t="s">
        <v>3</v>
      </c>
      <c r="AG145">
        <v>42.9</v>
      </c>
      <c r="AH145">
        <v>2</v>
      </c>
      <c r="AI145">
        <v>48584464</v>
      </c>
      <c r="AJ145">
        <v>137</v>
      </c>
      <c r="AK145">
        <v>0</v>
      </c>
      <c r="AL145">
        <v>0</v>
      </c>
      <c r="AM145">
        <v>0</v>
      </c>
      <c r="AN145">
        <v>0</v>
      </c>
      <c r="AO145">
        <v>0</v>
      </c>
      <c r="AP145">
        <v>0</v>
      </c>
      <c r="AQ145">
        <v>0</v>
      </c>
      <c r="AR145">
        <v>0</v>
      </c>
    </row>
    <row r="146" spans="1:44">
      <c r="A146">
        <f>ROW(Source!A76)</f>
        <v>76</v>
      </c>
      <c r="B146">
        <v>48584473</v>
      </c>
      <c r="C146">
        <v>48584463</v>
      </c>
      <c r="D146">
        <v>121548</v>
      </c>
      <c r="E146">
        <v>1</v>
      </c>
      <c r="F146">
        <v>1</v>
      </c>
      <c r="G146">
        <v>1</v>
      </c>
      <c r="H146">
        <v>1</v>
      </c>
      <c r="I146" t="s">
        <v>24</v>
      </c>
      <c r="J146" t="s">
        <v>3</v>
      </c>
      <c r="K146" t="s">
        <v>992</v>
      </c>
      <c r="L146">
        <v>608254</v>
      </c>
      <c r="N146">
        <v>1013</v>
      </c>
      <c r="O146" t="s">
        <v>993</v>
      </c>
      <c r="P146" t="s">
        <v>993</v>
      </c>
      <c r="Q146">
        <v>1</v>
      </c>
      <c r="X146">
        <v>0.02</v>
      </c>
      <c r="Y146">
        <v>0</v>
      </c>
      <c r="Z146">
        <v>0</v>
      </c>
      <c r="AA146">
        <v>0</v>
      </c>
      <c r="AB146">
        <v>0</v>
      </c>
      <c r="AC146">
        <v>0</v>
      </c>
      <c r="AD146">
        <v>1</v>
      </c>
      <c r="AE146">
        <v>2</v>
      </c>
      <c r="AF146" t="s">
        <v>3</v>
      </c>
      <c r="AG146">
        <v>0.02</v>
      </c>
      <c r="AH146">
        <v>2</v>
      </c>
      <c r="AI146">
        <v>48584465</v>
      </c>
      <c r="AJ146">
        <v>138</v>
      </c>
      <c r="AK146">
        <v>0</v>
      </c>
      <c r="AL146">
        <v>0</v>
      </c>
      <c r="AM146">
        <v>0</v>
      </c>
      <c r="AN146">
        <v>0</v>
      </c>
      <c r="AO146">
        <v>0</v>
      </c>
      <c r="AP146">
        <v>0</v>
      </c>
      <c r="AQ146">
        <v>0</v>
      </c>
      <c r="AR146">
        <v>0</v>
      </c>
    </row>
    <row r="147" spans="1:44">
      <c r="A147">
        <f>ROW(Source!A76)</f>
        <v>76</v>
      </c>
      <c r="B147">
        <v>48584474</v>
      </c>
      <c r="C147">
        <v>48584463</v>
      </c>
      <c r="D147">
        <v>40547141</v>
      </c>
      <c r="E147">
        <v>1</v>
      </c>
      <c r="F147">
        <v>1</v>
      </c>
      <c r="G147">
        <v>1</v>
      </c>
      <c r="H147">
        <v>2</v>
      </c>
      <c r="I147" t="s">
        <v>1009</v>
      </c>
      <c r="J147" t="s">
        <v>1017</v>
      </c>
      <c r="K147" t="s">
        <v>1011</v>
      </c>
      <c r="L147">
        <v>1368</v>
      </c>
      <c r="N147">
        <v>1011</v>
      </c>
      <c r="O147" t="s">
        <v>997</v>
      </c>
      <c r="P147" t="s">
        <v>997</v>
      </c>
      <c r="Q147">
        <v>1</v>
      </c>
      <c r="X147">
        <v>0.02</v>
      </c>
      <c r="Y147">
        <v>0</v>
      </c>
      <c r="Z147">
        <v>32.090000000000003</v>
      </c>
      <c r="AA147">
        <v>12.1</v>
      </c>
      <c r="AB147">
        <v>0</v>
      </c>
      <c r="AC147">
        <v>0</v>
      </c>
      <c r="AD147">
        <v>1</v>
      </c>
      <c r="AE147">
        <v>0</v>
      </c>
      <c r="AF147" t="s">
        <v>3</v>
      </c>
      <c r="AG147">
        <v>0.02</v>
      </c>
      <c r="AH147">
        <v>2</v>
      </c>
      <c r="AI147">
        <v>48584466</v>
      </c>
      <c r="AJ147">
        <v>139</v>
      </c>
      <c r="AK147">
        <v>0</v>
      </c>
      <c r="AL147">
        <v>0</v>
      </c>
      <c r="AM147">
        <v>0</v>
      </c>
      <c r="AN147">
        <v>0</v>
      </c>
      <c r="AO147">
        <v>0</v>
      </c>
      <c r="AP147">
        <v>0</v>
      </c>
      <c r="AQ147">
        <v>0</v>
      </c>
      <c r="AR147">
        <v>0</v>
      </c>
    </row>
    <row r="148" spans="1:44">
      <c r="A148">
        <f>ROW(Source!A76)</f>
        <v>76</v>
      </c>
      <c r="B148">
        <v>48584475</v>
      </c>
      <c r="C148">
        <v>48584463</v>
      </c>
      <c r="D148">
        <v>40548857</v>
      </c>
      <c r="E148">
        <v>1</v>
      </c>
      <c r="F148">
        <v>1</v>
      </c>
      <c r="G148">
        <v>1</v>
      </c>
      <c r="H148">
        <v>2</v>
      </c>
      <c r="I148" t="s">
        <v>1028</v>
      </c>
      <c r="J148" t="s">
        <v>1029</v>
      </c>
      <c r="K148" t="s">
        <v>1030</v>
      </c>
      <c r="L148">
        <v>1368</v>
      </c>
      <c r="N148">
        <v>1011</v>
      </c>
      <c r="O148" t="s">
        <v>997</v>
      </c>
      <c r="P148" t="s">
        <v>997</v>
      </c>
      <c r="Q148">
        <v>1</v>
      </c>
      <c r="X148">
        <v>0.15</v>
      </c>
      <c r="Y148">
        <v>0</v>
      </c>
      <c r="Z148">
        <v>91.76</v>
      </c>
      <c r="AA148">
        <v>10.35</v>
      </c>
      <c r="AB148">
        <v>0</v>
      </c>
      <c r="AC148">
        <v>0</v>
      </c>
      <c r="AD148">
        <v>1</v>
      </c>
      <c r="AE148">
        <v>0</v>
      </c>
      <c r="AF148" t="s">
        <v>3</v>
      </c>
      <c r="AG148">
        <v>0.15</v>
      </c>
      <c r="AH148">
        <v>2</v>
      </c>
      <c r="AI148">
        <v>48584467</v>
      </c>
      <c r="AJ148">
        <v>140</v>
      </c>
      <c r="AK148">
        <v>0</v>
      </c>
      <c r="AL148">
        <v>0</v>
      </c>
      <c r="AM148">
        <v>0</v>
      </c>
      <c r="AN148">
        <v>0</v>
      </c>
      <c r="AO148">
        <v>0</v>
      </c>
      <c r="AP148">
        <v>0</v>
      </c>
      <c r="AQ148">
        <v>0</v>
      </c>
      <c r="AR148">
        <v>0</v>
      </c>
    </row>
    <row r="149" spans="1:44">
      <c r="A149">
        <f>ROW(Source!A76)</f>
        <v>76</v>
      </c>
      <c r="B149">
        <v>48584476</v>
      </c>
      <c r="C149">
        <v>48584463</v>
      </c>
      <c r="D149">
        <v>40482866</v>
      </c>
      <c r="E149">
        <v>1</v>
      </c>
      <c r="F149">
        <v>1</v>
      </c>
      <c r="G149">
        <v>1</v>
      </c>
      <c r="H149">
        <v>3</v>
      </c>
      <c r="I149" t="s">
        <v>1093</v>
      </c>
      <c r="J149" t="s">
        <v>1094</v>
      </c>
      <c r="K149" t="s">
        <v>1095</v>
      </c>
      <c r="L149">
        <v>1327</v>
      </c>
      <c r="N149">
        <v>1005</v>
      </c>
      <c r="O149" t="s">
        <v>105</v>
      </c>
      <c r="P149" t="s">
        <v>105</v>
      </c>
      <c r="Q149">
        <v>1</v>
      </c>
      <c r="X149">
        <v>0.84</v>
      </c>
      <c r="Y149">
        <v>72.319999999999993</v>
      </c>
      <c r="Z149">
        <v>0</v>
      </c>
      <c r="AA149">
        <v>0</v>
      </c>
      <c r="AB149">
        <v>0</v>
      </c>
      <c r="AC149">
        <v>0</v>
      </c>
      <c r="AD149">
        <v>1</v>
      </c>
      <c r="AE149">
        <v>0</v>
      </c>
      <c r="AF149" t="s">
        <v>3</v>
      </c>
      <c r="AG149">
        <v>0.84</v>
      </c>
      <c r="AH149">
        <v>2</v>
      </c>
      <c r="AI149">
        <v>48584468</v>
      </c>
      <c r="AJ149">
        <v>141</v>
      </c>
      <c r="AK149">
        <v>0</v>
      </c>
      <c r="AL149">
        <v>0</v>
      </c>
      <c r="AM149">
        <v>0</v>
      </c>
      <c r="AN149">
        <v>0</v>
      </c>
      <c r="AO149">
        <v>0</v>
      </c>
      <c r="AP149">
        <v>0</v>
      </c>
      <c r="AQ149">
        <v>0</v>
      </c>
      <c r="AR149">
        <v>0</v>
      </c>
    </row>
    <row r="150" spans="1:44">
      <c r="A150">
        <f>ROW(Source!A76)</f>
        <v>76</v>
      </c>
      <c r="B150">
        <v>48584477</v>
      </c>
      <c r="C150">
        <v>48584463</v>
      </c>
      <c r="D150">
        <v>40484634</v>
      </c>
      <c r="E150">
        <v>1</v>
      </c>
      <c r="F150">
        <v>1</v>
      </c>
      <c r="G150">
        <v>1</v>
      </c>
      <c r="H150">
        <v>3</v>
      </c>
      <c r="I150" t="s">
        <v>1096</v>
      </c>
      <c r="J150" t="s">
        <v>1097</v>
      </c>
      <c r="K150" t="s">
        <v>1098</v>
      </c>
      <c r="L150">
        <v>1348</v>
      </c>
      <c r="N150">
        <v>1009</v>
      </c>
      <c r="O150" t="s">
        <v>40</v>
      </c>
      <c r="P150" t="s">
        <v>40</v>
      </c>
      <c r="Q150">
        <v>1000</v>
      </c>
      <c r="X150">
        <v>5.0999999999999997E-2</v>
      </c>
      <c r="Y150">
        <v>4294</v>
      </c>
      <c r="Z150">
        <v>0</v>
      </c>
      <c r="AA150">
        <v>0</v>
      </c>
      <c r="AB150">
        <v>0</v>
      </c>
      <c r="AC150">
        <v>0</v>
      </c>
      <c r="AD150">
        <v>1</v>
      </c>
      <c r="AE150">
        <v>0</v>
      </c>
      <c r="AF150" t="s">
        <v>3</v>
      </c>
      <c r="AG150">
        <v>5.0999999999999997E-2</v>
      </c>
      <c r="AH150">
        <v>2</v>
      </c>
      <c r="AI150">
        <v>48584469</v>
      </c>
      <c r="AJ150">
        <v>142</v>
      </c>
      <c r="AK150">
        <v>0</v>
      </c>
      <c r="AL150">
        <v>0</v>
      </c>
      <c r="AM150">
        <v>0</v>
      </c>
      <c r="AN150">
        <v>0</v>
      </c>
      <c r="AO150">
        <v>0</v>
      </c>
      <c r="AP150">
        <v>0</v>
      </c>
      <c r="AQ150">
        <v>0</v>
      </c>
      <c r="AR150">
        <v>0</v>
      </c>
    </row>
    <row r="151" spans="1:44">
      <c r="A151">
        <f>ROW(Source!A76)</f>
        <v>76</v>
      </c>
      <c r="B151">
        <v>48584478</v>
      </c>
      <c r="C151">
        <v>48584463</v>
      </c>
      <c r="D151">
        <v>40482877</v>
      </c>
      <c r="E151">
        <v>1</v>
      </c>
      <c r="F151">
        <v>1</v>
      </c>
      <c r="G151">
        <v>1</v>
      </c>
      <c r="H151">
        <v>3</v>
      </c>
      <c r="I151" t="s">
        <v>1099</v>
      </c>
      <c r="J151" t="s">
        <v>1100</v>
      </c>
      <c r="K151" t="s">
        <v>1101</v>
      </c>
      <c r="L151">
        <v>1346</v>
      </c>
      <c r="N151">
        <v>1009</v>
      </c>
      <c r="O151" t="s">
        <v>220</v>
      </c>
      <c r="P151" t="s">
        <v>220</v>
      </c>
      <c r="Q151">
        <v>1</v>
      </c>
      <c r="X151">
        <v>0.31</v>
      </c>
      <c r="Y151">
        <v>1.82</v>
      </c>
      <c r="Z151">
        <v>0</v>
      </c>
      <c r="AA151">
        <v>0</v>
      </c>
      <c r="AB151">
        <v>0</v>
      </c>
      <c r="AC151">
        <v>0</v>
      </c>
      <c r="AD151">
        <v>1</v>
      </c>
      <c r="AE151">
        <v>0</v>
      </c>
      <c r="AF151" t="s">
        <v>3</v>
      </c>
      <c r="AG151">
        <v>0.31</v>
      </c>
      <c r="AH151">
        <v>2</v>
      </c>
      <c r="AI151">
        <v>48584470</v>
      </c>
      <c r="AJ151">
        <v>143</v>
      </c>
      <c r="AK151">
        <v>0</v>
      </c>
      <c r="AL151">
        <v>0</v>
      </c>
      <c r="AM151">
        <v>0</v>
      </c>
      <c r="AN151">
        <v>0</v>
      </c>
      <c r="AO151">
        <v>0</v>
      </c>
      <c r="AP151">
        <v>0</v>
      </c>
      <c r="AQ151">
        <v>0</v>
      </c>
      <c r="AR151">
        <v>0</v>
      </c>
    </row>
    <row r="152" spans="1:44">
      <c r="A152">
        <f>ROW(Source!A76)</f>
        <v>76</v>
      </c>
      <c r="B152">
        <v>48584479</v>
      </c>
      <c r="C152">
        <v>48584463</v>
      </c>
      <c r="D152">
        <v>40485274</v>
      </c>
      <c r="E152">
        <v>1</v>
      </c>
      <c r="F152">
        <v>1</v>
      </c>
      <c r="G152">
        <v>1</v>
      </c>
      <c r="H152">
        <v>3</v>
      </c>
      <c r="I152" t="s">
        <v>280</v>
      </c>
      <c r="J152" t="s">
        <v>282</v>
      </c>
      <c r="K152" t="s">
        <v>281</v>
      </c>
      <c r="L152">
        <v>1348</v>
      </c>
      <c r="N152">
        <v>1009</v>
      </c>
      <c r="O152" t="s">
        <v>40</v>
      </c>
      <c r="P152" t="s">
        <v>40</v>
      </c>
      <c r="Q152">
        <v>1000</v>
      </c>
      <c r="X152">
        <v>6.3E-2</v>
      </c>
      <c r="Y152">
        <v>15481</v>
      </c>
      <c r="Z152">
        <v>0</v>
      </c>
      <c r="AA152">
        <v>0</v>
      </c>
      <c r="AB152">
        <v>0</v>
      </c>
      <c r="AC152">
        <v>0</v>
      </c>
      <c r="AD152">
        <v>1</v>
      </c>
      <c r="AE152">
        <v>0</v>
      </c>
      <c r="AF152" t="s">
        <v>3</v>
      </c>
      <c r="AG152">
        <v>6.3E-2</v>
      </c>
      <c r="AH152">
        <v>2</v>
      </c>
      <c r="AI152">
        <v>48584471</v>
      </c>
      <c r="AJ152">
        <v>144</v>
      </c>
      <c r="AK152">
        <v>0</v>
      </c>
      <c r="AL152">
        <v>0</v>
      </c>
      <c r="AM152">
        <v>0</v>
      </c>
      <c r="AN152">
        <v>0</v>
      </c>
      <c r="AO152">
        <v>0</v>
      </c>
      <c r="AP152">
        <v>0</v>
      </c>
      <c r="AQ152">
        <v>0</v>
      </c>
      <c r="AR152">
        <v>0</v>
      </c>
    </row>
    <row r="153" spans="1:44">
      <c r="A153">
        <f>ROW(Source!A77)</f>
        <v>77</v>
      </c>
      <c r="B153">
        <v>48584489</v>
      </c>
      <c r="C153">
        <v>48584480</v>
      </c>
      <c r="D153">
        <v>23137024</v>
      </c>
      <c r="E153">
        <v>1</v>
      </c>
      <c r="F153">
        <v>1</v>
      </c>
      <c r="G153">
        <v>1</v>
      </c>
      <c r="H153">
        <v>1</v>
      </c>
      <c r="I153" t="s">
        <v>1122</v>
      </c>
      <c r="J153" t="s">
        <v>3</v>
      </c>
      <c r="K153" t="s">
        <v>1123</v>
      </c>
      <c r="L153">
        <v>1369</v>
      </c>
      <c r="N153">
        <v>1013</v>
      </c>
      <c r="O153" t="s">
        <v>991</v>
      </c>
      <c r="P153" t="s">
        <v>991</v>
      </c>
      <c r="Q153">
        <v>1</v>
      </c>
      <c r="X153">
        <v>2.0699999999999998</v>
      </c>
      <c r="Y153">
        <v>0</v>
      </c>
      <c r="Z153">
        <v>0</v>
      </c>
      <c r="AA153">
        <v>0</v>
      </c>
      <c r="AB153">
        <v>9.5399999999999991</v>
      </c>
      <c r="AC153">
        <v>0</v>
      </c>
      <c r="AD153">
        <v>1</v>
      </c>
      <c r="AE153">
        <v>1</v>
      </c>
      <c r="AF153" t="s">
        <v>3</v>
      </c>
      <c r="AG153">
        <v>2.0699999999999998</v>
      </c>
      <c r="AH153">
        <v>2</v>
      </c>
      <c r="AI153">
        <v>48584481</v>
      </c>
      <c r="AJ153">
        <v>145</v>
      </c>
      <c r="AK153">
        <v>0</v>
      </c>
      <c r="AL153">
        <v>0</v>
      </c>
      <c r="AM153">
        <v>0</v>
      </c>
      <c r="AN153">
        <v>0</v>
      </c>
      <c r="AO153">
        <v>0</v>
      </c>
      <c r="AP153">
        <v>0</v>
      </c>
      <c r="AQ153">
        <v>0</v>
      </c>
      <c r="AR153">
        <v>0</v>
      </c>
    </row>
    <row r="154" spans="1:44">
      <c r="A154">
        <f>ROW(Source!A77)</f>
        <v>77</v>
      </c>
      <c r="B154">
        <v>48584490</v>
      </c>
      <c r="C154">
        <v>48584480</v>
      </c>
      <c r="D154">
        <v>40547214</v>
      </c>
      <c r="E154">
        <v>1</v>
      </c>
      <c r="F154">
        <v>1</v>
      </c>
      <c r="G154">
        <v>1</v>
      </c>
      <c r="H154">
        <v>2</v>
      </c>
      <c r="I154" t="s">
        <v>1104</v>
      </c>
      <c r="J154" t="s">
        <v>1105</v>
      </c>
      <c r="K154" t="s">
        <v>1106</v>
      </c>
      <c r="L154">
        <v>1368</v>
      </c>
      <c r="N154">
        <v>1011</v>
      </c>
      <c r="O154" t="s">
        <v>997</v>
      </c>
      <c r="P154" t="s">
        <v>997</v>
      </c>
      <c r="Q154">
        <v>1</v>
      </c>
      <c r="X154">
        <v>0.71</v>
      </c>
      <c r="Y154">
        <v>0</v>
      </c>
      <c r="Z154">
        <v>7.55</v>
      </c>
      <c r="AA154">
        <v>0</v>
      </c>
      <c r="AB154">
        <v>0</v>
      </c>
      <c r="AC154">
        <v>0</v>
      </c>
      <c r="AD154">
        <v>1</v>
      </c>
      <c r="AE154">
        <v>0</v>
      </c>
      <c r="AF154" t="s">
        <v>3</v>
      </c>
      <c r="AG154">
        <v>0.71</v>
      </c>
      <c r="AH154">
        <v>2</v>
      </c>
      <c r="AI154">
        <v>48584482</v>
      </c>
      <c r="AJ154">
        <v>146</v>
      </c>
      <c r="AK154">
        <v>0</v>
      </c>
      <c r="AL154">
        <v>0</v>
      </c>
      <c r="AM154">
        <v>0</v>
      </c>
      <c r="AN154">
        <v>0</v>
      </c>
      <c r="AO154">
        <v>0</v>
      </c>
      <c r="AP154">
        <v>0</v>
      </c>
      <c r="AQ154">
        <v>0</v>
      </c>
      <c r="AR154">
        <v>0</v>
      </c>
    </row>
    <row r="155" spans="1:44">
      <c r="A155">
        <f>ROW(Source!A77)</f>
        <v>77</v>
      </c>
      <c r="B155">
        <v>48584491</v>
      </c>
      <c r="C155">
        <v>48584480</v>
      </c>
      <c r="D155">
        <v>40547813</v>
      </c>
      <c r="E155">
        <v>1</v>
      </c>
      <c r="F155">
        <v>1</v>
      </c>
      <c r="G155">
        <v>1</v>
      </c>
      <c r="H155">
        <v>2</v>
      </c>
      <c r="I155" t="s">
        <v>1107</v>
      </c>
      <c r="J155" t="s">
        <v>1108</v>
      </c>
      <c r="K155" t="s">
        <v>1109</v>
      </c>
      <c r="L155">
        <v>1368</v>
      </c>
      <c r="N155">
        <v>1011</v>
      </c>
      <c r="O155" t="s">
        <v>997</v>
      </c>
      <c r="P155" t="s">
        <v>997</v>
      </c>
      <c r="Q155">
        <v>1</v>
      </c>
      <c r="X155">
        <v>0.41</v>
      </c>
      <c r="Y155">
        <v>0</v>
      </c>
      <c r="Z155">
        <v>1.98</v>
      </c>
      <c r="AA155">
        <v>0</v>
      </c>
      <c r="AB155">
        <v>0</v>
      </c>
      <c r="AC155">
        <v>0</v>
      </c>
      <c r="AD155">
        <v>1</v>
      </c>
      <c r="AE155">
        <v>0</v>
      </c>
      <c r="AF155" t="s">
        <v>3</v>
      </c>
      <c r="AG155">
        <v>0.41</v>
      </c>
      <c r="AH155">
        <v>2</v>
      </c>
      <c r="AI155">
        <v>48584483</v>
      </c>
      <c r="AJ155">
        <v>147</v>
      </c>
      <c r="AK155">
        <v>0</v>
      </c>
      <c r="AL155">
        <v>0</v>
      </c>
      <c r="AM155">
        <v>0</v>
      </c>
      <c r="AN155">
        <v>0</v>
      </c>
      <c r="AO155">
        <v>0</v>
      </c>
      <c r="AP155">
        <v>0</v>
      </c>
      <c r="AQ155">
        <v>0</v>
      </c>
      <c r="AR155">
        <v>0</v>
      </c>
    </row>
    <row r="156" spans="1:44">
      <c r="A156">
        <f>ROW(Source!A77)</f>
        <v>77</v>
      </c>
      <c r="B156">
        <v>48584492</v>
      </c>
      <c r="C156">
        <v>48584480</v>
      </c>
      <c r="D156">
        <v>40548608</v>
      </c>
      <c r="E156">
        <v>1</v>
      </c>
      <c r="F156">
        <v>1</v>
      </c>
      <c r="G156">
        <v>1</v>
      </c>
      <c r="H156">
        <v>2</v>
      </c>
      <c r="I156" t="s">
        <v>1124</v>
      </c>
      <c r="J156" t="s">
        <v>1125</v>
      </c>
      <c r="K156" t="s">
        <v>1126</v>
      </c>
      <c r="L156">
        <v>1368</v>
      </c>
      <c r="N156">
        <v>1011</v>
      </c>
      <c r="O156" t="s">
        <v>997</v>
      </c>
      <c r="P156" t="s">
        <v>997</v>
      </c>
      <c r="Q156">
        <v>1</v>
      </c>
      <c r="X156">
        <v>0.71</v>
      </c>
      <c r="Y156">
        <v>0</v>
      </c>
      <c r="Z156">
        <v>2.27</v>
      </c>
      <c r="AA156">
        <v>0</v>
      </c>
      <c r="AB156">
        <v>0</v>
      </c>
      <c r="AC156">
        <v>0</v>
      </c>
      <c r="AD156">
        <v>1</v>
      </c>
      <c r="AE156">
        <v>0</v>
      </c>
      <c r="AF156" t="s">
        <v>3</v>
      </c>
      <c r="AG156">
        <v>0.71</v>
      </c>
      <c r="AH156">
        <v>2</v>
      </c>
      <c r="AI156">
        <v>48584484</v>
      </c>
      <c r="AJ156">
        <v>148</v>
      </c>
      <c r="AK156">
        <v>0</v>
      </c>
      <c r="AL156">
        <v>0</v>
      </c>
      <c r="AM156">
        <v>0</v>
      </c>
      <c r="AN156">
        <v>0</v>
      </c>
      <c r="AO156">
        <v>0</v>
      </c>
      <c r="AP156">
        <v>0</v>
      </c>
      <c r="AQ156">
        <v>0</v>
      </c>
      <c r="AR156">
        <v>0</v>
      </c>
    </row>
    <row r="157" spans="1:44">
      <c r="A157">
        <f>ROW(Source!A77)</f>
        <v>77</v>
      </c>
      <c r="B157">
        <v>48584493</v>
      </c>
      <c r="C157">
        <v>48584480</v>
      </c>
      <c r="D157">
        <v>40548857</v>
      </c>
      <c r="E157">
        <v>1</v>
      </c>
      <c r="F157">
        <v>1</v>
      </c>
      <c r="G157">
        <v>1</v>
      </c>
      <c r="H157">
        <v>2</v>
      </c>
      <c r="I157" t="s">
        <v>1028</v>
      </c>
      <c r="J157" t="s">
        <v>1029</v>
      </c>
      <c r="K157" t="s">
        <v>1030</v>
      </c>
      <c r="L157">
        <v>1368</v>
      </c>
      <c r="N157">
        <v>1011</v>
      </c>
      <c r="O157" t="s">
        <v>997</v>
      </c>
      <c r="P157" t="s">
        <v>997</v>
      </c>
      <c r="Q157">
        <v>1</v>
      </c>
      <c r="X157">
        <v>0.02</v>
      </c>
      <c r="Y157">
        <v>0</v>
      </c>
      <c r="Z157">
        <v>91.76</v>
      </c>
      <c r="AA157">
        <v>10.35</v>
      </c>
      <c r="AB157">
        <v>0</v>
      </c>
      <c r="AC157">
        <v>0</v>
      </c>
      <c r="AD157">
        <v>1</v>
      </c>
      <c r="AE157">
        <v>0</v>
      </c>
      <c r="AF157" t="s">
        <v>3</v>
      </c>
      <c r="AG157">
        <v>0.02</v>
      </c>
      <c r="AH157">
        <v>2</v>
      </c>
      <c r="AI157">
        <v>48584485</v>
      </c>
      <c r="AJ157">
        <v>149</v>
      </c>
      <c r="AK157">
        <v>0</v>
      </c>
      <c r="AL157">
        <v>0</v>
      </c>
      <c r="AM157">
        <v>0</v>
      </c>
      <c r="AN157">
        <v>0</v>
      </c>
      <c r="AO157">
        <v>0</v>
      </c>
      <c r="AP157">
        <v>0</v>
      </c>
      <c r="AQ157">
        <v>0</v>
      </c>
      <c r="AR157">
        <v>0</v>
      </c>
    </row>
    <row r="158" spans="1:44">
      <c r="A158">
        <f>ROW(Source!A77)</f>
        <v>77</v>
      </c>
      <c r="B158">
        <v>48584494</v>
      </c>
      <c r="C158">
        <v>48584480</v>
      </c>
      <c r="D158">
        <v>40488833</v>
      </c>
      <c r="E158">
        <v>1</v>
      </c>
      <c r="F158">
        <v>1</v>
      </c>
      <c r="G158">
        <v>1</v>
      </c>
      <c r="H158">
        <v>3</v>
      </c>
      <c r="I158" t="s">
        <v>1116</v>
      </c>
      <c r="J158" t="s">
        <v>1117</v>
      </c>
      <c r="K158" t="s">
        <v>1118</v>
      </c>
      <c r="L158">
        <v>1348</v>
      </c>
      <c r="N158">
        <v>1009</v>
      </c>
      <c r="O158" t="s">
        <v>40</v>
      </c>
      <c r="P158" t="s">
        <v>40</v>
      </c>
      <c r="Q158">
        <v>1000</v>
      </c>
      <c r="X158">
        <v>6.9999999999999994E-5</v>
      </c>
      <c r="Y158">
        <v>9750</v>
      </c>
      <c r="Z158">
        <v>0</v>
      </c>
      <c r="AA158">
        <v>0</v>
      </c>
      <c r="AB158">
        <v>0</v>
      </c>
      <c r="AC158">
        <v>0</v>
      </c>
      <c r="AD158">
        <v>1</v>
      </c>
      <c r="AE158">
        <v>0</v>
      </c>
      <c r="AF158" t="s">
        <v>3</v>
      </c>
      <c r="AG158">
        <v>6.9999999999999994E-5</v>
      </c>
      <c r="AH158">
        <v>2</v>
      </c>
      <c r="AI158">
        <v>48584486</v>
      </c>
      <c r="AJ158">
        <v>150</v>
      </c>
      <c r="AK158">
        <v>0</v>
      </c>
      <c r="AL158">
        <v>0</v>
      </c>
      <c r="AM158">
        <v>0</v>
      </c>
      <c r="AN158">
        <v>0</v>
      </c>
      <c r="AO158">
        <v>0</v>
      </c>
      <c r="AP158">
        <v>0</v>
      </c>
      <c r="AQ158">
        <v>0</v>
      </c>
      <c r="AR158">
        <v>0</v>
      </c>
    </row>
    <row r="159" spans="1:44">
      <c r="A159">
        <f>ROW(Source!A77)</f>
        <v>77</v>
      </c>
      <c r="B159">
        <v>48584495</v>
      </c>
      <c r="C159">
        <v>48584480</v>
      </c>
      <c r="D159">
        <v>40489004</v>
      </c>
      <c r="E159">
        <v>1</v>
      </c>
      <c r="F159">
        <v>1</v>
      </c>
      <c r="G159">
        <v>1</v>
      </c>
      <c r="H159">
        <v>3</v>
      </c>
      <c r="I159" t="s">
        <v>1127</v>
      </c>
      <c r="J159" t="s">
        <v>1128</v>
      </c>
      <c r="K159" t="s">
        <v>1129</v>
      </c>
      <c r="L159">
        <v>1348</v>
      </c>
      <c r="N159">
        <v>1009</v>
      </c>
      <c r="O159" t="s">
        <v>40</v>
      </c>
      <c r="P159" t="s">
        <v>40</v>
      </c>
      <c r="Q159">
        <v>1000</v>
      </c>
      <c r="X159">
        <v>3.0000000000000001E-3</v>
      </c>
      <c r="Y159">
        <v>10068</v>
      </c>
      <c r="Z159">
        <v>0</v>
      </c>
      <c r="AA159">
        <v>0</v>
      </c>
      <c r="AB159">
        <v>0</v>
      </c>
      <c r="AC159">
        <v>0</v>
      </c>
      <c r="AD159">
        <v>1</v>
      </c>
      <c r="AE159">
        <v>0</v>
      </c>
      <c r="AF159" t="s">
        <v>3</v>
      </c>
      <c r="AG159">
        <v>3.0000000000000001E-3</v>
      </c>
      <c r="AH159">
        <v>2</v>
      </c>
      <c r="AI159">
        <v>48584487</v>
      </c>
      <c r="AJ159">
        <v>151</v>
      </c>
      <c r="AK159">
        <v>0</v>
      </c>
      <c r="AL159">
        <v>0</v>
      </c>
      <c r="AM159">
        <v>0</v>
      </c>
      <c r="AN159">
        <v>0</v>
      </c>
      <c r="AO159">
        <v>0</v>
      </c>
      <c r="AP159">
        <v>0</v>
      </c>
      <c r="AQ159">
        <v>0</v>
      </c>
      <c r="AR159">
        <v>0</v>
      </c>
    </row>
    <row r="160" spans="1:44">
      <c r="A160">
        <f>ROW(Source!A77)</f>
        <v>77</v>
      </c>
      <c r="B160">
        <v>48584496</v>
      </c>
      <c r="C160">
        <v>48584480</v>
      </c>
      <c r="D160">
        <v>40482989</v>
      </c>
      <c r="E160">
        <v>1</v>
      </c>
      <c r="F160">
        <v>1</v>
      </c>
      <c r="G160">
        <v>1</v>
      </c>
      <c r="H160">
        <v>3</v>
      </c>
      <c r="I160" t="s">
        <v>1130</v>
      </c>
      <c r="J160" t="s">
        <v>1131</v>
      </c>
      <c r="K160" t="s">
        <v>1132</v>
      </c>
      <c r="L160">
        <v>1354</v>
      </c>
      <c r="N160">
        <v>1010</v>
      </c>
      <c r="O160" t="s">
        <v>170</v>
      </c>
      <c r="P160" t="s">
        <v>170</v>
      </c>
      <c r="Q160">
        <v>1</v>
      </c>
      <c r="X160">
        <v>0.27</v>
      </c>
      <c r="Y160">
        <v>111.76</v>
      </c>
      <c r="Z160">
        <v>0</v>
      </c>
      <c r="AA160">
        <v>0</v>
      </c>
      <c r="AB160">
        <v>0</v>
      </c>
      <c r="AC160">
        <v>0</v>
      </c>
      <c r="AD160">
        <v>1</v>
      </c>
      <c r="AE160">
        <v>0</v>
      </c>
      <c r="AF160" t="s">
        <v>3</v>
      </c>
      <c r="AG160">
        <v>0.27</v>
      </c>
      <c r="AH160">
        <v>2</v>
      </c>
      <c r="AI160">
        <v>48584488</v>
      </c>
      <c r="AJ160">
        <v>152</v>
      </c>
      <c r="AK160">
        <v>0</v>
      </c>
      <c r="AL160">
        <v>0</v>
      </c>
      <c r="AM160">
        <v>0</v>
      </c>
      <c r="AN160">
        <v>0</v>
      </c>
      <c r="AO160">
        <v>0</v>
      </c>
      <c r="AP160">
        <v>0</v>
      </c>
      <c r="AQ160">
        <v>0</v>
      </c>
      <c r="AR160">
        <v>0</v>
      </c>
    </row>
    <row r="161" spans="1:44">
      <c r="A161">
        <f>ROW(Source!A77)</f>
        <v>77</v>
      </c>
      <c r="B161">
        <v>48584497</v>
      </c>
      <c r="C161">
        <v>48584480</v>
      </c>
      <c r="D161">
        <v>40503919</v>
      </c>
      <c r="E161">
        <v>1</v>
      </c>
      <c r="F161">
        <v>1</v>
      </c>
      <c r="G161">
        <v>1</v>
      </c>
      <c r="H161">
        <v>3</v>
      </c>
      <c r="I161" t="s">
        <v>1580</v>
      </c>
      <c r="J161" t="s">
        <v>1581</v>
      </c>
      <c r="K161" t="s">
        <v>1582</v>
      </c>
      <c r="L161">
        <v>1354</v>
      </c>
      <c r="N161">
        <v>1010</v>
      </c>
      <c r="O161" t="s">
        <v>170</v>
      </c>
      <c r="P161" t="s">
        <v>170</v>
      </c>
      <c r="Q161">
        <v>1</v>
      </c>
      <c r="X161">
        <v>0</v>
      </c>
      <c r="Y161">
        <v>2680.07</v>
      </c>
      <c r="Z161">
        <v>0</v>
      </c>
      <c r="AA161">
        <v>0</v>
      </c>
      <c r="AB161">
        <v>0</v>
      </c>
      <c r="AC161">
        <v>1</v>
      </c>
      <c r="AD161">
        <v>0</v>
      </c>
      <c r="AE161">
        <v>0</v>
      </c>
      <c r="AF161" t="s">
        <v>3</v>
      </c>
      <c r="AG161">
        <v>0</v>
      </c>
      <c r="AH161">
        <v>3</v>
      </c>
      <c r="AI161">
        <v>-1</v>
      </c>
      <c r="AJ161" t="s">
        <v>3</v>
      </c>
      <c r="AK161">
        <v>0</v>
      </c>
      <c r="AL161">
        <v>0</v>
      </c>
      <c r="AM161">
        <v>0</v>
      </c>
      <c r="AN161">
        <v>0</v>
      </c>
      <c r="AO161">
        <v>0</v>
      </c>
      <c r="AP161">
        <v>0</v>
      </c>
      <c r="AQ161">
        <v>0</v>
      </c>
      <c r="AR161">
        <v>0</v>
      </c>
    </row>
    <row r="162" spans="1:44">
      <c r="A162">
        <f>ROW(Source!A82)</f>
        <v>82</v>
      </c>
      <c r="B162">
        <v>48584509</v>
      </c>
      <c r="C162">
        <v>48584502</v>
      </c>
      <c r="D162">
        <v>23132590</v>
      </c>
      <c r="E162">
        <v>1</v>
      </c>
      <c r="F162">
        <v>1</v>
      </c>
      <c r="G162">
        <v>1</v>
      </c>
      <c r="H162">
        <v>1</v>
      </c>
      <c r="I162" t="s">
        <v>1003</v>
      </c>
      <c r="J162" t="s">
        <v>3</v>
      </c>
      <c r="K162" t="s">
        <v>1004</v>
      </c>
      <c r="L162">
        <v>1369</v>
      </c>
      <c r="N162">
        <v>1013</v>
      </c>
      <c r="O162" t="s">
        <v>991</v>
      </c>
      <c r="P162" t="s">
        <v>991</v>
      </c>
      <c r="Q162">
        <v>1</v>
      </c>
      <c r="X162">
        <v>39.51</v>
      </c>
      <c r="Y162">
        <v>0</v>
      </c>
      <c r="Z162">
        <v>0</v>
      </c>
      <c r="AA162">
        <v>0</v>
      </c>
      <c r="AB162">
        <v>7.43</v>
      </c>
      <c r="AC162">
        <v>0</v>
      </c>
      <c r="AD162">
        <v>1</v>
      </c>
      <c r="AE162">
        <v>1</v>
      </c>
      <c r="AF162" t="s">
        <v>3</v>
      </c>
      <c r="AG162">
        <v>39.51</v>
      </c>
      <c r="AH162">
        <v>2</v>
      </c>
      <c r="AI162">
        <v>48584503</v>
      </c>
      <c r="AJ162">
        <v>153</v>
      </c>
      <c r="AK162">
        <v>0</v>
      </c>
      <c r="AL162">
        <v>0</v>
      </c>
      <c r="AM162">
        <v>0</v>
      </c>
      <c r="AN162">
        <v>0</v>
      </c>
      <c r="AO162">
        <v>0</v>
      </c>
      <c r="AP162">
        <v>0</v>
      </c>
      <c r="AQ162">
        <v>0</v>
      </c>
      <c r="AR162">
        <v>0</v>
      </c>
    </row>
    <row r="163" spans="1:44">
      <c r="A163">
        <f>ROW(Source!A82)</f>
        <v>82</v>
      </c>
      <c r="B163">
        <v>48584510</v>
      </c>
      <c r="C163">
        <v>48584502</v>
      </c>
      <c r="D163">
        <v>121548</v>
      </c>
      <c r="E163">
        <v>1</v>
      </c>
      <c r="F163">
        <v>1</v>
      </c>
      <c r="G163">
        <v>1</v>
      </c>
      <c r="H163">
        <v>1</v>
      </c>
      <c r="I163" t="s">
        <v>24</v>
      </c>
      <c r="J163" t="s">
        <v>3</v>
      </c>
      <c r="K163" t="s">
        <v>992</v>
      </c>
      <c r="L163">
        <v>608254</v>
      </c>
      <c r="N163">
        <v>1013</v>
      </c>
      <c r="O163" t="s">
        <v>993</v>
      </c>
      <c r="P163" t="s">
        <v>993</v>
      </c>
      <c r="Q163">
        <v>1</v>
      </c>
      <c r="X163">
        <v>1.27</v>
      </c>
      <c r="Y163">
        <v>0</v>
      </c>
      <c r="Z163">
        <v>0</v>
      </c>
      <c r="AA163">
        <v>0</v>
      </c>
      <c r="AB163">
        <v>0</v>
      </c>
      <c r="AC163">
        <v>0</v>
      </c>
      <c r="AD163">
        <v>1</v>
      </c>
      <c r="AE163">
        <v>2</v>
      </c>
      <c r="AF163" t="s">
        <v>3</v>
      </c>
      <c r="AG163">
        <v>1.27</v>
      </c>
      <c r="AH163">
        <v>2</v>
      </c>
      <c r="AI163">
        <v>48584504</v>
      </c>
      <c r="AJ163">
        <v>154</v>
      </c>
      <c r="AK163">
        <v>0</v>
      </c>
      <c r="AL163">
        <v>0</v>
      </c>
      <c r="AM163">
        <v>0</v>
      </c>
      <c r="AN163">
        <v>0</v>
      </c>
      <c r="AO163">
        <v>0</v>
      </c>
      <c r="AP163">
        <v>0</v>
      </c>
      <c r="AQ163">
        <v>0</v>
      </c>
      <c r="AR163">
        <v>0</v>
      </c>
    </row>
    <row r="164" spans="1:44">
      <c r="A164">
        <f>ROW(Source!A82)</f>
        <v>82</v>
      </c>
      <c r="B164">
        <v>48584511</v>
      </c>
      <c r="C164">
        <v>48584502</v>
      </c>
      <c r="D164">
        <v>40547141</v>
      </c>
      <c r="E164">
        <v>1</v>
      </c>
      <c r="F164">
        <v>1</v>
      </c>
      <c r="G164">
        <v>1</v>
      </c>
      <c r="H164">
        <v>2</v>
      </c>
      <c r="I164" t="s">
        <v>1009</v>
      </c>
      <c r="J164" t="s">
        <v>1017</v>
      </c>
      <c r="K164" t="s">
        <v>1011</v>
      </c>
      <c r="L164">
        <v>1368</v>
      </c>
      <c r="N164">
        <v>1011</v>
      </c>
      <c r="O164" t="s">
        <v>997</v>
      </c>
      <c r="P164" t="s">
        <v>997</v>
      </c>
      <c r="Q164">
        <v>1</v>
      </c>
      <c r="X164">
        <v>1.27</v>
      </c>
      <c r="Y164">
        <v>0</v>
      </c>
      <c r="Z164">
        <v>32.090000000000003</v>
      </c>
      <c r="AA164">
        <v>12.1</v>
      </c>
      <c r="AB164">
        <v>0</v>
      </c>
      <c r="AC164">
        <v>0</v>
      </c>
      <c r="AD164">
        <v>1</v>
      </c>
      <c r="AE164">
        <v>0</v>
      </c>
      <c r="AF164" t="s">
        <v>3</v>
      </c>
      <c r="AG164">
        <v>1.27</v>
      </c>
      <c r="AH164">
        <v>2</v>
      </c>
      <c r="AI164">
        <v>48584505</v>
      </c>
      <c r="AJ164">
        <v>155</v>
      </c>
      <c r="AK164">
        <v>0</v>
      </c>
      <c r="AL164">
        <v>0</v>
      </c>
      <c r="AM164">
        <v>0</v>
      </c>
      <c r="AN164">
        <v>0</v>
      </c>
      <c r="AO164">
        <v>0</v>
      </c>
      <c r="AP164">
        <v>0</v>
      </c>
      <c r="AQ164">
        <v>0</v>
      </c>
      <c r="AR164">
        <v>0</v>
      </c>
    </row>
    <row r="165" spans="1:44">
      <c r="A165">
        <f>ROW(Source!A82)</f>
        <v>82</v>
      </c>
      <c r="B165">
        <v>48584512</v>
      </c>
      <c r="C165">
        <v>48584502</v>
      </c>
      <c r="D165">
        <v>40547551</v>
      </c>
      <c r="E165">
        <v>1</v>
      </c>
      <c r="F165">
        <v>1</v>
      </c>
      <c r="G165">
        <v>1</v>
      </c>
      <c r="H165">
        <v>2</v>
      </c>
      <c r="I165" t="s">
        <v>1133</v>
      </c>
      <c r="J165" t="s">
        <v>1134</v>
      </c>
      <c r="K165" t="s">
        <v>1135</v>
      </c>
      <c r="L165">
        <v>1368</v>
      </c>
      <c r="N165">
        <v>1011</v>
      </c>
      <c r="O165" t="s">
        <v>997</v>
      </c>
      <c r="P165" t="s">
        <v>997</v>
      </c>
      <c r="Q165">
        <v>1</v>
      </c>
      <c r="X165">
        <v>9.07</v>
      </c>
      <c r="Y165">
        <v>0</v>
      </c>
      <c r="Z165">
        <v>0.66</v>
      </c>
      <c r="AA165">
        <v>0</v>
      </c>
      <c r="AB165">
        <v>0</v>
      </c>
      <c r="AC165">
        <v>0</v>
      </c>
      <c r="AD165">
        <v>1</v>
      </c>
      <c r="AE165">
        <v>0</v>
      </c>
      <c r="AF165" t="s">
        <v>3</v>
      </c>
      <c r="AG165">
        <v>9.07</v>
      </c>
      <c r="AH165">
        <v>2</v>
      </c>
      <c r="AI165">
        <v>48584506</v>
      </c>
      <c r="AJ165">
        <v>156</v>
      </c>
      <c r="AK165">
        <v>0</v>
      </c>
      <c r="AL165">
        <v>0</v>
      </c>
      <c r="AM165">
        <v>0</v>
      </c>
      <c r="AN165">
        <v>0</v>
      </c>
      <c r="AO165">
        <v>0</v>
      </c>
      <c r="AP165">
        <v>0</v>
      </c>
      <c r="AQ165">
        <v>0</v>
      </c>
      <c r="AR165">
        <v>0</v>
      </c>
    </row>
    <row r="166" spans="1:44">
      <c r="A166">
        <f>ROW(Source!A82)</f>
        <v>82</v>
      </c>
      <c r="B166">
        <v>48584513</v>
      </c>
      <c r="C166">
        <v>48584502</v>
      </c>
      <c r="D166">
        <v>40517391</v>
      </c>
      <c r="E166">
        <v>1</v>
      </c>
      <c r="F166">
        <v>1</v>
      </c>
      <c r="G166">
        <v>1</v>
      </c>
      <c r="H166">
        <v>3</v>
      </c>
      <c r="I166" t="s">
        <v>1136</v>
      </c>
      <c r="J166" t="s">
        <v>1137</v>
      </c>
      <c r="K166" t="s">
        <v>1138</v>
      </c>
      <c r="L166">
        <v>1339</v>
      </c>
      <c r="N166">
        <v>1007</v>
      </c>
      <c r="O166" t="s">
        <v>1040</v>
      </c>
      <c r="P166" t="s">
        <v>1040</v>
      </c>
      <c r="Q166">
        <v>1</v>
      </c>
      <c r="X166">
        <v>2.04</v>
      </c>
      <c r="Y166">
        <v>472.01</v>
      </c>
      <c r="Z166">
        <v>0</v>
      </c>
      <c r="AA166">
        <v>0</v>
      </c>
      <c r="AB166">
        <v>0</v>
      </c>
      <c r="AC166">
        <v>0</v>
      </c>
      <c r="AD166">
        <v>1</v>
      </c>
      <c r="AE166">
        <v>0</v>
      </c>
      <c r="AF166" t="s">
        <v>3</v>
      </c>
      <c r="AG166">
        <v>2.04</v>
      </c>
      <c r="AH166">
        <v>2</v>
      </c>
      <c r="AI166">
        <v>48584507</v>
      </c>
      <c r="AJ166">
        <v>157</v>
      </c>
      <c r="AK166">
        <v>0</v>
      </c>
      <c r="AL166">
        <v>0</v>
      </c>
      <c r="AM166">
        <v>0</v>
      </c>
      <c r="AN166">
        <v>0</v>
      </c>
      <c r="AO166">
        <v>0</v>
      </c>
      <c r="AP166">
        <v>0</v>
      </c>
      <c r="AQ166">
        <v>0</v>
      </c>
      <c r="AR166">
        <v>0</v>
      </c>
    </row>
    <row r="167" spans="1:44">
      <c r="A167">
        <f>ROW(Source!A82)</f>
        <v>82</v>
      </c>
      <c r="B167">
        <v>48584514</v>
      </c>
      <c r="C167">
        <v>48584502</v>
      </c>
      <c r="D167">
        <v>40525967</v>
      </c>
      <c r="E167">
        <v>1</v>
      </c>
      <c r="F167">
        <v>1</v>
      </c>
      <c r="G167">
        <v>1</v>
      </c>
      <c r="H167">
        <v>3</v>
      </c>
      <c r="I167" t="s">
        <v>1090</v>
      </c>
      <c r="J167" t="s">
        <v>1091</v>
      </c>
      <c r="K167" t="s">
        <v>1092</v>
      </c>
      <c r="L167">
        <v>1339</v>
      </c>
      <c r="N167">
        <v>1007</v>
      </c>
      <c r="O167" t="s">
        <v>1040</v>
      </c>
      <c r="P167" t="s">
        <v>1040</v>
      </c>
      <c r="Q167">
        <v>1</v>
      </c>
      <c r="X167">
        <v>3.5</v>
      </c>
      <c r="Y167">
        <v>2.4700000000000002</v>
      </c>
      <c r="Z167">
        <v>0</v>
      </c>
      <c r="AA167">
        <v>0</v>
      </c>
      <c r="AB167">
        <v>0</v>
      </c>
      <c r="AC167">
        <v>0</v>
      </c>
      <c r="AD167">
        <v>1</v>
      </c>
      <c r="AE167">
        <v>0</v>
      </c>
      <c r="AF167" t="s">
        <v>3</v>
      </c>
      <c r="AG167">
        <v>3.5</v>
      </c>
      <c r="AH167">
        <v>2</v>
      </c>
      <c r="AI167">
        <v>48584508</v>
      </c>
      <c r="AJ167">
        <v>158</v>
      </c>
      <c r="AK167">
        <v>0</v>
      </c>
      <c r="AL167">
        <v>0</v>
      </c>
      <c r="AM167">
        <v>0</v>
      </c>
      <c r="AN167">
        <v>0</v>
      </c>
      <c r="AO167">
        <v>0</v>
      </c>
      <c r="AP167">
        <v>0</v>
      </c>
      <c r="AQ167">
        <v>0</v>
      </c>
      <c r="AR167">
        <v>0</v>
      </c>
    </row>
    <row r="168" spans="1:44">
      <c r="A168">
        <f>ROW(Source!A83)</f>
        <v>83</v>
      </c>
      <c r="B168">
        <v>48584527</v>
      </c>
      <c r="C168">
        <v>48584515</v>
      </c>
      <c r="D168">
        <v>23134955</v>
      </c>
      <c r="E168">
        <v>1</v>
      </c>
      <c r="F168">
        <v>1</v>
      </c>
      <c r="G168">
        <v>1</v>
      </c>
      <c r="H168">
        <v>1</v>
      </c>
      <c r="I168" t="s">
        <v>1020</v>
      </c>
      <c r="J168" t="s">
        <v>3</v>
      </c>
      <c r="K168" t="s">
        <v>1021</v>
      </c>
      <c r="L168">
        <v>1369</v>
      </c>
      <c r="N168">
        <v>1013</v>
      </c>
      <c r="O168" t="s">
        <v>991</v>
      </c>
      <c r="P168" t="s">
        <v>991</v>
      </c>
      <c r="Q168">
        <v>1</v>
      </c>
      <c r="X168">
        <v>119.78</v>
      </c>
      <c r="Y168">
        <v>0</v>
      </c>
      <c r="Z168">
        <v>0</v>
      </c>
      <c r="AA168">
        <v>0</v>
      </c>
      <c r="AB168">
        <v>8.17</v>
      </c>
      <c r="AC168">
        <v>0</v>
      </c>
      <c r="AD168">
        <v>1</v>
      </c>
      <c r="AE168">
        <v>1</v>
      </c>
      <c r="AF168" t="s">
        <v>3</v>
      </c>
      <c r="AG168">
        <v>119.78</v>
      </c>
      <c r="AH168">
        <v>2</v>
      </c>
      <c r="AI168">
        <v>48584516</v>
      </c>
      <c r="AJ168">
        <v>159</v>
      </c>
      <c r="AK168">
        <v>0</v>
      </c>
      <c r="AL168">
        <v>0</v>
      </c>
      <c r="AM168">
        <v>0</v>
      </c>
      <c r="AN168">
        <v>0</v>
      </c>
      <c r="AO168">
        <v>0</v>
      </c>
      <c r="AP168">
        <v>0</v>
      </c>
      <c r="AQ168">
        <v>0</v>
      </c>
      <c r="AR168">
        <v>0</v>
      </c>
    </row>
    <row r="169" spans="1:44">
      <c r="A169">
        <f>ROW(Source!A83)</f>
        <v>83</v>
      </c>
      <c r="B169">
        <v>48584528</v>
      </c>
      <c r="C169">
        <v>48584515</v>
      </c>
      <c r="D169">
        <v>121548</v>
      </c>
      <c r="E169">
        <v>1</v>
      </c>
      <c r="F169">
        <v>1</v>
      </c>
      <c r="G169">
        <v>1</v>
      </c>
      <c r="H169">
        <v>1</v>
      </c>
      <c r="I169" t="s">
        <v>24</v>
      </c>
      <c r="J169" t="s">
        <v>3</v>
      </c>
      <c r="K169" t="s">
        <v>992</v>
      </c>
      <c r="L169">
        <v>608254</v>
      </c>
      <c r="N169">
        <v>1013</v>
      </c>
      <c r="O169" t="s">
        <v>993</v>
      </c>
      <c r="P169" t="s">
        <v>993</v>
      </c>
      <c r="Q169">
        <v>1</v>
      </c>
      <c r="X169">
        <v>4.22</v>
      </c>
      <c r="Y169">
        <v>0</v>
      </c>
      <c r="Z169">
        <v>0</v>
      </c>
      <c r="AA169">
        <v>0</v>
      </c>
      <c r="AB169">
        <v>0</v>
      </c>
      <c r="AC169">
        <v>0</v>
      </c>
      <c r="AD169">
        <v>1</v>
      </c>
      <c r="AE169">
        <v>2</v>
      </c>
      <c r="AF169" t="s">
        <v>3</v>
      </c>
      <c r="AG169">
        <v>4.22</v>
      </c>
      <c r="AH169">
        <v>2</v>
      </c>
      <c r="AI169">
        <v>48584517</v>
      </c>
      <c r="AJ169">
        <v>160</v>
      </c>
      <c r="AK169">
        <v>0</v>
      </c>
      <c r="AL169">
        <v>0</v>
      </c>
      <c r="AM169">
        <v>0</v>
      </c>
      <c r="AN169">
        <v>0</v>
      </c>
      <c r="AO169">
        <v>0</v>
      </c>
      <c r="AP169">
        <v>0</v>
      </c>
      <c r="AQ169">
        <v>0</v>
      </c>
      <c r="AR169">
        <v>0</v>
      </c>
    </row>
    <row r="170" spans="1:44">
      <c r="A170">
        <f>ROW(Source!A83)</f>
        <v>83</v>
      </c>
      <c r="B170">
        <v>48584529</v>
      </c>
      <c r="C170">
        <v>48584515</v>
      </c>
      <c r="D170">
        <v>40547082</v>
      </c>
      <c r="E170">
        <v>1</v>
      </c>
      <c r="F170">
        <v>1</v>
      </c>
      <c r="G170">
        <v>1</v>
      </c>
      <c r="H170">
        <v>2</v>
      </c>
      <c r="I170" t="s">
        <v>1139</v>
      </c>
      <c r="J170" t="s">
        <v>1140</v>
      </c>
      <c r="K170" t="s">
        <v>1141</v>
      </c>
      <c r="L170">
        <v>1368</v>
      </c>
      <c r="N170">
        <v>1011</v>
      </c>
      <c r="O170" t="s">
        <v>997</v>
      </c>
      <c r="P170" t="s">
        <v>997</v>
      </c>
      <c r="Q170">
        <v>1</v>
      </c>
      <c r="X170">
        <v>0.36</v>
      </c>
      <c r="Y170">
        <v>0</v>
      </c>
      <c r="Z170">
        <v>87.24</v>
      </c>
      <c r="AA170">
        <v>9</v>
      </c>
      <c r="AB170">
        <v>0</v>
      </c>
      <c r="AC170">
        <v>0</v>
      </c>
      <c r="AD170">
        <v>1</v>
      </c>
      <c r="AE170">
        <v>0</v>
      </c>
      <c r="AF170" t="s">
        <v>3</v>
      </c>
      <c r="AG170">
        <v>0.36</v>
      </c>
      <c r="AH170">
        <v>2</v>
      </c>
      <c r="AI170">
        <v>48584518</v>
      </c>
      <c r="AJ170">
        <v>161</v>
      </c>
      <c r="AK170">
        <v>0</v>
      </c>
      <c r="AL170">
        <v>0</v>
      </c>
      <c r="AM170">
        <v>0</v>
      </c>
      <c r="AN170">
        <v>0</v>
      </c>
      <c r="AO170">
        <v>0</v>
      </c>
      <c r="AP170">
        <v>0</v>
      </c>
      <c r="AQ170">
        <v>0</v>
      </c>
      <c r="AR170">
        <v>0</v>
      </c>
    </row>
    <row r="171" spans="1:44">
      <c r="A171">
        <f>ROW(Source!A83)</f>
        <v>83</v>
      </c>
      <c r="B171">
        <v>48584530</v>
      </c>
      <c r="C171">
        <v>48584515</v>
      </c>
      <c r="D171">
        <v>40547141</v>
      </c>
      <c r="E171">
        <v>1</v>
      </c>
      <c r="F171">
        <v>1</v>
      </c>
      <c r="G171">
        <v>1</v>
      </c>
      <c r="H171">
        <v>2</v>
      </c>
      <c r="I171" t="s">
        <v>1009</v>
      </c>
      <c r="J171" t="s">
        <v>1017</v>
      </c>
      <c r="K171" t="s">
        <v>1011</v>
      </c>
      <c r="L171">
        <v>1368</v>
      </c>
      <c r="N171">
        <v>1011</v>
      </c>
      <c r="O171" t="s">
        <v>997</v>
      </c>
      <c r="P171" t="s">
        <v>997</v>
      </c>
      <c r="Q171">
        <v>1</v>
      </c>
      <c r="X171">
        <v>2.2999999999999998</v>
      </c>
      <c r="Y171">
        <v>0</v>
      </c>
      <c r="Z171">
        <v>32.090000000000003</v>
      </c>
      <c r="AA171">
        <v>12.1</v>
      </c>
      <c r="AB171">
        <v>0</v>
      </c>
      <c r="AC171">
        <v>0</v>
      </c>
      <c r="AD171">
        <v>1</v>
      </c>
      <c r="AE171">
        <v>0</v>
      </c>
      <c r="AF171" t="s">
        <v>3</v>
      </c>
      <c r="AG171">
        <v>2.2999999999999998</v>
      </c>
      <c r="AH171">
        <v>2</v>
      </c>
      <c r="AI171">
        <v>48584519</v>
      </c>
      <c r="AJ171">
        <v>162</v>
      </c>
      <c r="AK171">
        <v>0</v>
      </c>
      <c r="AL171">
        <v>0</v>
      </c>
      <c r="AM171">
        <v>0</v>
      </c>
      <c r="AN171">
        <v>0</v>
      </c>
      <c r="AO171">
        <v>0</v>
      </c>
      <c r="AP171">
        <v>0</v>
      </c>
      <c r="AQ171">
        <v>0</v>
      </c>
      <c r="AR171">
        <v>0</v>
      </c>
    </row>
    <row r="172" spans="1:44">
      <c r="A172">
        <f>ROW(Source!A83)</f>
        <v>83</v>
      </c>
      <c r="B172">
        <v>48584531</v>
      </c>
      <c r="C172">
        <v>48584515</v>
      </c>
      <c r="D172">
        <v>40547542</v>
      </c>
      <c r="E172">
        <v>1</v>
      </c>
      <c r="F172">
        <v>1</v>
      </c>
      <c r="G172">
        <v>1</v>
      </c>
      <c r="H172">
        <v>2</v>
      </c>
      <c r="I172" t="s">
        <v>1142</v>
      </c>
      <c r="J172" t="s">
        <v>1143</v>
      </c>
      <c r="K172" t="s">
        <v>1144</v>
      </c>
      <c r="L172">
        <v>1368</v>
      </c>
      <c r="N172">
        <v>1011</v>
      </c>
      <c r="O172" t="s">
        <v>997</v>
      </c>
      <c r="P172" t="s">
        <v>997</v>
      </c>
      <c r="Q172">
        <v>1</v>
      </c>
      <c r="X172">
        <v>1.56</v>
      </c>
      <c r="Y172">
        <v>0</v>
      </c>
      <c r="Z172">
        <v>11.32</v>
      </c>
      <c r="AA172">
        <v>9</v>
      </c>
      <c r="AB172">
        <v>0</v>
      </c>
      <c r="AC172">
        <v>0</v>
      </c>
      <c r="AD172">
        <v>1</v>
      </c>
      <c r="AE172">
        <v>0</v>
      </c>
      <c r="AF172" t="s">
        <v>3</v>
      </c>
      <c r="AG172">
        <v>1.56</v>
      </c>
      <c r="AH172">
        <v>2</v>
      </c>
      <c r="AI172">
        <v>48584520</v>
      </c>
      <c r="AJ172">
        <v>163</v>
      </c>
      <c r="AK172">
        <v>0</v>
      </c>
      <c r="AL172">
        <v>0</v>
      </c>
      <c r="AM172">
        <v>0</v>
      </c>
      <c r="AN172">
        <v>0</v>
      </c>
      <c r="AO172">
        <v>0</v>
      </c>
      <c r="AP172">
        <v>0</v>
      </c>
      <c r="AQ172">
        <v>0</v>
      </c>
      <c r="AR172">
        <v>0</v>
      </c>
    </row>
    <row r="173" spans="1:44">
      <c r="A173">
        <f>ROW(Source!A83)</f>
        <v>83</v>
      </c>
      <c r="B173">
        <v>48584532</v>
      </c>
      <c r="C173">
        <v>48584515</v>
      </c>
      <c r="D173">
        <v>40548857</v>
      </c>
      <c r="E173">
        <v>1</v>
      </c>
      <c r="F173">
        <v>1</v>
      </c>
      <c r="G173">
        <v>1</v>
      </c>
      <c r="H173">
        <v>2</v>
      </c>
      <c r="I173" t="s">
        <v>1028</v>
      </c>
      <c r="J173" t="s">
        <v>1029</v>
      </c>
      <c r="K173" t="s">
        <v>1030</v>
      </c>
      <c r="L173">
        <v>1368</v>
      </c>
      <c r="N173">
        <v>1011</v>
      </c>
      <c r="O173" t="s">
        <v>997</v>
      </c>
      <c r="P173" t="s">
        <v>997</v>
      </c>
      <c r="Q173">
        <v>1</v>
      </c>
      <c r="X173">
        <v>0.28000000000000003</v>
      </c>
      <c r="Y173">
        <v>0</v>
      </c>
      <c r="Z173">
        <v>91.76</v>
      </c>
      <c r="AA173">
        <v>10.35</v>
      </c>
      <c r="AB173">
        <v>0</v>
      </c>
      <c r="AC173">
        <v>0</v>
      </c>
      <c r="AD173">
        <v>1</v>
      </c>
      <c r="AE173">
        <v>0</v>
      </c>
      <c r="AF173" t="s">
        <v>3</v>
      </c>
      <c r="AG173">
        <v>0.28000000000000003</v>
      </c>
      <c r="AH173">
        <v>2</v>
      </c>
      <c r="AI173">
        <v>48584521</v>
      </c>
      <c r="AJ173">
        <v>164</v>
      </c>
      <c r="AK173">
        <v>0</v>
      </c>
      <c r="AL173">
        <v>0</v>
      </c>
      <c r="AM173">
        <v>0</v>
      </c>
      <c r="AN173">
        <v>0</v>
      </c>
      <c r="AO173">
        <v>0</v>
      </c>
      <c r="AP173">
        <v>0</v>
      </c>
      <c r="AQ173">
        <v>0</v>
      </c>
      <c r="AR173">
        <v>0</v>
      </c>
    </row>
    <row r="174" spans="1:44">
      <c r="A174">
        <f>ROW(Source!A83)</f>
        <v>83</v>
      </c>
      <c r="B174">
        <v>48584533</v>
      </c>
      <c r="C174">
        <v>48584515</v>
      </c>
      <c r="D174">
        <v>40484817</v>
      </c>
      <c r="E174">
        <v>1</v>
      </c>
      <c r="F174">
        <v>1</v>
      </c>
      <c r="G174">
        <v>1</v>
      </c>
      <c r="H174">
        <v>3</v>
      </c>
      <c r="I174" t="s">
        <v>1145</v>
      </c>
      <c r="J174" t="s">
        <v>1146</v>
      </c>
      <c r="K174" t="s">
        <v>1147</v>
      </c>
      <c r="L174">
        <v>1327</v>
      </c>
      <c r="N174">
        <v>1005</v>
      </c>
      <c r="O174" t="s">
        <v>105</v>
      </c>
      <c r="P174" t="s">
        <v>105</v>
      </c>
      <c r="Q174">
        <v>1</v>
      </c>
      <c r="X174">
        <v>102</v>
      </c>
      <c r="Y174">
        <v>74.209999999999994</v>
      </c>
      <c r="Z174">
        <v>0</v>
      </c>
      <c r="AA174">
        <v>0</v>
      </c>
      <c r="AB174">
        <v>0</v>
      </c>
      <c r="AC174">
        <v>0</v>
      </c>
      <c r="AD174">
        <v>1</v>
      </c>
      <c r="AE174">
        <v>0</v>
      </c>
      <c r="AF174" t="s">
        <v>3</v>
      </c>
      <c r="AG174">
        <v>102</v>
      </c>
      <c r="AH174">
        <v>2</v>
      </c>
      <c r="AI174">
        <v>48584522</v>
      </c>
      <c r="AJ174">
        <v>165</v>
      </c>
      <c r="AK174">
        <v>0</v>
      </c>
      <c r="AL174">
        <v>0</v>
      </c>
      <c r="AM174">
        <v>0</v>
      </c>
      <c r="AN174">
        <v>0</v>
      </c>
      <c r="AO174">
        <v>0</v>
      </c>
      <c r="AP174">
        <v>0</v>
      </c>
      <c r="AQ174">
        <v>0</v>
      </c>
      <c r="AR174">
        <v>0</v>
      </c>
    </row>
    <row r="175" spans="1:44">
      <c r="A175">
        <f>ROW(Source!A83)</f>
        <v>83</v>
      </c>
      <c r="B175">
        <v>48584534</v>
      </c>
      <c r="C175">
        <v>48584515</v>
      </c>
      <c r="D175">
        <v>40482877</v>
      </c>
      <c r="E175">
        <v>1</v>
      </c>
      <c r="F175">
        <v>1</v>
      </c>
      <c r="G175">
        <v>1</v>
      </c>
      <c r="H175">
        <v>3</v>
      </c>
      <c r="I175" t="s">
        <v>1099</v>
      </c>
      <c r="J175" t="s">
        <v>1100</v>
      </c>
      <c r="K175" t="s">
        <v>1101</v>
      </c>
      <c r="L175">
        <v>1346</v>
      </c>
      <c r="N175">
        <v>1009</v>
      </c>
      <c r="O175" t="s">
        <v>220</v>
      </c>
      <c r="P175" t="s">
        <v>220</v>
      </c>
      <c r="Q175">
        <v>1</v>
      </c>
      <c r="X175">
        <v>0.5</v>
      </c>
      <c r="Y175">
        <v>1.82</v>
      </c>
      <c r="Z175">
        <v>0</v>
      </c>
      <c r="AA175">
        <v>0</v>
      </c>
      <c r="AB175">
        <v>0</v>
      </c>
      <c r="AC175">
        <v>0</v>
      </c>
      <c r="AD175">
        <v>1</v>
      </c>
      <c r="AE175">
        <v>0</v>
      </c>
      <c r="AF175" t="s">
        <v>3</v>
      </c>
      <c r="AG175">
        <v>0.5</v>
      </c>
      <c r="AH175">
        <v>2</v>
      </c>
      <c r="AI175">
        <v>48584523</v>
      </c>
      <c r="AJ175">
        <v>166</v>
      </c>
      <c r="AK175">
        <v>0</v>
      </c>
      <c r="AL175">
        <v>0</v>
      </c>
      <c r="AM175">
        <v>0</v>
      </c>
      <c r="AN175">
        <v>0</v>
      </c>
      <c r="AO175">
        <v>0</v>
      </c>
      <c r="AP175">
        <v>0</v>
      </c>
      <c r="AQ175">
        <v>0</v>
      </c>
      <c r="AR175">
        <v>0</v>
      </c>
    </row>
    <row r="176" spans="1:44">
      <c r="A176">
        <f>ROW(Source!A83)</f>
        <v>83</v>
      </c>
      <c r="B176">
        <v>48584535</v>
      </c>
      <c r="C176">
        <v>48584515</v>
      </c>
      <c r="D176">
        <v>40484366</v>
      </c>
      <c r="E176">
        <v>1</v>
      </c>
      <c r="F176">
        <v>1</v>
      </c>
      <c r="G176">
        <v>1</v>
      </c>
      <c r="H176">
        <v>3</v>
      </c>
      <c r="I176" t="s">
        <v>1148</v>
      </c>
      <c r="J176" t="s">
        <v>1149</v>
      </c>
      <c r="K176" t="s">
        <v>1150</v>
      </c>
      <c r="L176">
        <v>1346</v>
      </c>
      <c r="N176">
        <v>1009</v>
      </c>
      <c r="O176" t="s">
        <v>220</v>
      </c>
      <c r="P176" t="s">
        <v>220</v>
      </c>
      <c r="Q176">
        <v>1</v>
      </c>
      <c r="X176">
        <v>450</v>
      </c>
      <c r="Y176">
        <v>1.39</v>
      </c>
      <c r="Z176">
        <v>0</v>
      </c>
      <c r="AA176">
        <v>0</v>
      </c>
      <c r="AB176">
        <v>0</v>
      </c>
      <c r="AC176">
        <v>0</v>
      </c>
      <c r="AD176">
        <v>1</v>
      </c>
      <c r="AE176">
        <v>0</v>
      </c>
      <c r="AF176" t="s">
        <v>3</v>
      </c>
      <c r="AG176">
        <v>450</v>
      </c>
      <c r="AH176">
        <v>2</v>
      </c>
      <c r="AI176">
        <v>48584524</v>
      </c>
      <c r="AJ176">
        <v>167</v>
      </c>
      <c r="AK176">
        <v>0</v>
      </c>
      <c r="AL176">
        <v>0</v>
      </c>
      <c r="AM176">
        <v>0</v>
      </c>
      <c r="AN176">
        <v>0</v>
      </c>
      <c r="AO176">
        <v>0</v>
      </c>
      <c r="AP176">
        <v>0</v>
      </c>
      <c r="AQ176">
        <v>0</v>
      </c>
      <c r="AR176">
        <v>0</v>
      </c>
    </row>
    <row r="177" spans="1:44">
      <c r="A177">
        <f>ROW(Source!A83)</f>
        <v>83</v>
      </c>
      <c r="B177">
        <v>48584536</v>
      </c>
      <c r="C177">
        <v>48584515</v>
      </c>
      <c r="D177">
        <v>40482916</v>
      </c>
      <c r="E177">
        <v>1</v>
      </c>
      <c r="F177">
        <v>1</v>
      </c>
      <c r="G177">
        <v>1</v>
      </c>
      <c r="H177">
        <v>3</v>
      </c>
      <c r="I177" t="s">
        <v>1151</v>
      </c>
      <c r="J177" t="s">
        <v>1152</v>
      </c>
      <c r="K177" t="s">
        <v>1153</v>
      </c>
      <c r="L177">
        <v>1348</v>
      </c>
      <c r="N177">
        <v>1009</v>
      </c>
      <c r="O177" t="s">
        <v>40</v>
      </c>
      <c r="P177" t="s">
        <v>40</v>
      </c>
      <c r="Q177">
        <v>1000</v>
      </c>
      <c r="X177">
        <v>0.05</v>
      </c>
      <c r="Y177">
        <v>6610.69</v>
      </c>
      <c r="Z177">
        <v>0</v>
      </c>
      <c r="AA177">
        <v>0</v>
      </c>
      <c r="AB177">
        <v>0</v>
      </c>
      <c r="AC177">
        <v>0</v>
      </c>
      <c r="AD177">
        <v>1</v>
      </c>
      <c r="AE177">
        <v>0</v>
      </c>
      <c r="AF177" t="s">
        <v>3</v>
      </c>
      <c r="AG177">
        <v>0.05</v>
      </c>
      <c r="AH177">
        <v>2</v>
      </c>
      <c r="AI177">
        <v>48584525</v>
      </c>
      <c r="AJ177">
        <v>168</v>
      </c>
      <c r="AK177">
        <v>0</v>
      </c>
      <c r="AL177">
        <v>0</v>
      </c>
      <c r="AM177">
        <v>0</v>
      </c>
      <c r="AN177">
        <v>0</v>
      </c>
      <c r="AO177">
        <v>0</v>
      </c>
      <c r="AP177">
        <v>0</v>
      </c>
      <c r="AQ177">
        <v>0</v>
      </c>
      <c r="AR177">
        <v>0</v>
      </c>
    </row>
    <row r="178" spans="1:44">
      <c r="A178">
        <f>ROW(Source!A83)</f>
        <v>83</v>
      </c>
      <c r="B178">
        <v>48584537</v>
      </c>
      <c r="C178">
        <v>48584515</v>
      </c>
      <c r="D178">
        <v>40525967</v>
      </c>
      <c r="E178">
        <v>1</v>
      </c>
      <c r="F178">
        <v>1</v>
      </c>
      <c r="G178">
        <v>1</v>
      </c>
      <c r="H178">
        <v>3</v>
      </c>
      <c r="I178" t="s">
        <v>1090</v>
      </c>
      <c r="J178" t="s">
        <v>1091</v>
      </c>
      <c r="K178" t="s">
        <v>1092</v>
      </c>
      <c r="L178">
        <v>1339</v>
      </c>
      <c r="N178">
        <v>1007</v>
      </c>
      <c r="O178" t="s">
        <v>1040</v>
      </c>
      <c r="P178" t="s">
        <v>1040</v>
      </c>
      <c r="Q178">
        <v>1</v>
      </c>
      <c r="X178">
        <v>0.1</v>
      </c>
      <c r="Y178">
        <v>2.4700000000000002</v>
      </c>
      <c r="Z178">
        <v>0</v>
      </c>
      <c r="AA178">
        <v>0</v>
      </c>
      <c r="AB178">
        <v>0</v>
      </c>
      <c r="AC178">
        <v>0</v>
      </c>
      <c r="AD178">
        <v>1</v>
      </c>
      <c r="AE178">
        <v>0</v>
      </c>
      <c r="AF178" t="s">
        <v>3</v>
      </c>
      <c r="AG178">
        <v>0.1</v>
      </c>
      <c r="AH178">
        <v>2</v>
      </c>
      <c r="AI178">
        <v>48584526</v>
      </c>
      <c r="AJ178">
        <v>169</v>
      </c>
      <c r="AK178">
        <v>0</v>
      </c>
      <c r="AL178">
        <v>0</v>
      </c>
      <c r="AM178">
        <v>0</v>
      </c>
      <c r="AN178">
        <v>0</v>
      </c>
      <c r="AO178">
        <v>0</v>
      </c>
      <c r="AP178">
        <v>0</v>
      </c>
      <c r="AQ178">
        <v>0</v>
      </c>
      <c r="AR178">
        <v>0</v>
      </c>
    </row>
    <row r="179" spans="1:44">
      <c r="A179">
        <f>ROW(Source!A86)</f>
        <v>86</v>
      </c>
      <c r="B179">
        <v>48584547</v>
      </c>
      <c r="C179">
        <v>48584540</v>
      </c>
      <c r="D179">
        <v>23132590</v>
      </c>
      <c r="E179">
        <v>1</v>
      </c>
      <c r="F179">
        <v>1</v>
      </c>
      <c r="G179">
        <v>1</v>
      </c>
      <c r="H179">
        <v>1</v>
      </c>
      <c r="I179" t="s">
        <v>1003</v>
      </c>
      <c r="J179" t="s">
        <v>3</v>
      </c>
      <c r="K179" t="s">
        <v>1004</v>
      </c>
      <c r="L179">
        <v>1369</v>
      </c>
      <c r="N179">
        <v>1013</v>
      </c>
      <c r="O179" t="s">
        <v>991</v>
      </c>
      <c r="P179" t="s">
        <v>991</v>
      </c>
      <c r="Q179">
        <v>1</v>
      </c>
      <c r="X179">
        <v>39.51</v>
      </c>
      <c r="Y179">
        <v>0</v>
      </c>
      <c r="Z179">
        <v>0</v>
      </c>
      <c r="AA179">
        <v>0</v>
      </c>
      <c r="AB179">
        <v>7.43</v>
      </c>
      <c r="AC179">
        <v>0</v>
      </c>
      <c r="AD179">
        <v>1</v>
      </c>
      <c r="AE179">
        <v>1</v>
      </c>
      <c r="AF179" t="s">
        <v>3</v>
      </c>
      <c r="AG179">
        <v>39.51</v>
      </c>
      <c r="AH179">
        <v>2</v>
      </c>
      <c r="AI179">
        <v>48584541</v>
      </c>
      <c r="AJ179">
        <v>170</v>
      </c>
      <c r="AK179">
        <v>0</v>
      </c>
      <c r="AL179">
        <v>0</v>
      </c>
      <c r="AM179">
        <v>0</v>
      </c>
      <c r="AN179">
        <v>0</v>
      </c>
      <c r="AO179">
        <v>0</v>
      </c>
      <c r="AP179">
        <v>0</v>
      </c>
      <c r="AQ179">
        <v>0</v>
      </c>
      <c r="AR179">
        <v>0</v>
      </c>
    </row>
    <row r="180" spans="1:44">
      <c r="A180">
        <f>ROW(Source!A86)</f>
        <v>86</v>
      </c>
      <c r="B180">
        <v>48584548</v>
      </c>
      <c r="C180">
        <v>48584540</v>
      </c>
      <c r="D180">
        <v>121548</v>
      </c>
      <c r="E180">
        <v>1</v>
      </c>
      <c r="F180">
        <v>1</v>
      </c>
      <c r="G180">
        <v>1</v>
      </c>
      <c r="H180">
        <v>1</v>
      </c>
      <c r="I180" t="s">
        <v>24</v>
      </c>
      <c r="J180" t="s">
        <v>3</v>
      </c>
      <c r="K180" t="s">
        <v>992</v>
      </c>
      <c r="L180">
        <v>608254</v>
      </c>
      <c r="N180">
        <v>1013</v>
      </c>
      <c r="O180" t="s">
        <v>993</v>
      </c>
      <c r="P180" t="s">
        <v>993</v>
      </c>
      <c r="Q180">
        <v>1</v>
      </c>
      <c r="X180">
        <v>1.27</v>
      </c>
      <c r="Y180">
        <v>0</v>
      </c>
      <c r="Z180">
        <v>0</v>
      </c>
      <c r="AA180">
        <v>0</v>
      </c>
      <c r="AB180">
        <v>0</v>
      </c>
      <c r="AC180">
        <v>0</v>
      </c>
      <c r="AD180">
        <v>1</v>
      </c>
      <c r="AE180">
        <v>2</v>
      </c>
      <c r="AF180" t="s">
        <v>3</v>
      </c>
      <c r="AG180">
        <v>1.27</v>
      </c>
      <c r="AH180">
        <v>2</v>
      </c>
      <c r="AI180">
        <v>48584542</v>
      </c>
      <c r="AJ180">
        <v>171</v>
      </c>
      <c r="AK180">
        <v>0</v>
      </c>
      <c r="AL180">
        <v>0</v>
      </c>
      <c r="AM180">
        <v>0</v>
      </c>
      <c r="AN180">
        <v>0</v>
      </c>
      <c r="AO180">
        <v>0</v>
      </c>
      <c r="AP180">
        <v>0</v>
      </c>
      <c r="AQ180">
        <v>0</v>
      </c>
      <c r="AR180">
        <v>0</v>
      </c>
    </row>
    <row r="181" spans="1:44">
      <c r="A181">
        <f>ROW(Source!A86)</f>
        <v>86</v>
      </c>
      <c r="B181">
        <v>48584549</v>
      </c>
      <c r="C181">
        <v>48584540</v>
      </c>
      <c r="D181">
        <v>40547141</v>
      </c>
      <c r="E181">
        <v>1</v>
      </c>
      <c r="F181">
        <v>1</v>
      </c>
      <c r="G181">
        <v>1</v>
      </c>
      <c r="H181">
        <v>2</v>
      </c>
      <c r="I181" t="s">
        <v>1009</v>
      </c>
      <c r="J181" t="s">
        <v>1017</v>
      </c>
      <c r="K181" t="s">
        <v>1011</v>
      </c>
      <c r="L181">
        <v>1368</v>
      </c>
      <c r="N181">
        <v>1011</v>
      </c>
      <c r="O181" t="s">
        <v>997</v>
      </c>
      <c r="P181" t="s">
        <v>997</v>
      </c>
      <c r="Q181">
        <v>1</v>
      </c>
      <c r="X181">
        <v>1.27</v>
      </c>
      <c r="Y181">
        <v>0</v>
      </c>
      <c r="Z181">
        <v>32.090000000000003</v>
      </c>
      <c r="AA181">
        <v>12.1</v>
      </c>
      <c r="AB181">
        <v>0</v>
      </c>
      <c r="AC181">
        <v>0</v>
      </c>
      <c r="AD181">
        <v>1</v>
      </c>
      <c r="AE181">
        <v>0</v>
      </c>
      <c r="AF181" t="s">
        <v>3</v>
      </c>
      <c r="AG181">
        <v>1.27</v>
      </c>
      <c r="AH181">
        <v>2</v>
      </c>
      <c r="AI181">
        <v>48584543</v>
      </c>
      <c r="AJ181">
        <v>172</v>
      </c>
      <c r="AK181">
        <v>0</v>
      </c>
      <c r="AL181">
        <v>0</v>
      </c>
      <c r="AM181">
        <v>0</v>
      </c>
      <c r="AN181">
        <v>0</v>
      </c>
      <c r="AO181">
        <v>0</v>
      </c>
      <c r="AP181">
        <v>0</v>
      </c>
      <c r="AQ181">
        <v>0</v>
      </c>
      <c r="AR181">
        <v>0</v>
      </c>
    </row>
    <row r="182" spans="1:44">
      <c r="A182">
        <f>ROW(Source!A86)</f>
        <v>86</v>
      </c>
      <c r="B182">
        <v>48584550</v>
      </c>
      <c r="C182">
        <v>48584540</v>
      </c>
      <c r="D182">
        <v>40547551</v>
      </c>
      <c r="E182">
        <v>1</v>
      </c>
      <c r="F182">
        <v>1</v>
      </c>
      <c r="G182">
        <v>1</v>
      </c>
      <c r="H182">
        <v>2</v>
      </c>
      <c r="I182" t="s">
        <v>1133</v>
      </c>
      <c r="J182" t="s">
        <v>1134</v>
      </c>
      <c r="K182" t="s">
        <v>1135</v>
      </c>
      <c r="L182">
        <v>1368</v>
      </c>
      <c r="N182">
        <v>1011</v>
      </c>
      <c r="O182" t="s">
        <v>997</v>
      </c>
      <c r="P182" t="s">
        <v>997</v>
      </c>
      <c r="Q182">
        <v>1</v>
      </c>
      <c r="X182">
        <v>9.07</v>
      </c>
      <c r="Y182">
        <v>0</v>
      </c>
      <c r="Z182">
        <v>0.66</v>
      </c>
      <c r="AA182">
        <v>0</v>
      </c>
      <c r="AB182">
        <v>0</v>
      </c>
      <c r="AC182">
        <v>0</v>
      </c>
      <c r="AD182">
        <v>1</v>
      </c>
      <c r="AE182">
        <v>0</v>
      </c>
      <c r="AF182" t="s">
        <v>3</v>
      </c>
      <c r="AG182">
        <v>9.07</v>
      </c>
      <c r="AH182">
        <v>2</v>
      </c>
      <c r="AI182">
        <v>48584544</v>
      </c>
      <c r="AJ182">
        <v>173</v>
      </c>
      <c r="AK182">
        <v>0</v>
      </c>
      <c r="AL182">
        <v>0</v>
      </c>
      <c r="AM182">
        <v>0</v>
      </c>
      <c r="AN182">
        <v>0</v>
      </c>
      <c r="AO182">
        <v>0</v>
      </c>
      <c r="AP182">
        <v>0</v>
      </c>
      <c r="AQ182">
        <v>0</v>
      </c>
      <c r="AR182">
        <v>0</v>
      </c>
    </row>
    <row r="183" spans="1:44">
      <c r="A183">
        <f>ROW(Source!A86)</f>
        <v>86</v>
      </c>
      <c r="B183">
        <v>48584551</v>
      </c>
      <c r="C183">
        <v>48584540</v>
      </c>
      <c r="D183">
        <v>40517391</v>
      </c>
      <c r="E183">
        <v>1</v>
      </c>
      <c r="F183">
        <v>1</v>
      </c>
      <c r="G183">
        <v>1</v>
      </c>
      <c r="H183">
        <v>3</v>
      </c>
      <c r="I183" t="s">
        <v>1136</v>
      </c>
      <c r="J183" t="s">
        <v>1137</v>
      </c>
      <c r="K183" t="s">
        <v>1138</v>
      </c>
      <c r="L183">
        <v>1339</v>
      </c>
      <c r="N183">
        <v>1007</v>
      </c>
      <c r="O183" t="s">
        <v>1040</v>
      </c>
      <c r="P183" t="s">
        <v>1040</v>
      </c>
      <c r="Q183">
        <v>1</v>
      </c>
      <c r="X183">
        <v>2.04</v>
      </c>
      <c r="Y183">
        <v>472.01</v>
      </c>
      <c r="Z183">
        <v>0</v>
      </c>
      <c r="AA183">
        <v>0</v>
      </c>
      <c r="AB183">
        <v>0</v>
      </c>
      <c r="AC183">
        <v>0</v>
      </c>
      <c r="AD183">
        <v>1</v>
      </c>
      <c r="AE183">
        <v>0</v>
      </c>
      <c r="AF183" t="s">
        <v>3</v>
      </c>
      <c r="AG183">
        <v>2.04</v>
      </c>
      <c r="AH183">
        <v>2</v>
      </c>
      <c r="AI183">
        <v>48584545</v>
      </c>
      <c r="AJ183">
        <v>174</v>
      </c>
      <c r="AK183">
        <v>0</v>
      </c>
      <c r="AL183">
        <v>0</v>
      </c>
      <c r="AM183">
        <v>0</v>
      </c>
      <c r="AN183">
        <v>0</v>
      </c>
      <c r="AO183">
        <v>0</v>
      </c>
      <c r="AP183">
        <v>0</v>
      </c>
      <c r="AQ183">
        <v>0</v>
      </c>
      <c r="AR183">
        <v>0</v>
      </c>
    </row>
    <row r="184" spans="1:44">
      <c r="A184">
        <f>ROW(Source!A86)</f>
        <v>86</v>
      </c>
      <c r="B184">
        <v>48584552</v>
      </c>
      <c r="C184">
        <v>48584540</v>
      </c>
      <c r="D184">
        <v>40525967</v>
      </c>
      <c r="E184">
        <v>1</v>
      </c>
      <c r="F184">
        <v>1</v>
      </c>
      <c r="G184">
        <v>1</v>
      </c>
      <c r="H184">
        <v>3</v>
      </c>
      <c r="I184" t="s">
        <v>1090</v>
      </c>
      <c r="J184" t="s">
        <v>1091</v>
      </c>
      <c r="K184" t="s">
        <v>1092</v>
      </c>
      <c r="L184">
        <v>1339</v>
      </c>
      <c r="N184">
        <v>1007</v>
      </c>
      <c r="O184" t="s">
        <v>1040</v>
      </c>
      <c r="P184" t="s">
        <v>1040</v>
      </c>
      <c r="Q184">
        <v>1</v>
      </c>
      <c r="X184">
        <v>3.5</v>
      </c>
      <c r="Y184">
        <v>2.4700000000000002</v>
      </c>
      <c r="Z184">
        <v>0</v>
      </c>
      <c r="AA184">
        <v>0</v>
      </c>
      <c r="AB184">
        <v>0</v>
      </c>
      <c r="AC184">
        <v>0</v>
      </c>
      <c r="AD184">
        <v>1</v>
      </c>
      <c r="AE184">
        <v>0</v>
      </c>
      <c r="AF184" t="s">
        <v>3</v>
      </c>
      <c r="AG184">
        <v>3.5</v>
      </c>
      <c r="AH184">
        <v>2</v>
      </c>
      <c r="AI184">
        <v>48584546</v>
      </c>
      <c r="AJ184">
        <v>175</v>
      </c>
      <c r="AK184">
        <v>0</v>
      </c>
      <c r="AL184">
        <v>0</v>
      </c>
      <c r="AM184">
        <v>0</v>
      </c>
      <c r="AN184">
        <v>0</v>
      </c>
      <c r="AO184">
        <v>0</v>
      </c>
      <c r="AP184">
        <v>0</v>
      </c>
      <c r="AQ184">
        <v>0</v>
      </c>
      <c r="AR184">
        <v>0</v>
      </c>
    </row>
    <row r="185" spans="1:44">
      <c r="A185">
        <f>ROW(Source!A87)</f>
        <v>87</v>
      </c>
      <c r="B185">
        <v>48584565</v>
      </c>
      <c r="C185">
        <v>48584553</v>
      </c>
      <c r="D185">
        <v>23134955</v>
      </c>
      <c r="E185">
        <v>1</v>
      </c>
      <c r="F185">
        <v>1</v>
      </c>
      <c r="G185">
        <v>1</v>
      </c>
      <c r="H185">
        <v>1</v>
      </c>
      <c r="I185" t="s">
        <v>1020</v>
      </c>
      <c r="J185" t="s">
        <v>3</v>
      </c>
      <c r="K185" t="s">
        <v>1021</v>
      </c>
      <c r="L185">
        <v>1369</v>
      </c>
      <c r="N185">
        <v>1013</v>
      </c>
      <c r="O185" t="s">
        <v>991</v>
      </c>
      <c r="P185" t="s">
        <v>991</v>
      </c>
      <c r="Q185">
        <v>1</v>
      </c>
      <c r="X185">
        <v>310.42</v>
      </c>
      <c r="Y185">
        <v>0</v>
      </c>
      <c r="Z185">
        <v>0</v>
      </c>
      <c r="AA185">
        <v>0</v>
      </c>
      <c r="AB185">
        <v>8.17</v>
      </c>
      <c r="AC185">
        <v>0</v>
      </c>
      <c r="AD185">
        <v>1</v>
      </c>
      <c r="AE185">
        <v>1</v>
      </c>
      <c r="AF185" t="s">
        <v>3</v>
      </c>
      <c r="AG185">
        <v>310.42</v>
      </c>
      <c r="AH185">
        <v>2</v>
      </c>
      <c r="AI185">
        <v>48584554</v>
      </c>
      <c r="AJ185">
        <v>176</v>
      </c>
      <c r="AK185">
        <v>0</v>
      </c>
      <c r="AL185">
        <v>0</v>
      </c>
      <c r="AM185">
        <v>0</v>
      </c>
      <c r="AN185">
        <v>0</v>
      </c>
      <c r="AO185">
        <v>0</v>
      </c>
      <c r="AP185">
        <v>0</v>
      </c>
      <c r="AQ185">
        <v>0</v>
      </c>
      <c r="AR185">
        <v>0</v>
      </c>
    </row>
    <row r="186" spans="1:44">
      <c r="A186">
        <f>ROW(Source!A87)</f>
        <v>87</v>
      </c>
      <c r="B186">
        <v>48584566</v>
      </c>
      <c r="C186">
        <v>48584553</v>
      </c>
      <c r="D186">
        <v>121548</v>
      </c>
      <c r="E186">
        <v>1</v>
      </c>
      <c r="F186">
        <v>1</v>
      </c>
      <c r="G186">
        <v>1</v>
      </c>
      <c r="H186">
        <v>1</v>
      </c>
      <c r="I186" t="s">
        <v>24</v>
      </c>
      <c r="J186" t="s">
        <v>3</v>
      </c>
      <c r="K186" t="s">
        <v>992</v>
      </c>
      <c r="L186">
        <v>608254</v>
      </c>
      <c r="N186">
        <v>1013</v>
      </c>
      <c r="O186" t="s">
        <v>993</v>
      </c>
      <c r="P186" t="s">
        <v>993</v>
      </c>
      <c r="Q186">
        <v>1</v>
      </c>
      <c r="X186">
        <v>1.72</v>
      </c>
      <c r="Y186">
        <v>0</v>
      </c>
      <c r="Z186">
        <v>0</v>
      </c>
      <c r="AA186">
        <v>0</v>
      </c>
      <c r="AB186">
        <v>0</v>
      </c>
      <c r="AC186">
        <v>0</v>
      </c>
      <c r="AD186">
        <v>1</v>
      </c>
      <c r="AE186">
        <v>2</v>
      </c>
      <c r="AF186" t="s">
        <v>3</v>
      </c>
      <c r="AG186">
        <v>1.72</v>
      </c>
      <c r="AH186">
        <v>2</v>
      </c>
      <c r="AI186">
        <v>48584555</v>
      </c>
      <c r="AJ186">
        <v>177</v>
      </c>
      <c r="AK186">
        <v>0</v>
      </c>
      <c r="AL186">
        <v>0</v>
      </c>
      <c r="AM186">
        <v>0</v>
      </c>
      <c r="AN186">
        <v>0</v>
      </c>
      <c r="AO186">
        <v>0</v>
      </c>
      <c r="AP186">
        <v>0</v>
      </c>
      <c r="AQ186">
        <v>0</v>
      </c>
      <c r="AR186">
        <v>0</v>
      </c>
    </row>
    <row r="187" spans="1:44">
      <c r="A187">
        <f>ROW(Source!A87)</f>
        <v>87</v>
      </c>
      <c r="B187">
        <v>48584567</v>
      </c>
      <c r="C187">
        <v>48584553</v>
      </c>
      <c r="D187">
        <v>40546928</v>
      </c>
      <c r="E187">
        <v>1</v>
      </c>
      <c r="F187">
        <v>1</v>
      </c>
      <c r="G187">
        <v>1</v>
      </c>
      <c r="H187">
        <v>2</v>
      </c>
      <c r="I187" t="s">
        <v>1154</v>
      </c>
      <c r="J187" t="s">
        <v>1155</v>
      </c>
      <c r="K187" t="s">
        <v>1156</v>
      </c>
      <c r="L187">
        <v>1368</v>
      </c>
      <c r="N187">
        <v>1011</v>
      </c>
      <c r="O187" t="s">
        <v>997</v>
      </c>
      <c r="P187" t="s">
        <v>997</v>
      </c>
      <c r="Q187">
        <v>1</v>
      </c>
      <c r="X187">
        <v>0.02</v>
      </c>
      <c r="Y187">
        <v>0</v>
      </c>
      <c r="Z187">
        <v>100.33</v>
      </c>
      <c r="AA187">
        <v>12.1</v>
      </c>
      <c r="AB187">
        <v>0</v>
      </c>
      <c r="AC187">
        <v>0</v>
      </c>
      <c r="AD187">
        <v>1</v>
      </c>
      <c r="AE187">
        <v>0</v>
      </c>
      <c r="AF187" t="s">
        <v>3</v>
      </c>
      <c r="AG187">
        <v>0.02</v>
      </c>
      <c r="AH187">
        <v>2</v>
      </c>
      <c r="AI187">
        <v>48584556</v>
      </c>
      <c r="AJ187">
        <v>178</v>
      </c>
      <c r="AK187">
        <v>0</v>
      </c>
      <c r="AL187">
        <v>0</v>
      </c>
      <c r="AM187">
        <v>0</v>
      </c>
      <c r="AN187">
        <v>0</v>
      </c>
      <c r="AO187">
        <v>0</v>
      </c>
      <c r="AP187">
        <v>0</v>
      </c>
      <c r="AQ187">
        <v>0</v>
      </c>
      <c r="AR187">
        <v>0</v>
      </c>
    </row>
    <row r="188" spans="1:44">
      <c r="A188">
        <f>ROW(Source!A87)</f>
        <v>87</v>
      </c>
      <c r="B188">
        <v>48584568</v>
      </c>
      <c r="C188">
        <v>48584553</v>
      </c>
      <c r="D188">
        <v>40547009</v>
      </c>
      <c r="E188">
        <v>1</v>
      </c>
      <c r="F188">
        <v>1</v>
      </c>
      <c r="G188">
        <v>1</v>
      </c>
      <c r="H188">
        <v>2</v>
      </c>
      <c r="I188" t="s">
        <v>1157</v>
      </c>
      <c r="J188" t="s">
        <v>1158</v>
      </c>
      <c r="K188" t="s">
        <v>1159</v>
      </c>
      <c r="L188">
        <v>1368</v>
      </c>
      <c r="N188">
        <v>1011</v>
      </c>
      <c r="O188" t="s">
        <v>997</v>
      </c>
      <c r="P188" t="s">
        <v>997</v>
      </c>
      <c r="Q188">
        <v>1</v>
      </c>
      <c r="X188">
        <v>0.01</v>
      </c>
      <c r="Y188">
        <v>0</v>
      </c>
      <c r="Z188">
        <v>104.01</v>
      </c>
      <c r="AA188">
        <v>10.35</v>
      </c>
      <c r="AB188">
        <v>0</v>
      </c>
      <c r="AC188">
        <v>0</v>
      </c>
      <c r="AD188">
        <v>1</v>
      </c>
      <c r="AE188">
        <v>0</v>
      </c>
      <c r="AF188" t="s">
        <v>3</v>
      </c>
      <c r="AG188">
        <v>0.01</v>
      </c>
      <c r="AH188">
        <v>2</v>
      </c>
      <c r="AI188">
        <v>48584557</v>
      </c>
      <c r="AJ188">
        <v>179</v>
      </c>
      <c r="AK188">
        <v>0</v>
      </c>
      <c r="AL188">
        <v>0</v>
      </c>
      <c r="AM188">
        <v>0</v>
      </c>
      <c r="AN188">
        <v>0</v>
      </c>
      <c r="AO188">
        <v>0</v>
      </c>
      <c r="AP188">
        <v>0</v>
      </c>
      <c r="AQ188">
        <v>0</v>
      </c>
      <c r="AR188">
        <v>0</v>
      </c>
    </row>
    <row r="189" spans="1:44">
      <c r="A189">
        <f>ROW(Source!A87)</f>
        <v>87</v>
      </c>
      <c r="B189">
        <v>48584569</v>
      </c>
      <c r="C189">
        <v>48584553</v>
      </c>
      <c r="D189">
        <v>40547542</v>
      </c>
      <c r="E189">
        <v>1</v>
      </c>
      <c r="F189">
        <v>1</v>
      </c>
      <c r="G189">
        <v>1</v>
      </c>
      <c r="H189">
        <v>2</v>
      </c>
      <c r="I189" t="s">
        <v>1142</v>
      </c>
      <c r="J189" t="s">
        <v>1143</v>
      </c>
      <c r="K189" t="s">
        <v>1144</v>
      </c>
      <c r="L189">
        <v>1368</v>
      </c>
      <c r="N189">
        <v>1011</v>
      </c>
      <c r="O189" t="s">
        <v>997</v>
      </c>
      <c r="P189" t="s">
        <v>997</v>
      </c>
      <c r="Q189">
        <v>1</v>
      </c>
      <c r="X189">
        <v>1.69</v>
      </c>
      <c r="Y189">
        <v>0</v>
      </c>
      <c r="Z189">
        <v>11.32</v>
      </c>
      <c r="AA189">
        <v>9</v>
      </c>
      <c r="AB189">
        <v>0</v>
      </c>
      <c r="AC189">
        <v>0</v>
      </c>
      <c r="AD189">
        <v>1</v>
      </c>
      <c r="AE189">
        <v>0</v>
      </c>
      <c r="AF189" t="s">
        <v>3</v>
      </c>
      <c r="AG189">
        <v>1.69</v>
      </c>
      <c r="AH189">
        <v>2</v>
      </c>
      <c r="AI189">
        <v>48584558</v>
      </c>
      <c r="AJ189">
        <v>180</v>
      </c>
      <c r="AK189">
        <v>0</v>
      </c>
      <c r="AL189">
        <v>0</v>
      </c>
      <c r="AM189">
        <v>0</v>
      </c>
      <c r="AN189">
        <v>0</v>
      </c>
      <c r="AO189">
        <v>0</v>
      </c>
      <c r="AP189">
        <v>0</v>
      </c>
      <c r="AQ189">
        <v>0</v>
      </c>
      <c r="AR189">
        <v>0</v>
      </c>
    </row>
    <row r="190" spans="1:44">
      <c r="A190">
        <f>ROW(Source!A87)</f>
        <v>87</v>
      </c>
      <c r="B190">
        <v>48584570</v>
      </c>
      <c r="C190">
        <v>48584553</v>
      </c>
      <c r="D190">
        <v>40548660</v>
      </c>
      <c r="E190">
        <v>1</v>
      </c>
      <c r="F190">
        <v>1</v>
      </c>
      <c r="G190">
        <v>1</v>
      </c>
      <c r="H190">
        <v>2</v>
      </c>
      <c r="I190" t="s">
        <v>1160</v>
      </c>
      <c r="J190" t="s">
        <v>1161</v>
      </c>
      <c r="K190" t="s">
        <v>1162</v>
      </c>
      <c r="L190">
        <v>1368</v>
      </c>
      <c r="N190">
        <v>1011</v>
      </c>
      <c r="O190" t="s">
        <v>997</v>
      </c>
      <c r="P190" t="s">
        <v>997</v>
      </c>
      <c r="Q190">
        <v>1</v>
      </c>
      <c r="X190">
        <v>0.05</v>
      </c>
      <c r="Y190">
        <v>0</v>
      </c>
      <c r="Z190">
        <v>11.02</v>
      </c>
      <c r="AA190">
        <v>0</v>
      </c>
      <c r="AB190">
        <v>0</v>
      </c>
      <c r="AC190">
        <v>0</v>
      </c>
      <c r="AD190">
        <v>1</v>
      </c>
      <c r="AE190">
        <v>0</v>
      </c>
      <c r="AF190" t="s">
        <v>3</v>
      </c>
      <c r="AG190">
        <v>0.05</v>
      </c>
      <c r="AH190">
        <v>2</v>
      </c>
      <c r="AI190">
        <v>48584559</v>
      </c>
      <c r="AJ190">
        <v>181</v>
      </c>
      <c r="AK190">
        <v>0</v>
      </c>
      <c r="AL190">
        <v>0</v>
      </c>
      <c r="AM190">
        <v>0</v>
      </c>
      <c r="AN190">
        <v>0</v>
      </c>
      <c r="AO190">
        <v>0</v>
      </c>
      <c r="AP190">
        <v>0</v>
      </c>
      <c r="AQ190">
        <v>0</v>
      </c>
      <c r="AR190">
        <v>0</v>
      </c>
    </row>
    <row r="191" spans="1:44">
      <c r="A191">
        <f>ROW(Source!A87)</f>
        <v>87</v>
      </c>
      <c r="B191">
        <v>48584571</v>
      </c>
      <c r="C191">
        <v>48584553</v>
      </c>
      <c r="D191">
        <v>40548857</v>
      </c>
      <c r="E191">
        <v>1</v>
      </c>
      <c r="F191">
        <v>1</v>
      </c>
      <c r="G191">
        <v>1</v>
      </c>
      <c r="H191">
        <v>2</v>
      </c>
      <c r="I191" t="s">
        <v>1028</v>
      </c>
      <c r="J191" t="s">
        <v>1029</v>
      </c>
      <c r="K191" t="s">
        <v>1030</v>
      </c>
      <c r="L191">
        <v>1368</v>
      </c>
      <c r="N191">
        <v>1011</v>
      </c>
      <c r="O191" t="s">
        <v>997</v>
      </c>
      <c r="P191" t="s">
        <v>997</v>
      </c>
      <c r="Q191">
        <v>1</v>
      </c>
      <c r="X191">
        <v>0.01</v>
      </c>
      <c r="Y191">
        <v>0</v>
      </c>
      <c r="Z191">
        <v>91.76</v>
      </c>
      <c r="AA191">
        <v>10.35</v>
      </c>
      <c r="AB191">
        <v>0</v>
      </c>
      <c r="AC191">
        <v>0</v>
      </c>
      <c r="AD191">
        <v>1</v>
      </c>
      <c r="AE191">
        <v>0</v>
      </c>
      <c r="AF191" t="s">
        <v>3</v>
      </c>
      <c r="AG191">
        <v>0.01</v>
      </c>
      <c r="AH191">
        <v>2</v>
      </c>
      <c r="AI191">
        <v>48584560</v>
      </c>
      <c r="AJ191">
        <v>182</v>
      </c>
      <c r="AK191">
        <v>0</v>
      </c>
      <c r="AL191">
        <v>0</v>
      </c>
      <c r="AM191">
        <v>0</v>
      </c>
      <c r="AN191">
        <v>0</v>
      </c>
      <c r="AO191">
        <v>0</v>
      </c>
      <c r="AP191">
        <v>0</v>
      </c>
      <c r="AQ191">
        <v>0</v>
      </c>
      <c r="AR191">
        <v>0</v>
      </c>
    </row>
    <row r="192" spans="1:44">
      <c r="A192">
        <f>ROW(Source!A87)</f>
        <v>87</v>
      </c>
      <c r="B192">
        <v>48584572</v>
      </c>
      <c r="C192">
        <v>48584553</v>
      </c>
      <c r="D192">
        <v>40482916</v>
      </c>
      <c r="E192">
        <v>1</v>
      </c>
      <c r="F192">
        <v>1</v>
      </c>
      <c r="G192">
        <v>1</v>
      </c>
      <c r="H192">
        <v>3</v>
      </c>
      <c r="I192" t="s">
        <v>1151</v>
      </c>
      <c r="J192" t="s">
        <v>1152</v>
      </c>
      <c r="K192" t="s">
        <v>1153</v>
      </c>
      <c r="L192">
        <v>1348</v>
      </c>
      <c r="N192">
        <v>1009</v>
      </c>
      <c r="O192" t="s">
        <v>40</v>
      </c>
      <c r="P192" t="s">
        <v>40</v>
      </c>
      <c r="Q192">
        <v>1000</v>
      </c>
      <c r="X192">
        <v>1.2999999999999999E-2</v>
      </c>
      <c r="Y192">
        <v>6610.69</v>
      </c>
      <c r="Z192">
        <v>0</v>
      </c>
      <c r="AA192">
        <v>0</v>
      </c>
      <c r="AB192">
        <v>0</v>
      </c>
      <c r="AC192">
        <v>0</v>
      </c>
      <c r="AD192">
        <v>1</v>
      </c>
      <c r="AE192">
        <v>0</v>
      </c>
      <c r="AF192" t="s">
        <v>3</v>
      </c>
      <c r="AG192">
        <v>1.2999999999999999E-2</v>
      </c>
      <c r="AH192">
        <v>2</v>
      </c>
      <c r="AI192">
        <v>48584561</v>
      </c>
      <c r="AJ192">
        <v>183</v>
      </c>
      <c r="AK192">
        <v>0</v>
      </c>
      <c r="AL192">
        <v>0</v>
      </c>
      <c r="AM192">
        <v>0</v>
      </c>
      <c r="AN192">
        <v>0</v>
      </c>
      <c r="AO192">
        <v>0</v>
      </c>
      <c r="AP192">
        <v>0</v>
      </c>
      <c r="AQ192">
        <v>0</v>
      </c>
      <c r="AR192">
        <v>0</v>
      </c>
    </row>
    <row r="193" spans="1:44">
      <c r="A193">
        <f>ROW(Source!A87)</f>
        <v>87</v>
      </c>
      <c r="B193">
        <v>48584573</v>
      </c>
      <c r="C193">
        <v>48584553</v>
      </c>
      <c r="D193">
        <v>40484357</v>
      </c>
      <c r="E193">
        <v>1</v>
      </c>
      <c r="F193">
        <v>1</v>
      </c>
      <c r="G193">
        <v>1</v>
      </c>
      <c r="H193">
        <v>3</v>
      </c>
      <c r="I193" t="s">
        <v>1163</v>
      </c>
      <c r="J193" t="s">
        <v>1164</v>
      </c>
      <c r="K193" t="s">
        <v>1165</v>
      </c>
      <c r="L193">
        <v>1346</v>
      </c>
      <c r="N193">
        <v>1009</v>
      </c>
      <c r="O193" t="s">
        <v>220</v>
      </c>
      <c r="P193" t="s">
        <v>220</v>
      </c>
      <c r="Q193">
        <v>1</v>
      </c>
      <c r="X193">
        <v>1200</v>
      </c>
      <c r="Y193">
        <v>3.74</v>
      </c>
      <c r="Z193">
        <v>0</v>
      </c>
      <c r="AA193">
        <v>0</v>
      </c>
      <c r="AB193">
        <v>0</v>
      </c>
      <c r="AC193">
        <v>0</v>
      </c>
      <c r="AD193">
        <v>1</v>
      </c>
      <c r="AE193">
        <v>0</v>
      </c>
      <c r="AF193" t="s">
        <v>3</v>
      </c>
      <c r="AG193">
        <v>1200</v>
      </c>
      <c r="AH193">
        <v>2</v>
      </c>
      <c r="AI193">
        <v>48584562</v>
      </c>
      <c r="AJ193">
        <v>184</v>
      </c>
      <c r="AK193">
        <v>0</v>
      </c>
      <c r="AL193">
        <v>0</v>
      </c>
      <c r="AM193">
        <v>0</v>
      </c>
      <c r="AN193">
        <v>0</v>
      </c>
      <c r="AO193">
        <v>0</v>
      </c>
      <c r="AP193">
        <v>0</v>
      </c>
      <c r="AQ193">
        <v>0</v>
      </c>
      <c r="AR193">
        <v>0</v>
      </c>
    </row>
    <row r="194" spans="1:44">
      <c r="A194">
        <f>ROW(Source!A87)</f>
        <v>87</v>
      </c>
      <c r="B194">
        <v>48584574</v>
      </c>
      <c r="C194">
        <v>48584553</v>
      </c>
      <c r="D194">
        <v>40484678</v>
      </c>
      <c r="E194">
        <v>1</v>
      </c>
      <c r="F194">
        <v>1</v>
      </c>
      <c r="G194">
        <v>1</v>
      </c>
      <c r="H194">
        <v>3</v>
      </c>
      <c r="I194" t="s">
        <v>1166</v>
      </c>
      <c r="J194" t="s">
        <v>1167</v>
      </c>
      <c r="K194" t="s">
        <v>1168</v>
      </c>
      <c r="L194">
        <v>1327</v>
      </c>
      <c r="N194">
        <v>1005</v>
      </c>
      <c r="O194" t="s">
        <v>105</v>
      </c>
      <c r="P194" t="s">
        <v>105</v>
      </c>
      <c r="Q194">
        <v>1</v>
      </c>
      <c r="X194">
        <v>102</v>
      </c>
      <c r="Y194">
        <v>142.57</v>
      </c>
      <c r="Z194">
        <v>0</v>
      </c>
      <c r="AA194">
        <v>0</v>
      </c>
      <c r="AB194">
        <v>0</v>
      </c>
      <c r="AC194">
        <v>0</v>
      </c>
      <c r="AD194">
        <v>1</v>
      </c>
      <c r="AE194">
        <v>0</v>
      </c>
      <c r="AF194" t="s">
        <v>3</v>
      </c>
      <c r="AG194">
        <v>102</v>
      </c>
      <c r="AH194">
        <v>2</v>
      </c>
      <c r="AI194">
        <v>48584563</v>
      </c>
      <c r="AJ194">
        <v>185</v>
      </c>
      <c r="AK194">
        <v>0</v>
      </c>
      <c r="AL194">
        <v>0</v>
      </c>
      <c r="AM194">
        <v>0</v>
      </c>
      <c r="AN194">
        <v>0</v>
      </c>
      <c r="AO194">
        <v>0</v>
      </c>
      <c r="AP194">
        <v>0</v>
      </c>
      <c r="AQ194">
        <v>0</v>
      </c>
      <c r="AR194">
        <v>0</v>
      </c>
    </row>
    <row r="195" spans="1:44">
      <c r="A195">
        <f>ROW(Source!A87)</f>
        <v>87</v>
      </c>
      <c r="B195">
        <v>48584575</v>
      </c>
      <c r="C195">
        <v>48584553</v>
      </c>
      <c r="D195">
        <v>40484201</v>
      </c>
      <c r="E195">
        <v>1</v>
      </c>
      <c r="F195">
        <v>1</v>
      </c>
      <c r="G195">
        <v>1</v>
      </c>
      <c r="H195">
        <v>3</v>
      </c>
      <c r="I195" t="s">
        <v>1583</v>
      </c>
      <c r="J195" t="s">
        <v>1584</v>
      </c>
      <c r="K195" t="s">
        <v>1585</v>
      </c>
      <c r="L195">
        <v>1348</v>
      </c>
      <c r="N195">
        <v>1009</v>
      </c>
      <c r="O195" t="s">
        <v>40</v>
      </c>
      <c r="P195" t="s">
        <v>40</v>
      </c>
      <c r="Q195">
        <v>1000</v>
      </c>
      <c r="X195">
        <v>0</v>
      </c>
      <c r="Y195">
        <v>0</v>
      </c>
      <c r="Z195">
        <v>0</v>
      </c>
      <c r="AA195">
        <v>0</v>
      </c>
      <c r="AB195">
        <v>0</v>
      </c>
      <c r="AC195">
        <v>1</v>
      </c>
      <c r="AD195">
        <v>0</v>
      </c>
      <c r="AE195">
        <v>0</v>
      </c>
      <c r="AF195" t="s">
        <v>3</v>
      </c>
      <c r="AG195">
        <v>0</v>
      </c>
      <c r="AH195">
        <v>3</v>
      </c>
      <c r="AI195">
        <v>-1</v>
      </c>
      <c r="AJ195" t="s">
        <v>3</v>
      </c>
      <c r="AK195">
        <v>0</v>
      </c>
      <c r="AL195">
        <v>0</v>
      </c>
      <c r="AM195">
        <v>0</v>
      </c>
      <c r="AN195">
        <v>0</v>
      </c>
      <c r="AO195">
        <v>0</v>
      </c>
      <c r="AP195">
        <v>0</v>
      </c>
      <c r="AQ195">
        <v>0</v>
      </c>
      <c r="AR195">
        <v>0</v>
      </c>
    </row>
    <row r="196" spans="1:44">
      <c r="A196">
        <f>ROW(Source!A87)</f>
        <v>87</v>
      </c>
      <c r="B196">
        <v>48584576</v>
      </c>
      <c r="C196">
        <v>48584553</v>
      </c>
      <c r="D196">
        <v>40504499</v>
      </c>
      <c r="E196">
        <v>1</v>
      </c>
      <c r="F196">
        <v>1</v>
      </c>
      <c r="G196">
        <v>1</v>
      </c>
      <c r="H196">
        <v>3</v>
      </c>
      <c r="I196" t="s">
        <v>1586</v>
      </c>
      <c r="J196" t="s">
        <v>1587</v>
      </c>
      <c r="K196" t="s">
        <v>1588</v>
      </c>
      <c r="L196">
        <v>1339</v>
      </c>
      <c r="N196">
        <v>1007</v>
      </c>
      <c r="O196" t="s">
        <v>1040</v>
      </c>
      <c r="P196" t="s">
        <v>1040</v>
      </c>
      <c r="Q196">
        <v>1</v>
      </c>
      <c r="X196">
        <v>0.01</v>
      </c>
      <c r="Y196">
        <v>0</v>
      </c>
      <c r="Z196">
        <v>0</v>
      </c>
      <c r="AA196">
        <v>0</v>
      </c>
      <c r="AB196">
        <v>0</v>
      </c>
      <c r="AC196">
        <v>0</v>
      </c>
      <c r="AD196">
        <v>0</v>
      </c>
      <c r="AE196">
        <v>0</v>
      </c>
      <c r="AF196" t="s">
        <v>3</v>
      </c>
      <c r="AG196">
        <v>0.01</v>
      </c>
      <c r="AH196">
        <v>3</v>
      </c>
      <c r="AI196">
        <v>-1</v>
      </c>
      <c r="AJ196" t="s">
        <v>3</v>
      </c>
      <c r="AK196">
        <v>0</v>
      </c>
      <c r="AL196">
        <v>0</v>
      </c>
      <c r="AM196">
        <v>0</v>
      </c>
      <c r="AN196">
        <v>0</v>
      </c>
      <c r="AO196">
        <v>0</v>
      </c>
      <c r="AP196">
        <v>0</v>
      </c>
      <c r="AQ196">
        <v>0</v>
      </c>
      <c r="AR196">
        <v>0</v>
      </c>
    </row>
    <row r="197" spans="1:44">
      <c r="A197">
        <f>ROW(Source!A87)</f>
        <v>87</v>
      </c>
      <c r="B197">
        <v>48584577</v>
      </c>
      <c r="C197">
        <v>48584553</v>
      </c>
      <c r="D197">
        <v>40525967</v>
      </c>
      <c r="E197">
        <v>1</v>
      </c>
      <c r="F197">
        <v>1</v>
      </c>
      <c r="G197">
        <v>1</v>
      </c>
      <c r="H197">
        <v>3</v>
      </c>
      <c r="I197" t="s">
        <v>1090</v>
      </c>
      <c r="J197" t="s">
        <v>1091</v>
      </c>
      <c r="K197" t="s">
        <v>1092</v>
      </c>
      <c r="L197">
        <v>1339</v>
      </c>
      <c r="N197">
        <v>1007</v>
      </c>
      <c r="O197" t="s">
        <v>1040</v>
      </c>
      <c r="P197" t="s">
        <v>1040</v>
      </c>
      <c r="Q197">
        <v>1</v>
      </c>
      <c r="X197">
        <v>0.44</v>
      </c>
      <c r="Y197">
        <v>2.4700000000000002</v>
      </c>
      <c r="Z197">
        <v>0</v>
      </c>
      <c r="AA197">
        <v>0</v>
      </c>
      <c r="AB197">
        <v>0</v>
      </c>
      <c r="AC197">
        <v>0</v>
      </c>
      <c r="AD197">
        <v>1</v>
      </c>
      <c r="AE197">
        <v>0</v>
      </c>
      <c r="AF197" t="s">
        <v>3</v>
      </c>
      <c r="AG197">
        <v>0.44</v>
      </c>
      <c r="AH197">
        <v>2</v>
      </c>
      <c r="AI197">
        <v>48584564</v>
      </c>
      <c r="AJ197">
        <v>186</v>
      </c>
      <c r="AK197">
        <v>0</v>
      </c>
      <c r="AL197">
        <v>0</v>
      </c>
      <c r="AM197">
        <v>0</v>
      </c>
      <c r="AN197">
        <v>0</v>
      </c>
      <c r="AO197">
        <v>0</v>
      </c>
      <c r="AP197">
        <v>0</v>
      </c>
      <c r="AQ197">
        <v>0</v>
      </c>
      <c r="AR197">
        <v>0</v>
      </c>
    </row>
    <row r="198" spans="1:44">
      <c r="A198">
        <f>ROW(Source!A88)</f>
        <v>88</v>
      </c>
      <c r="B198">
        <v>48584583</v>
      </c>
      <c r="C198">
        <v>48584578</v>
      </c>
      <c r="D198">
        <v>23134664</v>
      </c>
      <c r="E198">
        <v>1</v>
      </c>
      <c r="F198">
        <v>1</v>
      </c>
      <c r="G198">
        <v>1</v>
      </c>
      <c r="H198">
        <v>1</v>
      </c>
      <c r="I198" t="s">
        <v>1169</v>
      </c>
      <c r="J198" t="s">
        <v>3</v>
      </c>
      <c r="K198" t="s">
        <v>1170</v>
      </c>
      <c r="L198">
        <v>1369</v>
      </c>
      <c r="N198">
        <v>1013</v>
      </c>
      <c r="O198" t="s">
        <v>991</v>
      </c>
      <c r="P198" t="s">
        <v>991</v>
      </c>
      <c r="Q198">
        <v>1</v>
      </c>
      <c r="X198">
        <v>23.6</v>
      </c>
      <c r="Y198">
        <v>0</v>
      </c>
      <c r="Z198">
        <v>0</v>
      </c>
      <c r="AA198">
        <v>0</v>
      </c>
      <c r="AB198">
        <v>8.89</v>
      </c>
      <c r="AC198">
        <v>0</v>
      </c>
      <c r="AD198">
        <v>1</v>
      </c>
      <c r="AE198">
        <v>1</v>
      </c>
      <c r="AF198" t="s">
        <v>3</v>
      </c>
      <c r="AG198">
        <v>23.6</v>
      </c>
      <c r="AH198">
        <v>2</v>
      </c>
      <c r="AI198">
        <v>48584579</v>
      </c>
      <c r="AJ198">
        <v>187</v>
      </c>
      <c r="AK198">
        <v>0</v>
      </c>
      <c r="AL198">
        <v>0</v>
      </c>
      <c r="AM198">
        <v>0</v>
      </c>
      <c r="AN198">
        <v>0</v>
      </c>
      <c r="AO198">
        <v>0</v>
      </c>
      <c r="AP198">
        <v>0</v>
      </c>
      <c r="AQ198">
        <v>0</v>
      </c>
      <c r="AR198">
        <v>0</v>
      </c>
    </row>
    <row r="199" spans="1:44">
      <c r="A199">
        <f>ROW(Source!A88)</f>
        <v>88</v>
      </c>
      <c r="B199">
        <v>48584584</v>
      </c>
      <c r="C199">
        <v>48584578</v>
      </c>
      <c r="D199">
        <v>40548857</v>
      </c>
      <c r="E199">
        <v>1</v>
      </c>
      <c r="F199">
        <v>1</v>
      </c>
      <c r="G199">
        <v>1</v>
      </c>
      <c r="H199">
        <v>2</v>
      </c>
      <c r="I199" t="s">
        <v>1028</v>
      </c>
      <c r="J199" t="s">
        <v>1029</v>
      </c>
      <c r="K199" t="s">
        <v>1030</v>
      </c>
      <c r="L199">
        <v>1368</v>
      </c>
      <c r="N199">
        <v>1011</v>
      </c>
      <c r="O199" t="s">
        <v>997</v>
      </c>
      <c r="P199" t="s">
        <v>997</v>
      </c>
      <c r="Q199">
        <v>1</v>
      </c>
      <c r="X199">
        <v>0.06</v>
      </c>
      <c r="Y199">
        <v>0</v>
      </c>
      <c r="Z199">
        <v>91.76</v>
      </c>
      <c r="AA199">
        <v>10.35</v>
      </c>
      <c r="AB199">
        <v>0</v>
      </c>
      <c r="AC199">
        <v>0</v>
      </c>
      <c r="AD199">
        <v>1</v>
      </c>
      <c r="AE199">
        <v>0</v>
      </c>
      <c r="AF199" t="s">
        <v>3</v>
      </c>
      <c r="AG199">
        <v>0.06</v>
      </c>
      <c r="AH199">
        <v>2</v>
      </c>
      <c r="AI199">
        <v>48584580</v>
      </c>
      <c r="AJ199">
        <v>188</v>
      </c>
      <c r="AK199">
        <v>0</v>
      </c>
      <c r="AL199">
        <v>0</v>
      </c>
      <c r="AM199">
        <v>0</v>
      </c>
      <c r="AN199">
        <v>0</v>
      </c>
      <c r="AO199">
        <v>0</v>
      </c>
      <c r="AP199">
        <v>0</v>
      </c>
      <c r="AQ199">
        <v>0</v>
      </c>
      <c r="AR199">
        <v>0</v>
      </c>
    </row>
    <row r="200" spans="1:44">
      <c r="A200">
        <f>ROW(Source!A88)</f>
        <v>88</v>
      </c>
      <c r="B200">
        <v>48584585</v>
      </c>
      <c r="C200">
        <v>48584578</v>
      </c>
      <c r="D200">
        <v>40484684</v>
      </c>
      <c r="E200">
        <v>1</v>
      </c>
      <c r="F200">
        <v>1</v>
      </c>
      <c r="G200">
        <v>1</v>
      </c>
      <c r="H200">
        <v>3</v>
      </c>
      <c r="I200" t="s">
        <v>1171</v>
      </c>
      <c r="J200" t="s">
        <v>1172</v>
      </c>
      <c r="K200" t="s">
        <v>1173</v>
      </c>
      <c r="L200">
        <v>1301</v>
      </c>
      <c r="N200">
        <v>1003</v>
      </c>
      <c r="O200" t="s">
        <v>116</v>
      </c>
      <c r="P200" t="s">
        <v>116</v>
      </c>
      <c r="Q200">
        <v>1</v>
      </c>
      <c r="X200">
        <v>101</v>
      </c>
      <c r="Y200">
        <v>23.73</v>
      </c>
      <c r="Z200">
        <v>0</v>
      </c>
      <c r="AA200">
        <v>0</v>
      </c>
      <c r="AB200">
        <v>0</v>
      </c>
      <c r="AC200">
        <v>0</v>
      </c>
      <c r="AD200">
        <v>1</v>
      </c>
      <c r="AE200">
        <v>0</v>
      </c>
      <c r="AF200" t="s">
        <v>3</v>
      </c>
      <c r="AG200">
        <v>101</v>
      </c>
      <c r="AH200">
        <v>2</v>
      </c>
      <c r="AI200">
        <v>48584581</v>
      </c>
      <c r="AJ200">
        <v>189</v>
      </c>
      <c r="AK200">
        <v>0</v>
      </c>
      <c r="AL200">
        <v>0</v>
      </c>
      <c r="AM200">
        <v>0</v>
      </c>
      <c r="AN200">
        <v>0</v>
      </c>
      <c r="AO200">
        <v>0</v>
      </c>
      <c r="AP200">
        <v>0</v>
      </c>
      <c r="AQ200">
        <v>0</v>
      </c>
      <c r="AR200">
        <v>0</v>
      </c>
    </row>
    <row r="201" spans="1:44">
      <c r="A201">
        <f>ROW(Source!A88)</f>
        <v>88</v>
      </c>
      <c r="B201">
        <v>48584586</v>
      </c>
      <c r="C201">
        <v>48584578</v>
      </c>
      <c r="D201">
        <v>40517392</v>
      </c>
      <c r="E201">
        <v>1</v>
      </c>
      <c r="F201">
        <v>1</v>
      </c>
      <c r="G201">
        <v>1</v>
      </c>
      <c r="H201">
        <v>3</v>
      </c>
      <c r="I201" t="s">
        <v>1174</v>
      </c>
      <c r="J201" t="s">
        <v>1175</v>
      </c>
      <c r="K201" t="s">
        <v>1176</v>
      </c>
      <c r="L201">
        <v>1339</v>
      </c>
      <c r="N201">
        <v>1007</v>
      </c>
      <c r="O201" t="s">
        <v>1040</v>
      </c>
      <c r="P201" t="s">
        <v>1040</v>
      </c>
      <c r="Q201">
        <v>1</v>
      </c>
      <c r="X201">
        <v>0.16</v>
      </c>
      <c r="Y201">
        <v>502</v>
      </c>
      <c r="Z201">
        <v>0</v>
      </c>
      <c r="AA201">
        <v>0</v>
      </c>
      <c r="AB201">
        <v>0</v>
      </c>
      <c r="AC201">
        <v>0</v>
      </c>
      <c r="AD201">
        <v>1</v>
      </c>
      <c r="AE201">
        <v>0</v>
      </c>
      <c r="AF201" t="s">
        <v>3</v>
      </c>
      <c r="AG201">
        <v>0.16</v>
      </c>
      <c r="AH201">
        <v>2</v>
      </c>
      <c r="AI201">
        <v>48584582</v>
      </c>
      <c r="AJ201">
        <v>190</v>
      </c>
      <c r="AK201">
        <v>0</v>
      </c>
      <c r="AL201">
        <v>0</v>
      </c>
      <c r="AM201">
        <v>0</v>
      </c>
      <c r="AN201">
        <v>0</v>
      </c>
      <c r="AO201">
        <v>0</v>
      </c>
      <c r="AP201">
        <v>0</v>
      </c>
      <c r="AQ201">
        <v>0</v>
      </c>
      <c r="AR201">
        <v>0</v>
      </c>
    </row>
    <row r="202" spans="1:44">
      <c r="A202">
        <f>ROW(Source!A90)</f>
        <v>90</v>
      </c>
      <c r="B202">
        <v>48584595</v>
      </c>
      <c r="C202">
        <v>48584588</v>
      </c>
      <c r="D202">
        <v>23132590</v>
      </c>
      <c r="E202">
        <v>1</v>
      </c>
      <c r="F202">
        <v>1</v>
      </c>
      <c r="G202">
        <v>1</v>
      </c>
      <c r="H202">
        <v>1</v>
      </c>
      <c r="I202" t="s">
        <v>1003</v>
      </c>
      <c r="J202" t="s">
        <v>3</v>
      </c>
      <c r="K202" t="s">
        <v>1004</v>
      </c>
      <c r="L202">
        <v>1369</v>
      </c>
      <c r="N202">
        <v>1013</v>
      </c>
      <c r="O202" t="s">
        <v>991</v>
      </c>
      <c r="P202" t="s">
        <v>991</v>
      </c>
      <c r="Q202">
        <v>1</v>
      </c>
      <c r="X202">
        <v>39.51</v>
      </c>
      <c r="Y202">
        <v>0</v>
      </c>
      <c r="Z202">
        <v>0</v>
      </c>
      <c r="AA202">
        <v>0</v>
      </c>
      <c r="AB202">
        <v>7.43</v>
      </c>
      <c r="AC202">
        <v>0</v>
      </c>
      <c r="AD202">
        <v>1</v>
      </c>
      <c r="AE202">
        <v>1</v>
      </c>
      <c r="AF202" t="s">
        <v>3</v>
      </c>
      <c r="AG202">
        <v>39.51</v>
      </c>
      <c r="AH202">
        <v>2</v>
      </c>
      <c r="AI202">
        <v>48584589</v>
      </c>
      <c r="AJ202">
        <v>191</v>
      </c>
      <c r="AK202">
        <v>0</v>
      </c>
      <c r="AL202">
        <v>0</v>
      </c>
      <c r="AM202">
        <v>0</v>
      </c>
      <c r="AN202">
        <v>0</v>
      </c>
      <c r="AO202">
        <v>0</v>
      </c>
      <c r="AP202">
        <v>0</v>
      </c>
      <c r="AQ202">
        <v>0</v>
      </c>
      <c r="AR202">
        <v>0</v>
      </c>
    </row>
    <row r="203" spans="1:44">
      <c r="A203">
        <f>ROW(Source!A90)</f>
        <v>90</v>
      </c>
      <c r="B203">
        <v>48584596</v>
      </c>
      <c r="C203">
        <v>48584588</v>
      </c>
      <c r="D203">
        <v>121548</v>
      </c>
      <c r="E203">
        <v>1</v>
      </c>
      <c r="F203">
        <v>1</v>
      </c>
      <c r="G203">
        <v>1</v>
      </c>
      <c r="H203">
        <v>1</v>
      </c>
      <c r="I203" t="s">
        <v>24</v>
      </c>
      <c r="J203" t="s">
        <v>3</v>
      </c>
      <c r="K203" t="s">
        <v>992</v>
      </c>
      <c r="L203">
        <v>608254</v>
      </c>
      <c r="N203">
        <v>1013</v>
      </c>
      <c r="O203" t="s">
        <v>993</v>
      </c>
      <c r="P203" t="s">
        <v>993</v>
      </c>
      <c r="Q203">
        <v>1</v>
      </c>
      <c r="X203">
        <v>1.27</v>
      </c>
      <c r="Y203">
        <v>0</v>
      </c>
      <c r="Z203">
        <v>0</v>
      </c>
      <c r="AA203">
        <v>0</v>
      </c>
      <c r="AB203">
        <v>0</v>
      </c>
      <c r="AC203">
        <v>0</v>
      </c>
      <c r="AD203">
        <v>1</v>
      </c>
      <c r="AE203">
        <v>2</v>
      </c>
      <c r="AF203" t="s">
        <v>3</v>
      </c>
      <c r="AG203">
        <v>1.27</v>
      </c>
      <c r="AH203">
        <v>2</v>
      </c>
      <c r="AI203">
        <v>48584590</v>
      </c>
      <c r="AJ203">
        <v>192</v>
      </c>
      <c r="AK203">
        <v>0</v>
      </c>
      <c r="AL203">
        <v>0</v>
      </c>
      <c r="AM203">
        <v>0</v>
      </c>
      <c r="AN203">
        <v>0</v>
      </c>
      <c r="AO203">
        <v>0</v>
      </c>
      <c r="AP203">
        <v>0</v>
      </c>
      <c r="AQ203">
        <v>0</v>
      </c>
      <c r="AR203">
        <v>0</v>
      </c>
    </row>
    <row r="204" spans="1:44">
      <c r="A204">
        <f>ROW(Source!A90)</f>
        <v>90</v>
      </c>
      <c r="B204">
        <v>48584597</v>
      </c>
      <c r="C204">
        <v>48584588</v>
      </c>
      <c r="D204">
        <v>40547141</v>
      </c>
      <c r="E204">
        <v>1</v>
      </c>
      <c r="F204">
        <v>1</v>
      </c>
      <c r="G204">
        <v>1</v>
      </c>
      <c r="H204">
        <v>2</v>
      </c>
      <c r="I204" t="s">
        <v>1009</v>
      </c>
      <c r="J204" t="s">
        <v>1017</v>
      </c>
      <c r="K204" t="s">
        <v>1011</v>
      </c>
      <c r="L204">
        <v>1368</v>
      </c>
      <c r="N204">
        <v>1011</v>
      </c>
      <c r="O204" t="s">
        <v>997</v>
      </c>
      <c r="P204" t="s">
        <v>997</v>
      </c>
      <c r="Q204">
        <v>1</v>
      </c>
      <c r="X204">
        <v>1.27</v>
      </c>
      <c r="Y204">
        <v>0</v>
      </c>
      <c r="Z204">
        <v>32.090000000000003</v>
      </c>
      <c r="AA204">
        <v>12.1</v>
      </c>
      <c r="AB204">
        <v>0</v>
      </c>
      <c r="AC204">
        <v>0</v>
      </c>
      <c r="AD204">
        <v>1</v>
      </c>
      <c r="AE204">
        <v>0</v>
      </c>
      <c r="AF204" t="s">
        <v>3</v>
      </c>
      <c r="AG204">
        <v>1.27</v>
      </c>
      <c r="AH204">
        <v>2</v>
      </c>
      <c r="AI204">
        <v>48584591</v>
      </c>
      <c r="AJ204">
        <v>193</v>
      </c>
      <c r="AK204">
        <v>0</v>
      </c>
      <c r="AL204">
        <v>0</v>
      </c>
      <c r="AM204">
        <v>0</v>
      </c>
      <c r="AN204">
        <v>0</v>
      </c>
      <c r="AO204">
        <v>0</v>
      </c>
      <c r="AP204">
        <v>0</v>
      </c>
      <c r="AQ204">
        <v>0</v>
      </c>
      <c r="AR204">
        <v>0</v>
      </c>
    </row>
    <row r="205" spans="1:44">
      <c r="A205">
        <f>ROW(Source!A90)</f>
        <v>90</v>
      </c>
      <c r="B205">
        <v>48584598</v>
      </c>
      <c r="C205">
        <v>48584588</v>
      </c>
      <c r="D205">
        <v>40547551</v>
      </c>
      <c r="E205">
        <v>1</v>
      </c>
      <c r="F205">
        <v>1</v>
      </c>
      <c r="G205">
        <v>1</v>
      </c>
      <c r="H205">
        <v>2</v>
      </c>
      <c r="I205" t="s">
        <v>1133</v>
      </c>
      <c r="J205" t="s">
        <v>1134</v>
      </c>
      <c r="K205" t="s">
        <v>1135</v>
      </c>
      <c r="L205">
        <v>1368</v>
      </c>
      <c r="N205">
        <v>1011</v>
      </c>
      <c r="O205" t="s">
        <v>997</v>
      </c>
      <c r="P205" t="s">
        <v>997</v>
      </c>
      <c r="Q205">
        <v>1</v>
      </c>
      <c r="X205">
        <v>9.07</v>
      </c>
      <c r="Y205">
        <v>0</v>
      </c>
      <c r="Z205">
        <v>0.66</v>
      </c>
      <c r="AA205">
        <v>0</v>
      </c>
      <c r="AB205">
        <v>0</v>
      </c>
      <c r="AC205">
        <v>0</v>
      </c>
      <c r="AD205">
        <v>1</v>
      </c>
      <c r="AE205">
        <v>0</v>
      </c>
      <c r="AF205" t="s">
        <v>3</v>
      </c>
      <c r="AG205">
        <v>9.07</v>
      </c>
      <c r="AH205">
        <v>2</v>
      </c>
      <c r="AI205">
        <v>48584592</v>
      </c>
      <c r="AJ205">
        <v>194</v>
      </c>
      <c r="AK205">
        <v>0</v>
      </c>
      <c r="AL205">
        <v>0</v>
      </c>
      <c r="AM205">
        <v>0</v>
      </c>
      <c r="AN205">
        <v>0</v>
      </c>
      <c r="AO205">
        <v>0</v>
      </c>
      <c r="AP205">
        <v>0</v>
      </c>
      <c r="AQ205">
        <v>0</v>
      </c>
      <c r="AR205">
        <v>0</v>
      </c>
    </row>
    <row r="206" spans="1:44">
      <c r="A206">
        <f>ROW(Source!A90)</f>
        <v>90</v>
      </c>
      <c r="B206">
        <v>48584599</v>
      </c>
      <c r="C206">
        <v>48584588</v>
      </c>
      <c r="D206">
        <v>40517391</v>
      </c>
      <c r="E206">
        <v>1</v>
      </c>
      <c r="F206">
        <v>1</v>
      </c>
      <c r="G206">
        <v>1</v>
      </c>
      <c r="H206">
        <v>3</v>
      </c>
      <c r="I206" t="s">
        <v>1136</v>
      </c>
      <c r="J206" t="s">
        <v>1137</v>
      </c>
      <c r="K206" t="s">
        <v>1138</v>
      </c>
      <c r="L206">
        <v>1339</v>
      </c>
      <c r="N206">
        <v>1007</v>
      </c>
      <c r="O206" t="s">
        <v>1040</v>
      </c>
      <c r="P206" t="s">
        <v>1040</v>
      </c>
      <c r="Q206">
        <v>1</v>
      </c>
      <c r="X206">
        <v>2.04</v>
      </c>
      <c r="Y206">
        <v>472.01</v>
      </c>
      <c r="Z206">
        <v>0</v>
      </c>
      <c r="AA206">
        <v>0</v>
      </c>
      <c r="AB206">
        <v>0</v>
      </c>
      <c r="AC206">
        <v>0</v>
      </c>
      <c r="AD206">
        <v>1</v>
      </c>
      <c r="AE206">
        <v>0</v>
      </c>
      <c r="AF206" t="s">
        <v>3</v>
      </c>
      <c r="AG206">
        <v>2.04</v>
      </c>
      <c r="AH206">
        <v>2</v>
      </c>
      <c r="AI206">
        <v>48584593</v>
      </c>
      <c r="AJ206">
        <v>195</v>
      </c>
      <c r="AK206">
        <v>0</v>
      </c>
      <c r="AL206">
        <v>0</v>
      </c>
      <c r="AM206">
        <v>0</v>
      </c>
      <c r="AN206">
        <v>0</v>
      </c>
      <c r="AO206">
        <v>0</v>
      </c>
      <c r="AP206">
        <v>0</v>
      </c>
      <c r="AQ206">
        <v>0</v>
      </c>
      <c r="AR206">
        <v>0</v>
      </c>
    </row>
    <row r="207" spans="1:44">
      <c r="A207">
        <f>ROW(Source!A90)</f>
        <v>90</v>
      </c>
      <c r="B207">
        <v>48584600</v>
      </c>
      <c r="C207">
        <v>48584588</v>
      </c>
      <c r="D207">
        <v>40525967</v>
      </c>
      <c r="E207">
        <v>1</v>
      </c>
      <c r="F207">
        <v>1</v>
      </c>
      <c r="G207">
        <v>1</v>
      </c>
      <c r="H207">
        <v>3</v>
      </c>
      <c r="I207" t="s">
        <v>1090</v>
      </c>
      <c r="J207" t="s">
        <v>1091</v>
      </c>
      <c r="K207" t="s">
        <v>1092</v>
      </c>
      <c r="L207">
        <v>1339</v>
      </c>
      <c r="N207">
        <v>1007</v>
      </c>
      <c r="O207" t="s">
        <v>1040</v>
      </c>
      <c r="P207" t="s">
        <v>1040</v>
      </c>
      <c r="Q207">
        <v>1</v>
      </c>
      <c r="X207">
        <v>3.5</v>
      </c>
      <c r="Y207">
        <v>2.4700000000000002</v>
      </c>
      <c r="Z207">
        <v>0</v>
      </c>
      <c r="AA207">
        <v>0</v>
      </c>
      <c r="AB207">
        <v>0</v>
      </c>
      <c r="AC207">
        <v>0</v>
      </c>
      <c r="AD207">
        <v>1</v>
      </c>
      <c r="AE207">
        <v>0</v>
      </c>
      <c r="AF207" t="s">
        <v>3</v>
      </c>
      <c r="AG207">
        <v>3.5</v>
      </c>
      <c r="AH207">
        <v>2</v>
      </c>
      <c r="AI207">
        <v>48584594</v>
      </c>
      <c r="AJ207">
        <v>196</v>
      </c>
      <c r="AK207">
        <v>0</v>
      </c>
      <c r="AL207">
        <v>0</v>
      </c>
      <c r="AM207">
        <v>0</v>
      </c>
      <c r="AN207">
        <v>0</v>
      </c>
      <c r="AO207">
        <v>0</v>
      </c>
      <c r="AP207">
        <v>0</v>
      </c>
      <c r="AQ207">
        <v>0</v>
      </c>
      <c r="AR207">
        <v>0</v>
      </c>
    </row>
    <row r="208" spans="1:44">
      <c r="A208">
        <f>ROW(Source!A91)</f>
        <v>91</v>
      </c>
      <c r="B208">
        <v>48584613</v>
      </c>
      <c r="C208">
        <v>48584601</v>
      </c>
      <c r="D208">
        <v>23134955</v>
      </c>
      <c r="E208">
        <v>1</v>
      </c>
      <c r="F208">
        <v>1</v>
      </c>
      <c r="G208">
        <v>1</v>
      </c>
      <c r="H208">
        <v>1</v>
      </c>
      <c r="I208" t="s">
        <v>1020</v>
      </c>
      <c r="J208" t="s">
        <v>3</v>
      </c>
      <c r="K208" t="s">
        <v>1021</v>
      </c>
      <c r="L208">
        <v>1369</v>
      </c>
      <c r="N208">
        <v>1013</v>
      </c>
      <c r="O208" t="s">
        <v>991</v>
      </c>
      <c r="P208" t="s">
        <v>991</v>
      </c>
      <c r="Q208">
        <v>1</v>
      </c>
      <c r="X208">
        <v>119.78</v>
      </c>
      <c r="Y208">
        <v>0</v>
      </c>
      <c r="Z208">
        <v>0</v>
      </c>
      <c r="AA208">
        <v>0</v>
      </c>
      <c r="AB208">
        <v>8.17</v>
      </c>
      <c r="AC208">
        <v>0</v>
      </c>
      <c r="AD208">
        <v>1</v>
      </c>
      <c r="AE208">
        <v>1</v>
      </c>
      <c r="AF208" t="s">
        <v>3</v>
      </c>
      <c r="AG208">
        <v>119.78</v>
      </c>
      <c r="AH208">
        <v>2</v>
      </c>
      <c r="AI208">
        <v>48584602</v>
      </c>
      <c r="AJ208">
        <v>197</v>
      </c>
      <c r="AK208">
        <v>0</v>
      </c>
      <c r="AL208">
        <v>0</v>
      </c>
      <c r="AM208">
        <v>0</v>
      </c>
      <c r="AN208">
        <v>0</v>
      </c>
      <c r="AO208">
        <v>0</v>
      </c>
      <c r="AP208">
        <v>0</v>
      </c>
      <c r="AQ208">
        <v>0</v>
      </c>
      <c r="AR208">
        <v>0</v>
      </c>
    </row>
    <row r="209" spans="1:44">
      <c r="A209">
        <f>ROW(Source!A91)</f>
        <v>91</v>
      </c>
      <c r="B209">
        <v>48584614</v>
      </c>
      <c r="C209">
        <v>48584601</v>
      </c>
      <c r="D209">
        <v>121548</v>
      </c>
      <c r="E209">
        <v>1</v>
      </c>
      <c r="F209">
        <v>1</v>
      </c>
      <c r="G209">
        <v>1</v>
      </c>
      <c r="H209">
        <v>1</v>
      </c>
      <c r="I209" t="s">
        <v>24</v>
      </c>
      <c r="J209" t="s">
        <v>3</v>
      </c>
      <c r="K209" t="s">
        <v>992</v>
      </c>
      <c r="L209">
        <v>608254</v>
      </c>
      <c r="N209">
        <v>1013</v>
      </c>
      <c r="O209" t="s">
        <v>993</v>
      </c>
      <c r="P209" t="s">
        <v>993</v>
      </c>
      <c r="Q209">
        <v>1</v>
      </c>
      <c r="X209">
        <v>4.22</v>
      </c>
      <c r="Y209">
        <v>0</v>
      </c>
      <c r="Z209">
        <v>0</v>
      </c>
      <c r="AA209">
        <v>0</v>
      </c>
      <c r="AB209">
        <v>0</v>
      </c>
      <c r="AC209">
        <v>0</v>
      </c>
      <c r="AD209">
        <v>1</v>
      </c>
      <c r="AE209">
        <v>2</v>
      </c>
      <c r="AF209" t="s">
        <v>3</v>
      </c>
      <c r="AG209">
        <v>4.22</v>
      </c>
      <c r="AH209">
        <v>2</v>
      </c>
      <c r="AI209">
        <v>48584603</v>
      </c>
      <c r="AJ209">
        <v>198</v>
      </c>
      <c r="AK209">
        <v>0</v>
      </c>
      <c r="AL209">
        <v>0</v>
      </c>
      <c r="AM209">
        <v>0</v>
      </c>
      <c r="AN209">
        <v>0</v>
      </c>
      <c r="AO209">
        <v>0</v>
      </c>
      <c r="AP209">
        <v>0</v>
      </c>
      <c r="AQ209">
        <v>0</v>
      </c>
      <c r="AR209">
        <v>0</v>
      </c>
    </row>
    <row r="210" spans="1:44">
      <c r="A210">
        <f>ROW(Source!A91)</f>
        <v>91</v>
      </c>
      <c r="B210">
        <v>48584615</v>
      </c>
      <c r="C210">
        <v>48584601</v>
      </c>
      <c r="D210">
        <v>40547082</v>
      </c>
      <c r="E210">
        <v>1</v>
      </c>
      <c r="F210">
        <v>1</v>
      </c>
      <c r="G210">
        <v>1</v>
      </c>
      <c r="H210">
        <v>2</v>
      </c>
      <c r="I210" t="s">
        <v>1139</v>
      </c>
      <c r="J210" t="s">
        <v>1140</v>
      </c>
      <c r="K210" t="s">
        <v>1141</v>
      </c>
      <c r="L210">
        <v>1368</v>
      </c>
      <c r="N210">
        <v>1011</v>
      </c>
      <c r="O210" t="s">
        <v>997</v>
      </c>
      <c r="P210" t="s">
        <v>997</v>
      </c>
      <c r="Q210">
        <v>1</v>
      </c>
      <c r="X210">
        <v>0.36</v>
      </c>
      <c r="Y210">
        <v>0</v>
      </c>
      <c r="Z210">
        <v>87.24</v>
      </c>
      <c r="AA210">
        <v>9</v>
      </c>
      <c r="AB210">
        <v>0</v>
      </c>
      <c r="AC210">
        <v>0</v>
      </c>
      <c r="AD210">
        <v>1</v>
      </c>
      <c r="AE210">
        <v>0</v>
      </c>
      <c r="AF210" t="s">
        <v>3</v>
      </c>
      <c r="AG210">
        <v>0.36</v>
      </c>
      <c r="AH210">
        <v>2</v>
      </c>
      <c r="AI210">
        <v>48584604</v>
      </c>
      <c r="AJ210">
        <v>199</v>
      </c>
      <c r="AK210">
        <v>0</v>
      </c>
      <c r="AL210">
        <v>0</v>
      </c>
      <c r="AM210">
        <v>0</v>
      </c>
      <c r="AN210">
        <v>0</v>
      </c>
      <c r="AO210">
        <v>0</v>
      </c>
      <c r="AP210">
        <v>0</v>
      </c>
      <c r="AQ210">
        <v>0</v>
      </c>
      <c r="AR210">
        <v>0</v>
      </c>
    </row>
    <row r="211" spans="1:44">
      <c r="A211">
        <f>ROW(Source!A91)</f>
        <v>91</v>
      </c>
      <c r="B211">
        <v>48584616</v>
      </c>
      <c r="C211">
        <v>48584601</v>
      </c>
      <c r="D211">
        <v>40547141</v>
      </c>
      <c r="E211">
        <v>1</v>
      </c>
      <c r="F211">
        <v>1</v>
      </c>
      <c r="G211">
        <v>1</v>
      </c>
      <c r="H211">
        <v>2</v>
      </c>
      <c r="I211" t="s">
        <v>1009</v>
      </c>
      <c r="J211" t="s">
        <v>1017</v>
      </c>
      <c r="K211" t="s">
        <v>1011</v>
      </c>
      <c r="L211">
        <v>1368</v>
      </c>
      <c r="N211">
        <v>1011</v>
      </c>
      <c r="O211" t="s">
        <v>997</v>
      </c>
      <c r="P211" t="s">
        <v>997</v>
      </c>
      <c r="Q211">
        <v>1</v>
      </c>
      <c r="X211">
        <v>2.2999999999999998</v>
      </c>
      <c r="Y211">
        <v>0</v>
      </c>
      <c r="Z211">
        <v>32.090000000000003</v>
      </c>
      <c r="AA211">
        <v>12.1</v>
      </c>
      <c r="AB211">
        <v>0</v>
      </c>
      <c r="AC211">
        <v>0</v>
      </c>
      <c r="AD211">
        <v>1</v>
      </c>
      <c r="AE211">
        <v>0</v>
      </c>
      <c r="AF211" t="s">
        <v>3</v>
      </c>
      <c r="AG211">
        <v>2.2999999999999998</v>
      </c>
      <c r="AH211">
        <v>2</v>
      </c>
      <c r="AI211">
        <v>48584605</v>
      </c>
      <c r="AJ211">
        <v>200</v>
      </c>
      <c r="AK211">
        <v>0</v>
      </c>
      <c r="AL211">
        <v>0</v>
      </c>
      <c r="AM211">
        <v>0</v>
      </c>
      <c r="AN211">
        <v>0</v>
      </c>
      <c r="AO211">
        <v>0</v>
      </c>
      <c r="AP211">
        <v>0</v>
      </c>
      <c r="AQ211">
        <v>0</v>
      </c>
      <c r="AR211">
        <v>0</v>
      </c>
    </row>
    <row r="212" spans="1:44">
      <c r="A212">
        <f>ROW(Source!A91)</f>
        <v>91</v>
      </c>
      <c r="B212">
        <v>48584617</v>
      </c>
      <c r="C212">
        <v>48584601</v>
      </c>
      <c r="D212">
        <v>40547542</v>
      </c>
      <c r="E212">
        <v>1</v>
      </c>
      <c r="F212">
        <v>1</v>
      </c>
      <c r="G212">
        <v>1</v>
      </c>
      <c r="H212">
        <v>2</v>
      </c>
      <c r="I212" t="s">
        <v>1142</v>
      </c>
      <c r="J212" t="s">
        <v>1143</v>
      </c>
      <c r="K212" t="s">
        <v>1144</v>
      </c>
      <c r="L212">
        <v>1368</v>
      </c>
      <c r="N212">
        <v>1011</v>
      </c>
      <c r="O212" t="s">
        <v>997</v>
      </c>
      <c r="P212" t="s">
        <v>997</v>
      </c>
      <c r="Q212">
        <v>1</v>
      </c>
      <c r="X212">
        <v>1.56</v>
      </c>
      <c r="Y212">
        <v>0</v>
      </c>
      <c r="Z212">
        <v>11.32</v>
      </c>
      <c r="AA212">
        <v>9</v>
      </c>
      <c r="AB212">
        <v>0</v>
      </c>
      <c r="AC212">
        <v>0</v>
      </c>
      <c r="AD212">
        <v>1</v>
      </c>
      <c r="AE212">
        <v>0</v>
      </c>
      <c r="AF212" t="s">
        <v>3</v>
      </c>
      <c r="AG212">
        <v>1.56</v>
      </c>
      <c r="AH212">
        <v>2</v>
      </c>
      <c r="AI212">
        <v>48584606</v>
      </c>
      <c r="AJ212">
        <v>201</v>
      </c>
      <c r="AK212">
        <v>0</v>
      </c>
      <c r="AL212">
        <v>0</v>
      </c>
      <c r="AM212">
        <v>0</v>
      </c>
      <c r="AN212">
        <v>0</v>
      </c>
      <c r="AO212">
        <v>0</v>
      </c>
      <c r="AP212">
        <v>0</v>
      </c>
      <c r="AQ212">
        <v>0</v>
      </c>
      <c r="AR212">
        <v>0</v>
      </c>
    </row>
    <row r="213" spans="1:44">
      <c r="A213">
        <f>ROW(Source!A91)</f>
        <v>91</v>
      </c>
      <c r="B213">
        <v>48584618</v>
      </c>
      <c r="C213">
        <v>48584601</v>
      </c>
      <c r="D213">
        <v>40548857</v>
      </c>
      <c r="E213">
        <v>1</v>
      </c>
      <c r="F213">
        <v>1</v>
      </c>
      <c r="G213">
        <v>1</v>
      </c>
      <c r="H213">
        <v>2</v>
      </c>
      <c r="I213" t="s">
        <v>1028</v>
      </c>
      <c r="J213" t="s">
        <v>1029</v>
      </c>
      <c r="K213" t="s">
        <v>1030</v>
      </c>
      <c r="L213">
        <v>1368</v>
      </c>
      <c r="N213">
        <v>1011</v>
      </c>
      <c r="O213" t="s">
        <v>997</v>
      </c>
      <c r="P213" t="s">
        <v>997</v>
      </c>
      <c r="Q213">
        <v>1</v>
      </c>
      <c r="X213">
        <v>0.28000000000000003</v>
      </c>
      <c r="Y213">
        <v>0</v>
      </c>
      <c r="Z213">
        <v>91.76</v>
      </c>
      <c r="AA213">
        <v>10.35</v>
      </c>
      <c r="AB213">
        <v>0</v>
      </c>
      <c r="AC213">
        <v>0</v>
      </c>
      <c r="AD213">
        <v>1</v>
      </c>
      <c r="AE213">
        <v>0</v>
      </c>
      <c r="AF213" t="s">
        <v>3</v>
      </c>
      <c r="AG213">
        <v>0.28000000000000003</v>
      </c>
      <c r="AH213">
        <v>2</v>
      </c>
      <c r="AI213">
        <v>48584607</v>
      </c>
      <c r="AJ213">
        <v>202</v>
      </c>
      <c r="AK213">
        <v>0</v>
      </c>
      <c r="AL213">
        <v>0</v>
      </c>
      <c r="AM213">
        <v>0</v>
      </c>
      <c r="AN213">
        <v>0</v>
      </c>
      <c r="AO213">
        <v>0</v>
      </c>
      <c r="AP213">
        <v>0</v>
      </c>
      <c r="AQ213">
        <v>0</v>
      </c>
      <c r="AR213">
        <v>0</v>
      </c>
    </row>
    <row r="214" spans="1:44">
      <c r="A214">
        <f>ROW(Source!A91)</f>
        <v>91</v>
      </c>
      <c r="B214">
        <v>48584619</v>
      </c>
      <c r="C214">
        <v>48584601</v>
      </c>
      <c r="D214">
        <v>40484817</v>
      </c>
      <c r="E214">
        <v>1</v>
      </c>
      <c r="F214">
        <v>1</v>
      </c>
      <c r="G214">
        <v>1</v>
      </c>
      <c r="H214">
        <v>3</v>
      </c>
      <c r="I214" t="s">
        <v>1145</v>
      </c>
      <c r="J214" t="s">
        <v>1146</v>
      </c>
      <c r="K214" t="s">
        <v>1147</v>
      </c>
      <c r="L214">
        <v>1327</v>
      </c>
      <c r="N214">
        <v>1005</v>
      </c>
      <c r="O214" t="s">
        <v>105</v>
      </c>
      <c r="P214" t="s">
        <v>105</v>
      </c>
      <c r="Q214">
        <v>1</v>
      </c>
      <c r="X214">
        <v>102</v>
      </c>
      <c r="Y214">
        <v>74.209999999999994</v>
      </c>
      <c r="Z214">
        <v>0</v>
      </c>
      <c r="AA214">
        <v>0</v>
      </c>
      <c r="AB214">
        <v>0</v>
      </c>
      <c r="AC214">
        <v>0</v>
      </c>
      <c r="AD214">
        <v>1</v>
      </c>
      <c r="AE214">
        <v>0</v>
      </c>
      <c r="AF214" t="s">
        <v>3</v>
      </c>
      <c r="AG214">
        <v>102</v>
      </c>
      <c r="AH214">
        <v>2</v>
      </c>
      <c r="AI214">
        <v>48584608</v>
      </c>
      <c r="AJ214">
        <v>203</v>
      </c>
      <c r="AK214">
        <v>0</v>
      </c>
      <c r="AL214">
        <v>0</v>
      </c>
      <c r="AM214">
        <v>0</v>
      </c>
      <c r="AN214">
        <v>0</v>
      </c>
      <c r="AO214">
        <v>0</v>
      </c>
      <c r="AP214">
        <v>0</v>
      </c>
      <c r="AQ214">
        <v>0</v>
      </c>
      <c r="AR214">
        <v>0</v>
      </c>
    </row>
    <row r="215" spans="1:44">
      <c r="A215">
        <f>ROW(Source!A91)</f>
        <v>91</v>
      </c>
      <c r="B215">
        <v>48584620</v>
      </c>
      <c r="C215">
        <v>48584601</v>
      </c>
      <c r="D215">
        <v>40482877</v>
      </c>
      <c r="E215">
        <v>1</v>
      </c>
      <c r="F215">
        <v>1</v>
      </c>
      <c r="G215">
        <v>1</v>
      </c>
      <c r="H215">
        <v>3</v>
      </c>
      <c r="I215" t="s">
        <v>1099</v>
      </c>
      <c r="J215" t="s">
        <v>1100</v>
      </c>
      <c r="K215" t="s">
        <v>1101</v>
      </c>
      <c r="L215">
        <v>1346</v>
      </c>
      <c r="N215">
        <v>1009</v>
      </c>
      <c r="O215" t="s">
        <v>220</v>
      </c>
      <c r="P215" t="s">
        <v>220</v>
      </c>
      <c r="Q215">
        <v>1</v>
      </c>
      <c r="X215">
        <v>0.5</v>
      </c>
      <c r="Y215">
        <v>1.82</v>
      </c>
      <c r="Z215">
        <v>0</v>
      </c>
      <c r="AA215">
        <v>0</v>
      </c>
      <c r="AB215">
        <v>0</v>
      </c>
      <c r="AC215">
        <v>0</v>
      </c>
      <c r="AD215">
        <v>1</v>
      </c>
      <c r="AE215">
        <v>0</v>
      </c>
      <c r="AF215" t="s">
        <v>3</v>
      </c>
      <c r="AG215">
        <v>0.5</v>
      </c>
      <c r="AH215">
        <v>2</v>
      </c>
      <c r="AI215">
        <v>48584609</v>
      </c>
      <c r="AJ215">
        <v>204</v>
      </c>
      <c r="AK215">
        <v>0</v>
      </c>
      <c r="AL215">
        <v>0</v>
      </c>
      <c r="AM215">
        <v>0</v>
      </c>
      <c r="AN215">
        <v>0</v>
      </c>
      <c r="AO215">
        <v>0</v>
      </c>
      <c r="AP215">
        <v>0</v>
      </c>
      <c r="AQ215">
        <v>0</v>
      </c>
      <c r="AR215">
        <v>0</v>
      </c>
    </row>
    <row r="216" spans="1:44">
      <c r="A216">
        <f>ROW(Source!A91)</f>
        <v>91</v>
      </c>
      <c r="B216">
        <v>48584621</v>
      </c>
      <c r="C216">
        <v>48584601</v>
      </c>
      <c r="D216">
        <v>40484366</v>
      </c>
      <c r="E216">
        <v>1</v>
      </c>
      <c r="F216">
        <v>1</v>
      </c>
      <c r="G216">
        <v>1</v>
      </c>
      <c r="H216">
        <v>3</v>
      </c>
      <c r="I216" t="s">
        <v>1148</v>
      </c>
      <c r="J216" t="s">
        <v>1149</v>
      </c>
      <c r="K216" t="s">
        <v>1150</v>
      </c>
      <c r="L216">
        <v>1346</v>
      </c>
      <c r="N216">
        <v>1009</v>
      </c>
      <c r="O216" t="s">
        <v>220</v>
      </c>
      <c r="P216" t="s">
        <v>220</v>
      </c>
      <c r="Q216">
        <v>1</v>
      </c>
      <c r="X216">
        <v>450</v>
      </c>
      <c r="Y216">
        <v>1.39</v>
      </c>
      <c r="Z216">
        <v>0</v>
      </c>
      <c r="AA216">
        <v>0</v>
      </c>
      <c r="AB216">
        <v>0</v>
      </c>
      <c r="AC216">
        <v>0</v>
      </c>
      <c r="AD216">
        <v>1</v>
      </c>
      <c r="AE216">
        <v>0</v>
      </c>
      <c r="AF216" t="s">
        <v>3</v>
      </c>
      <c r="AG216">
        <v>450</v>
      </c>
      <c r="AH216">
        <v>2</v>
      </c>
      <c r="AI216">
        <v>48584610</v>
      </c>
      <c r="AJ216">
        <v>205</v>
      </c>
      <c r="AK216">
        <v>0</v>
      </c>
      <c r="AL216">
        <v>0</v>
      </c>
      <c r="AM216">
        <v>0</v>
      </c>
      <c r="AN216">
        <v>0</v>
      </c>
      <c r="AO216">
        <v>0</v>
      </c>
      <c r="AP216">
        <v>0</v>
      </c>
      <c r="AQ216">
        <v>0</v>
      </c>
      <c r="AR216">
        <v>0</v>
      </c>
    </row>
    <row r="217" spans="1:44">
      <c r="A217">
        <f>ROW(Source!A91)</f>
        <v>91</v>
      </c>
      <c r="B217">
        <v>48584622</v>
      </c>
      <c r="C217">
        <v>48584601</v>
      </c>
      <c r="D217">
        <v>40482916</v>
      </c>
      <c r="E217">
        <v>1</v>
      </c>
      <c r="F217">
        <v>1</v>
      </c>
      <c r="G217">
        <v>1</v>
      </c>
      <c r="H217">
        <v>3</v>
      </c>
      <c r="I217" t="s">
        <v>1151</v>
      </c>
      <c r="J217" t="s">
        <v>1152</v>
      </c>
      <c r="K217" t="s">
        <v>1153</v>
      </c>
      <c r="L217">
        <v>1348</v>
      </c>
      <c r="N217">
        <v>1009</v>
      </c>
      <c r="O217" t="s">
        <v>40</v>
      </c>
      <c r="P217" t="s">
        <v>40</v>
      </c>
      <c r="Q217">
        <v>1000</v>
      </c>
      <c r="X217">
        <v>0.05</v>
      </c>
      <c r="Y217">
        <v>6610.69</v>
      </c>
      <c r="Z217">
        <v>0</v>
      </c>
      <c r="AA217">
        <v>0</v>
      </c>
      <c r="AB217">
        <v>0</v>
      </c>
      <c r="AC217">
        <v>0</v>
      </c>
      <c r="AD217">
        <v>1</v>
      </c>
      <c r="AE217">
        <v>0</v>
      </c>
      <c r="AF217" t="s">
        <v>3</v>
      </c>
      <c r="AG217">
        <v>0.05</v>
      </c>
      <c r="AH217">
        <v>2</v>
      </c>
      <c r="AI217">
        <v>48584611</v>
      </c>
      <c r="AJ217">
        <v>206</v>
      </c>
      <c r="AK217">
        <v>0</v>
      </c>
      <c r="AL217">
        <v>0</v>
      </c>
      <c r="AM217">
        <v>0</v>
      </c>
      <c r="AN217">
        <v>0</v>
      </c>
      <c r="AO217">
        <v>0</v>
      </c>
      <c r="AP217">
        <v>0</v>
      </c>
      <c r="AQ217">
        <v>0</v>
      </c>
      <c r="AR217">
        <v>0</v>
      </c>
    </row>
    <row r="218" spans="1:44">
      <c r="A218">
        <f>ROW(Source!A91)</f>
        <v>91</v>
      </c>
      <c r="B218">
        <v>48584623</v>
      </c>
      <c r="C218">
        <v>48584601</v>
      </c>
      <c r="D218">
        <v>40525967</v>
      </c>
      <c r="E218">
        <v>1</v>
      </c>
      <c r="F218">
        <v>1</v>
      </c>
      <c r="G218">
        <v>1</v>
      </c>
      <c r="H218">
        <v>3</v>
      </c>
      <c r="I218" t="s">
        <v>1090</v>
      </c>
      <c r="J218" t="s">
        <v>1091</v>
      </c>
      <c r="K218" t="s">
        <v>1092</v>
      </c>
      <c r="L218">
        <v>1339</v>
      </c>
      <c r="N218">
        <v>1007</v>
      </c>
      <c r="O218" t="s">
        <v>1040</v>
      </c>
      <c r="P218" t="s">
        <v>1040</v>
      </c>
      <c r="Q218">
        <v>1</v>
      </c>
      <c r="X218">
        <v>0.1</v>
      </c>
      <c r="Y218">
        <v>2.4700000000000002</v>
      </c>
      <c r="Z218">
        <v>0</v>
      </c>
      <c r="AA218">
        <v>0</v>
      </c>
      <c r="AB218">
        <v>0</v>
      </c>
      <c r="AC218">
        <v>0</v>
      </c>
      <c r="AD218">
        <v>1</v>
      </c>
      <c r="AE218">
        <v>0</v>
      </c>
      <c r="AF218" t="s">
        <v>3</v>
      </c>
      <c r="AG218">
        <v>0.1</v>
      </c>
      <c r="AH218">
        <v>2</v>
      </c>
      <c r="AI218">
        <v>48584612</v>
      </c>
      <c r="AJ218">
        <v>207</v>
      </c>
      <c r="AK218">
        <v>0</v>
      </c>
      <c r="AL218">
        <v>0</v>
      </c>
      <c r="AM218">
        <v>0</v>
      </c>
      <c r="AN218">
        <v>0</v>
      </c>
      <c r="AO218">
        <v>0</v>
      </c>
      <c r="AP218">
        <v>0</v>
      </c>
      <c r="AQ218">
        <v>0</v>
      </c>
      <c r="AR218">
        <v>0</v>
      </c>
    </row>
    <row r="219" spans="1:44">
      <c r="A219">
        <f>ROW(Source!A94)</f>
        <v>94</v>
      </c>
      <c r="B219">
        <v>48584634</v>
      </c>
      <c r="C219">
        <v>48584626</v>
      </c>
      <c r="D219">
        <v>23134664</v>
      </c>
      <c r="E219">
        <v>1</v>
      </c>
      <c r="F219">
        <v>1</v>
      </c>
      <c r="G219">
        <v>1</v>
      </c>
      <c r="H219">
        <v>1</v>
      </c>
      <c r="I219" t="s">
        <v>1169</v>
      </c>
      <c r="J219" t="s">
        <v>3</v>
      </c>
      <c r="K219" t="s">
        <v>1170</v>
      </c>
      <c r="L219">
        <v>1369</v>
      </c>
      <c r="N219">
        <v>1013</v>
      </c>
      <c r="O219" t="s">
        <v>991</v>
      </c>
      <c r="P219" t="s">
        <v>991</v>
      </c>
      <c r="Q219">
        <v>1</v>
      </c>
      <c r="X219">
        <v>12.91</v>
      </c>
      <c r="Y219">
        <v>0</v>
      </c>
      <c r="Z219">
        <v>0</v>
      </c>
      <c r="AA219">
        <v>0</v>
      </c>
      <c r="AB219">
        <v>8.89</v>
      </c>
      <c r="AC219">
        <v>0</v>
      </c>
      <c r="AD219">
        <v>1</v>
      </c>
      <c r="AE219">
        <v>1</v>
      </c>
      <c r="AF219" t="s">
        <v>3</v>
      </c>
      <c r="AG219">
        <v>12.91</v>
      </c>
      <c r="AH219">
        <v>2</v>
      </c>
      <c r="AI219">
        <v>48584627</v>
      </c>
      <c r="AJ219">
        <v>208</v>
      </c>
      <c r="AK219">
        <v>0</v>
      </c>
      <c r="AL219">
        <v>0</v>
      </c>
      <c r="AM219">
        <v>0</v>
      </c>
      <c r="AN219">
        <v>0</v>
      </c>
      <c r="AO219">
        <v>0</v>
      </c>
      <c r="AP219">
        <v>0</v>
      </c>
      <c r="AQ219">
        <v>0</v>
      </c>
      <c r="AR219">
        <v>0</v>
      </c>
    </row>
    <row r="220" spans="1:44">
      <c r="A220">
        <f>ROW(Source!A94)</f>
        <v>94</v>
      </c>
      <c r="B220">
        <v>48584635</v>
      </c>
      <c r="C220">
        <v>48584626</v>
      </c>
      <c r="D220">
        <v>121548</v>
      </c>
      <c r="E220">
        <v>1</v>
      </c>
      <c r="F220">
        <v>1</v>
      </c>
      <c r="G220">
        <v>1</v>
      </c>
      <c r="H220">
        <v>1</v>
      </c>
      <c r="I220" t="s">
        <v>24</v>
      </c>
      <c r="J220" t="s">
        <v>3</v>
      </c>
      <c r="K220" t="s">
        <v>992</v>
      </c>
      <c r="L220">
        <v>608254</v>
      </c>
      <c r="N220">
        <v>1013</v>
      </c>
      <c r="O220" t="s">
        <v>993</v>
      </c>
      <c r="P220" t="s">
        <v>993</v>
      </c>
      <c r="Q220">
        <v>1</v>
      </c>
      <c r="X220">
        <v>0.14000000000000001</v>
      </c>
      <c r="Y220">
        <v>0</v>
      </c>
      <c r="Z220">
        <v>0</v>
      </c>
      <c r="AA220">
        <v>0</v>
      </c>
      <c r="AB220">
        <v>0</v>
      </c>
      <c r="AC220">
        <v>0</v>
      </c>
      <c r="AD220">
        <v>1</v>
      </c>
      <c r="AE220">
        <v>2</v>
      </c>
      <c r="AF220" t="s">
        <v>3</v>
      </c>
      <c r="AG220">
        <v>0.14000000000000001</v>
      </c>
      <c r="AH220">
        <v>2</v>
      </c>
      <c r="AI220">
        <v>48584628</v>
      </c>
      <c r="AJ220">
        <v>209</v>
      </c>
      <c r="AK220">
        <v>0</v>
      </c>
      <c r="AL220">
        <v>0</v>
      </c>
      <c r="AM220">
        <v>0</v>
      </c>
      <c r="AN220">
        <v>0</v>
      </c>
      <c r="AO220">
        <v>0</v>
      </c>
      <c r="AP220">
        <v>0</v>
      </c>
      <c r="AQ220">
        <v>0</v>
      </c>
      <c r="AR220">
        <v>0</v>
      </c>
    </row>
    <row r="221" spans="1:44">
      <c r="A221">
        <f>ROW(Source!A94)</f>
        <v>94</v>
      </c>
      <c r="B221">
        <v>48584636</v>
      </c>
      <c r="C221">
        <v>48584626</v>
      </c>
      <c r="D221">
        <v>40547139</v>
      </c>
      <c r="E221">
        <v>1</v>
      </c>
      <c r="F221">
        <v>1</v>
      </c>
      <c r="G221">
        <v>1</v>
      </c>
      <c r="H221">
        <v>2</v>
      </c>
      <c r="I221" t="s">
        <v>1177</v>
      </c>
      <c r="J221" t="s">
        <v>1178</v>
      </c>
      <c r="K221" t="s">
        <v>1179</v>
      </c>
      <c r="L221">
        <v>1368</v>
      </c>
      <c r="N221">
        <v>1011</v>
      </c>
      <c r="O221" t="s">
        <v>997</v>
      </c>
      <c r="P221" t="s">
        <v>997</v>
      </c>
      <c r="Q221">
        <v>1</v>
      </c>
      <c r="X221">
        <v>0.14000000000000001</v>
      </c>
      <c r="Y221">
        <v>0</v>
      </c>
      <c r="Z221">
        <v>28.1</v>
      </c>
      <c r="AA221">
        <v>10.35</v>
      </c>
      <c r="AB221">
        <v>0</v>
      </c>
      <c r="AC221">
        <v>0</v>
      </c>
      <c r="AD221">
        <v>1</v>
      </c>
      <c r="AE221">
        <v>0</v>
      </c>
      <c r="AF221" t="s">
        <v>3</v>
      </c>
      <c r="AG221">
        <v>0.14000000000000001</v>
      </c>
      <c r="AH221">
        <v>2</v>
      </c>
      <c r="AI221">
        <v>48584629</v>
      </c>
      <c r="AJ221">
        <v>210</v>
      </c>
      <c r="AK221">
        <v>0</v>
      </c>
      <c r="AL221">
        <v>0</v>
      </c>
      <c r="AM221">
        <v>0</v>
      </c>
      <c r="AN221">
        <v>0</v>
      </c>
      <c r="AO221">
        <v>0</v>
      </c>
      <c r="AP221">
        <v>0</v>
      </c>
      <c r="AQ221">
        <v>0</v>
      </c>
      <c r="AR221">
        <v>0</v>
      </c>
    </row>
    <row r="222" spans="1:44">
      <c r="A222">
        <f>ROW(Source!A94)</f>
        <v>94</v>
      </c>
      <c r="B222">
        <v>48584637</v>
      </c>
      <c r="C222">
        <v>48584626</v>
      </c>
      <c r="D222">
        <v>40548669</v>
      </c>
      <c r="E222">
        <v>1</v>
      </c>
      <c r="F222">
        <v>1</v>
      </c>
      <c r="G222">
        <v>1</v>
      </c>
      <c r="H222">
        <v>2</v>
      </c>
      <c r="I222" t="s">
        <v>1180</v>
      </c>
      <c r="J222" t="s">
        <v>1181</v>
      </c>
      <c r="K222" t="s">
        <v>1182</v>
      </c>
      <c r="L222">
        <v>1368</v>
      </c>
      <c r="N222">
        <v>1011</v>
      </c>
      <c r="O222" t="s">
        <v>997</v>
      </c>
      <c r="P222" t="s">
        <v>997</v>
      </c>
      <c r="Q222">
        <v>1</v>
      </c>
      <c r="X222">
        <v>11.91</v>
      </c>
      <c r="Y222">
        <v>0</v>
      </c>
      <c r="Z222">
        <v>7.52</v>
      </c>
      <c r="AA222">
        <v>0</v>
      </c>
      <c r="AB222">
        <v>0</v>
      </c>
      <c r="AC222">
        <v>0</v>
      </c>
      <c r="AD222">
        <v>1</v>
      </c>
      <c r="AE222">
        <v>0</v>
      </c>
      <c r="AF222" t="s">
        <v>3</v>
      </c>
      <c r="AG222">
        <v>11.91</v>
      </c>
      <c r="AH222">
        <v>2</v>
      </c>
      <c r="AI222">
        <v>48584630</v>
      </c>
      <c r="AJ222">
        <v>211</v>
      </c>
      <c r="AK222">
        <v>0</v>
      </c>
      <c r="AL222">
        <v>0</v>
      </c>
      <c r="AM222">
        <v>0</v>
      </c>
      <c r="AN222">
        <v>0</v>
      </c>
      <c r="AO222">
        <v>0</v>
      </c>
      <c r="AP222">
        <v>0</v>
      </c>
      <c r="AQ222">
        <v>0</v>
      </c>
      <c r="AR222">
        <v>0</v>
      </c>
    </row>
    <row r="223" spans="1:44">
      <c r="A223">
        <f>ROW(Source!A94)</f>
        <v>94</v>
      </c>
      <c r="B223">
        <v>48584638</v>
      </c>
      <c r="C223">
        <v>48584626</v>
      </c>
      <c r="D223">
        <v>40548857</v>
      </c>
      <c r="E223">
        <v>1</v>
      </c>
      <c r="F223">
        <v>1</v>
      </c>
      <c r="G223">
        <v>1</v>
      </c>
      <c r="H223">
        <v>2</v>
      </c>
      <c r="I223" t="s">
        <v>1028</v>
      </c>
      <c r="J223" t="s">
        <v>1029</v>
      </c>
      <c r="K223" t="s">
        <v>1030</v>
      </c>
      <c r="L223">
        <v>1368</v>
      </c>
      <c r="N223">
        <v>1011</v>
      </c>
      <c r="O223" t="s">
        <v>997</v>
      </c>
      <c r="P223" t="s">
        <v>997</v>
      </c>
      <c r="Q223">
        <v>1</v>
      </c>
      <c r="X223">
        <v>0.34</v>
      </c>
      <c r="Y223">
        <v>0</v>
      </c>
      <c r="Z223">
        <v>91.76</v>
      </c>
      <c r="AA223">
        <v>10.35</v>
      </c>
      <c r="AB223">
        <v>0</v>
      </c>
      <c r="AC223">
        <v>0</v>
      </c>
      <c r="AD223">
        <v>1</v>
      </c>
      <c r="AE223">
        <v>0</v>
      </c>
      <c r="AF223" t="s">
        <v>3</v>
      </c>
      <c r="AG223">
        <v>0.34</v>
      </c>
      <c r="AH223">
        <v>2</v>
      </c>
      <c r="AI223">
        <v>48584631</v>
      </c>
      <c r="AJ223">
        <v>212</v>
      </c>
      <c r="AK223">
        <v>0</v>
      </c>
      <c r="AL223">
        <v>0</v>
      </c>
      <c r="AM223">
        <v>0</v>
      </c>
      <c r="AN223">
        <v>0</v>
      </c>
      <c r="AO223">
        <v>0</v>
      </c>
      <c r="AP223">
        <v>0</v>
      </c>
      <c r="AQ223">
        <v>0</v>
      </c>
      <c r="AR223">
        <v>0</v>
      </c>
    </row>
    <row r="224" spans="1:44">
      <c r="A224">
        <f>ROW(Source!A94)</f>
        <v>94</v>
      </c>
      <c r="B224">
        <v>48584639</v>
      </c>
      <c r="C224">
        <v>48584626</v>
      </c>
      <c r="D224">
        <v>40482877</v>
      </c>
      <c r="E224">
        <v>1</v>
      </c>
      <c r="F224">
        <v>1</v>
      </c>
      <c r="G224">
        <v>1</v>
      </c>
      <c r="H224">
        <v>3</v>
      </c>
      <c r="I224" t="s">
        <v>1099</v>
      </c>
      <c r="J224" t="s">
        <v>1100</v>
      </c>
      <c r="K224" t="s">
        <v>1101</v>
      </c>
      <c r="L224">
        <v>1346</v>
      </c>
      <c r="N224">
        <v>1009</v>
      </c>
      <c r="O224" t="s">
        <v>220</v>
      </c>
      <c r="P224" t="s">
        <v>220</v>
      </c>
      <c r="Q224">
        <v>1</v>
      </c>
      <c r="X224">
        <v>1</v>
      </c>
      <c r="Y224">
        <v>1.82</v>
      </c>
      <c r="Z224">
        <v>0</v>
      </c>
      <c r="AA224">
        <v>0</v>
      </c>
      <c r="AB224">
        <v>0</v>
      </c>
      <c r="AC224">
        <v>0</v>
      </c>
      <c r="AD224">
        <v>1</v>
      </c>
      <c r="AE224">
        <v>0</v>
      </c>
      <c r="AF224" t="s">
        <v>3</v>
      </c>
      <c r="AG224">
        <v>1</v>
      </c>
      <c r="AH224">
        <v>2</v>
      </c>
      <c r="AI224">
        <v>48584632</v>
      </c>
      <c r="AJ224">
        <v>213</v>
      </c>
      <c r="AK224">
        <v>0</v>
      </c>
      <c r="AL224">
        <v>0</v>
      </c>
      <c r="AM224">
        <v>0</v>
      </c>
      <c r="AN224">
        <v>0</v>
      </c>
      <c r="AO224">
        <v>0</v>
      </c>
      <c r="AP224">
        <v>0</v>
      </c>
      <c r="AQ224">
        <v>0</v>
      </c>
      <c r="AR224">
        <v>0</v>
      </c>
    </row>
    <row r="225" spans="1:44">
      <c r="A225">
        <f>ROW(Source!A94)</f>
        <v>94</v>
      </c>
      <c r="B225">
        <v>48584640</v>
      </c>
      <c r="C225">
        <v>48584626</v>
      </c>
      <c r="D225">
        <v>40496286</v>
      </c>
      <c r="E225">
        <v>1</v>
      </c>
      <c r="F225">
        <v>1</v>
      </c>
      <c r="G225">
        <v>1</v>
      </c>
      <c r="H225">
        <v>3</v>
      </c>
      <c r="I225" t="s">
        <v>1589</v>
      </c>
      <c r="J225" t="s">
        <v>1590</v>
      </c>
      <c r="K225" t="s">
        <v>1591</v>
      </c>
      <c r="L225">
        <v>1346</v>
      </c>
      <c r="N225">
        <v>1009</v>
      </c>
      <c r="O225" t="s">
        <v>220</v>
      </c>
      <c r="P225" t="s">
        <v>220</v>
      </c>
      <c r="Q225">
        <v>1</v>
      </c>
      <c r="X225">
        <v>32.200000000000003</v>
      </c>
      <c r="Y225">
        <v>0</v>
      </c>
      <c r="Z225">
        <v>0</v>
      </c>
      <c r="AA225">
        <v>0</v>
      </c>
      <c r="AB225">
        <v>0</v>
      </c>
      <c r="AC225">
        <v>0</v>
      </c>
      <c r="AD225">
        <v>0</v>
      </c>
      <c r="AE225">
        <v>0</v>
      </c>
      <c r="AF225" t="s">
        <v>3</v>
      </c>
      <c r="AG225">
        <v>32.200000000000003</v>
      </c>
      <c r="AH225">
        <v>3</v>
      </c>
      <c r="AI225">
        <v>-1</v>
      </c>
      <c r="AJ225" t="s">
        <v>3</v>
      </c>
      <c r="AK225">
        <v>0</v>
      </c>
      <c r="AL225">
        <v>0</v>
      </c>
      <c r="AM225">
        <v>0</v>
      </c>
      <c r="AN225">
        <v>0</v>
      </c>
      <c r="AO225">
        <v>0</v>
      </c>
      <c r="AP225">
        <v>0</v>
      </c>
      <c r="AQ225">
        <v>0</v>
      </c>
      <c r="AR225">
        <v>0</v>
      </c>
    </row>
    <row r="226" spans="1:44">
      <c r="A226">
        <f>ROW(Source!A94)</f>
        <v>94</v>
      </c>
      <c r="B226">
        <v>48584641</v>
      </c>
      <c r="C226">
        <v>48584626</v>
      </c>
      <c r="D226">
        <v>40525967</v>
      </c>
      <c r="E226">
        <v>1</v>
      </c>
      <c r="F226">
        <v>1</v>
      </c>
      <c r="G226">
        <v>1</v>
      </c>
      <c r="H226">
        <v>3</v>
      </c>
      <c r="I226" t="s">
        <v>1090</v>
      </c>
      <c r="J226" t="s">
        <v>1091</v>
      </c>
      <c r="K226" t="s">
        <v>1092</v>
      </c>
      <c r="L226">
        <v>1339</v>
      </c>
      <c r="N226">
        <v>1007</v>
      </c>
      <c r="O226" t="s">
        <v>1040</v>
      </c>
      <c r="P226" t="s">
        <v>1040</v>
      </c>
      <c r="Q226">
        <v>1</v>
      </c>
      <c r="X226">
        <v>0.01</v>
      </c>
      <c r="Y226">
        <v>2.4700000000000002</v>
      </c>
      <c r="Z226">
        <v>0</v>
      </c>
      <c r="AA226">
        <v>0</v>
      </c>
      <c r="AB226">
        <v>0</v>
      </c>
      <c r="AC226">
        <v>0</v>
      </c>
      <c r="AD226">
        <v>1</v>
      </c>
      <c r="AE226">
        <v>0</v>
      </c>
      <c r="AF226" t="s">
        <v>3</v>
      </c>
      <c r="AG226">
        <v>0.01</v>
      </c>
      <c r="AH226">
        <v>2</v>
      </c>
      <c r="AI226">
        <v>48584633</v>
      </c>
      <c r="AJ226">
        <v>214</v>
      </c>
      <c r="AK226">
        <v>0</v>
      </c>
      <c r="AL226">
        <v>0</v>
      </c>
      <c r="AM226">
        <v>0</v>
      </c>
      <c r="AN226">
        <v>0</v>
      </c>
      <c r="AO226">
        <v>0</v>
      </c>
      <c r="AP226">
        <v>0</v>
      </c>
      <c r="AQ226">
        <v>0</v>
      </c>
      <c r="AR226">
        <v>0</v>
      </c>
    </row>
    <row r="227" spans="1:44">
      <c r="A227">
        <f>ROW(Source!A96)</f>
        <v>96</v>
      </c>
      <c r="B227">
        <v>48584652</v>
      </c>
      <c r="C227">
        <v>48584643</v>
      </c>
      <c r="D227">
        <v>23129805</v>
      </c>
      <c r="E227">
        <v>1</v>
      </c>
      <c r="F227">
        <v>1</v>
      </c>
      <c r="G227">
        <v>1</v>
      </c>
      <c r="H227">
        <v>1</v>
      </c>
      <c r="I227" t="s">
        <v>1183</v>
      </c>
      <c r="J227" t="s">
        <v>3</v>
      </c>
      <c r="K227" t="s">
        <v>1184</v>
      </c>
      <c r="L227">
        <v>1369</v>
      </c>
      <c r="N227">
        <v>1013</v>
      </c>
      <c r="O227" t="s">
        <v>991</v>
      </c>
      <c r="P227" t="s">
        <v>991</v>
      </c>
      <c r="Q227">
        <v>1</v>
      </c>
      <c r="X227">
        <v>69.040000000000006</v>
      </c>
      <c r="Y227">
        <v>0</v>
      </c>
      <c r="Z227">
        <v>0</v>
      </c>
      <c r="AA227">
        <v>0</v>
      </c>
      <c r="AB227">
        <v>7.97</v>
      </c>
      <c r="AC227">
        <v>0</v>
      </c>
      <c r="AD227">
        <v>1</v>
      </c>
      <c r="AE227">
        <v>1</v>
      </c>
      <c r="AF227" t="s">
        <v>3</v>
      </c>
      <c r="AG227">
        <v>69.040000000000006</v>
      </c>
      <c r="AH227">
        <v>2</v>
      </c>
      <c r="AI227">
        <v>48584644</v>
      </c>
      <c r="AJ227">
        <v>215</v>
      </c>
      <c r="AK227">
        <v>0</v>
      </c>
      <c r="AL227">
        <v>0</v>
      </c>
      <c r="AM227">
        <v>0</v>
      </c>
      <c r="AN227">
        <v>0</v>
      </c>
      <c r="AO227">
        <v>0</v>
      </c>
      <c r="AP227">
        <v>0</v>
      </c>
      <c r="AQ227">
        <v>0</v>
      </c>
      <c r="AR227">
        <v>0</v>
      </c>
    </row>
    <row r="228" spans="1:44">
      <c r="A228">
        <f>ROW(Source!A96)</f>
        <v>96</v>
      </c>
      <c r="B228">
        <v>48584653</v>
      </c>
      <c r="C228">
        <v>48584643</v>
      </c>
      <c r="D228">
        <v>121548</v>
      </c>
      <c r="E228">
        <v>1</v>
      </c>
      <c r="F228">
        <v>1</v>
      </c>
      <c r="G228">
        <v>1</v>
      </c>
      <c r="H228">
        <v>1</v>
      </c>
      <c r="I228" t="s">
        <v>24</v>
      </c>
      <c r="J228" t="s">
        <v>3</v>
      </c>
      <c r="K228" t="s">
        <v>992</v>
      </c>
      <c r="L228">
        <v>608254</v>
      </c>
      <c r="N228">
        <v>1013</v>
      </c>
      <c r="O228" t="s">
        <v>993</v>
      </c>
      <c r="P228" t="s">
        <v>993</v>
      </c>
      <c r="Q228">
        <v>1</v>
      </c>
      <c r="X228">
        <v>1</v>
      </c>
      <c r="Y228">
        <v>0</v>
      </c>
      <c r="Z228">
        <v>0</v>
      </c>
      <c r="AA228">
        <v>0</v>
      </c>
      <c r="AB228">
        <v>0</v>
      </c>
      <c r="AC228">
        <v>0</v>
      </c>
      <c r="AD228">
        <v>1</v>
      </c>
      <c r="AE228">
        <v>2</v>
      </c>
      <c r="AF228" t="s">
        <v>3</v>
      </c>
      <c r="AG228">
        <v>1</v>
      </c>
      <c r="AH228">
        <v>2</v>
      </c>
      <c r="AI228">
        <v>48584645</v>
      </c>
      <c r="AJ228">
        <v>216</v>
      </c>
      <c r="AK228">
        <v>0</v>
      </c>
      <c r="AL228">
        <v>0</v>
      </c>
      <c r="AM228">
        <v>0</v>
      </c>
      <c r="AN228">
        <v>0</v>
      </c>
      <c r="AO228">
        <v>0</v>
      </c>
      <c r="AP228">
        <v>0</v>
      </c>
      <c r="AQ228">
        <v>0</v>
      </c>
      <c r="AR228">
        <v>0</v>
      </c>
    </row>
    <row r="229" spans="1:44">
      <c r="A229">
        <f>ROW(Source!A96)</f>
        <v>96</v>
      </c>
      <c r="B229">
        <v>48584654</v>
      </c>
      <c r="C229">
        <v>48584643</v>
      </c>
      <c r="D229">
        <v>40547141</v>
      </c>
      <c r="E229">
        <v>1</v>
      </c>
      <c r="F229">
        <v>1</v>
      </c>
      <c r="G229">
        <v>1</v>
      </c>
      <c r="H229">
        <v>2</v>
      </c>
      <c r="I229" t="s">
        <v>1009</v>
      </c>
      <c r="J229" t="s">
        <v>1017</v>
      </c>
      <c r="K229" t="s">
        <v>1011</v>
      </c>
      <c r="L229">
        <v>1368</v>
      </c>
      <c r="N229">
        <v>1011</v>
      </c>
      <c r="O229" t="s">
        <v>997</v>
      </c>
      <c r="P229" t="s">
        <v>997</v>
      </c>
      <c r="Q229">
        <v>1</v>
      </c>
      <c r="X229">
        <v>1</v>
      </c>
      <c r="Y229">
        <v>0</v>
      </c>
      <c r="Z229">
        <v>32.090000000000003</v>
      </c>
      <c r="AA229">
        <v>12.1</v>
      </c>
      <c r="AB229">
        <v>0</v>
      </c>
      <c r="AC229">
        <v>0</v>
      </c>
      <c r="AD229">
        <v>1</v>
      </c>
      <c r="AE229">
        <v>0</v>
      </c>
      <c r="AF229" t="s">
        <v>3</v>
      </c>
      <c r="AG229">
        <v>1</v>
      </c>
      <c r="AH229">
        <v>2</v>
      </c>
      <c r="AI229">
        <v>48584646</v>
      </c>
      <c r="AJ229">
        <v>217</v>
      </c>
      <c r="AK229">
        <v>0</v>
      </c>
      <c r="AL229">
        <v>0</v>
      </c>
      <c r="AM229">
        <v>0</v>
      </c>
      <c r="AN229">
        <v>0</v>
      </c>
      <c r="AO229">
        <v>0</v>
      </c>
      <c r="AP229">
        <v>0</v>
      </c>
      <c r="AQ229">
        <v>0</v>
      </c>
      <c r="AR229">
        <v>0</v>
      </c>
    </row>
    <row r="230" spans="1:44">
      <c r="A230">
        <f>ROW(Source!A96)</f>
        <v>96</v>
      </c>
      <c r="B230">
        <v>48584655</v>
      </c>
      <c r="C230">
        <v>48584643</v>
      </c>
      <c r="D230">
        <v>40548615</v>
      </c>
      <c r="E230">
        <v>1</v>
      </c>
      <c r="F230">
        <v>1</v>
      </c>
      <c r="G230">
        <v>1</v>
      </c>
      <c r="H230">
        <v>2</v>
      </c>
      <c r="I230" t="s">
        <v>1025</v>
      </c>
      <c r="J230" t="s">
        <v>1026</v>
      </c>
      <c r="K230" t="s">
        <v>1027</v>
      </c>
      <c r="L230">
        <v>1368</v>
      </c>
      <c r="N230">
        <v>1011</v>
      </c>
      <c r="O230" t="s">
        <v>997</v>
      </c>
      <c r="P230" t="s">
        <v>997</v>
      </c>
      <c r="Q230">
        <v>1</v>
      </c>
      <c r="X230">
        <v>0.94</v>
      </c>
      <c r="Y230">
        <v>0</v>
      </c>
      <c r="Z230">
        <v>0.96</v>
      </c>
      <c r="AA230">
        <v>0</v>
      </c>
      <c r="AB230">
        <v>0</v>
      </c>
      <c r="AC230">
        <v>0</v>
      </c>
      <c r="AD230">
        <v>1</v>
      </c>
      <c r="AE230">
        <v>0</v>
      </c>
      <c r="AF230" t="s">
        <v>3</v>
      </c>
      <c r="AG230">
        <v>0.94</v>
      </c>
      <c r="AH230">
        <v>2</v>
      </c>
      <c r="AI230">
        <v>48584647</v>
      </c>
      <c r="AJ230">
        <v>218</v>
      </c>
      <c r="AK230">
        <v>0</v>
      </c>
      <c r="AL230">
        <v>0</v>
      </c>
      <c r="AM230">
        <v>0</v>
      </c>
      <c r="AN230">
        <v>0</v>
      </c>
      <c r="AO230">
        <v>0</v>
      </c>
      <c r="AP230">
        <v>0</v>
      </c>
      <c r="AQ230">
        <v>0</v>
      </c>
      <c r="AR230">
        <v>0</v>
      </c>
    </row>
    <row r="231" spans="1:44">
      <c r="A231">
        <f>ROW(Source!A96)</f>
        <v>96</v>
      </c>
      <c r="B231">
        <v>48584656</v>
      </c>
      <c r="C231">
        <v>48584643</v>
      </c>
      <c r="D231">
        <v>40548677</v>
      </c>
      <c r="E231">
        <v>1</v>
      </c>
      <c r="F231">
        <v>1</v>
      </c>
      <c r="G231">
        <v>1</v>
      </c>
      <c r="H231">
        <v>2</v>
      </c>
      <c r="I231" t="s">
        <v>1185</v>
      </c>
      <c r="J231" t="s">
        <v>1186</v>
      </c>
      <c r="K231" t="s">
        <v>1187</v>
      </c>
      <c r="L231">
        <v>1368</v>
      </c>
      <c r="N231">
        <v>1011</v>
      </c>
      <c r="O231" t="s">
        <v>997</v>
      </c>
      <c r="P231" t="s">
        <v>997</v>
      </c>
      <c r="Q231">
        <v>1</v>
      </c>
      <c r="X231">
        <v>2.7</v>
      </c>
      <c r="Y231">
        <v>0</v>
      </c>
      <c r="Z231">
        <v>1.98</v>
      </c>
      <c r="AA231">
        <v>0</v>
      </c>
      <c r="AB231">
        <v>0</v>
      </c>
      <c r="AC231">
        <v>0</v>
      </c>
      <c r="AD231">
        <v>1</v>
      </c>
      <c r="AE231">
        <v>0</v>
      </c>
      <c r="AF231" t="s">
        <v>3</v>
      </c>
      <c r="AG231">
        <v>2.7</v>
      </c>
      <c r="AH231">
        <v>2</v>
      </c>
      <c r="AI231">
        <v>48584648</v>
      </c>
      <c r="AJ231">
        <v>219</v>
      </c>
      <c r="AK231">
        <v>0</v>
      </c>
      <c r="AL231">
        <v>0</v>
      </c>
      <c r="AM231">
        <v>0</v>
      </c>
      <c r="AN231">
        <v>0</v>
      </c>
      <c r="AO231">
        <v>0</v>
      </c>
      <c r="AP231">
        <v>0</v>
      </c>
      <c r="AQ231">
        <v>0</v>
      </c>
      <c r="AR231">
        <v>0</v>
      </c>
    </row>
    <row r="232" spans="1:44">
      <c r="A232">
        <f>ROW(Source!A96)</f>
        <v>96</v>
      </c>
      <c r="B232">
        <v>48584657</v>
      </c>
      <c r="C232">
        <v>48584643</v>
      </c>
      <c r="D232">
        <v>40548857</v>
      </c>
      <c r="E232">
        <v>1</v>
      </c>
      <c r="F232">
        <v>1</v>
      </c>
      <c r="G232">
        <v>1</v>
      </c>
      <c r="H232">
        <v>2</v>
      </c>
      <c r="I232" t="s">
        <v>1028</v>
      </c>
      <c r="J232" t="s">
        <v>1029</v>
      </c>
      <c r="K232" t="s">
        <v>1030</v>
      </c>
      <c r="L232">
        <v>1368</v>
      </c>
      <c r="N232">
        <v>1011</v>
      </c>
      <c r="O232" t="s">
        <v>997</v>
      </c>
      <c r="P232" t="s">
        <v>997</v>
      </c>
      <c r="Q232">
        <v>1</v>
      </c>
      <c r="X232">
        <v>1.45</v>
      </c>
      <c r="Y232">
        <v>0</v>
      </c>
      <c r="Z232">
        <v>91.76</v>
      </c>
      <c r="AA232">
        <v>10.35</v>
      </c>
      <c r="AB232">
        <v>0</v>
      </c>
      <c r="AC232">
        <v>0</v>
      </c>
      <c r="AD232">
        <v>1</v>
      </c>
      <c r="AE232">
        <v>0</v>
      </c>
      <c r="AF232" t="s">
        <v>3</v>
      </c>
      <c r="AG232">
        <v>1.45</v>
      </c>
      <c r="AH232">
        <v>2</v>
      </c>
      <c r="AI232">
        <v>48584649</v>
      </c>
      <c r="AJ232">
        <v>220</v>
      </c>
      <c r="AK232">
        <v>0</v>
      </c>
      <c r="AL232">
        <v>0</v>
      </c>
      <c r="AM232">
        <v>0</v>
      </c>
      <c r="AN232">
        <v>0</v>
      </c>
      <c r="AO232">
        <v>0</v>
      </c>
      <c r="AP232">
        <v>0</v>
      </c>
      <c r="AQ232">
        <v>0</v>
      </c>
      <c r="AR232">
        <v>0</v>
      </c>
    </row>
    <row r="233" spans="1:44">
      <c r="A233">
        <f>ROW(Source!A96)</f>
        <v>96</v>
      </c>
      <c r="B233">
        <v>48584658</v>
      </c>
      <c r="C233">
        <v>48584643</v>
      </c>
      <c r="D233">
        <v>40489140</v>
      </c>
      <c r="E233">
        <v>1</v>
      </c>
      <c r="F233">
        <v>1</v>
      </c>
      <c r="G233">
        <v>1</v>
      </c>
      <c r="H233">
        <v>3</v>
      </c>
      <c r="I233" t="s">
        <v>1041</v>
      </c>
      <c r="J233" t="s">
        <v>1042</v>
      </c>
      <c r="K233" t="s">
        <v>1043</v>
      </c>
      <c r="L233">
        <v>1348</v>
      </c>
      <c r="N233">
        <v>1009</v>
      </c>
      <c r="O233" t="s">
        <v>40</v>
      </c>
      <c r="P233" t="s">
        <v>40</v>
      </c>
      <c r="Q233">
        <v>1000</v>
      </c>
      <c r="X233">
        <v>2.35E-2</v>
      </c>
      <c r="Y233">
        <v>12936</v>
      </c>
      <c r="Z233">
        <v>0</v>
      </c>
      <c r="AA233">
        <v>0</v>
      </c>
      <c r="AB233">
        <v>0</v>
      </c>
      <c r="AC233">
        <v>0</v>
      </c>
      <c r="AD233">
        <v>1</v>
      </c>
      <c r="AE233">
        <v>0</v>
      </c>
      <c r="AF233" t="s">
        <v>3</v>
      </c>
      <c r="AG233">
        <v>2.35E-2</v>
      </c>
      <c r="AH233">
        <v>2</v>
      </c>
      <c r="AI233">
        <v>48584650</v>
      </c>
      <c r="AJ233">
        <v>221</v>
      </c>
      <c r="AK233">
        <v>0</v>
      </c>
      <c r="AL233">
        <v>0</v>
      </c>
      <c r="AM233">
        <v>0</v>
      </c>
      <c r="AN233">
        <v>0</v>
      </c>
      <c r="AO233">
        <v>0</v>
      </c>
      <c r="AP233">
        <v>0</v>
      </c>
      <c r="AQ233">
        <v>0</v>
      </c>
      <c r="AR233">
        <v>0</v>
      </c>
    </row>
    <row r="234" spans="1:44">
      <c r="A234">
        <f>ROW(Source!A96)</f>
        <v>96</v>
      </c>
      <c r="B234">
        <v>48584659</v>
      </c>
      <c r="C234">
        <v>48584643</v>
      </c>
      <c r="D234">
        <v>40504256</v>
      </c>
      <c r="E234">
        <v>1</v>
      </c>
      <c r="F234">
        <v>1</v>
      </c>
      <c r="G234">
        <v>1</v>
      </c>
      <c r="H234">
        <v>3</v>
      </c>
      <c r="I234" t="s">
        <v>1188</v>
      </c>
      <c r="J234" t="s">
        <v>1189</v>
      </c>
      <c r="K234" t="s">
        <v>1190</v>
      </c>
      <c r="L234">
        <v>1339</v>
      </c>
      <c r="N234">
        <v>1007</v>
      </c>
      <c r="O234" t="s">
        <v>1040</v>
      </c>
      <c r="P234" t="s">
        <v>1040</v>
      </c>
      <c r="Q234">
        <v>1</v>
      </c>
      <c r="X234">
        <v>4.9000000000000004</v>
      </c>
      <c r="Y234">
        <v>3078.85</v>
      </c>
      <c r="Z234">
        <v>0</v>
      </c>
      <c r="AA234">
        <v>0</v>
      </c>
      <c r="AB234">
        <v>0</v>
      </c>
      <c r="AC234">
        <v>0</v>
      </c>
      <c r="AD234">
        <v>1</v>
      </c>
      <c r="AE234">
        <v>0</v>
      </c>
      <c r="AF234" t="s">
        <v>3</v>
      </c>
      <c r="AG234">
        <v>4.9000000000000004</v>
      </c>
      <c r="AH234">
        <v>2</v>
      </c>
      <c r="AI234">
        <v>48584651</v>
      </c>
      <c r="AJ234">
        <v>222</v>
      </c>
      <c r="AK234">
        <v>0</v>
      </c>
      <c r="AL234">
        <v>0</v>
      </c>
      <c r="AM234">
        <v>0</v>
      </c>
      <c r="AN234">
        <v>0</v>
      </c>
      <c r="AO234">
        <v>0</v>
      </c>
      <c r="AP234">
        <v>0</v>
      </c>
      <c r="AQ234">
        <v>0</v>
      </c>
      <c r="AR234">
        <v>0</v>
      </c>
    </row>
    <row r="235" spans="1:44">
      <c r="A235">
        <f>ROW(Source!A97)</f>
        <v>97</v>
      </c>
      <c r="B235">
        <v>48584668</v>
      </c>
      <c r="C235">
        <v>48584660</v>
      </c>
      <c r="D235">
        <v>23134664</v>
      </c>
      <c r="E235">
        <v>1</v>
      </c>
      <c r="F235">
        <v>1</v>
      </c>
      <c r="G235">
        <v>1</v>
      </c>
      <c r="H235">
        <v>1</v>
      </c>
      <c r="I235" t="s">
        <v>1169</v>
      </c>
      <c r="J235" t="s">
        <v>3</v>
      </c>
      <c r="K235" t="s">
        <v>1170</v>
      </c>
      <c r="L235">
        <v>1369</v>
      </c>
      <c r="N235">
        <v>1013</v>
      </c>
      <c r="O235" t="s">
        <v>991</v>
      </c>
      <c r="P235" t="s">
        <v>991</v>
      </c>
      <c r="Q235">
        <v>1</v>
      </c>
      <c r="X235">
        <v>12.91</v>
      </c>
      <c r="Y235">
        <v>0</v>
      </c>
      <c r="Z235">
        <v>0</v>
      </c>
      <c r="AA235">
        <v>0</v>
      </c>
      <c r="AB235">
        <v>8.89</v>
      </c>
      <c r="AC235">
        <v>0</v>
      </c>
      <c r="AD235">
        <v>1</v>
      </c>
      <c r="AE235">
        <v>1</v>
      </c>
      <c r="AF235" t="s">
        <v>3</v>
      </c>
      <c r="AG235">
        <v>12.91</v>
      </c>
      <c r="AH235">
        <v>2</v>
      </c>
      <c r="AI235">
        <v>48584661</v>
      </c>
      <c r="AJ235">
        <v>223</v>
      </c>
      <c r="AK235">
        <v>0</v>
      </c>
      <c r="AL235">
        <v>0</v>
      </c>
      <c r="AM235">
        <v>0</v>
      </c>
      <c r="AN235">
        <v>0</v>
      </c>
      <c r="AO235">
        <v>0</v>
      </c>
      <c r="AP235">
        <v>0</v>
      </c>
      <c r="AQ235">
        <v>0</v>
      </c>
      <c r="AR235">
        <v>0</v>
      </c>
    </row>
    <row r="236" spans="1:44">
      <c r="A236">
        <f>ROW(Source!A97)</f>
        <v>97</v>
      </c>
      <c r="B236">
        <v>48584669</v>
      </c>
      <c r="C236">
        <v>48584660</v>
      </c>
      <c r="D236">
        <v>121548</v>
      </c>
      <c r="E236">
        <v>1</v>
      </c>
      <c r="F236">
        <v>1</v>
      </c>
      <c r="G236">
        <v>1</v>
      </c>
      <c r="H236">
        <v>1</v>
      </c>
      <c r="I236" t="s">
        <v>24</v>
      </c>
      <c r="J236" t="s">
        <v>3</v>
      </c>
      <c r="K236" t="s">
        <v>992</v>
      </c>
      <c r="L236">
        <v>608254</v>
      </c>
      <c r="N236">
        <v>1013</v>
      </c>
      <c r="O236" t="s">
        <v>993</v>
      </c>
      <c r="P236" t="s">
        <v>993</v>
      </c>
      <c r="Q236">
        <v>1</v>
      </c>
      <c r="X236">
        <v>0.14000000000000001</v>
      </c>
      <c r="Y236">
        <v>0</v>
      </c>
      <c r="Z236">
        <v>0</v>
      </c>
      <c r="AA236">
        <v>0</v>
      </c>
      <c r="AB236">
        <v>0</v>
      </c>
      <c r="AC236">
        <v>0</v>
      </c>
      <c r="AD236">
        <v>1</v>
      </c>
      <c r="AE236">
        <v>2</v>
      </c>
      <c r="AF236" t="s">
        <v>3</v>
      </c>
      <c r="AG236">
        <v>0.14000000000000001</v>
      </c>
      <c r="AH236">
        <v>2</v>
      </c>
      <c r="AI236">
        <v>48584662</v>
      </c>
      <c r="AJ236">
        <v>224</v>
      </c>
      <c r="AK236">
        <v>0</v>
      </c>
      <c r="AL236">
        <v>0</v>
      </c>
      <c r="AM236">
        <v>0</v>
      </c>
      <c r="AN236">
        <v>0</v>
      </c>
      <c r="AO236">
        <v>0</v>
      </c>
      <c r="AP236">
        <v>0</v>
      </c>
      <c r="AQ236">
        <v>0</v>
      </c>
      <c r="AR236">
        <v>0</v>
      </c>
    </row>
    <row r="237" spans="1:44">
      <c r="A237">
        <f>ROW(Source!A97)</f>
        <v>97</v>
      </c>
      <c r="B237">
        <v>48584670</v>
      </c>
      <c r="C237">
        <v>48584660</v>
      </c>
      <c r="D237">
        <v>40547139</v>
      </c>
      <c r="E237">
        <v>1</v>
      </c>
      <c r="F237">
        <v>1</v>
      </c>
      <c r="G237">
        <v>1</v>
      </c>
      <c r="H237">
        <v>2</v>
      </c>
      <c r="I237" t="s">
        <v>1177</v>
      </c>
      <c r="J237" t="s">
        <v>1178</v>
      </c>
      <c r="K237" t="s">
        <v>1179</v>
      </c>
      <c r="L237">
        <v>1368</v>
      </c>
      <c r="N237">
        <v>1011</v>
      </c>
      <c r="O237" t="s">
        <v>997</v>
      </c>
      <c r="P237" t="s">
        <v>997</v>
      </c>
      <c r="Q237">
        <v>1</v>
      </c>
      <c r="X237">
        <v>0.14000000000000001</v>
      </c>
      <c r="Y237">
        <v>0</v>
      </c>
      <c r="Z237">
        <v>28.1</v>
      </c>
      <c r="AA237">
        <v>10.35</v>
      </c>
      <c r="AB237">
        <v>0</v>
      </c>
      <c r="AC237">
        <v>0</v>
      </c>
      <c r="AD237">
        <v>1</v>
      </c>
      <c r="AE237">
        <v>0</v>
      </c>
      <c r="AF237" t="s">
        <v>3</v>
      </c>
      <c r="AG237">
        <v>0.14000000000000001</v>
      </c>
      <c r="AH237">
        <v>2</v>
      </c>
      <c r="AI237">
        <v>48584663</v>
      </c>
      <c r="AJ237">
        <v>225</v>
      </c>
      <c r="AK237">
        <v>0</v>
      </c>
      <c r="AL237">
        <v>0</v>
      </c>
      <c r="AM237">
        <v>0</v>
      </c>
      <c r="AN237">
        <v>0</v>
      </c>
      <c r="AO237">
        <v>0</v>
      </c>
      <c r="AP237">
        <v>0</v>
      </c>
      <c r="AQ237">
        <v>0</v>
      </c>
      <c r="AR237">
        <v>0</v>
      </c>
    </row>
    <row r="238" spans="1:44">
      <c r="A238">
        <f>ROW(Source!A97)</f>
        <v>97</v>
      </c>
      <c r="B238">
        <v>48584671</v>
      </c>
      <c r="C238">
        <v>48584660</v>
      </c>
      <c r="D238">
        <v>40548669</v>
      </c>
      <c r="E238">
        <v>1</v>
      </c>
      <c r="F238">
        <v>1</v>
      </c>
      <c r="G238">
        <v>1</v>
      </c>
      <c r="H238">
        <v>2</v>
      </c>
      <c r="I238" t="s">
        <v>1180</v>
      </c>
      <c r="J238" t="s">
        <v>1181</v>
      </c>
      <c r="K238" t="s">
        <v>1182</v>
      </c>
      <c r="L238">
        <v>1368</v>
      </c>
      <c r="N238">
        <v>1011</v>
      </c>
      <c r="O238" t="s">
        <v>997</v>
      </c>
      <c r="P238" t="s">
        <v>997</v>
      </c>
      <c r="Q238">
        <v>1</v>
      </c>
      <c r="X238">
        <v>11.91</v>
      </c>
      <c r="Y238">
        <v>0</v>
      </c>
      <c r="Z238">
        <v>7.52</v>
      </c>
      <c r="AA238">
        <v>0</v>
      </c>
      <c r="AB238">
        <v>0</v>
      </c>
      <c r="AC238">
        <v>0</v>
      </c>
      <c r="AD238">
        <v>1</v>
      </c>
      <c r="AE238">
        <v>0</v>
      </c>
      <c r="AF238" t="s">
        <v>3</v>
      </c>
      <c r="AG238">
        <v>11.91</v>
      </c>
      <c r="AH238">
        <v>2</v>
      </c>
      <c r="AI238">
        <v>48584664</v>
      </c>
      <c r="AJ238">
        <v>226</v>
      </c>
      <c r="AK238">
        <v>0</v>
      </c>
      <c r="AL238">
        <v>0</v>
      </c>
      <c r="AM238">
        <v>0</v>
      </c>
      <c r="AN238">
        <v>0</v>
      </c>
      <c r="AO238">
        <v>0</v>
      </c>
      <c r="AP238">
        <v>0</v>
      </c>
      <c r="AQ238">
        <v>0</v>
      </c>
      <c r="AR238">
        <v>0</v>
      </c>
    </row>
    <row r="239" spans="1:44">
      <c r="A239">
        <f>ROW(Source!A97)</f>
        <v>97</v>
      </c>
      <c r="B239">
        <v>48584672</v>
      </c>
      <c r="C239">
        <v>48584660</v>
      </c>
      <c r="D239">
        <v>40548857</v>
      </c>
      <c r="E239">
        <v>1</v>
      </c>
      <c r="F239">
        <v>1</v>
      </c>
      <c r="G239">
        <v>1</v>
      </c>
      <c r="H239">
        <v>2</v>
      </c>
      <c r="I239" t="s">
        <v>1028</v>
      </c>
      <c r="J239" t="s">
        <v>1029</v>
      </c>
      <c r="K239" t="s">
        <v>1030</v>
      </c>
      <c r="L239">
        <v>1368</v>
      </c>
      <c r="N239">
        <v>1011</v>
      </c>
      <c r="O239" t="s">
        <v>997</v>
      </c>
      <c r="P239" t="s">
        <v>997</v>
      </c>
      <c r="Q239">
        <v>1</v>
      </c>
      <c r="X239">
        <v>0.34</v>
      </c>
      <c r="Y239">
        <v>0</v>
      </c>
      <c r="Z239">
        <v>91.76</v>
      </c>
      <c r="AA239">
        <v>10.35</v>
      </c>
      <c r="AB239">
        <v>0</v>
      </c>
      <c r="AC239">
        <v>0</v>
      </c>
      <c r="AD239">
        <v>1</v>
      </c>
      <c r="AE239">
        <v>0</v>
      </c>
      <c r="AF239" t="s">
        <v>3</v>
      </c>
      <c r="AG239">
        <v>0.34</v>
      </c>
      <c r="AH239">
        <v>2</v>
      </c>
      <c r="AI239">
        <v>48584665</v>
      </c>
      <c r="AJ239">
        <v>227</v>
      </c>
      <c r="AK239">
        <v>0</v>
      </c>
      <c r="AL239">
        <v>0</v>
      </c>
      <c r="AM239">
        <v>0</v>
      </c>
      <c r="AN239">
        <v>0</v>
      </c>
      <c r="AO239">
        <v>0</v>
      </c>
      <c r="AP239">
        <v>0</v>
      </c>
      <c r="AQ239">
        <v>0</v>
      </c>
      <c r="AR239">
        <v>0</v>
      </c>
    </row>
    <row r="240" spans="1:44">
      <c r="A240">
        <f>ROW(Source!A97)</f>
        <v>97</v>
      </c>
      <c r="B240">
        <v>48584673</v>
      </c>
      <c r="C240">
        <v>48584660</v>
      </c>
      <c r="D240">
        <v>40482877</v>
      </c>
      <c r="E240">
        <v>1</v>
      </c>
      <c r="F240">
        <v>1</v>
      </c>
      <c r="G240">
        <v>1</v>
      </c>
      <c r="H240">
        <v>3</v>
      </c>
      <c r="I240" t="s">
        <v>1099</v>
      </c>
      <c r="J240" t="s">
        <v>1100</v>
      </c>
      <c r="K240" t="s">
        <v>1101</v>
      </c>
      <c r="L240">
        <v>1346</v>
      </c>
      <c r="N240">
        <v>1009</v>
      </c>
      <c r="O240" t="s">
        <v>220</v>
      </c>
      <c r="P240" t="s">
        <v>220</v>
      </c>
      <c r="Q240">
        <v>1</v>
      </c>
      <c r="X240">
        <v>1</v>
      </c>
      <c r="Y240">
        <v>1.82</v>
      </c>
      <c r="Z240">
        <v>0</v>
      </c>
      <c r="AA240">
        <v>0</v>
      </c>
      <c r="AB240">
        <v>0</v>
      </c>
      <c r="AC240">
        <v>0</v>
      </c>
      <c r="AD240">
        <v>1</v>
      </c>
      <c r="AE240">
        <v>0</v>
      </c>
      <c r="AF240" t="s">
        <v>3</v>
      </c>
      <c r="AG240">
        <v>1</v>
      </c>
      <c r="AH240">
        <v>2</v>
      </c>
      <c r="AI240">
        <v>48584666</v>
      </c>
      <c r="AJ240">
        <v>228</v>
      </c>
      <c r="AK240">
        <v>0</v>
      </c>
      <c r="AL240">
        <v>0</v>
      </c>
      <c r="AM240">
        <v>0</v>
      </c>
      <c r="AN240">
        <v>0</v>
      </c>
      <c r="AO240">
        <v>0</v>
      </c>
      <c r="AP240">
        <v>0</v>
      </c>
      <c r="AQ240">
        <v>0</v>
      </c>
      <c r="AR240">
        <v>0</v>
      </c>
    </row>
    <row r="241" spans="1:44">
      <c r="A241">
        <f>ROW(Source!A97)</f>
        <v>97</v>
      </c>
      <c r="B241">
        <v>48584674</v>
      </c>
      <c r="C241">
        <v>48584660</v>
      </c>
      <c r="D241">
        <v>40496286</v>
      </c>
      <c r="E241">
        <v>1</v>
      </c>
      <c r="F241">
        <v>1</v>
      </c>
      <c r="G241">
        <v>1</v>
      </c>
      <c r="H241">
        <v>3</v>
      </c>
      <c r="I241" t="s">
        <v>1589</v>
      </c>
      <c r="J241" t="s">
        <v>1590</v>
      </c>
      <c r="K241" t="s">
        <v>1591</v>
      </c>
      <c r="L241">
        <v>1346</v>
      </c>
      <c r="N241">
        <v>1009</v>
      </c>
      <c r="O241" t="s">
        <v>220</v>
      </c>
      <c r="P241" t="s">
        <v>220</v>
      </c>
      <c r="Q241">
        <v>1</v>
      </c>
      <c r="X241">
        <v>32.200000000000003</v>
      </c>
      <c r="Y241">
        <v>0</v>
      </c>
      <c r="Z241">
        <v>0</v>
      </c>
      <c r="AA241">
        <v>0</v>
      </c>
      <c r="AB241">
        <v>0</v>
      </c>
      <c r="AC241">
        <v>0</v>
      </c>
      <c r="AD241">
        <v>0</v>
      </c>
      <c r="AE241">
        <v>0</v>
      </c>
      <c r="AF241" t="s">
        <v>3</v>
      </c>
      <c r="AG241">
        <v>32.200000000000003</v>
      </c>
      <c r="AH241">
        <v>3</v>
      </c>
      <c r="AI241">
        <v>-1</v>
      </c>
      <c r="AJ241" t="s">
        <v>3</v>
      </c>
      <c r="AK241">
        <v>0</v>
      </c>
      <c r="AL241">
        <v>0</v>
      </c>
      <c r="AM241">
        <v>0</v>
      </c>
      <c r="AN241">
        <v>0</v>
      </c>
      <c r="AO241">
        <v>0</v>
      </c>
      <c r="AP241">
        <v>0</v>
      </c>
      <c r="AQ241">
        <v>0</v>
      </c>
      <c r="AR241">
        <v>0</v>
      </c>
    </row>
    <row r="242" spans="1:44">
      <c r="A242">
        <f>ROW(Source!A97)</f>
        <v>97</v>
      </c>
      <c r="B242">
        <v>48584675</v>
      </c>
      <c r="C242">
        <v>48584660</v>
      </c>
      <c r="D242">
        <v>40525967</v>
      </c>
      <c r="E242">
        <v>1</v>
      </c>
      <c r="F242">
        <v>1</v>
      </c>
      <c r="G242">
        <v>1</v>
      </c>
      <c r="H242">
        <v>3</v>
      </c>
      <c r="I242" t="s">
        <v>1090</v>
      </c>
      <c r="J242" t="s">
        <v>1091</v>
      </c>
      <c r="K242" t="s">
        <v>1092</v>
      </c>
      <c r="L242">
        <v>1339</v>
      </c>
      <c r="N242">
        <v>1007</v>
      </c>
      <c r="O242" t="s">
        <v>1040</v>
      </c>
      <c r="P242" t="s">
        <v>1040</v>
      </c>
      <c r="Q242">
        <v>1</v>
      </c>
      <c r="X242">
        <v>0.01</v>
      </c>
      <c r="Y242">
        <v>2.4700000000000002</v>
      </c>
      <c r="Z242">
        <v>0</v>
      </c>
      <c r="AA242">
        <v>0</v>
      </c>
      <c r="AB242">
        <v>0</v>
      </c>
      <c r="AC242">
        <v>0</v>
      </c>
      <c r="AD242">
        <v>1</v>
      </c>
      <c r="AE242">
        <v>0</v>
      </c>
      <c r="AF242" t="s">
        <v>3</v>
      </c>
      <c r="AG242">
        <v>0.01</v>
      </c>
      <c r="AH242">
        <v>2</v>
      </c>
      <c r="AI242">
        <v>48584667</v>
      </c>
      <c r="AJ242">
        <v>229</v>
      </c>
      <c r="AK242">
        <v>0</v>
      </c>
      <c r="AL242">
        <v>0</v>
      </c>
      <c r="AM242">
        <v>0</v>
      </c>
      <c r="AN242">
        <v>0</v>
      </c>
      <c r="AO242">
        <v>0</v>
      </c>
      <c r="AP242">
        <v>0</v>
      </c>
      <c r="AQ242">
        <v>0</v>
      </c>
      <c r="AR242">
        <v>0</v>
      </c>
    </row>
    <row r="243" spans="1:44">
      <c r="A243">
        <f>ROW(Source!A99)</f>
        <v>99</v>
      </c>
      <c r="B243">
        <v>48584684</v>
      </c>
      <c r="C243">
        <v>48584677</v>
      </c>
      <c r="D243">
        <v>23131309</v>
      </c>
      <c r="E243">
        <v>1</v>
      </c>
      <c r="F243">
        <v>1</v>
      </c>
      <c r="G243">
        <v>1</v>
      </c>
      <c r="H243">
        <v>1</v>
      </c>
      <c r="I243" t="s">
        <v>1191</v>
      </c>
      <c r="J243" t="s">
        <v>3</v>
      </c>
      <c r="K243" t="s">
        <v>1192</v>
      </c>
      <c r="L243">
        <v>1369</v>
      </c>
      <c r="N243">
        <v>1013</v>
      </c>
      <c r="O243" t="s">
        <v>991</v>
      </c>
      <c r="P243" t="s">
        <v>991</v>
      </c>
      <c r="Q243">
        <v>1</v>
      </c>
      <c r="X243">
        <v>42.4</v>
      </c>
      <c r="Y243">
        <v>0</v>
      </c>
      <c r="Z243">
        <v>0</v>
      </c>
      <c r="AA243">
        <v>0</v>
      </c>
      <c r="AB243">
        <v>7.77</v>
      </c>
      <c r="AC243">
        <v>0</v>
      </c>
      <c r="AD243">
        <v>1</v>
      </c>
      <c r="AE243">
        <v>1</v>
      </c>
      <c r="AF243" t="s">
        <v>3</v>
      </c>
      <c r="AG243">
        <v>42.4</v>
      </c>
      <c r="AH243">
        <v>2</v>
      </c>
      <c r="AI243">
        <v>48584678</v>
      </c>
      <c r="AJ243">
        <v>230</v>
      </c>
      <c r="AK243">
        <v>0</v>
      </c>
      <c r="AL243">
        <v>0</v>
      </c>
      <c r="AM243">
        <v>0</v>
      </c>
      <c r="AN243">
        <v>0</v>
      </c>
      <c r="AO243">
        <v>0</v>
      </c>
      <c r="AP243">
        <v>0</v>
      </c>
      <c r="AQ243">
        <v>0</v>
      </c>
      <c r="AR243">
        <v>0</v>
      </c>
    </row>
    <row r="244" spans="1:44">
      <c r="A244">
        <f>ROW(Source!A99)</f>
        <v>99</v>
      </c>
      <c r="B244">
        <v>48584685</v>
      </c>
      <c r="C244">
        <v>48584677</v>
      </c>
      <c r="D244">
        <v>121548</v>
      </c>
      <c r="E244">
        <v>1</v>
      </c>
      <c r="F244">
        <v>1</v>
      </c>
      <c r="G244">
        <v>1</v>
      </c>
      <c r="H244">
        <v>1</v>
      </c>
      <c r="I244" t="s">
        <v>24</v>
      </c>
      <c r="J244" t="s">
        <v>3</v>
      </c>
      <c r="K244" t="s">
        <v>992</v>
      </c>
      <c r="L244">
        <v>608254</v>
      </c>
      <c r="N244">
        <v>1013</v>
      </c>
      <c r="O244" t="s">
        <v>993</v>
      </c>
      <c r="P244" t="s">
        <v>993</v>
      </c>
      <c r="Q244">
        <v>1</v>
      </c>
      <c r="X244">
        <v>0.35</v>
      </c>
      <c r="Y244">
        <v>0</v>
      </c>
      <c r="Z244">
        <v>0</v>
      </c>
      <c r="AA244">
        <v>0</v>
      </c>
      <c r="AB244">
        <v>0</v>
      </c>
      <c r="AC244">
        <v>0</v>
      </c>
      <c r="AD244">
        <v>1</v>
      </c>
      <c r="AE244">
        <v>2</v>
      </c>
      <c r="AF244" t="s">
        <v>3</v>
      </c>
      <c r="AG244">
        <v>0.35</v>
      </c>
      <c r="AH244">
        <v>2</v>
      </c>
      <c r="AI244">
        <v>48584679</v>
      </c>
      <c r="AJ244">
        <v>231</v>
      </c>
      <c r="AK244">
        <v>0</v>
      </c>
      <c r="AL244">
        <v>0</v>
      </c>
      <c r="AM244">
        <v>0</v>
      </c>
      <c r="AN244">
        <v>0</v>
      </c>
      <c r="AO244">
        <v>0</v>
      </c>
      <c r="AP244">
        <v>0</v>
      </c>
      <c r="AQ244">
        <v>0</v>
      </c>
      <c r="AR244">
        <v>0</v>
      </c>
    </row>
    <row r="245" spans="1:44">
      <c r="A245">
        <f>ROW(Source!A99)</f>
        <v>99</v>
      </c>
      <c r="B245">
        <v>48584686</v>
      </c>
      <c r="C245">
        <v>48584677</v>
      </c>
      <c r="D245">
        <v>40547141</v>
      </c>
      <c r="E245">
        <v>1</v>
      </c>
      <c r="F245">
        <v>1</v>
      </c>
      <c r="G245">
        <v>1</v>
      </c>
      <c r="H245">
        <v>2</v>
      </c>
      <c r="I245" t="s">
        <v>1009</v>
      </c>
      <c r="J245" t="s">
        <v>1017</v>
      </c>
      <c r="K245" t="s">
        <v>1011</v>
      </c>
      <c r="L245">
        <v>1368</v>
      </c>
      <c r="N245">
        <v>1011</v>
      </c>
      <c r="O245" t="s">
        <v>997</v>
      </c>
      <c r="P245" t="s">
        <v>997</v>
      </c>
      <c r="Q245">
        <v>1</v>
      </c>
      <c r="X245">
        <v>0.35</v>
      </c>
      <c r="Y245">
        <v>0</v>
      </c>
      <c r="Z245">
        <v>32.090000000000003</v>
      </c>
      <c r="AA245">
        <v>12.1</v>
      </c>
      <c r="AB245">
        <v>0</v>
      </c>
      <c r="AC245">
        <v>0</v>
      </c>
      <c r="AD245">
        <v>1</v>
      </c>
      <c r="AE245">
        <v>0</v>
      </c>
      <c r="AF245" t="s">
        <v>3</v>
      </c>
      <c r="AG245">
        <v>0.35</v>
      </c>
      <c r="AH245">
        <v>2</v>
      </c>
      <c r="AI245">
        <v>48584680</v>
      </c>
      <c r="AJ245">
        <v>232</v>
      </c>
      <c r="AK245">
        <v>0</v>
      </c>
      <c r="AL245">
        <v>0</v>
      </c>
      <c r="AM245">
        <v>0</v>
      </c>
      <c r="AN245">
        <v>0</v>
      </c>
      <c r="AO245">
        <v>0</v>
      </c>
      <c r="AP245">
        <v>0</v>
      </c>
      <c r="AQ245">
        <v>0</v>
      </c>
      <c r="AR245">
        <v>0</v>
      </c>
    </row>
    <row r="246" spans="1:44">
      <c r="A246">
        <f>ROW(Source!A99)</f>
        <v>99</v>
      </c>
      <c r="B246">
        <v>48584687</v>
      </c>
      <c r="C246">
        <v>48584677</v>
      </c>
      <c r="D246">
        <v>40548857</v>
      </c>
      <c r="E246">
        <v>1</v>
      </c>
      <c r="F246">
        <v>1</v>
      </c>
      <c r="G246">
        <v>1</v>
      </c>
      <c r="H246">
        <v>2</v>
      </c>
      <c r="I246" t="s">
        <v>1028</v>
      </c>
      <c r="J246" t="s">
        <v>1029</v>
      </c>
      <c r="K246" t="s">
        <v>1030</v>
      </c>
      <c r="L246">
        <v>1368</v>
      </c>
      <c r="N246">
        <v>1011</v>
      </c>
      <c r="O246" t="s">
        <v>997</v>
      </c>
      <c r="P246" t="s">
        <v>997</v>
      </c>
      <c r="Q246">
        <v>1</v>
      </c>
      <c r="X246">
        <v>0.5</v>
      </c>
      <c r="Y246">
        <v>0</v>
      </c>
      <c r="Z246">
        <v>91.76</v>
      </c>
      <c r="AA246">
        <v>10.35</v>
      </c>
      <c r="AB246">
        <v>0</v>
      </c>
      <c r="AC246">
        <v>0</v>
      </c>
      <c r="AD246">
        <v>1</v>
      </c>
      <c r="AE246">
        <v>0</v>
      </c>
      <c r="AF246" t="s">
        <v>3</v>
      </c>
      <c r="AG246">
        <v>0.5</v>
      </c>
      <c r="AH246">
        <v>2</v>
      </c>
      <c r="AI246">
        <v>48584681</v>
      </c>
      <c r="AJ246">
        <v>233</v>
      </c>
      <c r="AK246">
        <v>0</v>
      </c>
      <c r="AL246">
        <v>0</v>
      </c>
      <c r="AM246">
        <v>0</v>
      </c>
      <c r="AN246">
        <v>0</v>
      </c>
      <c r="AO246">
        <v>0</v>
      </c>
      <c r="AP246">
        <v>0</v>
      </c>
      <c r="AQ246">
        <v>0</v>
      </c>
      <c r="AR246">
        <v>0</v>
      </c>
    </row>
    <row r="247" spans="1:44">
      <c r="A247">
        <f>ROW(Source!A99)</f>
        <v>99</v>
      </c>
      <c r="B247">
        <v>48584688</v>
      </c>
      <c r="C247">
        <v>48584677</v>
      </c>
      <c r="D247">
        <v>40485741</v>
      </c>
      <c r="E247">
        <v>1</v>
      </c>
      <c r="F247">
        <v>1</v>
      </c>
      <c r="G247">
        <v>1</v>
      </c>
      <c r="H247">
        <v>3</v>
      </c>
      <c r="I247" t="s">
        <v>233</v>
      </c>
      <c r="J247" t="s">
        <v>235</v>
      </c>
      <c r="K247" t="s">
        <v>234</v>
      </c>
      <c r="L247">
        <v>1327</v>
      </c>
      <c r="N247">
        <v>1005</v>
      </c>
      <c r="O247" t="s">
        <v>105</v>
      </c>
      <c r="P247" t="s">
        <v>105</v>
      </c>
      <c r="Q247">
        <v>1</v>
      </c>
      <c r="X247">
        <v>102</v>
      </c>
      <c r="Y247">
        <v>67.599999999999994</v>
      </c>
      <c r="Z247">
        <v>0</v>
      </c>
      <c r="AA247">
        <v>0</v>
      </c>
      <c r="AB247">
        <v>0</v>
      </c>
      <c r="AC247">
        <v>0</v>
      </c>
      <c r="AD247">
        <v>1</v>
      </c>
      <c r="AE247">
        <v>0</v>
      </c>
      <c r="AF247" t="s">
        <v>3</v>
      </c>
      <c r="AG247">
        <v>102</v>
      </c>
      <c r="AH247">
        <v>3</v>
      </c>
      <c r="AI247">
        <v>-1</v>
      </c>
      <c r="AJ247" t="s">
        <v>3</v>
      </c>
      <c r="AK247">
        <v>0</v>
      </c>
      <c r="AL247">
        <v>0</v>
      </c>
      <c r="AM247">
        <v>0</v>
      </c>
      <c r="AN247">
        <v>0</v>
      </c>
      <c r="AO247">
        <v>0</v>
      </c>
      <c r="AP247">
        <v>0</v>
      </c>
      <c r="AQ247">
        <v>0</v>
      </c>
      <c r="AR247">
        <v>0</v>
      </c>
    </row>
    <row r="248" spans="1:44">
      <c r="A248">
        <f>ROW(Source!A99)</f>
        <v>99</v>
      </c>
      <c r="B248">
        <v>48584689</v>
      </c>
      <c r="C248">
        <v>48584677</v>
      </c>
      <c r="D248">
        <v>40484315</v>
      </c>
      <c r="E248">
        <v>1</v>
      </c>
      <c r="F248">
        <v>1</v>
      </c>
      <c r="G248">
        <v>1</v>
      </c>
      <c r="H248">
        <v>3</v>
      </c>
      <c r="I248" t="s">
        <v>1193</v>
      </c>
      <c r="J248" t="s">
        <v>1194</v>
      </c>
      <c r="K248" t="s">
        <v>1195</v>
      </c>
      <c r="L248">
        <v>1348</v>
      </c>
      <c r="N248">
        <v>1009</v>
      </c>
      <c r="O248" t="s">
        <v>40</v>
      </c>
      <c r="P248" t="s">
        <v>40</v>
      </c>
      <c r="Q248">
        <v>1000</v>
      </c>
      <c r="X248">
        <v>0.05</v>
      </c>
      <c r="Y248">
        <v>11300</v>
      </c>
      <c r="Z248">
        <v>0</v>
      </c>
      <c r="AA248">
        <v>0</v>
      </c>
      <c r="AB248">
        <v>0</v>
      </c>
      <c r="AC248">
        <v>0</v>
      </c>
      <c r="AD248">
        <v>1</v>
      </c>
      <c r="AE248">
        <v>0</v>
      </c>
      <c r="AF248" t="s">
        <v>3</v>
      </c>
      <c r="AG248">
        <v>0.05</v>
      </c>
      <c r="AH248">
        <v>2</v>
      </c>
      <c r="AI248">
        <v>48584682</v>
      </c>
      <c r="AJ248">
        <v>234</v>
      </c>
      <c r="AK248">
        <v>0</v>
      </c>
      <c r="AL248">
        <v>0</v>
      </c>
      <c r="AM248">
        <v>0</v>
      </c>
      <c r="AN248">
        <v>0</v>
      </c>
      <c r="AO248">
        <v>0</v>
      </c>
      <c r="AP248">
        <v>0</v>
      </c>
      <c r="AQ248">
        <v>0</v>
      </c>
      <c r="AR248">
        <v>0</v>
      </c>
    </row>
    <row r="249" spans="1:44">
      <c r="A249">
        <f>ROW(Source!A99)</f>
        <v>99</v>
      </c>
      <c r="B249">
        <v>48584690</v>
      </c>
      <c r="C249">
        <v>48584677</v>
      </c>
      <c r="D249">
        <v>40482877</v>
      </c>
      <c r="E249">
        <v>1</v>
      </c>
      <c r="F249">
        <v>1</v>
      </c>
      <c r="G249">
        <v>1</v>
      </c>
      <c r="H249">
        <v>3</v>
      </c>
      <c r="I249" t="s">
        <v>1099</v>
      </c>
      <c r="J249" t="s">
        <v>1100</v>
      </c>
      <c r="K249" t="s">
        <v>1101</v>
      </c>
      <c r="L249">
        <v>1346</v>
      </c>
      <c r="N249">
        <v>1009</v>
      </c>
      <c r="O249" t="s">
        <v>220</v>
      </c>
      <c r="P249" t="s">
        <v>220</v>
      </c>
      <c r="Q249">
        <v>1</v>
      </c>
      <c r="X249">
        <v>0.5</v>
      </c>
      <c r="Y249">
        <v>1.82</v>
      </c>
      <c r="Z249">
        <v>0</v>
      </c>
      <c r="AA249">
        <v>0</v>
      </c>
      <c r="AB249">
        <v>0</v>
      </c>
      <c r="AC249">
        <v>0</v>
      </c>
      <c r="AD249">
        <v>1</v>
      </c>
      <c r="AE249">
        <v>0</v>
      </c>
      <c r="AF249" t="s">
        <v>3</v>
      </c>
      <c r="AG249">
        <v>0.5</v>
      </c>
      <c r="AH249">
        <v>2</v>
      </c>
      <c r="AI249">
        <v>48584683</v>
      </c>
      <c r="AJ249">
        <v>235</v>
      </c>
      <c r="AK249">
        <v>0</v>
      </c>
      <c r="AL249">
        <v>0</v>
      </c>
      <c r="AM249">
        <v>0</v>
      </c>
      <c r="AN249">
        <v>0</v>
      </c>
      <c r="AO249">
        <v>0</v>
      </c>
      <c r="AP249">
        <v>0</v>
      </c>
      <c r="AQ249">
        <v>0</v>
      </c>
      <c r="AR249">
        <v>0</v>
      </c>
    </row>
    <row r="250" spans="1:44">
      <c r="A250">
        <f>ROW(Source!A102)</f>
        <v>102</v>
      </c>
      <c r="B250">
        <v>48584698</v>
      </c>
      <c r="C250">
        <v>48584693</v>
      </c>
      <c r="D250">
        <v>23129805</v>
      </c>
      <c r="E250">
        <v>1</v>
      </c>
      <c r="F250">
        <v>1</v>
      </c>
      <c r="G250">
        <v>1</v>
      </c>
      <c r="H250">
        <v>1</v>
      </c>
      <c r="I250" t="s">
        <v>1183</v>
      </c>
      <c r="J250" t="s">
        <v>3</v>
      </c>
      <c r="K250" t="s">
        <v>1184</v>
      </c>
      <c r="L250">
        <v>1369</v>
      </c>
      <c r="N250">
        <v>1013</v>
      </c>
      <c r="O250" t="s">
        <v>991</v>
      </c>
      <c r="P250" t="s">
        <v>991</v>
      </c>
      <c r="Q250">
        <v>1</v>
      </c>
      <c r="X250">
        <v>7.65</v>
      </c>
      <c r="Y250">
        <v>0</v>
      </c>
      <c r="Z250">
        <v>0</v>
      </c>
      <c r="AA250">
        <v>0</v>
      </c>
      <c r="AB250">
        <v>7.97</v>
      </c>
      <c r="AC250">
        <v>0</v>
      </c>
      <c r="AD250">
        <v>1</v>
      </c>
      <c r="AE250">
        <v>1</v>
      </c>
      <c r="AF250" t="s">
        <v>3</v>
      </c>
      <c r="AG250">
        <v>7.65</v>
      </c>
      <c r="AH250">
        <v>2</v>
      </c>
      <c r="AI250">
        <v>48584694</v>
      </c>
      <c r="AJ250">
        <v>236</v>
      </c>
      <c r="AK250">
        <v>0</v>
      </c>
      <c r="AL250">
        <v>0</v>
      </c>
      <c r="AM250">
        <v>0</v>
      </c>
      <c r="AN250">
        <v>0</v>
      </c>
      <c r="AO250">
        <v>0</v>
      </c>
      <c r="AP250">
        <v>0</v>
      </c>
      <c r="AQ250">
        <v>0</v>
      </c>
      <c r="AR250">
        <v>0</v>
      </c>
    </row>
    <row r="251" spans="1:44">
      <c r="A251">
        <f>ROW(Source!A102)</f>
        <v>102</v>
      </c>
      <c r="B251">
        <v>48584699</v>
      </c>
      <c r="C251">
        <v>48584693</v>
      </c>
      <c r="D251">
        <v>40548857</v>
      </c>
      <c r="E251">
        <v>1</v>
      </c>
      <c r="F251">
        <v>1</v>
      </c>
      <c r="G251">
        <v>1</v>
      </c>
      <c r="H251">
        <v>2</v>
      </c>
      <c r="I251" t="s">
        <v>1028</v>
      </c>
      <c r="J251" t="s">
        <v>1029</v>
      </c>
      <c r="K251" t="s">
        <v>1030</v>
      </c>
      <c r="L251">
        <v>1368</v>
      </c>
      <c r="N251">
        <v>1011</v>
      </c>
      <c r="O251" t="s">
        <v>997</v>
      </c>
      <c r="P251" t="s">
        <v>997</v>
      </c>
      <c r="Q251">
        <v>1</v>
      </c>
      <c r="X251">
        <v>0.08</v>
      </c>
      <c r="Y251">
        <v>0</v>
      </c>
      <c r="Z251">
        <v>91.76</v>
      </c>
      <c r="AA251">
        <v>10.35</v>
      </c>
      <c r="AB251">
        <v>0</v>
      </c>
      <c r="AC251">
        <v>0</v>
      </c>
      <c r="AD251">
        <v>1</v>
      </c>
      <c r="AE251">
        <v>0</v>
      </c>
      <c r="AF251" t="s">
        <v>3</v>
      </c>
      <c r="AG251">
        <v>0.08</v>
      </c>
      <c r="AH251">
        <v>2</v>
      </c>
      <c r="AI251">
        <v>48584695</v>
      </c>
      <c r="AJ251">
        <v>237</v>
      </c>
      <c r="AK251">
        <v>0</v>
      </c>
      <c r="AL251">
        <v>0</v>
      </c>
      <c r="AM251">
        <v>0</v>
      </c>
      <c r="AN251">
        <v>0</v>
      </c>
      <c r="AO251">
        <v>0</v>
      </c>
      <c r="AP251">
        <v>0</v>
      </c>
      <c r="AQ251">
        <v>0</v>
      </c>
      <c r="AR251">
        <v>0</v>
      </c>
    </row>
    <row r="252" spans="1:44">
      <c r="A252">
        <f>ROW(Source!A102)</f>
        <v>102</v>
      </c>
      <c r="B252">
        <v>48584700</v>
      </c>
      <c r="C252">
        <v>48584693</v>
      </c>
      <c r="D252">
        <v>40489146</v>
      </c>
      <c r="E252">
        <v>1</v>
      </c>
      <c r="F252">
        <v>1</v>
      </c>
      <c r="G252">
        <v>1</v>
      </c>
      <c r="H252">
        <v>3</v>
      </c>
      <c r="I252" t="s">
        <v>1031</v>
      </c>
      <c r="J252" t="s">
        <v>1032</v>
      </c>
      <c r="K252" t="s">
        <v>1033</v>
      </c>
      <c r="L252">
        <v>1348</v>
      </c>
      <c r="N252">
        <v>1009</v>
      </c>
      <c r="O252" t="s">
        <v>40</v>
      </c>
      <c r="P252" t="s">
        <v>40</v>
      </c>
      <c r="Q252">
        <v>1000</v>
      </c>
      <c r="X252">
        <v>2.9999999999999997E-4</v>
      </c>
      <c r="Y252">
        <v>9167</v>
      </c>
      <c r="Z252">
        <v>0</v>
      </c>
      <c r="AA252">
        <v>0</v>
      </c>
      <c r="AB252">
        <v>0</v>
      </c>
      <c r="AC252">
        <v>0</v>
      </c>
      <c r="AD252">
        <v>1</v>
      </c>
      <c r="AE252">
        <v>0</v>
      </c>
      <c r="AF252" t="s">
        <v>3</v>
      </c>
      <c r="AG252">
        <v>2.9999999999999997E-4</v>
      </c>
      <c r="AH252">
        <v>2</v>
      </c>
      <c r="AI252">
        <v>48584696</v>
      </c>
      <c r="AJ252">
        <v>238</v>
      </c>
      <c r="AK252">
        <v>0</v>
      </c>
      <c r="AL252">
        <v>0</v>
      </c>
      <c r="AM252">
        <v>0</v>
      </c>
      <c r="AN252">
        <v>0</v>
      </c>
      <c r="AO252">
        <v>0</v>
      </c>
      <c r="AP252">
        <v>0</v>
      </c>
      <c r="AQ252">
        <v>0</v>
      </c>
      <c r="AR252">
        <v>0</v>
      </c>
    </row>
    <row r="253" spans="1:44">
      <c r="A253">
        <f>ROW(Source!A102)</f>
        <v>102</v>
      </c>
      <c r="B253">
        <v>48584701</v>
      </c>
      <c r="C253">
        <v>48584693</v>
      </c>
      <c r="D253">
        <v>40504262</v>
      </c>
      <c r="E253">
        <v>1</v>
      </c>
      <c r="F253">
        <v>1</v>
      </c>
      <c r="G253">
        <v>1</v>
      </c>
      <c r="H253">
        <v>3</v>
      </c>
      <c r="I253" t="s">
        <v>1196</v>
      </c>
      <c r="J253" t="s">
        <v>1197</v>
      </c>
      <c r="K253" t="s">
        <v>1198</v>
      </c>
      <c r="L253">
        <v>1301</v>
      </c>
      <c r="N253">
        <v>1003</v>
      </c>
      <c r="O253" t="s">
        <v>116</v>
      </c>
      <c r="P253" t="s">
        <v>116</v>
      </c>
      <c r="Q253">
        <v>1</v>
      </c>
      <c r="X253">
        <v>101</v>
      </c>
      <c r="Y253">
        <v>7.2</v>
      </c>
      <c r="Z253">
        <v>0</v>
      </c>
      <c r="AA253">
        <v>0</v>
      </c>
      <c r="AB253">
        <v>0</v>
      </c>
      <c r="AC253">
        <v>0</v>
      </c>
      <c r="AD253">
        <v>1</v>
      </c>
      <c r="AE253">
        <v>0</v>
      </c>
      <c r="AF253" t="s">
        <v>3</v>
      </c>
      <c r="AG253">
        <v>101</v>
      </c>
      <c r="AH253">
        <v>2</v>
      </c>
      <c r="AI253">
        <v>48584697</v>
      </c>
      <c r="AJ253">
        <v>239</v>
      </c>
      <c r="AK253">
        <v>0</v>
      </c>
      <c r="AL253">
        <v>0</v>
      </c>
      <c r="AM253">
        <v>0</v>
      </c>
      <c r="AN253">
        <v>0</v>
      </c>
      <c r="AO253">
        <v>0</v>
      </c>
      <c r="AP253">
        <v>0</v>
      </c>
      <c r="AQ253">
        <v>0</v>
      </c>
      <c r="AR253">
        <v>0</v>
      </c>
    </row>
    <row r="254" spans="1:44">
      <c r="A254">
        <f>ROW(Source!A105)</f>
        <v>105</v>
      </c>
      <c r="B254">
        <v>48584710</v>
      </c>
      <c r="C254">
        <v>48584704</v>
      </c>
      <c r="D254">
        <v>23129438</v>
      </c>
      <c r="E254">
        <v>1</v>
      </c>
      <c r="F254">
        <v>1</v>
      </c>
      <c r="G254">
        <v>1</v>
      </c>
      <c r="H254">
        <v>1</v>
      </c>
      <c r="I254" t="s">
        <v>1199</v>
      </c>
      <c r="J254" t="s">
        <v>3</v>
      </c>
      <c r="K254" t="s">
        <v>1200</v>
      </c>
      <c r="L254">
        <v>1369</v>
      </c>
      <c r="N254">
        <v>1013</v>
      </c>
      <c r="O254" t="s">
        <v>991</v>
      </c>
      <c r="P254" t="s">
        <v>991</v>
      </c>
      <c r="Q254">
        <v>1</v>
      </c>
      <c r="X254">
        <v>102.46</v>
      </c>
      <c r="Y254">
        <v>0</v>
      </c>
      <c r="Z254">
        <v>0</v>
      </c>
      <c r="AA254">
        <v>0</v>
      </c>
      <c r="AB254">
        <v>8.7899999999999991</v>
      </c>
      <c r="AC254">
        <v>0</v>
      </c>
      <c r="AD254">
        <v>1</v>
      </c>
      <c r="AE254">
        <v>1</v>
      </c>
      <c r="AF254" t="s">
        <v>3</v>
      </c>
      <c r="AG254">
        <v>102.46</v>
      </c>
      <c r="AH254">
        <v>2</v>
      </c>
      <c r="AI254">
        <v>48584705</v>
      </c>
      <c r="AJ254">
        <v>240</v>
      </c>
      <c r="AK254">
        <v>0</v>
      </c>
      <c r="AL254">
        <v>0</v>
      </c>
      <c r="AM254">
        <v>0</v>
      </c>
      <c r="AN254">
        <v>0</v>
      </c>
      <c r="AO254">
        <v>0</v>
      </c>
      <c r="AP254">
        <v>0</v>
      </c>
      <c r="AQ254">
        <v>0</v>
      </c>
      <c r="AR254">
        <v>0</v>
      </c>
    </row>
    <row r="255" spans="1:44">
      <c r="A255">
        <f>ROW(Source!A105)</f>
        <v>105</v>
      </c>
      <c r="B255">
        <v>48584711</v>
      </c>
      <c r="C255">
        <v>48584704</v>
      </c>
      <c r="D255">
        <v>121548</v>
      </c>
      <c r="E255">
        <v>1</v>
      </c>
      <c r="F255">
        <v>1</v>
      </c>
      <c r="G255">
        <v>1</v>
      </c>
      <c r="H255">
        <v>1</v>
      </c>
      <c r="I255" t="s">
        <v>24</v>
      </c>
      <c r="J255" t="s">
        <v>3</v>
      </c>
      <c r="K255" t="s">
        <v>992</v>
      </c>
      <c r="L255">
        <v>608254</v>
      </c>
      <c r="N255">
        <v>1013</v>
      </c>
      <c r="O255" t="s">
        <v>993</v>
      </c>
      <c r="P255" t="s">
        <v>993</v>
      </c>
      <c r="Q255">
        <v>1</v>
      </c>
      <c r="X255">
        <v>0.76</v>
      </c>
      <c r="Y255">
        <v>0</v>
      </c>
      <c r="Z255">
        <v>0</v>
      </c>
      <c r="AA255">
        <v>0</v>
      </c>
      <c r="AB255">
        <v>0</v>
      </c>
      <c r="AC255">
        <v>0</v>
      </c>
      <c r="AD255">
        <v>1</v>
      </c>
      <c r="AE255">
        <v>2</v>
      </c>
      <c r="AF255" t="s">
        <v>3</v>
      </c>
      <c r="AG255">
        <v>0.76</v>
      </c>
      <c r="AH255">
        <v>2</v>
      </c>
      <c r="AI255">
        <v>48584706</v>
      </c>
      <c r="AJ255">
        <v>241</v>
      </c>
      <c r="AK255">
        <v>0</v>
      </c>
      <c r="AL255">
        <v>0</v>
      </c>
      <c r="AM255">
        <v>0</v>
      </c>
      <c r="AN255">
        <v>0</v>
      </c>
      <c r="AO255">
        <v>0</v>
      </c>
      <c r="AP255">
        <v>0</v>
      </c>
      <c r="AQ255">
        <v>0</v>
      </c>
      <c r="AR255">
        <v>0</v>
      </c>
    </row>
    <row r="256" spans="1:44">
      <c r="A256">
        <f>ROW(Source!A105)</f>
        <v>105</v>
      </c>
      <c r="B256">
        <v>48584712</v>
      </c>
      <c r="C256">
        <v>48584704</v>
      </c>
      <c r="D256">
        <v>40547141</v>
      </c>
      <c r="E256">
        <v>1</v>
      </c>
      <c r="F256">
        <v>1</v>
      </c>
      <c r="G256">
        <v>1</v>
      </c>
      <c r="H256">
        <v>2</v>
      </c>
      <c r="I256" t="s">
        <v>1009</v>
      </c>
      <c r="J256" t="s">
        <v>1017</v>
      </c>
      <c r="K256" t="s">
        <v>1011</v>
      </c>
      <c r="L256">
        <v>1368</v>
      </c>
      <c r="N256">
        <v>1011</v>
      </c>
      <c r="O256" t="s">
        <v>997</v>
      </c>
      <c r="P256" t="s">
        <v>997</v>
      </c>
      <c r="Q256">
        <v>1</v>
      </c>
      <c r="X256">
        <v>0.76</v>
      </c>
      <c r="Y256">
        <v>0</v>
      </c>
      <c r="Z256">
        <v>32.090000000000003</v>
      </c>
      <c r="AA256">
        <v>12.1</v>
      </c>
      <c r="AB256">
        <v>0</v>
      </c>
      <c r="AC256">
        <v>0</v>
      </c>
      <c r="AD256">
        <v>1</v>
      </c>
      <c r="AE256">
        <v>0</v>
      </c>
      <c r="AF256" t="s">
        <v>3</v>
      </c>
      <c r="AG256">
        <v>0.76</v>
      </c>
      <c r="AH256">
        <v>2</v>
      </c>
      <c r="AI256">
        <v>48584707</v>
      </c>
      <c r="AJ256">
        <v>242</v>
      </c>
      <c r="AK256">
        <v>0</v>
      </c>
      <c r="AL256">
        <v>0</v>
      </c>
      <c r="AM256">
        <v>0</v>
      </c>
      <c r="AN256">
        <v>0</v>
      </c>
      <c r="AO256">
        <v>0</v>
      </c>
      <c r="AP256">
        <v>0</v>
      </c>
      <c r="AQ256">
        <v>0</v>
      </c>
      <c r="AR256">
        <v>0</v>
      </c>
    </row>
    <row r="257" spans="1:44">
      <c r="A257">
        <f>ROW(Source!A105)</f>
        <v>105</v>
      </c>
      <c r="B257">
        <v>48584713</v>
      </c>
      <c r="C257">
        <v>48584704</v>
      </c>
      <c r="D257">
        <v>40548544</v>
      </c>
      <c r="E257">
        <v>1</v>
      </c>
      <c r="F257">
        <v>1</v>
      </c>
      <c r="G257">
        <v>1</v>
      </c>
      <c r="H257">
        <v>2</v>
      </c>
      <c r="I257" t="s">
        <v>1110</v>
      </c>
      <c r="J257" t="s">
        <v>1111</v>
      </c>
      <c r="K257" t="s">
        <v>1112</v>
      </c>
      <c r="L257">
        <v>1368</v>
      </c>
      <c r="N257">
        <v>1011</v>
      </c>
      <c r="O257" t="s">
        <v>997</v>
      </c>
      <c r="P257" t="s">
        <v>997</v>
      </c>
      <c r="Q257">
        <v>1</v>
      </c>
      <c r="X257">
        <v>5.35</v>
      </c>
      <c r="Y257">
        <v>0</v>
      </c>
      <c r="Z257">
        <v>2.15</v>
      </c>
      <c r="AA257">
        <v>0</v>
      </c>
      <c r="AB257">
        <v>0</v>
      </c>
      <c r="AC257">
        <v>0</v>
      </c>
      <c r="AD257">
        <v>1</v>
      </c>
      <c r="AE257">
        <v>0</v>
      </c>
      <c r="AF257" t="s">
        <v>3</v>
      </c>
      <c r="AG257">
        <v>5.35</v>
      </c>
      <c r="AH257">
        <v>2</v>
      </c>
      <c r="AI257">
        <v>48584708</v>
      </c>
      <c r="AJ257">
        <v>243</v>
      </c>
      <c r="AK257">
        <v>0</v>
      </c>
      <c r="AL257">
        <v>0</v>
      </c>
      <c r="AM257">
        <v>0</v>
      </c>
      <c r="AN257">
        <v>0</v>
      </c>
      <c r="AO257">
        <v>0</v>
      </c>
      <c r="AP257">
        <v>0</v>
      </c>
      <c r="AQ257">
        <v>0</v>
      </c>
      <c r="AR257">
        <v>0</v>
      </c>
    </row>
    <row r="258" spans="1:44">
      <c r="A258">
        <f>ROW(Source!A105)</f>
        <v>105</v>
      </c>
      <c r="B258">
        <v>48584714</v>
      </c>
      <c r="C258">
        <v>48584704</v>
      </c>
      <c r="D258">
        <v>40548857</v>
      </c>
      <c r="E258">
        <v>1</v>
      </c>
      <c r="F258">
        <v>1</v>
      </c>
      <c r="G258">
        <v>1</v>
      </c>
      <c r="H258">
        <v>2</v>
      </c>
      <c r="I258" t="s">
        <v>1028</v>
      </c>
      <c r="J258" t="s">
        <v>1029</v>
      </c>
      <c r="K258" t="s">
        <v>1030</v>
      </c>
      <c r="L258">
        <v>1368</v>
      </c>
      <c r="N258">
        <v>1011</v>
      </c>
      <c r="O258" t="s">
        <v>997</v>
      </c>
      <c r="P258" t="s">
        <v>997</v>
      </c>
      <c r="Q258">
        <v>1</v>
      </c>
      <c r="X258">
        <v>4.58</v>
      </c>
      <c r="Y258">
        <v>0</v>
      </c>
      <c r="Z258">
        <v>91.76</v>
      </c>
      <c r="AA258">
        <v>10.35</v>
      </c>
      <c r="AB258">
        <v>0</v>
      </c>
      <c r="AC258">
        <v>0</v>
      </c>
      <c r="AD258">
        <v>1</v>
      </c>
      <c r="AE258">
        <v>0</v>
      </c>
      <c r="AF258" t="s">
        <v>3</v>
      </c>
      <c r="AG258">
        <v>4.58</v>
      </c>
      <c r="AH258">
        <v>2</v>
      </c>
      <c r="AI258">
        <v>48584709</v>
      </c>
      <c r="AJ258">
        <v>244</v>
      </c>
      <c r="AK258">
        <v>0</v>
      </c>
      <c r="AL258">
        <v>0</v>
      </c>
      <c r="AM258">
        <v>0</v>
      </c>
      <c r="AN258">
        <v>0</v>
      </c>
      <c r="AO258">
        <v>0</v>
      </c>
      <c r="AP258">
        <v>0</v>
      </c>
      <c r="AQ258">
        <v>0</v>
      </c>
      <c r="AR258">
        <v>0</v>
      </c>
    </row>
    <row r="259" spans="1:44">
      <c r="A259">
        <f>ROW(Source!A105)</f>
        <v>105</v>
      </c>
      <c r="B259">
        <v>48584715</v>
      </c>
      <c r="C259">
        <v>48584704</v>
      </c>
      <c r="D259">
        <v>40484519</v>
      </c>
      <c r="E259">
        <v>1</v>
      </c>
      <c r="F259">
        <v>1</v>
      </c>
      <c r="G259">
        <v>1</v>
      </c>
      <c r="H259">
        <v>3</v>
      </c>
      <c r="I259" t="s">
        <v>250</v>
      </c>
      <c r="J259" t="s">
        <v>252</v>
      </c>
      <c r="K259" t="s">
        <v>251</v>
      </c>
      <c r="L259">
        <v>1327</v>
      </c>
      <c r="N259">
        <v>1005</v>
      </c>
      <c r="O259" t="s">
        <v>105</v>
      </c>
      <c r="P259" t="s">
        <v>105</v>
      </c>
      <c r="Q259">
        <v>1</v>
      </c>
      <c r="X259">
        <v>103</v>
      </c>
      <c r="Y259">
        <v>52.57</v>
      </c>
      <c r="Z259">
        <v>0</v>
      </c>
      <c r="AA259">
        <v>0</v>
      </c>
      <c r="AB259">
        <v>0</v>
      </c>
      <c r="AC259">
        <v>0</v>
      </c>
      <c r="AD259">
        <v>1</v>
      </c>
      <c r="AE259">
        <v>0</v>
      </c>
      <c r="AF259" t="s">
        <v>3</v>
      </c>
      <c r="AG259">
        <v>103</v>
      </c>
      <c r="AH259">
        <v>3</v>
      </c>
      <c r="AI259">
        <v>-1</v>
      </c>
      <c r="AJ259" t="s">
        <v>3</v>
      </c>
      <c r="AK259">
        <v>0</v>
      </c>
      <c r="AL259">
        <v>0</v>
      </c>
      <c r="AM259">
        <v>0</v>
      </c>
      <c r="AN259">
        <v>0</v>
      </c>
      <c r="AO259">
        <v>0</v>
      </c>
      <c r="AP259">
        <v>0</v>
      </c>
      <c r="AQ259">
        <v>0</v>
      </c>
      <c r="AR259">
        <v>0</v>
      </c>
    </row>
    <row r="260" spans="1:44">
      <c r="A260">
        <f>ROW(Source!A108)</f>
        <v>108</v>
      </c>
      <c r="B260">
        <v>48584739</v>
      </c>
      <c r="C260">
        <v>48584718</v>
      </c>
      <c r="D260">
        <v>23129487</v>
      </c>
      <c r="E260">
        <v>1</v>
      </c>
      <c r="F260">
        <v>1</v>
      </c>
      <c r="G260">
        <v>1</v>
      </c>
      <c r="H260">
        <v>1</v>
      </c>
      <c r="I260" t="s">
        <v>1201</v>
      </c>
      <c r="J260" t="s">
        <v>3</v>
      </c>
      <c r="K260" t="s">
        <v>1202</v>
      </c>
      <c r="L260">
        <v>1369</v>
      </c>
      <c r="N260">
        <v>1013</v>
      </c>
      <c r="O260" t="s">
        <v>991</v>
      </c>
      <c r="P260" t="s">
        <v>991</v>
      </c>
      <c r="Q260">
        <v>1</v>
      </c>
      <c r="X260">
        <v>81</v>
      </c>
      <c r="Y260">
        <v>0</v>
      </c>
      <c r="Z260">
        <v>0</v>
      </c>
      <c r="AA260">
        <v>0</v>
      </c>
      <c r="AB260">
        <v>8.48</v>
      </c>
      <c r="AC260">
        <v>0</v>
      </c>
      <c r="AD260">
        <v>1</v>
      </c>
      <c r="AE260">
        <v>1</v>
      </c>
      <c r="AF260" t="s">
        <v>3</v>
      </c>
      <c r="AG260">
        <v>81</v>
      </c>
      <c r="AH260">
        <v>2</v>
      </c>
      <c r="AI260">
        <v>48584719</v>
      </c>
      <c r="AJ260">
        <v>245</v>
      </c>
      <c r="AK260">
        <v>0</v>
      </c>
      <c r="AL260">
        <v>0</v>
      </c>
      <c r="AM260">
        <v>0</v>
      </c>
      <c r="AN260">
        <v>0</v>
      </c>
      <c r="AO260">
        <v>0</v>
      </c>
      <c r="AP260">
        <v>0</v>
      </c>
      <c r="AQ260">
        <v>0</v>
      </c>
      <c r="AR260">
        <v>0</v>
      </c>
    </row>
    <row r="261" spans="1:44">
      <c r="A261">
        <f>ROW(Source!A108)</f>
        <v>108</v>
      </c>
      <c r="B261">
        <v>48584740</v>
      </c>
      <c r="C261">
        <v>48584718</v>
      </c>
      <c r="D261">
        <v>40547813</v>
      </c>
      <c r="E261">
        <v>1</v>
      </c>
      <c r="F261">
        <v>1</v>
      </c>
      <c r="G261">
        <v>1</v>
      </c>
      <c r="H261">
        <v>2</v>
      </c>
      <c r="I261" t="s">
        <v>1107</v>
      </c>
      <c r="J261" t="s">
        <v>1108</v>
      </c>
      <c r="K261" t="s">
        <v>1109</v>
      </c>
      <c r="L261">
        <v>1368</v>
      </c>
      <c r="N261">
        <v>1011</v>
      </c>
      <c r="O261" t="s">
        <v>997</v>
      </c>
      <c r="P261" t="s">
        <v>997</v>
      </c>
      <c r="Q261">
        <v>1</v>
      </c>
      <c r="X261">
        <v>2.2999999999999998</v>
      </c>
      <c r="Y261">
        <v>0</v>
      </c>
      <c r="Z261">
        <v>1.98</v>
      </c>
      <c r="AA261">
        <v>0</v>
      </c>
      <c r="AB261">
        <v>0</v>
      </c>
      <c r="AC261">
        <v>0</v>
      </c>
      <c r="AD261">
        <v>1</v>
      </c>
      <c r="AE261">
        <v>0</v>
      </c>
      <c r="AF261" t="s">
        <v>3</v>
      </c>
      <c r="AG261">
        <v>2.2999999999999998</v>
      </c>
      <c r="AH261">
        <v>2</v>
      </c>
      <c r="AI261">
        <v>48584720</v>
      </c>
      <c r="AJ261">
        <v>246</v>
      </c>
      <c r="AK261">
        <v>0</v>
      </c>
      <c r="AL261">
        <v>0</v>
      </c>
      <c r="AM261">
        <v>0</v>
      </c>
      <c r="AN261">
        <v>0</v>
      </c>
      <c r="AO261">
        <v>0</v>
      </c>
      <c r="AP261">
        <v>0</v>
      </c>
      <c r="AQ261">
        <v>0</v>
      </c>
      <c r="AR261">
        <v>0</v>
      </c>
    </row>
    <row r="262" spans="1:44">
      <c r="A262">
        <f>ROW(Source!A108)</f>
        <v>108</v>
      </c>
      <c r="B262">
        <v>48584741</v>
      </c>
      <c r="C262">
        <v>48584718</v>
      </c>
      <c r="D262">
        <v>40548572</v>
      </c>
      <c r="E262">
        <v>1</v>
      </c>
      <c r="F262">
        <v>1</v>
      </c>
      <c r="G262">
        <v>1</v>
      </c>
      <c r="H262">
        <v>2</v>
      </c>
      <c r="I262" t="s">
        <v>1203</v>
      </c>
      <c r="J262" t="s">
        <v>1204</v>
      </c>
      <c r="K262" t="s">
        <v>1205</v>
      </c>
      <c r="L262">
        <v>1368</v>
      </c>
      <c r="N262">
        <v>1011</v>
      </c>
      <c r="O262" t="s">
        <v>997</v>
      </c>
      <c r="P262" t="s">
        <v>997</v>
      </c>
      <c r="Q262">
        <v>1</v>
      </c>
      <c r="X262">
        <v>0.47</v>
      </c>
      <c r="Y262">
        <v>0</v>
      </c>
      <c r="Z262">
        <v>37.15</v>
      </c>
      <c r="AA262">
        <v>0</v>
      </c>
      <c r="AB262">
        <v>0</v>
      </c>
      <c r="AC262">
        <v>0</v>
      </c>
      <c r="AD262">
        <v>1</v>
      </c>
      <c r="AE262">
        <v>0</v>
      </c>
      <c r="AF262" t="s">
        <v>3</v>
      </c>
      <c r="AG262">
        <v>0.47</v>
      </c>
      <c r="AH262">
        <v>2</v>
      </c>
      <c r="AI262">
        <v>48584721</v>
      </c>
      <c r="AJ262">
        <v>247</v>
      </c>
      <c r="AK262">
        <v>0</v>
      </c>
      <c r="AL262">
        <v>0</v>
      </c>
      <c r="AM262">
        <v>0</v>
      </c>
      <c r="AN262">
        <v>0</v>
      </c>
      <c r="AO262">
        <v>0</v>
      </c>
      <c r="AP262">
        <v>0</v>
      </c>
      <c r="AQ262">
        <v>0</v>
      </c>
      <c r="AR262">
        <v>0</v>
      </c>
    </row>
    <row r="263" spans="1:44">
      <c r="A263">
        <f>ROW(Source!A108)</f>
        <v>108</v>
      </c>
      <c r="B263">
        <v>48584742</v>
      </c>
      <c r="C263">
        <v>48584718</v>
      </c>
      <c r="D263">
        <v>40548608</v>
      </c>
      <c r="E263">
        <v>1</v>
      </c>
      <c r="F263">
        <v>1</v>
      </c>
      <c r="G263">
        <v>1</v>
      </c>
      <c r="H263">
        <v>2</v>
      </c>
      <c r="I263" t="s">
        <v>1124</v>
      </c>
      <c r="J263" t="s">
        <v>1125</v>
      </c>
      <c r="K263" t="s">
        <v>1126</v>
      </c>
      <c r="L263">
        <v>1368</v>
      </c>
      <c r="N263">
        <v>1011</v>
      </c>
      <c r="O263" t="s">
        <v>997</v>
      </c>
      <c r="P263" t="s">
        <v>997</v>
      </c>
      <c r="Q263">
        <v>1</v>
      </c>
      <c r="X263">
        <v>1.57</v>
      </c>
      <c r="Y263">
        <v>0</v>
      </c>
      <c r="Z263">
        <v>2.27</v>
      </c>
      <c r="AA263">
        <v>0</v>
      </c>
      <c r="AB263">
        <v>0</v>
      </c>
      <c r="AC263">
        <v>0</v>
      </c>
      <c r="AD263">
        <v>1</v>
      </c>
      <c r="AE263">
        <v>0</v>
      </c>
      <c r="AF263" t="s">
        <v>3</v>
      </c>
      <c r="AG263">
        <v>1.57</v>
      </c>
      <c r="AH263">
        <v>2</v>
      </c>
      <c r="AI263">
        <v>48584722</v>
      </c>
      <c r="AJ263">
        <v>248</v>
      </c>
      <c r="AK263">
        <v>0</v>
      </c>
      <c r="AL263">
        <v>0</v>
      </c>
      <c r="AM263">
        <v>0</v>
      </c>
      <c r="AN263">
        <v>0</v>
      </c>
      <c r="AO263">
        <v>0</v>
      </c>
      <c r="AP263">
        <v>0</v>
      </c>
      <c r="AQ263">
        <v>0</v>
      </c>
      <c r="AR263">
        <v>0</v>
      </c>
    </row>
    <row r="264" spans="1:44">
      <c r="A264">
        <f>ROW(Source!A108)</f>
        <v>108</v>
      </c>
      <c r="B264">
        <v>48584743</v>
      </c>
      <c r="C264">
        <v>48584718</v>
      </c>
      <c r="D264">
        <v>40484280</v>
      </c>
      <c r="E264">
        <v>1</v>
      </c>
      <c r="F264">
        <v>1</v>
      </c>
      <c r="G264">
        <v>1</v>
      </c>
      <c r="H264">
        <v>3</v>
      </c>
      <c r="I264" t="s">
        <v>1206</v>
      </c>
      <c r="J264" t="s">
        <v>1207</v>
      </c>
      <c r="K264" t="s">
        <v>1208</v>
      </c>
      <c r="L264">
        <v>1346</v>
      </c>
      <c r="N264">
        <v>1009</v>
      </c>
      <c r="O264" t="s">
        <v>220</v>
      </c>
      <c r="P264" t="s">
        <v>220</v>
      </c>
      <c r="Q264">
        <v>1</v>
      </c>
      <c r="X264">
        <v>10</v>
      </c>
      <c r="Y264">
        <v>13.27</v>
      </c>
      <c r="Z264">
        <v>0</v>
      </c>
      <c r="AA264">
        <v>0</v>
      </c>
      <c r="AB264">
        <v>0</v>
      </c>
      <c r="AC264">
        <v>0</v>
      </c>
      <c r="AD264">
        <v>1</v>
      </c>
      <c r="AE264">
        <v>0</v>
      </c>
      <c r="AF264" t="s">
        <v>3</v>
      </c>
      <c r="AG264">
        <v>10</v>
      </c>
      <c r="AH264">
        <v>2</v>
      </c>
      <c r="AI264">
        <v>48584723</v>
      </c>
      <c r="AJ264">
        <v>249</v>
      </c>
      <c r="AK264">
        <v>0</v>
      </c>
      <c r="AL264">
        <v>0</v>
      </c>
      <c r="AM264">
        <v>0</v>
      </c>
      <c r="AN264">
        <v>0</v>
      </c>
      <c r="AO264">
        <v>0</v>
      </c>
      <c r="AP264">
        <v>0</v>
      </c>
      <c r="AQ264">
        <v>0</v>
      </c>
      <c r="AR264">
        <v>0</v>
      </c>
    </row>
    <row r="265" spans="1:44">
      <c r="A265">
        <f>ROW(Source!A108)</f>
        <v>108</v>
      </c>
      <c r="B265">
        <v>48584744</v>
      </c>
      <c r="C265">
        <v>48584718</v>
      </c>
      <c r="D265">
        <v>40484335</v>
      </c>
      <c r="E265">
        <v>1</v>
      </c>
      <c r="F265">
        <v>1</v>
      </c>
      <c r="G265">
        <v>1</v>
      </c>
      <c r="H265">
        <v>3</v>
      </c>
      <c r="I265" t="s">
        <v>1209</v>
      </c>
      <c r="J265" t="s">
        <v>1210</v>
      </c>
      <c r="K265" t="s">
        <v>1211</v>
      </c>
      <c r="L265">
        <v>1346</v>
      </c>
      <c r="N265">
        <v>1009</v>
      </c>
      <c r="O265" t="s">
        <v>220</v>
      </c>
      <c r="P265" t="s">
        <v>220</v>
      </c>
      <c r="Q265">
        <v>1</v>
      </c>
      <c r="X265">
        <v>76</v>
      </c>
      <c r="Y265">
        <v>1.6</v>
      </c>
      <c r="Z265">
        <v>0</v>
      </c>
      <c r="AA265">
        <v>0</v>
      </c>
      <c r="AB265">
        <v>0</v>
      </c>
      <c r="AC265">
        <v>0</v>
      </c>
      <c r="AD265">
        <v>1</v>
      </c>
      <c r="AE265">
        <v>0</v>
      </c>
      <c r="AF265" t="s">
        <v>3</v>
      </c>
      <c r="AG265">
        <v>76</v>
      </c>
      <c r="AH265">
        <v>2</v>
      </c>
      <c r="AI265">
        <v>48584724</v>
      </c>
      <c r="AJ265">
        <v>250</v>
      </c>
      <c r="AK265">
        <v>0</v>
      </c>
      <c r="AL265">
        <v>0</v>
      </c>
      <c r="AM265">
        <v>0</v>
      </c>
      <c r="AN265">
        <v>0</v>
      </c>
      <c r="AO265">
        <v>0</v>
      </c>
      <c r="AP265">
        <v>0</v>
      </c>
      <c r="AQ265">
        <v>0</v>
      </c>
      <c r="AR265">
        <v>0</v>
      </c>
    </row>
    <row r="266" spans="1:44">
      <c r="A266">
        <f>ROW(Source!A108)</f>
        <v>108</v>
      </c>
      <c r="B266">
        <v>48584745</v>
      </c>
      <c r="C266">
        <v>48584718</v>
      </c>
      <c r="D266">
        <v>40484620</v>
      </c>
      <c r="E266">
        <v>1</v>
      </c>
      <c r="F266">
        <v>1</v>
      </c>
      <c r="G266">
        <v>1</v>
      </c>
      <c r="H266">
        <v>3</v>
      </c>
      <c r="I266" t="s">
        <v>1212</v>
      </c>
      <c r="J266" t="s">
        <v>1213</v>
      </c>
      <c r="K266" t="s">
        <v>1214</v>
      </c>
      <c r="L266">
        <v>1346</v>
      </c>
      <c r="N266">
        <v>1009</v>
      </c>
      <c r="O266" t="s">
        <v>220</v>
      </c>
      <c r="P266" t="s">
        <v>220</v>
      </c>
      <c r="Q266">
        <v>1</v>
      </c>
      <c r="X266">
        <v>5</v>
      </c>
      <c r="Y266">
        <v>7.57</v>
      </c>
      <c r="Z266">
        <v>0</v>
      </c>
      <c r="AA266">
        <v>0</v>
      </c>
      <c r="AB266">
        <v>0</v>
      </c>
      <c r="AC266">
        <v>0</v>
      </c>
      <c r="AD266">
        <v>1</v>
      </c>
      <c r="AE266">
        <v>0</v>
      </c>
      <c r="AF266" t="s">
        <v>3</v>
      </c>
      <c r="AG266">
        <v>5</v>
      </c>
      <c r="AH266">
        <v>2</v>
      </c>
      <c r="AI266">
        <v>48584725</v>
      </c>
      <c r="AJ266">
        <v>251</v>
      </c>
      <c r="AK266">
        <v>0</v>
      </c>
      <c r="AL266">
        <v>0</v>
      </c>
      <c r="AM266">
        <v>0</v>
      </c>
      <c r="AN266">
        <v>0</v>
      </c>
      <c r="AO266">
        <v>0</v>
      </c>
      <c r="AP266">
        <v>0</v>
      </c>
      <c r="AQ266">
        <v>0</v>
      </c>
      <c r="AR266">
        <v>0</v>
      </c>
    </row>
    <row r="267" spans="1:44">
      <c r="A267">
        <f>ROW(Source!A108)</f>
        <v>108</v>
      </c>
      <c r="B267">
        <v>48584746</v>
      </c>
      <c r="C267">
        <v>48584718</v>
      </c>
      <c r="D267">
        <v>40484621</v>
      </c>
      <c r="E267">
        <v>1</v>
      </c>
      <c r="F267">
        <v>1</v>
      </c>
      <c r="G267">
        <v>1</v>
      </c>
      <c r="H267">
        <v>3</v>
      </c>
      <c r="I267" t="s">
        <v>1215</v>
      </c>
      <c r="J267" t="s">
        <v>1216</v>
      </c>
      <c r="K267" t="s">
        <v>1217</v>
      </c>
      <c r="L267">
        <v>1346</v>
      </c>
      <c r="N267">
        <v>1009</v>
      </c>
      <c r="O267" t="s">
        <v>220</v>
      </c>
      <c r="P267" t="s">
        <v>220</v>
      </c>
      <c r="Q267">
        <v>1</v>
      </c>
      <c r="X267">
        <v>34</v>
      </c>
      <c r="Y267">
        <v>2.74</v>
      </c>
      <c r="Z267">
        <v>0</v>
      </c>
      <c r="AA267">
        <v>0</v>
      </c>
      <c r="AB267">
        <v>0</v>
      </c>
      <c r="AC267">
        <v>0</v>
      </c>
      <c r="AD267">
        <v>1</v>
      </c>
      <c r="AE267">
        <v>0</v>
      </c>
      <c r="AF267" t="s">
        <v>3</v>
      </c>
      <c r="AG267">
        <v>34</v>
      </c>
      <c r="AH267">
        <v>2</v>
      </c>
      <c r="AI267">
        <v>48584726</v>
      </c>
      <c r="AJ267">
        <v>252</v>
      </c>
      <c r="AK267">
        <v>0</v>
      </c>
      <c r="AL267">
        <v>0</v>
      </c>
      <c r="AM267">
        <v>0</v>
      </c>
      <c r="AN267">
        <v>0</v>
      </c>
      <c r="AO267">
        <v>0</v>
      </c>
      <c r="AP267">
        <v>0</v>
      </c>
      <c r="AQ267">
        <v>0</v>
      </c>
      <c r="AR267">
        <v>0</v>
      </c>
    </row>
    <row r="268" spans="1:44">
      <c r="A268">
        <f>ROW(Source!A108)</f>
        <v>108</v>
      </c>
      <c r="B268">
        <v>48584747</v>
      </c>
      <c r="C268">
        <v>48584718</v>
      </c>
      <c r="D268">
        <v>40485572</v>
      </c>
      <c r="E268">
        <v>1</v>
      </c>
      <c r="F268">
        <v>1</v>
      </c>
      <c r="G268">
        <v>1</v>
      </c>
      <c r="H268">
        <v>3</v>
      </c>
      <c r="I268" t="s">
        <v>1218</v>
      </c>
      <c r="J268" t="s">
        <v>1219</v>
      </c>
      <c r="K268" t="s">
        <v>1220</v>
      </c>
      <c r="L268">
        <v>1301</v>
      </c>
      <c r="N268">
        <v>1003</v>
      </c>
      <c r="O268" t="s">
        <v>116</v>
      </c>
      <c r="P268" t="s">
        <v>116</v>
      </c>
      <c r="Q268">
        <v>1</v>
      </c>
      <c r="X268">
        <v>109</v>
      </c>
      <c r="Y268">
        <v>0.17</v>
      </c>
      <c r="Z268">
        <v>0</v>
      </c>
      <c r="AA268">
        <v>0</v>
      </c>
      <c r="AB268">
        <v>0</v>
      </c>
      <c r="AC268">
        <v>0</v>
      </c>
      <c r="AD268">
        <v>1</v>
      </c>
      <c r="AE268">
        <v>0</v>
      </c>
      <c r="AF268" t="s">
        <v>3</v>
      </c>
      <c r="AG268">
        <v>109</v>
      </c>
      <c r="AH268">
        <v>2</v>
      </c>
      <c r="AI268">
        <v>48584727</v>
      </c>
      <c r="AJ268">
        <v>253</v>
      </c>
      <c r="AK268">
        <v>0</v>
      </c>
      <c r="AL268">
        <v>0</v>
      </c>
      <c r="AM268">
        <v>0</v>
      </c>
      <c r="AN268">
        <v>0</v>
      </c>
      <c r="AO268">
        <v>0</v>
      </c>
      <c r="AP268">
        <v>0</v>
      </c>
      <c r="AQ268">
        <v>0</v>
      </c>
      <c r="AR268">
        <v>0</v>
      </c>
    </row>
    <row r="269" spans="1:44">
      <c r="A269">
        <f>ROW(Source!A108)</f>
        <v>108</v>
      </c>
      <c r="B269">
        <v>48584748</v>
      </c>
      <c r="C269">
        <v>48584718</v>
      </c>
      <c r="D269">
        <v>40485667</v>
      </c>
      <c r="E269">
        <v>1</v>
      </c>
      <c r="F269">
        <v>1</v>
      </c>
      <c r="G269">
        <v>1</v>
      </c>
      <c r="H269">
        <v>3</v>
      </c>
      <c r="I269" t="s">
        <v>1221</v>
      </c>
      <c r="J269" t="s">
        <v>1222</v>
      </c>
      <c r="K269" t="s">
        <v>1223</v>
      </c>
      <c r="L269">
        <v>1301</v>
      </c>
      <c r="N269">
        <v>1003</v>
      </c>
      <c r="O269" t="s">
        <v>116</v>
      </c>
      <c r="P269" t="s">
        <v>116</v>
      </c>
      <c r="Q269">
        <v>1</v>
      </c>
      <c r="X269">
        <v>43</v>
      </c>
      <c r="Y269">
        <v>1.76</v>
      </c>
      <c r="Z269">
        <v>0</v>
      </c>
      <c r="AA269">
        <v>0</v>
      </c>
      <c r="AB269">
        <v>0</v>
      </c>
      <c r="AC269">
        <v>0</v>
      </c>
      <c r="AD269">
        <v>1</v>
      </c>
      <c r="AE269">
        <v>0</v>
      </c>
      <c r="AF269" t="s">
        <v>3</v>
      </c>
      <c r="AG269">
        <v>43</v>
      </c>
      <c r="AH269">
        <v>2</v>
      </c>
      <c r="AI269">
        <v>48584728</v>
      </c>
      <c r="AJ269">
        <v>254</v>
      </c>
      <c r="AK269">
        <v>0</v>
      </c>
      <c r="AL269">
        <v>0</v>
      </c>
      <c r="AM269">
        <v>0</v>
      </c>
      <c r="AN269">
        <v>0</v>
      </c>
      <c r="AO269">
        <v>0</v>
      </c>
      <c r="AP269">
        <v>0</v>
      </c>
      <c r="AQ269">
        <v>0</v>
      </c>
      <c r="AR269">
        <v>0</v>
      </c>
    </row>
    <row r="270" spans="1:44">
      <c r="A270">
        <f>ROW(Source!A108)</f>
        <v>108</v>
      </c>
      <c r="B270">
        <v>48584749</v>
      </c>
      <c r="C270">
        <v>48584718</v>
      </c>
      <c r="D270">
        <v>40485680</v>
      </c>
      <c r="E270">
        <v>1</v>
      </c>
      <c r="F270">
        <v>1</v>
      </c>
      <c r="G270">
        <v>1</v>
      </c>
      <c r="H270">
        <v>3</v>
      </c>
      <c r="I270" t="s">
        <v>1224</v>
      </c>
      <c r="J270" t="s">
        <v>1225</v>
      </c>
      <c r="K270" t="s">
        <v>1226</v>
      </c>
      <c r="L270">
        <v>1301</v>
      </c>
      <c r="N270">
        <v>1003</v>
      </c>
      <c r="O270" t="s">
        <v>116</v>
      </c>
      <c r="P270" t="s">
        <v>116</v>
      </c>
      <c r="Q270">
        <v>1</v>
      </c>
      <c r="X270">
        <v>84</v>
      </c>
      <c r="Y270">
        <v>0.38</v>
      </c>
      <c r="Z270">
        <v>0</v>
      </c>
      <c r="AA270">
        <v>0</v>
      </c>
      <c r="AB270">
        <v>0</v>
      </c>
      <c r="AC270">
        <v>0</v>
      </c>
      <c r="AD270">
        <v>1</v>
      </c>
      <c r="AE270">
        <v>0</v>
      </c>
      <c r="AF270" t="s">
        <v>3</v>
      </c>
      <c r="AG270">
        <v>84</v>
      </c>
      <c r="AH270">
        <v>2</v>
      </c>
      <c r="AI270">
        <v>48584729</v>
      </c>
      <c r="AJ270">
        <v>255</v>
      </c>
      <c r="AK270">
        <v>0</v>
      </c>
      <c r="AL270">
        <v>0</v>
      </c>
      <c r="AM270">
        <v>0</v>
      </c>
      <c r="AN270">
        <v>0</v>
      </c>
      <c r="AO270">
        <v>0</v>
      </c>
      <c r="AP270">
        <v>0</v>
      </c>
      <c r="AQ270">
        <v>0</v>
      </c>
      <c r="AR270">
        <v>0</v>
      </c>
    </row>
    <row r="271" spans="1:44">
      <c r="A271">
        <f>ROW(Source!A108)</f>
        <v>108</v>
      </c>
      <c r="B271">
        <v>48584750</v>
      </c>
      <c r="C271">
        <v>48584718</v>
      </c>
      <c r="D271">
        <v>40486345</v>
      </c>
      <c r="E271">
        <v>1</v>
      </c>
      <c r="F271">
        <v>1</v>
      </c>
      <c r="G271">
        <v>1</v>
      </c>
      <c r="H271">
        <v>3</v>
      </c>
      <c r="I271" t="s">
        <v>1227</v>
      </c>
      <c r="J271" t="s">
        <v>1228</v>
      </c>
      <c r="K271" t="s">
        <v>1229</v>
      </c>
      <c r="L271">
        <v>1327</v>
      </c>
      <c r="N271">
        <v>1005</v>
      </c>
      <c r="O271" t="s">
        <v>105</v>
      </c>
      <c r="P271" t="s">
        <v>105</v>
      </c>
      <c r="Q271">
        <v>1</v>
      </c>
      <c r="X271">
        <v>112</v>
      </c>
      <c r="Y271">
        <v>15.23</v>
      </c>
      <c r="Z271">
        <v>0</v>
      </c>
      <c r="AA271">
        <v>0</v>
      </c>
      <c r="AB271">
        <v>0</v>
      </c>
      <c r="AC271">
        <v>0</v>
      </c>
      <c r="AD271">
        <v>1</v>
      </c>
      <c r="AE271">
        <v>0</v>
      </c>
      <c r="AF271" t="s">
        <v>3</v>
      </c>
      <c r="AG271">
        <v>112</v>
      </c>
      <c r="AH271">
        <v>2</v>
      </c>
      <c r="AI271">
        <v>48584730</v>
      </c>
      <c r="AJ271">
        <v>256</v>
      </c>
      <c r="AK271">
        <v>0</v>
      </c>
      <c r="AL271">
        <v>0</v>
      </c>
      <c r="AM271">
        <v>0</v>
      </c>
      <c r="AN271">
        <v>0</v>
      </c>
      <c r="AO271">
        <v>0</v>
      </c>
      <c r="AP271">
        <v>0</v>
      </c>
      <c r="AQ271">
        <v>0</v>
      </c>
      <c r="AR271">
        <v>0</v>
      </c>
    </row>
    <row r="272" spans="1:44">
      <c r="A272">
        <f>ROW(Source!A108)</f>
        <v>108</v>
      </c>
      <c r="B272">
        <v>48584751</v>
      </c>
      <c r="C272">
        <v>48584718</v>
      </c>
      <c r="D272">
        <v>40489515</v>
      </c>
      <c r="E272">
        <v>1</v>
      </c>
      <c r="F272">
        <v>1</v>
      </c>
      <c r="G272">
        <v>1</v>
      </c>
      <c r="H272">
        <v>3</v>
      </c>
      <c r="I272" t="s">
        <v>1230</v>
      </c>
      <c r="J272" t="s">
        <v>1231</v>
      </c>
      <c r="K272" t="s">
        <v>1232</v>
      </c>
      <c r="L272">
        <v>1354</v>
      </c>
      <c r="N272">
        <v>1010</v>
      </c>
      <c r="O272" t="s">
        <v>170</v>
      </c>
      <c r="P272" t="s">
        <v>170</v>
      </c>
      <c r="Q272">
        <v>1</v>
      </c>
      <c r="X272">
        <v>468</v>
      </c>
      <c r="Y272">
        <v>0.02</v>
      </c>
      <c r="Z272">
        <v>0</v>
      </c>
      <c r="AA272">
        <v>0</v>
      </c>
      <c r="AB272">
        <v>0</v>
      </c>
      <c r="AC272">
        <v>0</v>
      </c>
      <c r="AD272">
        <v>1</v>
      </c>
      <c r="AE272">
        <v>0</v>
      </c>
      <c r="AF272" t="s">
        <v>3</v>
      </c>
      <c r="AG272">
        <v>468</v>
      </c>
      <c r="AH272">
        <v>2</v>
      </c>
      <c r="AI272">
        <v>48584731</v>
      </c>
      <c r="AJ272">
        <v>257</v>
      </c>
      <c r="AK272">
        <v>0</v>
      </c>
      <c r="AL272">
        <v>0</v>
      </c>
      <c r="AM272">
        <v>0</v>
      </c>
      <c r="AN272">
        <v>0</v>
      </c>
      <c r="AO272">
        <v>0</v>
      </c>
      <c r="AP272">
        <v>0</v>
      </c>
      <c r="AQ272">
        <v>0</v>
      </c>
      <c r="AR272">
        <v>0</v>
      </c>
    </row>
    <row r="273" spans="1:44">
      <c r="A273">
        <f>ROW(Source!A108)</f>
        <v>108</v>
      </c>
      <c r="B273">
        <v>48584752</v>
      </c>
      <c r="C273">
        <v>48584718</v>
      </c>
      <c r="D273">
        <v>40489517</v>
      </c>
      <c r="E273">
        <v>1</v>
      </c>
      <c r="F273">
        <v>1</v>
      </c>
      <c r="G273">
        <v>1</v>
      </c>
      <c r="H273">
        <v>3</v>
      </c>
      <c r="I273" t="s">
        <v>1233</v>
      </c>
      <c r="J273" t="s">
        <v>1234</v>
      </c>
      <c r="K273" t="s">
        <v>1235</v>
      </c>
      <c r="L273">
        <v>1354</v>
      </c>
      <c r="N273">
        <v>1010</v>
      </c>
      <c r="O273" t="s">
        <v>170</v>
      </c>
      <c r="P273" t="s">
        <v>170</v>
      </c>
      <c r="Q273">
        <v>1</v>
      </c>
      <c r="X273">
        <v>1943</v>
      </c>
      <c r="Y273">
        <v>0.02</v>
      </c>
      <c r="Z273">
        <v>0</v>
      </c>
      <c r="AA273">
        <v>0</v>
      </c>
      <c r="AB273">
        <v>0</v>
      </c>
      <c r="AC273">
        <v>0</v>
      </c>
      <c r="AD273">
        <v>1</v>
      </c>
      <c r="AE273">
        <v>0</v>
      </c>
      <c r="AF273" t="s">
        <v>3</v>
      </c>
      <c r="AG273">
        <v>1943</v>
      </c>
      <c r="AH273">
        <v>2</v>
      </c>
      <c r="AI273">
        <v>48584732</v>
      </c>
      <c r="AJ273">
        <v>258</v>
      </c>
      <c r="AK273">
        <v>0</v>
      </c>
      <c r="AL273">
        <v>0</v>
      </c>
      <c r="AM273">
        <v>0</v>
      </c>
      <c r="AN273">
        <v>0</v>
      </c>
      <c r="AO273">
        <v>0</v>
      </c>
      <c r="AP273">
        <v>0</v>
      </c>
      <c r="AQ273">
        <v>0</v>
      </c>
      <c r="AR273">
        <v>0</v>
      </c>
    </row>
    <row r="274" spans="1:44">
      <c r="A274">
        <f>ROW(Source!A108)</f>
        <v>108</v>
      </c>
      <c r="B274">
        <v>48584753</v>
      </c>
      <c r="C274">
        <v>48584718</v>
      </c>
      <c r="D274">
        <v>40489276</v>
      </c>
      <c r="E274">
        <v>1</v>
      </c>
      <c r="F274">
        <v>1</v>
      </c>
      <c r="G274">
        <v>1</v>
      </c>
      <c r="H274">
        <v>3</v>
      </c>
      <c r="I274" t="s">
        <v>1236</v>
      </c>
      <c r="J274" t="s">
        <v>1237</v>
      </c>
      <c r="K274" t="s">
        <v>1238</v>
      </c>
      <c r="L274">
        <v>1354</v>
      </c>
      <c r="N274">
        <v>1010</v>
      </c>
      <c r="O274" t="s">
        <v>170</v>
      </c>
      <c r="P274" t="s">
        <v>170</v>
      </c>
      <c r="Q274">
        <v>1</v>
      </c>
      <c r="X274">
        <v>177</v>
      </c>
      <c r="Y274">
        <v>0.08</v>
      </c>
      <c r="Z274">
        <v>0</v>
      </c>
      <c r="AA274">
        <v>0</v>
      </c>
      <c r="AB274">
        <v>0</v>
      </c>
      <c r="AC274">
        <v>0</v>
      </c>
      <c r="AD274">
        <v>1</v>
      </c>
      <c r="AE274">
        <v>0</v>
      </c>
      <c r="AF274" t="s">
        <v>3</v>
      </c>
      <c r="AG274">
        <v>177</v>
      </c>
      <c r="AH274">
        <v>2</v>
      </c>
      <c r="AI274">
        <v>48584733</v>
      </c>
      <c r="AJ274">
        <v>259</v>
      </c>
      <c r="AK274">
        <v>0</v>
      </c>
      <c r="AL274">
        <v>0</v>
      </c>
      <c r="AM274">
        <v>0</v>
      </c>
      <c r="AN274">
        <v>0</v>
      </c>
      <c r="AO274">
        <v>0</v>
      </c>
      <c r="AP274">
        <v>0</v>
      </c>
      <c r="AQ274">
        <v>0</v>
      </c>
      <c r="AR274">
        <v>0</v>
      </c>
    </row>
    <row r="275" spans="1:44">
      <c r="A275">
        <f>ROW(Source!A108)</f>
        <v>108</v>
      </c>
      <c r="B275">
        <v>48584754</v>
      </c>
      <c r="C275">
        <v>48584718</v>
      </c>
      <c r="D275">
        <v>40503007</v>
      </c>
      <c r="E275">
        <v>1</v>
      </c>
      <c r="F275">
        <v>1</v>
      </c>
      <c r="G275">
        <v>1</v>
      </c>
      <c r="H275">
        <v>3</v>
      </c>
      <c r="I275" t="s">
        <v>1239</v>
      </c>
      <c r="J275" t="s">
        <v>1240</v>
      </c>
      <c r="K275" t="s">
        <v>1241</v>
      </c>
      <c r="L275">
        <v>1301</v>
      </c>
      <c r="N275">
        <v>1003</v>
      </c>
      <c r="O275" t="s">
        <v>116</v>
      </c>
      <c r="P275" t="s">
        <v>116</v>
      </c>
      <c r="Q275">
        <v>1</v>
      </c>
      <c r="X275">
        <v>79</v>
      </c>
      <c r="Y275">
        <v>4.0599999999999996</v>
      </c>
      <c r="Z275">
        <v>0</v>
      </c>
      <c r="AA275">
        <v>0</v>
      </c>
      <c r="AB275">
        <v>0</v>
      </c>
      <c r="AC275">
        <v>0</v>
      </c>
      <c r="AD275">
        <v>1</v>
      </c>
      <c r="AE275">
        <v>0</v>
      </c>
      <c r="AF275" t="s">
        <v>3</v>
      </c>
      <c r="AG275">
        <v>79</v>
      </c>
      <c r="AH275">
        <v>2</v>
      </c>
      <c r="AI275">
        <v>48584734</v>
      </c>
      <c r="AJ275">
        <v>260</v>
      </c>
      <c r="AK275">
        <v>0</v>
      </c>
      <c r="AL275">
        <v>0</v>
      </c>
      <c r="AM275">
        <v>0</v>
      </c>
      <c r="AN275">
        <v>0</v>
      </c>
      <c r="AO275">
        <v>0</v>
      </c>
      <c r="AP275">
        <v>0</v>
      </c>
      <c r="AQ275">
        <v>0</v>
      </c>
      <c r="AR275">
        <v>0</v>
      </c>
    </row>
    <row r="276" spans="1:44">
      <c r="A276">
        <f>ROW(Source!A108)</f>
        <v>108</v>
      </c>
      <c r="B276">
        <v>48584755</v>
      </c>
      <c r="C276">
        <v>48584718</v>
      </c>
      <c r="D276">
        <v>40503020</v>
      </c>
      <c r="E276">
        <v>1</v>
      </c>
      <c r="F276">
        <v>1</v>
      </c>
      <c r="G276">
        <v>1</v>
      </c>
      <c r="H276">
        <v>3</v>
      </c>
      <c r="I276" t="s">
        <v>1242</v>
      </c>
      <c r="J276" t="s">
        <v>1243</v>
      </c>
      <c r="K276" t="s">
        <v>1244</v>
      </c>
      <c r="L276">
        <v>1301</v>
      </c>
      <c r="N276">
        <v>1003</v>
      </c>
      <c r="O276" t="s">
        <v>116</v>
      </c>
      <c r="P276" t="s">
        <v>116</v>
      </c>
      <c r="Q276">
        <v>1</v>
      </c>
      <c r="X276">
        <v>277</v>
      </c>
      <c r="Y276">
        <v>5.58</v>
      </c>
      <c r="Z276">
        <v>0</v>
      </c>
      <c r="AA276">
        <v>0</v>
      </c>
      <c r="AB276">
        <v>0</v>
      </c>
      <c r="AC276">
        <v>0</v>
      </c>
      <c r="AD276">
        <v>1</v>
      </c>
      <c r="AE276">
        <v>0</v>
      </c>
      <c r="AF276" t="s">
        <v>3</v>
      </c>
      <c r="AG276">
        <v>277</v>
      </c>
      <c r="AH276">
        <v>2</v>
      </c>
      <c r="AI276">
        <v>48584735</v>
      </c>
      <c r="AJ276">
        <v>261</v>
      </c>
      <c r="AK276">
        <v>0</v>
      </c>
      <c r="AL276">
        <v>0</v>
      </c>
      <c r="AM276">
        <v>0</v>
      </c>
      <c r="AN276">
        <v>0</v>
      </c>
      <c r="AO276">
        <v>0</v>
      </c>
      <c r="AP276">
        <v>0</v>
      </c>
      <c r="AQ276">
        <v>0</v>
      </c>
      <c r="AR276">
        <v>0</v>
      </c>
    </row>
    <row r="277" spans="1:44">
      <c r="A277">
        <f>ROW(Source!A108)</f>
        <v>108</v>
      </c>
      <c r="B277">
        <v>48584756</v>
      </c>
      <c r="C277">
        <v>48584718</v>
      </c>
      <c r="D277">
        <v>40503091</v>
      </c>
      <c r="E277">
        <v>1</v>
      </c>
      <c r="F277">
        <v>1</v>
      </c>
      <c r="G277">
        <v>1</v>
      </c>
      <c r="H277">
        <v>3</v>
      </c>
      <c r="I277" t="s">
        <v>1245</v>
      </c>
      <c r="J277" t="s">
        <v>1246</v>
      </c>
      <c r="K277" t="s">
        <v>1247</v>
      </c>
      <c r="L277">
        <v>1354</v>
      </c>
      <c r="N277">
        <v>1010</v>
      </c>
      <c r="O277" t="s">
        <v>170</v>
      </c>
      <c r="P277" t="s">
        <v>170</v>
      </c>
      <c r="Q277">
        <v>1</v>
      </c>
      <c r="X277">
        <v>83</v>
      </c>
      <c r="Y277">
        <v>0.69</v>
      </c>
      <c r="Z277">
        <v>0</v>
      </c>
      <c r="AA277">
        <v>0</v>
      </c>
      <c r="AB277">
        <v>0</v>
      </c>
      <c r="AC277">
        <v>0</v>
      </c>
      <c r="AD277">
        <v>1</v>
      </c>
      <c r="AE277">
        <v>0</v>
      </c>
      <c r="AF277" t="s">
        <v>3</v>
      </c>
      <c r="AG277">
        <v>83</v>
      </c>
      <c r="AH277">
        <v>2</v>
      </c>
      <c r="AI277">
        <v>48584736</v>
      </c>
      <c r="AJ277">
        <v>262</v>
      </c>
      <c r="AK277">
        <v>0</v>
      </c>
      <c r="AL277">
        <v>0</v>
      </c>
      <c r="AM277">
        <v>0</v>
      </c>
      <c r="AN277">
        <v>0</v>
      </c>
      <c r="AO277">
        <v>0</v>
      </c>
      <c r="AP277">
        <v>0</v>
      </c>
      <c r="AQ277">
        <v>0</v>
      </c>
      <c r="AR277">
        <v>0</v>
      </c>
    </row>
    <row r="278" spans="1:44">
      <c r="A278">
        <f>ROW(Source!A108)</f>
        <v>108</v>
      </c>
      <c r="B278">
        <v>48584757</v>
      </c>
      <c r="C278">
        <v>48584718</v>
      </c>
      <c r="D278">
        <v>40503107</v>
      </c>
      <c r="E278">
        <v>1</v>
      </c>
      <c r="F278">
        <v>1</v>
      </c>
      <c r="G278">
        <v>1</v>
      </c>
      <c r="H278">
        <v>3</v>
      </c>
      <c r="I278" t="s">
        <v>1248</v>
      </c>
      <c r="J278" t="s">
        <v>1249</v>
      </c>
      <c r="K278" t="s">
        <v>1250</v>
      </c>
      <c r="L278">
        <v>1354</v>
      </c>
      <c r="N278">
        <v>1010</v>
      </c>
      <c r="O278" t="s">
        <v>170</v>
      </c>
      <c r="P278" t="s">
        <v>170</v>
      </c>
      <c r="Q278">
        <v>1</v>
      </c>
      <c r="X278">
        <v>114</v>
      </c>
      <c r="Y278">
        <v>1.62</v>
      </c>
      <c r="Z278">
        <v>0</v>
      </c>
      <c r="AA278">
        <v>0</v>
      </c>
      <c r="AB278">
        <v>0</v>
      </c>
      <c r="AC278">
        <v>0</v>
      </c>
      <c r="AD278">
        <v>1</v>
      </c>
      <c r="AE278">
        <v>0</v>
      </c>
      <c r="AF278" t="s">
        <v>3</v>
      </c>
      <c r="AG278">
        <v>114</v>
      </c>
      <c r="AH278">
        <v>2</v>
      </c>
      <c r="AI278">
        <v>48584737</v>
      </c>
      <c r="AJ278">
        <v>263</v>
      </c>
      <c r="AK278">
        <v>0</v>
      </c>
      <c r="AL278">
        <v>0</v>
      </c>
      <c r="AM278">
        <v>0</v>
      </c>
      <c r="AN278">
        <v>0</v>
      </c>
      <c r="AO278">
        <v>0</v>
      </c>
      <c r="AP278">
        <v>0</v>
      </c>
      <c r="AQ278">
        <v>0</v>
      </c>
      <c r="AR278">
        <v>0</v>
      </c>
    </row>
    <row r="279" spans="1:44">
      <c r="A279">
        <f>ROW(Source!A108)</f>
        <v>108</v>
      </c>
      <c r="B279">
        <v>48584758</v>
      </c>
      <c r="C279">
        <v>48584718</v>
      </c>
      <c r="D279">
        <v>40503114</v>
      </c>
      <c r="E279">
        <v>1</v>
      </c>
      <c r="F279">
        <v>1</v>
      </c>
      <c r="G279">
        <v>1</v>
      </c>
      <c r="H279">
        <v>3</v>
      </c>
      <c r="I279" t="s">
        <v>1251</v>
      </c>
      <c r="J279" t="s">
        <v>1252</v>
      </c>
      <c r="K279" t="s">
        <v>1253</v>
      </c>
      <c r="L279">
        <v>1301</v>
      </c>
      <c r="N279">
        <v>1003</v>
      </c>
      <c r="O279" t="s">
        <v>116</v>
      </c>
      <c r="P279" t="s">
        <v>116</v>
      </c>
      <c r="Q279">
        <v>1</v>
      </c>
      <c r="X279">
        <v>37</v>
      </c>
      <c r="Y279">
        <v>2.74</v>
      </c>
      <c r="Z279">
        <v>0</v>
      </c>
      <c r="AA279">
        <v>0</v>
      </c>
      <c r="AB279">
        <v>0</v>
      </c>
      <c r="AC279">
        <v>0</v>
      </c>
      <c r="AD279">
        <v>1</v>
      </c>
      <c r="AE279">
        <v>0</v>
      </c>
      <c r="AF279" t="s">
        <v>3</v>
      </c>
      <c r="AG279">
        <v>37</v>
      </c>
      <c r="AH279">
        <v>2</v>
      </c>
      <c r="AI279">
        <v>48584738</v>
      </c>
      <c r="AJ279">
        <v>264</v>
      </c>
      <c r="AK279">
        <v>0</v>
      </c>
      <c r="AL279">
        <v>0</v>
      </c>
      <c r="AM279">
        <v>0</v>
      </c>
      <c r="AN279">
        <v>0</v>
      </c>
      <c r="AO279">
        <v>0</v>
      </c>
      <c r="AP279">
        <v>0</v>
      </c>
      <c r="AQ279">
        <v>0</v>
      </c>
      <c r="AR279">
        <v>0</v>
      </c>
    </row>
    <row r="280" spans="1:44">
      <c r="A280">
        <f>ROW(Source!A109)</f>
        <v>109</v>
      </c>
      <c r="B280">
        <v>48584765</v>
      </c>
      <c r="C280">
        <v>48584759</v>
      </c>
      <c r="D280">
        <v>23131309</v>
      </c>
      <c r="E280">
        <v>1</v>
      </c>
      <c r="F280">
        <v>1</v>
      </c>
      <c r="G280">
        <v>1</v>
      </c>
      <c r="H280">
        <v>1</v>
      </c>
      <c r="I280" t="s">
        <v>1191</v>
      </c>
      <c r="J280" t="s">
        <v>3</v>
      </c>
      <c r="K280" t="s">
        <v>1192</v>
      </c>
      <c r="L280">
        <v>1369</v>
      </c>
      <c r="N280">
        <v>1013</v>
      </c>
      <c r="O280" t="s">
        <v>991</v>
      </c>
      <c r="P280" t="s">
        <v>991</v>
      </c>
      <c r="Q280">
        <v>1</v>
      </c>
      <c r="X280">
        <v>29.58</v>
      </c>
      <c r="Y280">
        <v>0</v>
      </c>
      <c r="Z280">
        <v>0</v>
      </c>
      <c r="AA280">
        <v>0</v>
      </c>
      <c r="AB280">
        <v>7.77</v>
      </c>
      <c r="AC280">
        <v>0</v>
      </c>
      <c r="AD280">
        <v>1</v>
      </c>
      <c r="AE280">
        <v>1</v>
      </c>
      <c r="AF280" t="s">
        <v>3</v>
      </c>
      <c r="AG280">
        <v>29.58</v>
      </c>
      <c r="AH280">
        <v>2</v>
      </c>
      <c r="AI280">
        <v>48584760</v>
      </c>
      <c r="AJ280">
        <v>265</v>
      </c>
      <c r="AK280">
        <v>0</v>
      </c>
      <c r="AL280">
        <v>0</v>
      </c>
      <c r="AM280">
        <v>0</v>
      </c>
      <c r="AN280">
        <v>0</v>
      </c>
      <c r="AO280">
        <v>0</v>
      </c>
      <c r="AP280">
        <v>0</v>
      </c>
      <c r="AQ280">
        <v>0</v>
      </c>
      <c r="AR280">
        <v>0</v>
      </c>
    </row>
    <row r="281" spans="1:44">
      <c r="A281">
        <f>ROW(Source!A109)</f>
        <v>109</v>
      </c>
      <c r="B281">
        <v>48584766</v>
      </c>
      <c r="C281">
        <v>48584759</v>
      </c>
      <c r="D281">
        <v>121548</v>
      </c>
      <c r="E281">
        <v>1</v>
      </c>
      <c r="F281">
        <v>1</v>
      </c>
      <c r="G281">
        <v>1</v>
      </c>
      <c r="H281">
        <v>1</v>
      </c>
      <c r="I281" t="s">
        <v>24</v>
      </c>
      <c r="J281" t="s">
        <v>3</v>
      </c>
      <c r="K281" t="s">
        <v>992</v>
      </c>
      <c r="L281">
        <v>608254</v>
      </c>
      <c r="N281">
        <v>1013</v>
      </c>
      <c r="O281" t="s">
        <v>993</v>
      </c>
      <c r="P281" t="s">
        <v>993</v>
      </c>
      <c r="Q281">
        <v>1</v>
      </c>
      <c r="X281">
        <v>0.32</v>
      </c>
      <c r="Y281">
        <v>0</v>
      </c>
      <c r="Z281">
        <v>0</v>
      </c>
      <c r="AA281">
        <v>0</v>
      </c>
      <c r="AB281">
        <v>0</v>
      </c>
      <c r="AC281">
        <v>0</v>
      </c>
      <c r="AD281">
        <v>1</v>
      </c>
      <c r="AE281">
        <v>2</v>
      </c>
      <c r="AF281" t="s">
        <v>3</v>
      </c>
      <c r="AG281">
        <v>0.32</v>
      </c>
      <c r="AH281">
        <v>2</v>
      </c>
      <c r="AI281">
        <v>48584761</v>
      </c>
      <c r="AJ281">
        <v>266</v>
      </c>
      <c r="AK281">
        <v>0</v>
      </c>
      <c r="AL281">
        <v>0</v>
      </c>
      <c r="AM281">
        <v>0</v>
      </c>
      <c r="AN281">
        <v>0</v>
      </c>
      <c r="AO281">
        <v>0</v>
      </c>
      <c r="AP281">
        <v>0</v>
      </c>
      <c r="AQ281">
        <v>0</v>
      </c>
      <c r="AR281">
        <v>0</v>
      </c>
    </row>
    <row r="282" spans="1:44">
      <c r="A282">
        <f>ROW(Source!A109)</f>
        <v>109</v>
      </c>
      <c r="B282">
        <v>48584767</v>
      </c>
      <c r="C282">
        <v>48584759</v>
      </c>
      <c r="D282">
        <v>40547141</v>
      </c>
      <c r="E282">
        <v>1</v>
      </c>
      <c r="F282">
        <v>1</v>
      </c>
      <c r="G282">
        <v>1</v>
      </c>
      <c r="H282">
        <v>2</v>
      </c>
      <c r="I282" t="s">
        <v>1009</v>
      </c>
      <c r="J282" t="s">
        <v>1017</v>
      </c>
      <c r="K282" t="s">
        <v>1011</v>
      </c>
      <c r="L282">
        <v>1368</v>
      </c>
      <c r="N282">
        <v>1011</v>
      </c>
      <c r="O282" t="s">
        <v>997</v>
      </c>
      <c r="P282" t="s">
        <v>997</v>
      </c>
      <c r="Q282">
        <v>1</v>
      </c>
      <c r="X282">
        <v>0.32</v>
      </c>
      <c r="Y282">
        <v>0</v>
      </c>
      <c r="Z282">
        <v>32.090000000000003</v>
      </c>
      <c r="AA282">
        <v>12.1</v>
      </c>
      <c r="AB282">
        <v>0</v>
      </c>
      <c r="AC282">
        <v>0</v>
      </c>
      <c r="AD282">
        <v>1</v>
      </c>
      <c r="AE282">
        <v>0</v>
      </c>
      <c r="AF282" t="s">
        <v>3</v>
      </c>
      <c r="AG282">
        <v>0.32</v>
      </c>
      <c r="AH282">
        <v>2</v>
      </c>
      <c r="AI282">
        <v>48584762</v>
      </c>
      <c r="AJ282">
        <v>267</v>
      </c>
      <c r="AK282">
        <v>0</v>
      </c>
      <c r="AL282">
        <v>0</v>
      </c>
      <c r="AM282">
        <v>0</v>
      </c>
      <c r="AN282">
        <v>0</v>
      </c>
      <c r="AO282">
        <v>0</v>
      </c>
      <c r="AP282">
        <v>0</v>
      </c>
      <c r="AQ282">
        <v>0</v>
      </c>
      <c r="AR282">
        <v>0</v>
      </c>
    </row>
    <row r="283" spans="1:44">
      <c r="A283">
        <f>ROW(Source!A109)</f>
        <v>109</v>
      </c>
      <c r="B283">
        <v>48584768</v>
      </c>
      <c r="C283">
        <v>48584759</v>
      </c>
      <c r="D283">
        <v>40517442</v>
      </c>
      <c r="E283">
        <v>1</v>
      </c>
      <c r="F283">
        <v>1</v>
      </c>
      <c r="G283">
        <v>1</v>
      </c>
      <c r="H283">
        <v>3</v>
      </c>
      <c r="I283" t="s">
        <v>1087</v>
      </c>
      <c r="J283" t="s">
        <v>1088</v>
      </c>
      <c r="K283" t="s">
        <v>1089</v>
      </c>
      <c r="L283">
        <v>1339</v>
      </c>
      <c r="N283">
        <v>1007</v>
      </c>
      <c r="O283" t="s">
        <v>1040</v>
      </c>
      <c r="P283" t="s">
        <v>1040</v>
      </c>
      <c r="Q283">
        <v>1</v>
      </c>
      <c r="X283">
        <v>0.53</v>
      </c>
      <c r="Y283">
        <v>399</v>
      </c>
      <c r="Z283">
        <v>0</v>
      </c>
      <c r="AA283">
        <v>0</v>
      </c>
      <c r="AB283">
        <v>0</v>
      </c>
      <c r="AC283">
        <v>0</v>
      </c>
      <c r="AD283">
        <v>1</v>
      </c>
      <c r="AE283">
        <v>0</v>
      </c>
      <c r="AF283" t="s">
        <v>3</v>
      </c>
      <c r="AG283">
        <v>0.53</v>
      </c>
      <c r="AH283">
        <v>2</v>
      </c>
      <c r="AI283">
        <v>48584763</v>
      </c>
      <c r="AJ283">
        <v>268</v>
      </c>
      <c r="AK283">
        <v>0</v>
      </c>
      <c r="AL283">
        <v>0</v>
      </c>
      <c r="AM283">
        <v>0</v>
      </c>
      <c r="AN283">
        <v>0</v>
      </c>
      <c r="AO283">
        <v>0</v>
      </c>
      <c r="AP283">
        <v>0</v>
      </c>
      <c r="AQ283">
        <v>0</v>
      </c>
      <c r="AR283">
        <v>0</v>
      </c>
    </row>
    <row r="284" spans="1:44">
      <c r="A284">
        <f>ROW(Source!A109)</f>
        <v>109</v>
      </c>
      <c r="B284">
        <v>48584769</v>
      </c>
      <c r="C284">
        <v>48584759</v>
      </c>
      <c r="D284">
        <v>40525967</v>
      </c>
      <c r="E284">
        <v>1</v>
      </c>
      <c r="F284">
        <v>1</v>
      </c>
      <c r="G284">
        <v>1</v>
      </c>
      <c r="H284">
        <v>3</v>
      </c>
      <c r="I284" t="s">
        <v>1090</v>
      </c>
      <c r="J284" t="s">
        <v>1091</v>
      </c>
      <c r="K284" t="s">
        <v>1092</v>
      </c>
      <c r="L284">
        <v>1339</v>
      </c>
      <c r="N284">
        <v>1007</v>
      </c>
      <c r="O284" t="s">
        <v>1040</v>
      </c>
      <c r="P284" t="s">
        <v>1040</v>
      </c>
      <c r="Q284">
        <v>1</v>
      </c>
      <c r="X284">
        <v>0.35</v>
      </c>
      <c r="Y284">
        <v>2.4700000000000002</v>
      </c>
      <c r="Z284">
        <v>0</v>
      </c>
      <c r="AA284">
        <v>0</v>
      </c>
      <c r="AB284">
        <v>0</v>
      </c>
      <c r="AC284">
        <v>0</v>
      </c>
      <c r="AD284">
        <v>1</v>
      </c>
      <c r="AE284">
        <v>0</v>
      </c>
      <c r="AF284" t="s">
        <v>3</v>
      </c>
      <c r="AG284">
        <v>0.35</v>
      </c>
      <c r="AH284">
        <v>2</v>
      </c>
      <c r="AI284">
        <v>48584764</v>
      </c>
      <c r="AJ284">
        <v>269</v>
      </c>
      <c r="AK284">
        <v>0</v>
      </c>
      <c r="AL284">
        <v>0</v>
      </c>
      <c r="AM284">
        <v>0</v>
      </c>
      <c r="AN284">
        <v>0</v>
      </c>
      <c r="AO284">
        <v>0</v>
      </c>
      <c r="AP284">
        <v>0</v>
      </c>
      <c r="AQ284">
        <v>0</v>
      </c>
      <c r="AR284">
        <v>0</v>
      </c>
    </row>
    <row r="285" spans="1:44">
      <c r="A285">
        <f>ROW(Source!A110)</f>
        <v>110</v>
      </c>
      <c r="B285">
        <v>48584781</v>
      </c>
      <c r="C285">
        <v>48584770</v>
      </c>
      <c r="D285">
        <v>23136905</v>
      </c>
      <c r="E285">
        <v>1</v>
      </c>
      <c r="F285">
        <v>1</v>
      </c>
      <c r="G285">
        <v>1</v>
      </c>
      <c r="H285">
        <v>1</v>
      </c>
      <c r="I285" t="s">
        <v>1047</v>
      </c>
      <c r="J285" t="s">
        <v>3</v>
      </c>
      <c r="K285" t="s">
        <v>1048</v>
      </c>
      <c r="L285">
        <v>1369</v>
      </c>
      <c r="N285">
        <v>1013</v>
      </c>
      <c r="O285" t="s">
        <v>991</v>
      </c>
      <c r="P285" t="s">
        <v>991</v>
      </c>
      <c r="Q285">
        <v>1</v>
      </c>
      <c r="X285">
        <v>159.66999999999999</v>
      </c>
      <c r="Y285">
        <v>0</v>
      </c>
      <c r="Z285">
        <v>0</v>
      </c>
      <c r="AA285">
        <v>0</v>
      </c>
      <c r="AB285">
        <v>8.58</v>
      </c>
      <c r="AC285">
        <v>0</v>
      </c>
      <c r="AD285">
        <v>1</v>
      </c>
      <c r="AE285">
        <v>1</v>
      </c>
      <c r="AF285" t="s">
        <v>3</v>
      </c>
      <c r="AG285">
        <v>159.66999999999999</v>
      </c>
      <c r="AH285">
        <v>2</v>
      </c>
      <c r="AI285">
        <v>48584771</v>
      </c>
      <c r="AJ285">
        <v>270</v>
      </c>
      <c r="AK285">
        <v>0</v>
      </c>
      <c r="AL285">
        <v>0</v>
      </c>
      <c r="AM285">
        <v>0</v>
      </c>
      <c r="AN285">
        <v>0</v>
      </c>
      <c r="AO285">
        <v>0</v>
      </c>
      <c r="AP285">
        <v>0</v>
      </c>
      <c r="AQ285">
        <v>0</v>
      </c>
      <c r="AR285">
        <v>0</v>
      </c>
    </row>
    <row r="286" spans="1:44">
      <c r="A286">
        <f>ROW(Source!A110)</f>
        <v>110</v>
      </c>
      <c r="B286">
        <v>48584782</v>
      </c>
      <c r="C286">
        <v>48584770</v>
      </c>
      <c r="D286">
        <v>121548</v>
      </c>
      <c r="E286">
        <v>1</v>
      </c>
      <c r="F286">
        <v>1</v>
      </c>
      <c r="G286">
        <v>1</v>
      </c>
      <c r="H286">
        <v>1</v>
      </c>
      <c r="I286" t="s">
        <v>24</v>
      </c>
      <c r="J286" t="s">
        <v>3</v>
      </c>
      <c r="K286" t="s">
        <v>992</v>
      </c>
      <c r="L286">
        <v>608254</v>
      </c>
      <c r="N286">
        <v>1013</v>
      </c>
      <c r="O286" t="s">
        <v>993</v>
      </c>
      <c r="P286" t="s">
        <v>993</v>
      </c>
      <c r="Q286">
        <v>1</v>
      </c>
      <c r="X286">
        <v>1.65</v>
      </c>
      <c r="Y286">
        <v>0</v>
      </c>
      <c r="Z286">
        <v>0</v>
      </c>
      <c r="AA286">
        <v>0</v>
      </c>
      <c r="AB286">
        <v>0</v>
      </c>
      <c r="AC286">
        <v>0</v>
      </c>
      <c r="AD286">
        <v>1</v>
      </c>
      <c r="AE286">
        <v>2</v>
      </c>
      <c r="AF286" t="s">
        <v>3</v>
      </c>
      <c r="AG286">
        <v>1.65</v>
      </c>
      <c r="AH286">
        <v>2</v>
      </c>
      <c r="AI286">
        <v>48584772</v>
      </c>
      <c r="AJ286">
        <v>271</v>
      </c>
      <c r="AK286">
        <v>0</v>
      </c>
      <c r="AL286">
        <v>0</v>
      </c>
      <c r="AM286">
        <v>0</v>
      </c>
      <c r="AN286">
        <v>0</v>
      </c>
      <c r="AO286">
        <v>0</v>
      </c>
      <c r="AP286">
        <v>0</v>
      </c>
      <c r="AQ286">
        <v>0</v>
      </c>
      <c r="AR286">
        <v>0</v>
      </c>
    </row>
    <row r="287" spans="1:44">
      <c r="A287">
        <f>ROW(Source!A110)</f>
        <v>110</v>
      </c>
      <c r="B287">
        <v>48584783</v>
      </c>
      <c r="C287">
        <v>48584770</v>
      </c>
      <c r="D287">
        <v>40547082</v>
      </c>
      <c r="E287">
        <v>1</v>
      </c>
      <c r="F287">
        <v>1</v>
      </c>
      <c r="G287">
        <v>1</v>
      </c>
      <c r="H287">
        <v>2</v>
      </c>
      <c r="I287" t="s">
        <v>1139</v>
      </c>
      <c r="J287" t="s">
        <v>1140</v>
      </c>
      <c r="K287" t="s">
        <v>1141</v>
      </c>
      <c r="L287">
        <v>1368</v>
      </c>
      <c r="N287">
        <v>1011</v>
      </c>
      <c r="O287" t="s">
        <v>997</v>
      </c>
      <c r="P287" t="s">
        <v>997</v>
      </c>
      <c r="Q287">
        <v>1</v>
      </c>
      <c r="X287">
        <v>0.08</v>
      </c>
      <c r="Y287">
        <v>0</v>
      </c>
      <c r="Z287">
        <v>87.24</v>
      </c>
      <c r="AA287">
        <v>9</v>
      </c>
      <c r="AB287">
        <v>0</v>
      </c>
      <c r="AC287">
        <v>0</v>
      </c>
      <c r="AD287">
        <v>1</v>
      </c>
      <c r="AE287">
        <v>0</v>
      </c>
      <c r="AF287" t="s">
        <v>3</v>
      </c>
      <c r="AG287">
        <v>0.08</v>
      </c>
      <c r="AH287">
        <v>2</v>
      </c>
      <c r="AI287">
        <v>48584773</v>
      </c>
      <c r="AJ287">
        <v>272</v>
      </c>
      <c r="AK287">
        <v>0</v>
      </c>
      <c r="AL287">
        <v>0</v>
      </c>
      <c r="AM287">
        <v>0</v>
      </c>
      <c r="AN287">
        <v>0</v>
      </c>
      <c r="AO287">
        <v>0</v>
      </c>
      <c r="AP287">
        <v>0</v>
      </c>
      <c r="AQ287">
        <v>0</v>
      </c>
      <c r="AR287">
        <v>0</v>
      </c>
    </row>
    <row r="288" spans="1:44">
      <c r="A288">
        <f>ROW(Source!A110)</f>
        <v>110</v>
      </c>
      <c r="B288">
        <v>48584784</v>
      </c>
      <c r="C288">
        <v>48584770</v>
      </c>
      <c r="D288">
        <v>40547141</v>
      </c>
      <c r="E288">
        <v>1</v>
      </c>
      <c r="F288">
        <v>1</v>
      </c>
      <c r="G288">
        <v>1</v>
      </c>
      <c r="H288">
        <v>2</v>
      </c>
      <c r="I288" t="s">
        <v>1009</v>
      </c>
      <c r="J288" t="s">
        <v>1017</v>
      </c>
      <c r="K288" t="s">
        <v>1011</v>
      </c>
      <c r="L288">
        <v>1368</v>
      </c>
      <c r="N288">
        <v>1011</v>
      </c>
      <c r="O288" t="s">
        <v>997</v>
      </c>
      <c r="P288" t="s">
        <v>997</v>
      </c>
      <c r="Q288">
        <v>1</v>
      </c>
      <c r="X288">
        <v>0.27</v>
      </c>
      <c r="Y288">
        <v>0</v>
      </c>
      <c r="Z288">
        <v>32.090000000000003</v>
      </c>
      <c r="AA288">
        <v>12.1</v>
      </c>
      <c r="AB288">
        <v>0</v>
      </c>
      <c r="AC288">
        <v>0</v>
      </c>
      <c r="AD288">
        <v>1</v>
      </c>
      <c r="AE288">
        <v>0</v>
      </c>
      <c r="AF288" t="s">
        <v>3</v>
      </c>
      <c r="AG288">
        <v>0.27</v>
      </c>
      <c r="AH288">
        <v>2</v>
      </c>
      <c r="AI288">
        <v>48584774</v>
      </c>
      <c r="AJ288">
        <v>273</v>
      </c>
      <c r="AK288">
        <v>0</v>
      </c>
      <c r="AL288">
        <v>0</v>
      </c>
      <c r="AM288">
        <v>0</v>
      </c>
      <c r="AN288">
        <v>0</v>
      </c>
      <c r="AO288">
        <v>0</v>
      </c>
      <c r="AP288">
        <v>0</v>
      </c>
      <c r="AQ288">
        <v>0</v>
      </c>
      <c r="AR288">
        <v>0</v>
      </c>
    </row>
    <row r="289" spans="1:44">
      <c r="A289">
        <f>ROW(Source!A110)</f>
        <v>110</v>
      </c>
      <c r="B289">
        <v>48584785</v>
      </c>
      <c r="C289">
        <v>48584770</v>
      </c>
      <c r="D289">
        <v>40547542</v>
      </c>
      <c r="E289">
        <v>1</v>
      </c>
      <c r="F289">
        <v>1</v>
      </c>
      <c r="G289">
        <v>1</v>
      </c>
      <c r="H289">
        <v>2</v>
      </c>
      <c r="I289" t="s">
        <v>1142</v>
      </c>
      <c r="J289" t="s">
        <v>1143</v>
      </c>
      <c r="K289" t="s">
        <v>1144</v>
      </c>
      <c r="L289">
        <v>1368</v>
      </c>
      <c r="N289">
        <v>1011</v>
      </c>
      <c r="O289" t="s">
        <v>997</v>
      </c>
      <c r="P289" t="s">
        <v>997</v>
      </c>
      <c r="Q289">
        <v>1</v>
      </c>
      <c r="X289">
        <v>1.3</v>
      </c>
      <c r="Y289">
        <v>0</v>
      </c>
      <c r="Z289">
        <v>11.32</v>
      </c>
      <c r="AA289">
        <v>9</v>
      </c>
      <c r="AB289">
        <v>0</v>
      </c>
      <c r="AC289">
        <v>0</v>
      </c>
      <c r="AD289">
        <v>1</v>
      </c>
      <c r="AE289">
        <v>0</v>
      </c>
      <c r="AF289" t="s">
        <v>3</v>
      </c>
      <c r="AG289">
        <v>1.3</v>
      </c>
      <c r="AH289">
        <v>2</v>
      </c>
      <c r="AI289">
        <v>48584775</v>
      </c>
      <c r="AJ289">
        <v>274</v>
      </c>
      <c r="AK289">
        <v>0</v>
      </c>
      <c r="AL289">
        <v>0</v>
      </c>
      <c r="AM289">
        <v>0</v>
      </c>
      <c r="AN289">
        <v>0</v>
      </c>
      <c r="AO289">
        <v>0</v>
      </c>
      <c r="AP289">
        <v>0</v>
      </c>
      <c r="AQ289">
        <v>0</v>
      </c>
      <c r="AR289">
        <v>0</v>
      </c>
    </row>
    <row r="290" spans="1:44">
      <c r="A290">
        <f>ROW(Source!A110)</f>
        <v>110</v>
      </c>
      <c r="B290">
        <v>48584786</v>
      </c>
      <c r="C290">
        <v>48584770</v>
      </c>
      <c r="D290">
        <v>40484767</v>
      </c>
      <c r="E290">
        <v>1</v>
      </c>
      <c r="F290">
        <v>1</v>
      </c>
      <c r="G290">
        <v>1</v>
      </c>
      <c r="H290">
        <v>3</v>
      </c>
      <c r="I290" t="s">
        <v>1254</v>
      </c>
      <c r="J290" t="s">
        <v>1255</v>
      </c>
      <c r="K290" t="s">
        <v>1256</v>
      </c>
      <c r="L290">
        <v>1327</v>
      </c>
      <c r="N290">
        <v>1005</v>
      </c>
      <c r="O290" t="s">
        <v>105</v>
      </c>
      <c r="P290" t="s">
        <v>105</v>
      </c>
      <c r="Q290">
        <v>1</v>
      </c>
      <c r="X290">
        <v>100</v>
      </c>
      <c r="Y290">
        <v>68</v>
      </c>
      <c r="Z290">
        <v>0</v>
      </c>
      <c r="AA290">
        <v>0</v>
      </c>
      <c r="AB290">
        <v>0</v>
      </c>
      <c r="AC290">
        <v>0</v>
      </c>
      <c r="AD290">
        <v>1</v>
      </c>
      <c r="AE290">
        <v>0</v>
      </c>
      <c r="AF290" t="s">
        <v>3</v>
      </c>
      <c r="AG290">
        <v>100</v>
      </c>
      <c r="AH290">
        <v>2</v>
      </c>
      <c r="AI290">
        <v>48584776</v>
      </c>
      <c r="AJ290">
        <v>275</v>
      </c>
      <c r="AK290">
        <v>0</v>
      </c>
      <c r="AL290">
        <v>0</v>
      </c>
      <c r="AM290">
        <v>0</v>
      </c>
      <c r="AN290">
        <v>0</v>
      </c>
      <c r="AO290">
        <v>0</v>
      </c>
      <c r="AP290">
        <v>0</v>
      </c>
      <c r="AQ290">
        <v>0</v>
      </c>
      <c r="AR290">
        <v>0</v>
      </c>
    </row>
    <row r="291" spans="1:44">
      <c r="A291">
        <f>ROW(Source!A110)</f>
        <v>110</v>
      </c>
      <c r="B291">
        <v>48584787</v>
      </c>
      <c r="C291">
        <v>48584770</v>
      </c>
      <c r="D291">
        <v>40482877</v>
      </c>
      <c r="E291">
        <v>1</v>
      </c>
      <c r="F291">
        <v>1</v>
      </c>
      <c r="G291">
        <v>1</v>
      </c>
      <c r="H291">
        <v>3</v>
      </c>
      <c r="I291" t="s">
        <v>1099</v>
      </c>
      <c r="J291" t="s">
        <v>1100</v>
      </c>
      <c r="K291" t="s">
        <v>1101</v>
      </c>
      <c r="L291">
        <v>1346</v>
      </c>
      <c r="N291">
        <v>1009</v>
      </c>
      <c r="O291" t="s">
        <v>220</v>
      </c>
      <c r="P291" t="s">
        <v>220</v>
      </c>
      <c r="Q291">
        <v>1</v>
      </c>
      <c r="X291">
        <v>0.5</v>
      </c>
      <c r="Y291">
        <v>1.82</v>
      </c>
      <c r="Z291">
        <v>0</v>
      </c>
      <c r="AA291">
        <v>0</v>
      </c>
      <c r="AB291">
        <v>0</v>
      </c>
      <c r="AC291">
        <v>0</v>
      </c>
      <c r="AD291">
        <v>1</v>
      </c>
      <c r="AE291">
        <v>0</v>
      </c>
      <c r="AF291" t="s">
        <v>3</v>
      </c>
      <c r="AG291">
        <v>0.5</v>
      </c>
      <c r="AH291">
        <v>2</v>
      </c>
      <c r="AI291">
        <v>48584777</v>
      </c>
      <c r="AJ291">
        <v>276</v>
      </c>
      <c r="AK291">
        <v>0</v>
      </c>
      <c r="AL291">
        <v>0</v>
      </c>
      <c r="AM291">
        <v>0</v>
      </c>
      <c r="AN291">
        <v>0</v>
      </c>
      <c r="AO291">
        <v>0</v>
      </c>
      <c r="AP291">
        <v>0</v>
      </c>
      <c r="AQ291">
        <v>0</v>
      </c>
      <c r="AR291">
        <v>0</v>
      </c>
    </row>
    <row r="292" spans="1:44">
      <c r="A292">
        <f>ROW(Source!A110)</f>
        <v>110</v>
      </c>
      <c r="B292">
        <v>48584788</v>
      </c>
      <c r="C292">
        <v>48584770</v>
      </c>
      <c r="D292">
        <v>40484330</v>
      </c>
      <c r="E292">
        <v>1</v>
      </c>
      <c r="F292">
        <v>1</v>
      </c>
      <c r="G292">
        <v>1</v>
      </c>
      <c r="H292">
        <v>3</v>
      </c>
      <c r="I292" t="s">
        <v>1257</v>
      </c>
      <c r="J292" t="s">
        <v>1258</v>
      </c>
      <c r="K292" t="s">
        <v>1259</v>
      </c>
      <c r="L292">
        <v>1348</v>
      </c>
      <c r="N292">
        <v>1009</v>
      </c>
      <c r="O292" t="s">
        <v>40</v>
      </c>
      <c r="P292" t="s">
        <v>40</v>
      </c>
      <c r="Q292">
        <v>1000</v>
      </c>
      <c r="X292">
        <v>0.375</v>
      </c>
      <c r="Y292">
        <v>4929.5600000000004</v>
      </c>
      <c r="Z292">
        <v>0</v>
      </c>
      <c r="AA292">
        <v>0</v>
      </c>
      <c r="AB292">
        <v>0</v>
      </c>
      <c r="AC292">
        <v>0</v>
      </c>
      <c r="AD292">
        <v>1</v>
      </c>
      <c r="AE292">
        <v>0</v>
      </c>
      <c r="AF292" t="s">
        <v>3</v>
      </c>
      <c r="AG292">
        <v>0.375</v>
      </c>
      <c r="AH292">
        <v>2</v>
      </c>
      <c r="AI292">
        <v>48584778</v>
      </c>
      <c r="AJ292">
        <v>277</v>
      </c>
      <c r="AK292">
        <v>0</v>
      </c>
      <c r="AL292">
        <v>0</v>
      </c>
      <c r="AM292">
        <v>0</v>
      </c>
      <c r="AN292">
        <v>0</v>
      </c>
      <c r="AO292">
        <v>0</v>
      </c>
      <c r="AP292">
        <v>0</v>
      </c>
      <c r="AQ292">
        <v>0</v>
      </c>
      <c r="AR292">
        <v>0</v>
      </c>
    </row>
    <row r="293" spans="1:44">
      <c r="A293">
        <f>ROW(Source!A110)</f>
        <v>110</v>
      </c>
      <c r="B293">
        <v>48584789</v>
      </c>
      <c r="C293">
        <v>48584770</v>
      </c>
      <c r="D293">
        <v>40517571</v>
      </c>
      <c r="E293">
        <v>1</v>
      </c>
      <c r="F293">
        <v>1</v>
      </c>
      <c r="G293">
        <v>1</v>
      </c>
      <c r="H293">
        <v>3</v>
      </c>
      <c r="I293" t="s">
        <v>1260</v>
      </c>
      <c r="J293" t="s">
        <v>1261</v>
      </c>
      <c r="K293" t="s">
        <v>1262</v>
      </c>
      <c r="L293">
        <v>1348</v>
      </c>
      <c r="N293">
        <v>1009</v>
      </c>
      <c r="O293" t="s">
        <v>40</v>
      </c>
      <c r="P293" t="s">
        <v>40</v>
      </c>
      <c r="Q293">
        <v>1000</v>
      </c>
      <c r="X293">
        <v>0.05</v>
      </c>
      <c r="Y293">
        <v>9135</v>
      </c>
      <c r="Z293">
        <v>0</v>
      </c>
      <c r="AA293">
        <v>0</v>
      </c>
      <c r="AB293">
        <v>0</v>
      </c>
      <c r="AC293">
        <v>0</v>
      </c>
      <c r="AD293">
        <v>1</v>
      </c>
      <c r="AE293">
        <v>0</v>
      </c>
      <c r="AF293" t="s">
        <v>3</v>
      </c>
      <c r="AG293">
        <v>0.05</v>
      </c>
      <c r="AH293">
        <v>2</v>
      </c>
      <c r="AI293">
        <v>48584779</v>
      </c>
      <c r="AJ293">
        <v>278</v>
      </c>
      <c r="AK293">
        <v>0</v>
      </c>
      <c r="AL293">
        <v>0</v>
      </c>
      <c r="AM293">
        <v>0</v>
      </c>
      <c r="AN293">
        <v>0</v>
      </c>
      <c r="AO293">
        <v>0</v>
      </c>
      <c r="AP293">
        <v>0</v>
      </c>
      <c r="AQ293">
        <v>0</v>
      </c>
      <c r="AR293">
        <v>0</v>
      </c>
    </row>
    <row r="294" spans="1:44">
      <c r="A294">
        <f>ROW(Source!A110)</f>
        <v>110</v>
      </c>
      <c r="B294">
        <v>48584790</v>
      </c>
      <c r="C294">
        <v>48584770</v>
      </c>
      <c r="D294">
        <v>40525967</v>
      </c>
      <c r="E294">
        <v>1</v>
      </c>
      <c r="F294">
        <v>1</v>
      </c>
      <c r="G294">
        <v>1</v>
      </c>
      <c r="H294">
        <v>3</v>
      </c>
      <c r="I294" t="s">
        <v>1090</v>
      </c>
      <c r="J294" t="s">
        <v>1091</v>
      </c>
      <c r="K294" t="s">
        <v>1092</v>
      </c>
      <c r="L294">
        <v>1339</v>
      </c>
      <c r="N294">
        <v>1007</v>
      </c>
      <c r="O294" t="s">
        <v>1040</v>
      </c>
      <c r="P294" t="s">
        <v>1040</v>
      </c>
      <c r="Q294">
        <v>1</v>
      </c>
      <c r="X294">
        <v>0.93</v>
      </c>
      <c r="Y294">
        <v>2.4700000000000002</v>
      </c>
      <c r="Z294">
        <v>0</v>
      </c>
      <c r="AA294">
        <v>0</v>
      </c>
      <c r="AB294">
        <v>0</v>
      </c>
      <c r="AC294">
        <v>0</v>
      </c>
      <c r="AD294">
        <v>1</v>
      </c>
      <c r="AE294">
        <v>0</v>
      </c>
      <c r="AF294" t="s">
        <v>3</v>
      </c>
      <c r="AG294">
        <v>0.93</v>
      </c>
      <c r="AH294">
        <v>2</v>
      </c>
      <c r="AI294">
        <v>48584780</v>
      </c>
      <c r="AJ294">
        <v>279</v>
      </c>
      <c r="AK294">
        <v>0</v>
      </c>
      <c r="AL294">
        <v>0</v>
      </c>
      <c r="AM294">
        <v>0</v>
      </c>
      <c r="AN294">
        <v>0</v>
      </c>
      <c r="AO294">
        <v>0</v>
      </c>
      <c r="AP294">
        <v>0</v>
      </c>
      <c r="AQ294">
        <v>0</v>
      </c>
      <c r="AR294">
        <v>0</v>
      </c>
    </row>
    <row r="295" spans="1:44">
      <c r="A295">
        <f>ROW(Source!A111)</f>
        <v>111</v>
      </c>
      <c r="B295">
        <v>48584812</v>
      </c>
      <c r="C295">
        <v>48584791</v>
      </c>
      <c r="D295">
        <v>23129487</v>
      </c>
      <c r="E295">
        <v>1</v>
      </c>
      <c r="F295">
        <v>1</v>
      </c>
      <c r="G295">
        <v>1</v>
      </c>
      <c r="H295">
        <v>1</v>
      </c>
      <c r="I295" t="s">
        <v>1201</v>
      </c>
      <c r="J295" t="s">
        <v>3</v>
      </c>
      <c r="K295" t="s">
        <v>1202</v>
      </c>
      <c r="L295">
        <v>1369</v>
      </c>
      <c r="N295">
        <v>1013</v>
      </c>
      <c r="O295" t="s">
        <v>991</v>
      </c>
      <c r="P295" t="s">
        <v>991</v>
      </c>
      <c r="Q295">
        <v>1</v>
      </c>
      <c r="X295">
        <v>81</v>
      </c>
      <c r="Y295">
        <v>0</v>
      </c>
      <c r="Z295">
        <v>0</v>
      </c>
      <c r="AA295">
        <v>0</v>
      </c>
      <c r="AB295">
        <v>8.48</v>
      </c>
      <c r="AC295">
        <v>0</v>
      </c>
      <c r="AD295">
        <v>1</v>
      </c>
      <c r="AE295">
        <v>1</v>
      </c>
      <c r="AF295" t="s">
        <v>3</v>
      </c>
      <c r="AG295">
        <v>81</v>
      </c>
      <c r="AH295">
        <v>2</v>
      </c>
      <c r="AI295">
        <v>48584792</v>
      </c>
      <c r="AJ295">
        <v>280</v>
      </c>
      <c r="AK295">
        <v>0</v>
      </c>
      <c r="AL295">
        <v>0</v>
      </c>
      <c r="AM295">
        <v>0</v>
      </c>
      <c r="AN295">
        <v>0</v>
      </c>
      <c r="AO295">
        <v>0</v>
      </c>
      <c r="AP295">
        <v>0</v>
      </c>
      <c r="AQ295">
        <v>0</v>
      </c>
      <c r="AR295">
        <v>0</v>
      </c>
    </row>
    <row r="296" spans="1:44">
      <c r="A296">
        <f>ROW(Source!A111)</f>
        <v>111</v>
      </c>
      <c r="B296">
        <v>48584813</v>
      </c>
      <c r="C296">
        <v>48584791</v>
      </c>
      <c r="D296">
        <v>40547813</v>
      </c>
      <c r="E296">
        <v>1</v>
      </c>
      <c r="F296">
        <v>1</v>
      </c>
      <c r="G296">
        <v>1</v>
      </c>
      <c r="H296">
        <v>2</v>
      </c>
      <c r="I296" t="s">
        <v>1107</v>
      </c>
      <c r="J296" t="s">
        <v>1108</v>
      </c>
      <c r="K296" t="s">
        <v>1109</v>
      </c>
      <c r="L296">
        <v>1368</v>
      </c>
      <c r="N296">
        <v>1011</v>
      </c>
      <c r="O296" t="s">
        <v>997</v>
      </c>
      <c r="P296" t="s">
        <v>997</v>
      </c>
      <c r="Q296">
        <v>1</v>
      </c>
      <c r="X296">
        <v>2.2999999999999998</v>
      </c>
      <c r="Y296">
        <v>0</v>
      </c>
      <c r="Z296">
        <v>1.98</v>
      </c>
      <c r="AA296">
        <v>0</v>
      </c>
      <c r="AB296">
        <v>0</v>
      </c>
      <c r="AC296">
        <v>0</v>
      </c>
      <c r="AD296">
        <v>1</v>
      </c>
      <c r="AE296">
        <v>0</v>
      </c>
      <c r="AF296" t="s">
        <v>3</v>
      </c>
      <c r="AG296">
        <v>2.2999999999999998</v>
      </c>
      <c r="AH296">
        <v>2</v>
      </c>
      <c r="AI296">
        <v>48584793</v>
      </c>
      <c r="AJ296">
        <v>281</v>
      </c>
      <c r="AK296">
        <v>0</v>
      </c>
      <c r="AL296">
        <v>0</v>
      </c>
      <c r="AM296">
        <v>0</v>
      </c>
      <c r="AN296">
        <v>0</v>
      </c>
      <c r="AO296">
        <v>0</v>
      </c>
      <c r="AP296">
        <v>0</v>
      </c>
      <c r="AQ296">
        <v>0</v>
      </c>
      <c r="AR296">
        <v>0</v>
      </c>
    </row>
    <row r="297" spans="1:44">
      <c r="A297">
        <f>ROW(Source!A111)</f>
        <v>111</v>
      </c>
      <c r="B297">
        <v>48584814</v>
      </c>
      <c r="C297">
        <v>48584791</v>
      </c>
      <c r="D297">
        <v>40548572</v>
      </c>
      <c r="E297">
        <v>1</v>
      </c>
      <c r="F297">
        <v>1</v>
      </c>
      <c r="G297">
        <v>1</v>
      </c>
      <c r="H297">
        <v>2</v>
      </c>
      <c r="I297" t="s">
        <v>1203</v>
      </c>
      <c r="J297" t="s">
        <v>1204</v>
      </c>
      <c r="K297" t="s">
        <v>1205</v>
      </c>
      <c r="L297">
        <v>1368</v>
      </c>
      <c r="N297">
        <v>1011</v>
      </c>
      <c r="O297" t="s">
        <v>997</v>
      </c>
      <c r="P297" t="s">
        <v>997</v>
      </c>
      <c r="Q297">
        <v>1</v>
      </c>
      <c r="X297">
        <v>0.47</v>
      </c>
      <c r="Y297">
        <v>0</v>
      </c>
      <c r="Z297">
        <v>37.15</v>
      </c>
      <c r="AA297">
        <v>0</v>
      </c>
      <c r="AB297">
        <v>0</v>
      </c>
      <c r="AC297">
        <v>0</v>
      </c>
      <c r="AD297">
        <v>1</v>
      </c>
      <c r="AE297">
        <v>0</v>
      </c>
      <c r="AF297" t="s">
        <v>3</v>
      </c>
      <c r="AG297">
        <v>0.47</v>
      </c>
      <c r="AH297">
        <v>2</v>
      </c>
      <c r="AI297">
        <v>48584794</v>
      </c>
      <c r="AJ297">
        <v>282</v>
      </c>
      <c r="AK297">
        <v>0</v>
      </c>
      <c r="AL297">
        <v>0</v>
      </c>
      <c r="AM297">
        <v>0</v>
      </c>
      <c r="AN297">
        <v>0</v>
      </c>
      <c r="AO297">
        <v>0</v>
      </c>
      <c r="AP297">
        <v>0</v>
      </c>
      <c r="AQ297">
        <v>0</v>
      </c>
      <c r="AR297">
        <v>0</v>
      </c>
    </row>
    <row r="298" spans="1:44">
      <c r="A298">
        <f>ROW(Source!A111)</f>
        <v>111</v>
      </c>
      <c r="B298">
        <v>48584815</v>
      </c>
      <c r="C298">
        <v>48584791</v>
      </c>
      <c r="D298">
        <v>40548608</v>
      </c>
      <c r="E298">
        <v>1</v>
      </c>
      <c r="F298">
        <v>1</v>
      </c>
      <c r="G298">
        <v>1</v>
      </c>
      <c r="H298">
        <v>2</v>
      </c>
      <c r="I298" t="s">
        <v>1124</v>
      </c>
      <c r="J298" t="s">
        <v>1125</v>
      </c>
      <c r="K298" t="s">
        <v>1126</v>
      </c>
      <c r="L298">
        <v>1368</v>
      </c>
      <c r="N298">
        <v>1011</v>
      </c>
      <c r="O298" t="s">
        <v>997</v>
      </c>
      <c r="P298" t="s">
        <v>997</v>
      </c>
      <c r="Q298">
        <v>1</v>
      </c>
      <c r="X298">
        <v>1.57</v>
      </c>
      <c r="Y298">
        <v>0</v>
      </c>
      <c r="Z298">
        <v>2.27</v>
      </c>
      <c r="AA298">
        <v>0</v>
      </c>
      <c r="AB298">
        <v>0</v>
      </c>
      <c r="AC298">
        <v>0</v>
      </c>
      <c r="AD298">
        <v>1</v>
      </c>
      <c r="AE298">
        <v>0</v>
      </c>
      <c r="AF298" t="s">
        <v>3</v>
      </c>
      <c r="AG298">
        <v>1.57</v>
      </c>
      <c r="AH298">
        <v>2</v>
      </c>
      <c r="AI298">
        <v>48584795</v>
      </c>
      <c r="AJ298">
        <v>283</v>
      </c>
      <c r="AK298">
        <v>0</v>
      </c>
      <c r="AL298">
        <v>0</v>
      </c>
      <c r="AM298">
        <v>0</v>
      </c>
      <c r="AN298">
        <v>0</v>
      </c>
      <c r="AO298">
        <v>0</v>
      </c>
      <c r="AP298">
        <v>0</v>
      </c>
      <c r="AQ298">
        <v>0</v>
      </c>
      <c r="AR298">
        <v>0</v>
      </c>
    </row>
    <row r="299" spans="1:44">
      <c r="A299">
        <f>ROW(Source!A111)</f>
        <v>111</v>
      </c>
      <c r="B299">
        <v>48584816</v>
      </c>
      <c r="C299">
        <v>48584791</v>
      </c>
      <c r="D299">
        <v>40484280</v>
      </c>
      <c r="E299">
        <v>1</v>
      </c>
      <c r="F299">
        <v>1</v>
      </c>
      <c r="G299">
        <v>1</v>
      </c>
      <c r="H299">
        <v>3</v>
      </c>
      <c r="I299" t="s">
        <v>1206</v>
      </c>
      <c r="J299" t="s">
        <v>1207</v>
      </c>
      <c r="K299" t="s">
        <v>1208</v>
      </c>
      <c r="L299">
        <v>1346</v>
      </c>
      <c r="N299">
        <v>1009</v>
      </c>
      <c r="O299" t="s">
        <v>220</v>
      </c>
      <c r="P299" t="s">
        <v>220</v>
      </c>
      <c r="Q299">
        <v>1</v>
      </c>
      <c r="X299">
        <v>10</v>
      </c>
      <c r="Y299">
        <v>13.27</v>
      </c>
      <c r="Z299">
        <v>0</v>
      </c>
      <c r="AA299">
        <v>0</v>
      </c>
      <c r="AB299">
        <v>0</v>
      </c>
      <c r="AC299">
        <v>0</v>
      </c>
      <c r="AD299">
        <v>1</v>
      </c>
      <c r="AE299">
        <v>0</v>
      </c>
      <c r="AF299" t="s">
        <v>3</v>
      </c>
      <c r="AG299">
        <v>10</v>
      </c>
      <c r="AH299">
        <v>2</v>
      </c>
      <c r="AI299">
        <v>48584796</v>
      </c>
      <c r="AJ299">
        <v>284</v>
      </c>
      <c r="AK299">
        <v>0</v>
      </c>
      <c r="AL299">
        <v>0</v>
      </c>
      <c r="AM299">
        <v>0</v>
      </c>
      <c r="AN299">
        <v>0</v>
      </c>
      <c r="AO299">
        <v>0</v>
      </c>
      <c r="AP299">
        <v>0</v>
      </c>
      <c r="AQ299">
        <v>0</v>
      </c>
      <c r="AR299">
        <v>0</v>
      </c>
    </row>
    <row r="300" spans="1:44">
      <c r="A300">
        <f>ROW(Source!A111)</f>
        <v>111</v>
      </c>
      <c r="B300">
        <v>48584817</v>
      </c>
      <c r="C300">
        <v>48584791</v>
      </c>
      <c r="D300">
        <v>40484335</v>
      </c>
      <c r="E300">
        <v>1</v>
      </c>
      <c r="F300">
        <v>1</v>
      </c>
      <c r="G300">
        <v>1</v>
      </c>
      <c r="H300">
        <v>3</v>
      </c>
      <c r="I300" t="s">
        <v>1209</v>
      </c>
      <c r="J300" t="s">
        <v>1210</v>
      </c>
      <c r="K300" t="s">
        <v>1211</v>
      </c>
      <c r="L300">
        <v>1346</v>
      </c>
      <c r="N300">
        <v>1009</v>
      </c>
      <c r="O300" t="s">
        <v>220</v>
      </c>
      <c r="P300" t="s">
        <v>220</v>
      </c>
      <c r="Q300">
        <v>1</v>
      </c>
      <c r="X300">
        <v>76</v>
      </c>
      <c r="Y300">
        <v>1.6</v>
      </c>
      <c r="Z300">
        <v>0</v>
      </c>
      <c r="AA300">
        <v>0</v>
      </c>
      <c r="AB300">
        <v>0</v>
      </c>
      <c r="AC300">
        <v>0</v>
      </c>
      <c r="AD300">
        <v>1</v>
      </c>
      <c r="AE300">
        <v>0</v>
      </c>
      <c r="AF300" t="s">
        <v>3</v>
      </c>
      <c r="AG300">
        <v>76</v>
      </c>
      <c r="AH300">
        <v>2</v>
      </c>
      <c r="AI300">
        <v>48584797</v>
      </c>
      <c r="AJ300">
        <v>285</v>
      </c>
      <c r="AK300">
        <v>0</v>
      </c>
      <c r="AL300">
        <v>0</v>
      </c>
      <c r="AM300">
        <v>0</v>
      </c>
      <c r="AN300">
        <v>0</v>
      </c>
      <c r="AO300">
        <v>0</v>
      </c>
      <c r="AP300">
        <v>0</v>
      </c>
      <c r="AQ300">
        <v>0</v>
      </c>
      <c r="AR300">
        <v>0</v>
      </c>
    </row>
    <row r="301" spans="1:44">
      <c r="A301">
        <f>ROW(Source!A111)</f>
        <v>111</v>
      </c>
      <c r="B301">
        <v>48584818</v>
      </c>
      <c r="C301">
        <v>48584791</v>
      </c>
      <c r="D301">
        <v>40484620</v>
      </c>
      <c r="E301">
        <v>1</v>
      </c>
      <c r="F301">
        <v>1</v>
      </c>
      <c r="G301">
        <v>1</v>
      </c>
      <c r="H301">
        <v>3</v>
      </c>
      <c r="I301" t="s">
        <v>1212</v>
      </c>
      <c r="J301" t="s">
        <v>1213</v>
      </c>
      <c r="K301" t="s">
        <v>1214</v>
      </c>
      <c r="L301">
        <v>1346</v>
      </c>
      <c r="N301">
        <v>1009</v>
      </c>
      <c r="O301" t="s">
        <v>220</v>
      </c>
      <c r="P301" t="s">
        <v>220</v>
      </c>
      <c r="Q301">
        <v>1</v>
      </c>
      <c r="X301">
        <v>5</v>
      </c>
      <c r="Y301">
        <v>7.57</v>
      </c>
      <c r="Z301">
        <v>0</v>
      </c>
      <c r="AA301">
        <v>0</v>
      </c>
      <c r="AB301">
        <v>0</v>
      </c>
      <c r="AC301">
        <v>0</v>
      </c>
      <c r="AD301">
        <v>1</v>
      </c>
      <c r="AE301">
        <v>0</v>
      </c>
      <c r="AF301" t="s">
        <v>3</v>
      </c>
      <c r="AG301">
        <v>5</v>
      </c>
      <c r="AH301">
        <v>2</v>
      </c>
      <c r="AI301">
        <v>48584798</v>
      </c>
      <c r="AJ301">
        <v>286</v>
      </c>
      <c r="AK301">
        <v>0</v>
      </c>
      <c r="AL301">
        <v>0</v>
      </c>
      <c r="AM301">
        <v>0</v>
      </c>
      <c r="AN301">
        <v>0</v>
      </c>
      <c r="AO301">
        <v>0</v>
      </c>
      <c r="AP301">
        <v>0</v>
      </c>
      <c r="AQ301">
        <v>0</v>
      </c>
      <c r="AR301">
        <v>0</v>
      </c>
    </row>
    <row r="302" spans="1:44">
      <c r="A302">
        <f>ROW(Source!A111)</f>
        <v>111</v>
      </c>
      <c r="B302">
        <v>48584819</v>
      </c>
      <c r="C302">
        <v>48584791</v>
      </c>
      <c r="D302">
        <v>40484621</v>
      </c>
      <c r="E302">
        <v>1</v>
      </c>
      <c r="F302">
        <v>1</v>
      </c>
      <c r="G302">
        <v>1</v>
      </c>
      <c r="H302">
        <v>3</v>
      </c>
      <c r="I302" t="s">
        <v>1215</v>
      </c>
      <c r="J302" t="s">
        <v>1216</v>
      </c>
      <c r="K302" t="s">
        <v>1217</v>
      </c>
      <c r="L302">
        <v>1346</v>
      </c>
      <c r="N302">
        <v>1009</v>
      </c>
      <c r="O302" t="s">
        <v>220</v>
      </c>
      <c r="P302" t="s">
        <v>220</v>
      </c>
      <c r="Q302">
        <v>1</v>
      </c>
      <c r="X302">
        <v>34</v>
      </c>
      <c r="Y302">
        <v>2.74</v>
      </c>
      <c r="Z302">
        <v>0</v>
      </c>
      <c r="AA302">
        <v>0</v>
      </c>
      <c r="AB302">
        <v>0</v>
      </c>
      <c r="AC302">
        <v>0</v>
      </c>
      <c r="AD302">
        <v>1</v>
      </c>
      <c r="AE302">
        <v>0</v>
      </c>
      <c r="AF302" t="s">
        <v>3</v>
      </c>
      <c r="AG302">
        <v>34</v>
      </c>
      <c r="AH302">
        <v>2</v>
      </c>
      <c r="AI302">
        <v>48584799</v>
      </c>
      <c r="AJ302">
        <v>287</v>
      </c>
      <c r="AK302">
        <v>0</v>
      </c>
      <c r="AL302">
        <v>0</v>
      </c>
      <c r="AM302">
        <v>0</v>
      </c>
      <c r="AN302">
        <v>0</v>
      </c>
      <c r="AO302">
        <v>0</v>
      </c>
      <c r="AP302">
        <v>0</v>
      </c>
      <c r="AQ302">
        <v>0</v>
      </c>
      <c r="AR302">
        <v>0</v>
      </c>
    </row>
    <row r="303" spans="1:44">
      <c r="A303">
        <f>ROW(Source!A111)</f>
        <v>111</v>
      </c>
      <c r="B303">
        <v>48584820</v>
      </c>
      <c r="C303">
        <v>48584791</v>
      </c>
      <c r="D303">
        <v>40485572</v>
      </c>
      <c r="E303">
        <v>1</v>
      </c>
      <c r="F303">
        <v>1</v>
      </c>
      <c r="G303">
        <v>1</v>
      </c>
      <c r="H303">
        <v>3</v>
      </c>
      <c r="I303" t="s">
        <v>1218</v>
      </c>
      <c r="J303" t="s">
        <v>1219</v>
      </c>
      <c r="K303" t="s">
        <v>1220</v>
      </c>
      <c r="L303">
        <v>1301</v>
      </c>
      <c r="N303">
        <v>1003</v>
      </c>
      <c r="O303" t="s">
        <v>116</v>
      </c>
      <c r="P303" t="s">
        <v>116</v>
      </c>
      <c r="Q303">
        <v>1</v>
      </c>
      <c r="X303">
        <v>109</v>
      </c>
      <c r="Y303">
        <v>0.17</v>
      </c>
      <c r="Z303">
        <v>0</v>
      </c>
      <c r="AA303">
        <v>0</v>
      </c>
      <c r="AB303">
        <v>0</v>
      </c>
      <c r="AC303">
        <v>0</v>
      </c>
      <c r="AD303">
        <v>1</v>
      </c>
      <c r="AE303">
        <v>0</v>
      </c>
      <c r="AF303" t="s">
        <v>3</v>
      </c>
      <c r="AG303">
        <v>109</v>
      </c>
      <c r="AH303">
        <v>2</v>
      </c>
      <c r="AI303">
        <v>48584800</v>
      </c>
      <c r="AJ303">
        <v>288</v>
      </c>
      <c r="AK303">
        <v>0</v>
      </c>
      <c r="AL303">
        <v>0</v>
      </c>
      <c r="AM303">
        <v>0</v>
      </c>
      <c r="AN303">
        <v>0</v>
      </c>
      <c r="AO303">
        <v>0</v>
      </c>
      <c r="AP303">
        <v>0</v>
      </c>
      <c r="AQ303">
        <v>0</v>
      </c>
      <c r="AR303">
        <v>0</v>
      </c>
    </row>
    <row r="304" spans="1:44">
      <c r="A304">
        <f>ROW(Source!A111)</f>
        <v>111</v>
      </c>
      <c r="B304">
        <v>48584821</v>
      </c>
      <c r="C304">
        <v>48584791</v>
      </c>
      <c r="D304">
        <v>40485667</v>
      </c>
      <c r="E304">
        <v>1</v>
      </c>
      <c r="F304">
        <v>1</v>
      </c>
      <c r="G304">
        <v>1</v>
      </c>
      <c r="H304">
        <v>3</v>
      </c>
      <c r="I304" t="s">
        <v>1221</v>
      </c>
      <c r="J304" t="s">
        <v>1222</v>
      </c>
      <c r="K304" t="s">
        <v>1223</v>
      </c>
      <c r="L304">
        <v>1301</v>
      </c>
      <c r="N304">
        <v>1003</v>
      </c>
      <c r="O304" t="s">
        <v>116</v>
      </c>
      <c r="P304" t="s">
        <v>116</v>
      </c>
      <c r="Q304">
        <v>1</v>
      </c>
      <c r="X304">
        <v>43</v>
      </c>
      <c r="Y304">
        <v>1.76</v>
      </c>
      <c r="Z304">
        <v>0</v>
      </c>
      <c r="AA304">
        <v>0</v>
      </c>
      <c r="AB304">
        <v>0</v>
      </c>
      <c r="AC304">
        <v>0</v>
      </c>
      <c r="AD304">
        <v>1</v>
      </c>
      <c r="AE304">
        <v>0</v>
      </c>
      <c r="AF304" t="s">
        <v>3</v>
      </c>
      <c r="AG304">
        <v>43</v>
      </c>
      <c r="AH304">
        <v>2</v>
      </c>
      <c r="AI304">
        <v>48584801</v>
      </c>
      <c r="AJ304">
        <v>289</v>
      </c>
      <c r="AK304">
        <v>0</v>
      </c>
      <c r="AL304">
        <v>0</v>
      </c>
      <c r="AM304">
        <v>0</v>
      </c>
      <c r="AN304">
        <v>0</v>
      </c>
      <c r="AO304">
        <v>0</v>
      </c>
      <c r="AP304">
        <v>0</v>
      </c>
      <c r="AQ304">
        <v>0</v>
      </c>
      <c r="AR304">
        <v>0</v>
      </c>
    </row>
    <row r="305" spans="1:44">
      <c r="A305">
        <f>ROW(Source!A111)</f>
        <v>111</v>
      </c>
      <c r="B305">
        <v>48584822</v>
      </c>
      <c r="C305">
        <v>48584791</v>
      </c>
      <c r="D305">
        <v>40485680</v>
      </c>
      <c r="E305">
        <v>1</v>
      </c>
      <c r="F305">
        <v>1</v>
      </c>
      <c r="G305">
        <v>1</v>
      </c>
      <c r="H305">
        <v>3</v>
      </c>
      <c r="I305" t="s">
        <v>1224</v>
      </c>
      <c r="J305" t="s">
        <v>1225</v>
      </c>
      <c r="K305" t="s">
        <v>1226</v>
      </c>
      <c r="L305">
        <v>1301</v>
      </c>
      <c r="N305">
        <v>1003</v>
      </c>
      <c r="O305" t="s">
        <v>116</v>
      </c>
      <c r="P305" t="s">
        <v>116</v>
      </c>
      <c r="Q305">
        <v>1</v>
      </c>
      <c r="X305">
        <v>84</v>
      </c>
      <c r="Y305">
        <v>0.38</v>
      </c>
      <c r="Z305">
        <v>0</v>
      </c>
      <c r="AA305">
        <v>0</v>
      </c>
      <c r="AB305">
        <v>0</v>
      </c>
      <c r="AC305">
        <v>0</v>
      </c>
      <c r="AD305">
        <v>1</v>
      </c>
      <c r="AE305">
        <v>0</v>
      </c>
      <c r="AF305" t="s">
        <v>3</v>
      </c>
      <c r="AG305">
        <v>84</v>
      </c>
      <c r="AH305">
        <v>2</v>
      </c>
      <c r="AI305">
        <v>48584802</v>
      </c>
      <c r="AJ305">
        <v>290</v>
      </c>
      <c r="AK305">
        <v>0</v>
      </c>
      <c r="AL305">
        <v>0</v>
      </c>
      <c r="AM305">
        <v>0</v>
      </c>
      <c r="AN305">
        <v>0</v>
      </c>
      <c r="AO305">
        <v>0</v>
      </c>
      <c r="AP305">
        <v>0</v>
      </c>
      <c r="AQ305">
        <v>0</v>
      </c>
      <c r="AR305">
        <v>0</v>
      </c>
    </row>
    <row r="306" spans="1:44">
      <c r="A306">
        <f>ROW(Source!A111)</f>
        <v>111</v>
      </c>
      <c r="B306">
        <v>48584823</v>
      </c>
      <c r="C306">
        <v>48584791</v>
      </c>
      <c r="D306">
        <v>40486345</v>
      </c>
      <c r="E306">
        <v>1</v>
      </c>
      <c r="F306">
        <v>1</v>
      </c>
      <c r="G306">
        <v>1</v>
      </c>
      <c r="H306">
        <v>3</v>
      </c>
      <c r="I306" t="s">
        <v>1227</v>
      </c>
      <c r="J306" t="s">
        <v>1228</v>
      </c>
      <c r="K306" t="s">
        <v>1229</v>
      </c>
      <c r="L306">
        <v>1327</v>
      </c>
      <c r="N306">
        <v>1005</v>
      </c>
      <c r="O306" t="s">
        <v>105</v>
      </c>
      <c r="P306" t="s">
        <v>105</v>
      </c>
      <c r="Q306">
        <v>1</v>
      </c>
      <c r="X306">
        <v>112</v>
      </c>
      <c r="Y306">
        <v>15.23</v>
      </c>
      <c r="Z306">
        <v>0</v>
      </c>
      <c r="AA306">
        <v>0</v>
      </c>
      <c r="AB306">
        <v>0</v>
      </c>
      <c r="AC306">
        <v>0</v>
      </c>
      <c r="AD306">
        <v>1</v>
      </c>
      <c r="AE306">
        <v>0</v>
      </c>
      <c r="AF306" t="s">
        <v>3</v>
      </c>
      <c r="AG306">
        <v>112</v>
      </c>
      <c r="AH306">
        <v>2</v>
      </c>
      <c r="AI306">
        <v>48584803</v>
      </c>
      <c r="AJ306">
        <v>291</v>
      </c>
      <c r="AK306">
        <v>0</v>
      </c>
      <c r="AL306">
        <v>0</v>
      </c>
      <c r="AM306">
        <v>0</v>
      </c>
      <c r="AN306">
        <v>0</v>
      </c>
      <c r="AO306">
        <v>0</v>
      </c>
      <c r="AP306">
        <v>0</v>
      </c>
      <c r="AQ306">
        <v>0</v>
      </c>
      <c r="AR306">
        <v>0</v>
      </c>
    </row>
    <row r="307" spans="1:44">
      <c r="A307">
        <f>ROW(Source!A111)</f>
        <v>111</v>
      </c>
      <c r="B307">
        <v>48584824</v>
      </c>
      <c r="C307">
        <v>48584791</v>
      </c>
      <c r="D307">
        <v>40489515</v>
      </c>
      <c r="E307">
        <v>1</v>
      </c>
      <c r="F307">
        <v>1</v>
      </c>
      <c r="G307">
        <v>1</v>
      </c>
      <c r="H307">
        <v>3</v>
      </c>
      <c r="I307" t="s">
        <v>1230</v>
      </c>
      <c r="J307" t="s">
        <v>1231</v>
      </c>
      <c r="K307" t="s">
        <v>1232</v>
      </c>
      <c r="L307">
        <v>1354</v>
      </c>
      <c r="N307">
        <v>1010</v>
      </c>
      <c r="O307" t="s">
        <v>170</v>
      </c>
      <c r="P307" t="s">
        <v>170</v>
      </c>
      <c r="Q307">
        <v>1</v>
      </c>
      <c r="X307">
        <v>468</v>
      </c>
      <c r="Y307">
        <v>0.02</v>
      </c>
      <c r="Z307">
        <v>0</v>
      </c>
      <c r="AA307">
        <v>0</v>
      </c>
      <c r="AB307">
        <v>0</v>
      </c>
      <c r="AC307">
        <v>0</v>
      </c>
      <c r="AD307">
        <v>1</v>
      </c>
      <c r="AE307">
        <v>0</v>
      </c>
      <c r="AF307" t="s">
        <v>3</v>
      </c>
      <c r="AG307">
        <v>468</v>
      </c>
      <c r="AH307">
        <v>2</v>
      </c>
      <c r="AI307">
        <v>48584804</v>
      </c>
      <c r="AJ307">
        <v>292</v>
      </c>
      <c r="AK307">
        <v>0</v>
      </c>
      <c r="AL307">
        <v>0</v>
      </c>
      <c r="AM307">
        <v>0</v>
      </c>
      <c r="AN307">
        <v>0</v>
      </c>
      <c r="AO307">
        <v>0</v>
      </c>
      <c r="AP307">
        <v>0</v>
      </c>
      <c r="AQ307">
        <v>0</v>
      </c>
      <c r="AR307">
        <v>0</v>
      </c>
    </row>
    <row r="308" spans="1:44">
      <c r="A308">
        <f>ROW(Source!A111)</f>
        <v>111</v>
      </c>
      <c r="B308">
        <v>48584825</v>
      </c>
      <c r="C308">
        <v>48584791</v>
      </c>
      <c r="D308">
        <v>40489517</v>
      </c>
      <c r="E308">
        <v>1</v>
      </c>
      <c r="F308">
        <v>1</v>
      </c>
      <c r="G308">
        <v>1</v>
      </c>
      <c r="H308">
        <v>3</v>
      </c>
      <c r="I308" t="s">
        <v>1233</v>
      </c>
      <c r="J308" t="s">
        <v>1234</v>
      </c>
      <c r="K308" t="s">
        <v>1235</v>
      </c>
      <c r="L308">
        <v>1354</v>
      </c>
      <c r="N308">
        <v>1010</v>
      </c>
      <c r="O308" t="s">
        <v>170</v>
      </c>
      <c r="P308" t="s">
        <v>170</v>
      </c>
      <c r="Q308">
        <v>1</v>
      </c>
      <c r="X308">
        <v>1943</v>
      </c>
      <c r="Y308">
        <v>0.02</v>
      </c>
      <c r="Z308">
        <v>0</v>
      </c>
      <c r="AA308">
        <v>0</v>
      </c>
      <c r="AB308">
        <v>0</v>
      </c>
      <c r="AC308">
        <v>0</v>
      </c>
      <c r="AD308">
        <v>1</v>
      </c>
      <c r="AE308">
        <v>0</v>
      </c>
      <c r="AF308" t="s">
        <v>3</v>
      </c>
      <c r="AG308">
        <v>1943</v>
      </c>
      <c r="AH308">
        <v>2</v>
      </c>
      <c r="AI308">
        <v>48584805</v>
      </c>
      <c r="AJ308">
        <v>293</v>
      </c>
      <c r="AK308">
        <v>0</v>
      </c>
      <c r="AL308">
        <v>0</v>
      </c>
      <c r="AM308">
        <v>0</v>
      </c>
      <c r="AN308">
        <v>0</v>
      </c>
      <c r="AO308">
        <v>0</v>
      </c>
      <c r="AP308">
        <v>0</v>
      </c>
      <c r="AQ308">
        <v>0</v>
      </c>
      <c r="AR308">
        <v>0</v>
      </c>
    </row>
    <row r="309" spans="1:44">
      <c r="A309">
        <f>ROW(Source!A111)</f>
        <v>111</v>
      </c>
      <c r="B309">
        <v>48584826</v>
      </c>
      <c r="C309">
        <v>48584791</v>
      </c>
      <c r="D309">
        <v>40489276</v>
      </c>
      <c r="E309">
        <v>1</v>
      </c>
      <c r="F309">
        <v>1</v>
      </c>
      <c r="G309">
        <v>1</v>
      </c>
      <c r="H309">
        <v>3</v>
      </c>
      <c r="I309" t="s">
        <v>1236</v>
      </c>
      <c r="J309" t="s">
        <v>1237</v>
      </c>
      <c r="K309" t="s">
        <v>1238</v>
      </c>
      <c r="L309">
        <v>1354</v>
      </c>
      <c r="N309">
        <v>1010</v>
      </c>
      <c r="O309" t="s">
        <v>170</v>
      </c>
      <c r="P309" t="s">
        <v>170</v>
      </c>
      <c r="Q309">
        <v>1</v>
      </c>
      <c r="X309">
        <v>177</v>
      </c>
      <c r="Y309">
        <v>0.08</v>
      </c>
      <c r="Z309">
        <v>0</v>
      </c>
      <c r="AA309">
        <v>0</v>
      </c>
      <c r="AB309">
        <v>0</v>
      </c>
      <c r="AC309">
        <v>0</v>
      </c>
      <c r="AD309">
        <v>1</v>
      </c>
      <c r="AE309">
        <v>0</v>
      </c>
      <c r="AF309" t="s">
        <v>3</v>
      </c>
      <c r="AG309">
        <v>177</v>
      </c>
      <c r="AH309">
        <v>2</v>
      </c>
      <c r="AI309">
        <v>48584806</v>
      </c>
      <c r="AJ309">
        <v>294</v>
      </c>
      <c r="AK309">
        <v>0</v>
      </c>
      <c r="AL309">
        <v>0</v>
      </c>
      <c r="AM309">
        <v>0</v>
      </c>
      <c r="AN309">
        <v>0</v>
      </c>
      <c r="AO309">
        <v>0</v>
      </c>
      <c r="AP309">
        <v>0</v>
      </c>
      <c r="AQ309">
        <v>0</v>
      </c>
      <c r="AR309">
        <v>0</v>
      </c>
    </row>
    <row r="310" spans="1:44">
      <c r="A310">
        <f>ROW(Source!A111)</f>
        <v>111</v>
      </c>
      <c r="B310">
        <v>48584827</v>
      </c>
      <c r="C310">
        <v>48584791</v>
      </c>
      <c r="D310">
        <v>40503007</v>
      </c>
      <c r="E310">
        <v>1</v>
      </c>
      <c r="F310">
        <v>1</v>
      </c>
      <c r="G310">
        <v>1</v>
      </c>
      <c r="H310">
        <v>3</v>
      </c>
      <c r="I310" t="s">
        <v>1239</v>
      </c>
      <c r="J310" t="s">
        <v>1240</v>
      </c>
      <c r="K310" t="s">
        <v>1241</v>
      </c>
      <c r="L310">
        <v>1301</v>
      </c>
      <c r="N310">
        <v>1003</v>
      </c>
      <c r="O310" t="s">
        <v>116</v>
      </c>
      <c r="P310" t="s">
        <v>116</v>
      </c>
      <c r="Q310">
        <v>1</v>
      </c>
      <c r="X310">
        <v>79</v>
      </c>
      <c r="Y310">
        <v>4.0599999999999996</v>
      </c>
      <c r="Z310">
        <v>0</v>
      </c>
      <c r="AA310">
        <v>0</v>
      </c>
      <c r="AB310">
        <v>0</v>
      </c>
      <c r="AC310">
        <v>0</v>
      </c>
      <c r="AD310">
        <v>1</v>
      </c>
      <c r="AE310">
        <v>0</v>
      </c>
      <c r="AF310" t="s">
        <v>3</v>
      </c>
      <c r="AG310">
        <v>79</v>
      </c>
      <c r="AH310">
        <v>2</v>
      </c>
      <c r="AI310">
        <v>48584807</v>
      </c>
      <c r="AJ310">
        <v>295</v>
      </c>
      <c r="AK310">
        <v>0</v>
      </c>
      <c r="AL310">
        <v>0</v>
      </c>
      <c r="AM310">
        <v>0</v>
      </c>
      <c r="AN310">
        <v>0</v>
      </c>
      <c r="AO310">
        <v>0</v>
      </c>
      <c r="AP310">
        <v>0</v>
      </c>
      <c r="AQ310">
        <v>0</v>
      </c>
      <c r="AR310">
        <v>0</v>
      </c>
    </row>
    <row r="311" spans="1:44">
      <c r="A311">
        <f>ROW(Source!A111)</f>
        <v>111</v>
      </c>
      <c r="B311">
        <v>48584828</v>
      </c>
      <c r="C311">
        <v>48584791</v>
      </c>
      <c r="D311">
        <v>40503020</v>
      </c>
      <c r="E311">
        <v>1</v>
      </c>
      <c r="F311">
        <v>1</v>
      </c>
      <c r="G311">
        <v>1</v>
      </c>
      <c r="H311">
        <v>3</v>
      </c>
      <c r="I311" t="s">
        <v>1242</v>
      </c>
      <c r="J311" t="s">
        <v>1243</v>
      </c>
      <c r="K311" t="s">
        <v>1244</v>
      </c>
      <c r="L311">
        <v>1301</v>
      </c>
      <c r="N311">
        <v>1003</v>
      </c>
      <c r="O311" t="s">
        <v>116</v>
      </c>
      <c r="P311" t="s">
        <v>116</v>
      </c>
      <c r="Q311">
        <v>1</v>
      </c>
      <c r="X311">
        <v>277</v>
      </c>
      <c r="Y311">
        <v>5.58</v>
      </c>
      <c r="Z311">
        <v>0</v>
      </c>
      <c r="AA311">
        <v>0</v>
      </c>
      <c r="AB311">
        <v>0</v>
      </c>
      <c r="AC311">
        <v>0</v>
      </c>
      <c r="AD311">
        <v>1</v>
      </c>
      <c r="AE311">
        <v>0</v>
      </c>
      <c r="AF311" t="s">
        <v>3</v>
      </c>
      <c r="AG311">
        <v>277</v>
      </c>
      <c r="AH311">
        <v>2</v>
      </c>
      <c r="AI311">
        <v>48584808</v>
      </c>
      <c r="AJ311">
        <v>296</v>
      </c>
      <c r="AK311">
        <v>0</v>
      </c>
      <c r="AL311">
        <v>0</v>
      </c>
      <c r="AM311">
        <v>0</v>
      </c>
      <c r="AN311">
        <v>0</v>
      </c>
      <c r="AO311">
        <v>0</v>
      </c>
      <c r="AP311">
        <v>0</v>
      </c>
      <c r="AQ311">
        <v>0</v>
      </c>
      <c r="AR311">
        <v>0</v>
      </c>
    </row>
    <row r="312" spans="1:44">
      <c r="A312">
        <f>ROW(Source!A111)</f>
        <v>111</v>
      </c>
      <c r="B312">
        <v>48584829</v>
      </c>
      <c r="C312">
        <v>48584791</v>
      </c>
      <c r="D312">
        <v>40503091</v>
      </c>
      <c r="E312">
        <v>1</v>
      </c>
      <c r="F312">
        <v>1</v>
      </c>
      <c r="G312">
        <v>1</v>
      </c>
      <c r="H312">
        <v>3</v>
      </c>
      <c r="I312" t="s">
        <v>1245</v>
      </c>
      <c r="J312" t="s">
        <v>1246</v>
      </c>
      <c r="K312" t="s">
        <v>1247</v>
      </c>
      <c r="L312">
        <v>1354</v>
      </c>
      <c r="N312">
        <v>1010</v>
      </c>
      <c r="O312" t="s">
        <v>170</v>
      </c>
      <c r="P312" t="s">
        <v>170</v>
      </c>
      <c r="Q312">
        <v>1</v>
      </c>
      <c r="X312">
        <v>83</v>
      </c>
      <c r="Y312">
        <v>0.69</v>
      </c>
      <c r="Z312">
        <v>0</v>
      </c>
      <c r="AA312">
        <v>0</v>
      </c>
      <c r="AB312">
        <v>0</v>
      </c>
      <c r="AC312">
        <v>0</v>
      </c>
      <c r="AD312">
        <v>1</v>
      </c>
      <c r="AE312">
        <v>0</v>
      </c>
      <c r="AF312" t="s">
        <v>3</v>
      </c>
      <c r="AG312">
        <v>83</v>
      </c>
      <c r="AH312">
        <v>2</v>
      </c>
      <c r="AI312">
        <v>48584809</v>
      </c>
      <c r="AJ312">
        <v>297</v>
      </c>
      <c r="AK312">
        <v>0</v>
      </c>
      <c r="AL312">
        <v>0</v>
      </c>
      <c r="AM312">
        <v>0</v>
      </c>
      <c r="AN312">
        <v>0</v>
      </c>
      <c r="AO312">
        <v>0</v>
      </c>
      <c r="AP312">
        <v>0</v>
      </c>
      <c r="AQ312">
        <v>0</v>
      </c>
      <c r="AR312">
        <v>0</v>
      </c>
    </row>
    <row r="313" spans="1:44">
      <c r="A313">
        <f>ROW(Source!A111)</f>
        <v>111</v>
      </c>
      <c r="B313">
        <v>48584830</v>
      </c>
      <c r="C313">
        <v>48584791</v>
      </c>
      <c r="D313">
        <v>40503107</v>
      </c>
      <c r="E313">
        <v>1</v>
      </c>
      <c r="F313">
        <v>1</v>
      </c>
      <c r="G313">
        <v>1</v>
      </c>
      <c r="H313">
        <v>3</v>
      </c>
      <c r="I313" t="s">
        <v>1248</v>
      </c>
      <c r="J313" t="s">
        <v>1249</v>
      </c>
      <c r="K313" t="s">
        <v>1250</v>
      </c>
      <c r="L313">
        <v>1354</v>
      </c>
      <c r="N313">
        <v>1010</v>
      </c>
      <c r="O313" t="s">
        <v>170</v>
      </c>
      <c r="P313" t="s">
        <v>170</v>
      </c>
      <c r="Q313">
        <v>1</v>
      </c>
      <c r="X313">
        <v>114</v>
      </c>
      <c r="Y313">
        <v>1.62</v>
      </c>
      <c r="Z313">
        <v>0</v>
      </c>
      <c r="AA313">
        <v>0</v>
      </c>
      <c r="AB313">
        <v>0</v>
      </c>
      <c r="AC313">
        <v>0</v>
      </c>
      <c r="AD313">
        <v>1</v>
      </c>
      <c r="AE313">
        <v>0</v>
      </c>
      <c r="AF313" t="s">
        <v>3</v>
      </c>
      <c r="AG313">
        <v>114</v>
      </c>
      <c r="AH313">
        <v>2</v>
      </c>
      <c r="AI313">
        <v>48584810</v>
      </c>
      <c r="AJ313">
        <v>298</v>
      </c>
      <c r="AK313">
        <v>0</v>
      </c>
      <c r="AL313">
        <v>0</v>
      </c>
      <c r="AM313">
        <v>0</v>
      </c>
      <c r="AN313">
        <v>0</v>
      </c>
      <c r="AO313">
        <v>0</v>
      </c>
      <c r="AP313">
        <v>0</v>
      </c>
      <c r="AQ313">
        <v>0</v>
      </c>
      <c r="AR313">
        <v>0</v>
      </c>
    </row>
    <row r="314" spans="1:44">
      <c r="A314">
        <f>ROW(Source!A111)</f>
        <v>111</v>
      </c>
      <c r="B314">
        <v>48584831</v>
      </c>
      <c r="C314">
        <v>48584791</v>
      </c>
      <c r="D314">
        <v>40503114</v>
      </c>
      <c r="E314">
        <v>1</v>
      </c>
      <c r="F314">
        <v>1</v>
      </c>
      <c r="G314">
        <v>1</v>
      </c>
      <c r="H314">
        <v>3</v>
      </c>
      <c r="I314" t="s">
        <v>1251</v>
      </c>
      <c r="J314" t="s">
        <v>1252</v>
      </c>
      <c r="K314" t="s">
        <v>1253</v>
      </c>
      <c r="L314">
        <v>1301</v>
      </c>
      <c r="N314">
        <v>1003</v>
      </c>
      <c r="O314" t="s">
        <v>116</v>
      </c>
      <c r="P314" t="s">
        <v>116</v>
      </c>
      <c r="Q314">
        <v>1</v>
      </c>
      <c r="X314">
        <v>37</v>
      </c>
      <c r="Y314">
        <v>2.74</v>
      </c>
      <c r="Z314">
        <v>0</v>
      </c>
      <c r="AA314">
        <v>0</v>
      </c>
      <c r="AB314">
        <v>0</v>
      </c>
      <c r="AC314">
        <v>0</v>
      </c>
      <c r="AD314">
        <v>1</v>
      </c>
      <c r="AE314">
        <v>0</v>
      </c>
      <c r="AF314" t="s">
        <v>3</v>
      </c>
      <c r="AG314">
        <v>37</v>
      </c>
      <c r="AH314">
        <v>2</v>
      </c>
      <c r="AI314">
        <v>48584811</v>
      </c>
      <c r="AJ314">
        <v>299</v>
      </c>
      <c r="AK314">
        <v>0</v>
      </c>
      <c r="AL314">
        <v>0</v>
      </c>
      <c r="AM314">
        <v>0</v>
      </c>
      <c r="AN314">
        <v>0</v>
      </c>
      <c r="AO314">
        <v>0</v>
      </c>
      <c r="AP314">
        <v>0</v>
      </c>
      <c r="AQ314">
        <v>0</v>
      </c>
      <c r="AR314">
        <v>0</v>
      </c>
    </row>
    <row r="315" spans="1:44">
      <c r="A315">
        <f>ROW(Source!A112)</f>
        <v>112</v>
      </c>
      <c r="B315">
        <v>48584841</v>
      </c>
      <c r="C315">
        <v>48584832</v>
      </c>
      <c r="D315">
        <v>23134555</v>
      </c>
      <c r="E315">
        <v>1</v>
      </c>
      <c r="F315">
        <v>1</v>
      </c>
      <c r="G315">
        <v>1</v>
      </c>
      <c r="H315">
        <v>1</v>
      </c>
      <c r="I315" t="s">
        <v>1001</v>
      </c>
      <c r="J315" t="s">
        <v>3</v>
      </c>
      <c r="K315" t="s">
        <v>1002</v>
      </c>
      <c r="L315">
        <v>1369</v>
      </c>
      <c r="N315">
        <v>1013</v>
      </c>
      <c r="O315" t="s">
        <v>991</v>
      </c>
      <c r="P315" t="s">
        <v>991</v>
      </c>
      <c r="Q315">
        <v>1</v>
      </c>
      <c r="X315">
        <v>42.9</v>
      </c>
      <c r="Y315">
        <v>0</v>
      </c>
      <c r="Z315">
        <v>0</v>
      </c>
      <c r="AA315">
        <v>0</v>
      </c>
      <c r="AB315">
        <v>8.3800000000000008</v>
      </c>
      <c r="AC315">
        <v>0</v>
      </c>
      <c r="AD315">
        <v>1</v>
      </c>
      <c r="AE315">
        <v>1</v>
      </c>
      <c r="AF315" t="s">
        <v>3</v>
      </c>
      <c r="AG315">
        <v>42.9</v>
      </c>
      <c r="AH315">
        <v>2</v>
      </c>
      <c r="AI315">
        <v>48584833</v>
      </c>
      <c r="AJ315">
        <v>300</v>
      </c>
      <c r="AK315">
        <v>0</v>
      </c>
      <c r="AL315">
        <v>0</v>
      </c>
      <c r="AM315">
        <v>0</v>
      </c>
      <c r="AN315">
        <v>0</v>
      </c>
      <c r="AO315">
        <v>0</v>
      </c>
      <c r="AP315">
        <v>0</v>
      </c>
      <c r="AQ315">
        <v>0</v>
      </c>
      <c r="AR315">
        <v>0</v>
      </c>
    </row>
    <row r="316" spans="1:44">
      <c r="A316">
        <f>ROW(Source!A112)</f>
        <v>112</v>
      </c>
      <c r="B316">
        <v>48584842</v>
      </c>
      <c r="C316">
        <v>48584832</v>
      </c>
      <c r="D316">
        <v>121548</v>
      </c>
      <c r="E316">
        <v>1</v>
      </c>
      <c r="F316">
        <v>1</v>
      </c>
      <c r="G316">
        <v>1</v>
      </c>
      <c r="H316">
        <v>1</v>
      </c>
      <c r="I316" t="s">
        <v>24</v>
      </c>
      <c r="J316" t="s">
        <v>3</v>
      </c>
      <c r="K316" t="s">
        <v>992</v>
      </c>
      <c r="L316">
        <v>608254</v>
      </c>
      <c r="N316">
        <v>1013</v>
      </c>
      <c r="O316" t="s">
        <v>993</v>
      </c>
      <c r="P316" t="s">
        <v>993</v>
      </c>
      <c r="Q316">
        <v>1</v>
      </c>
      <c r="X316">
        <v>0.02</v>
      </c>
      <c r="Y316">
        <v>0</v>
      </c>
      <c r="Z316">
        <v>0</v>
      </c>
      <c r="AA316">
        <v>0</v>
      </c>
      <c r="AB316">
        <v>0</v>
      </c>
      <c r="AC316">
        <v>0</v>
      </c>
      <c r="AD316">
        <v>1</v>
      </c>
      <c r="AE316">
        <v>2</v>
      </c>
      <c r="AF316" t="s">
        <v>3</v>
      </c>
      <c r="AG316">
        <v>0.02</v>
      </c>
      <c r="AH316">
        <v>2</v>
      </c>
      <c r="AI316">
        <v>48584834</v>
      </c>
      <c r="AJ316">
        <v>301</v>
      </c>
      <c r="AK316">
        <v>0</v>
      </c>
      <c r="AL316">
        <v>0</v>
      </c>
      <c r="AM316">
        <v>0</v>
      </c>
      <c r="AN316">
        <v>0</v>
      </c>
      <c r="AO316">
        <v>0</v>
      </c>
      <c r="AP316">
        <v>0</v>
      </c>
      <c r="AQ316">
        <v>0</v>
      </c>
      <c r="AR316">
        <v>0</v>
      </c>
    </row>
    <row r="317" spans="1:44">
      <c r="A317">
        <f>ROW(Source!A112)</f>
        <v>112</v>
      </c>
      <c r="B317">
        <v>48584843</v>
      </c>
      <c r="C317">
        <v>48584832</v>
      </c>
      <c r="D317">
        <v>40547141</v>
      </c>
      <c r="E317">
        <v>1</v>
      </c>
      <c r="F317">
        <v>1</v>
      </c>
      <c r="G317">
        <v>1</v>
      </c>
      <c r="H317">
        <v>2</v>
      </c>
      <c r="I317" t="s">
        <v>1009</v>
      </c>
      <c r="J317" t="s">
        <v>1017</v>
      </c>
      <c r="K317" t="s">
        <v>1011</v>
      </c>
      <c r="L317">
        <v>1368</v>
      </c>
      <c r="N317">
        <v>1011</v>
      </c>
      <c r="O317" t="s">
        <v>997</v>
      </c>
      <c r="P317" t="s">
        <v>997</v>
      </c>
      <c r="Q317">
        <v>1</v>
      </c>
      <c r="X317">
        <v>0.02</v>
      </c>
      <c r="Y317">
        <v>0</v>
      </c>
      <c r="Z317">
        <v>32.090000000000003</v>
      </c>
      <c r="AA317">
        <v>12.1</v>
      </c>
      <c r="AB317">
        <v>0</v>
      </c>
      <c r="AC317">
        <v>0</v>
      </c>
      <c r="AD317">
        <v>1</v>
      </c>
      <c r="AE317">
        <v>0</v>
      </c>
      <c r="AF317" t="s">
        <v>3</v>
      </c>
      <c r="AG317">
        <v>0.02</v>
      </c>
      <c r="AH317">
        <v>2</v>
      </c>
      <c r="AI317">
        <v>48584835</v>
      </c>
      <c r="AJ317">
        <v>302</v>
      </c>
      <c r="AK317">
        <v>0</v>
      </c>
      <c r="AL317">
        <v>0</v>
      </c>
      <c r="AM317">
        <v>0</v>
      </c>
      <c r="AN317">
        <v>0</v>
      </c>
      <c r="AO317">
        <v>0</v>
      </c>
      <c r="AP317">
        <v>0</v>
      </c>
      <c r="AQ317">
        <v>0</v>
      </c>
      <c r="AR317">
        <v>0</v>
      </c>
    </row>
    <row r="318" spans="1:44">
      <c r="A318">
        <f>ROW(Source!A112)</f>
        <v>112</v>
      </c>
      <c r="B318">
        <v>48584844</v>
      </c>
      <c r="C318">
        <v>48584832</v>
      </c>
      <c r="D318">
        <v>40548857</v>
      </c>
      <c r="E318">
        <v>1</v>
      </c>
      <c r="F318">
        <v>1</v>
      </c>
      <c r="G318">
        <v>1</v>
      </c>
      <c r="H318">
        <v>2</v>
      </c>
      <c r="I318" t="s">
        <v>1028</v>
      </c>
      <c r="J318" t="s">
        <v>1029</v>
      </c>
      <c r="K318" t="s">
        <v>1030</v>
      </c>
      <c r="L318">
        <v>1368</v>
      </c>
      <c r="N318">
        <v>1011</v>
      </c>
      <c r="O318" t="s">
        <v>997</v>
      </c>
      <c r="P318" t="s">
        <v>997</v>
      </c>
      <c r="Q318">
        <v>1</v>
      </c>
      <c r="X318">
        <v>0.15</v>
      </c>
      <c r="Y318">
        <v>0</v>
      </c>
      <c r="Z318">
        <v>91.76</v>
      </c>
      <c r="AA318">
        <v>10.35</v>
      </c>
      <c r="AB318">
        <v>0</v>
      </c>
      <c r="AC318">
        <v>0</v>
      </c>
      <c r="AD318">
        <v>1</v>
      </c>
      <c r="AE318">
        <v>0</v>
      </c>
      <c r="AF318" t="s">
        <v>3</v>
      </c>
      <c r="AG318">
        <v>0.15</v>
      </c>
      <c r="AH318">
        <v>2</v>
      </c>
      <c r="AI318">
        <v>48584836</v>
      </c>
      <c r="AJ318">
        <v>303</v>
      </c>
      <c r="AK318">
        <v>0</v>
      </c>
      <c r="AL318">
        <v>0</v>
      </c>
      <c r="AM318">
        <v>0</v>
      </c>
      <c r="AN318">
        <v>0</v>
      </c>
      <c r="AO318">
        <v>0</v>
      </c>
      <c r="AP318">
        <v>0</v>
      </c>
      <c r="AQ318">
        <v>0</v>
      </c>
      <c r="AR318">
        <v>0</v>
      </c>
    </row>
    <row r="319" spans="1:44">
      <c r="A319">
        <f>ROW(Source!A112)</f>
        <v>112</v>
      </c>
      <c r="B319">
        <v>48584845</v>
      </c>
      <c r="C319">
        <v>48584832</v>
      </c>
      <c r="D319">
        <v>40482866</v>
      </c>
      <c r="E319">
        <v>1</v>
      </c>
      <c r="F319">
        <v>1</v>
      </c>
      <c r="G319">
        <v>1</v>
      </c>
      <c r="H319">
        <v>3</v>
      </c>
      <c r="I319" t="s">
        <v>1093</v>
      </c>
      <c r="J319" t="s">
        <v>1094</v>
      </c>
      <c r="K319" t="s">
        <v>1095</v>
      </c>
      <c r="L319">
        <v>1327</v>
      </c>
      <c r="N319">
        <v>1005</v>
      </c>
      <c r="O319" t="s">
        <v>105</v>
      </c>
      <c r="P319" t="s">
        <v>105</v>
      </c>
      <c r="Q319">
        <v>1</v>
      </c>
      <c r="X319">
        <v>0.84</v>
      </c>
      <c r="Y319">
        <v>72.319999999999993</v>
      </c>
      <c r="Z319">
        <v>0</v>
      </c>
      <c r="AA319">
        <v>0</v>
      </c>
      <c r="AB319">
        <v>0</v>
      </c>
      <c r="AC319">
        <v>0</v>
      </c>
      <c r="AD319">
        <v>1</v>
      </c>
      <c r="AE319">
        <v>0</v>
      </c>
      <c r="AF319" t="s">
        <v>3</v>
      </c>
      <c r="AG319">
        <v>0.84</v>
      </c>
      <c r="AH319">
        <v>2</v>
      </c>
      <c r="AI319">
        <v>48584837</v>
      </c>
      <c r="AJ319">
        <v>304</v>
      </c>
      <c r="AK319">
        <v>0</v>
      </c>
      <c r="AL319">
        <v>0</v>
      </c>
      <c r="AM319">
        <v>0</v>
      </c>
      <c r="AN319">
        <v>0</v>
      </c>
      <c r="AO319">
        <v>0</v>
      </c>
      <c r="AP319">
        <v>0</v>
      </c>
      <c r="AQ319">
        <v>0</v>
      </c>
      <c r="AR319">
        <v>0</v>
      </c>
    </row>
    <row r="320" spans="1:44">
      <c r="A320">
        <f>ROW(Source!A112)</f>
        <v>112</v>
      </c>
      <c r="B320">
        <v>48584846</v>
      </c>
      <c r="C320">
        <v>48584832</v>
      </c>
      <c r="D320">
        <v>40484634</v>
      </c>
      <c r="E320">
        <v>1</v>
      </c>
      <c r="F320">
        <v>1</v>
      </c>
      <c r="G320">
        <v>1</v>
      </c>
      <c r="H320">
        <v>3</v>
      </c>
      <c r="I320" t="s">
        <v>1096</v>
      </c>
      <c r="J320" t="s">
        <v>1097</v>
      </c>
      <c r="K320" t="s">
        <v>1098</v>
      </c>
      <c r="L320">
        <v>1348</v>
      </c>
      <c r="N320">
        <v>1009</v>
      </c>
      <c r="O320" t="s">
        <v>40</v>
      </c>
      <c r="P320" t="s">
        <v>40</v>
      </c>
      <c r="Q320">
        <v>1000</v>
      </c>
      <c r="X320">
        <v>5.0999999999999997E-2</v>
      </c>
      <c r="Y320">
        <v>4294</v>
      </c>
      <c r="Z320">
        <v>0</v>
      </c>
      <c r="AA320">
        <v>0</v>
      </c>
      <c r="AB320">
        <v>0</v>
      </c>
      <c r="AC320">
        <v>0</v>
      </c>
      <c r="AD320">
        <v>1</v>
      </c>
      <c r="AE320">
        <v>0</v>
      </c>
      <c r="AF320" t="s">
        <v>3</v>
      </c>
      <c r="AG320">
        <v>5.0999999999999997E-2</v>
      </c>
      <c r="AH320">
        <v>2</v>
      </c>
      <c r="AI320">
        <v>48584838</v>
      </c>
      <c r="AJ320">
        <v>305</v>
      </c>
      <c r="AK320">
        <v>0</v>
      </c>
      <c r="AL320">
        <v>0</v>
      </c>
      <c r="AM320">
        <v>0</v>
      </c>
      <c r="AN320">
        <v>0</v>
      </c>
      <c r="AO320">
        <v>0</v>
      </c>
      <c r="AP320">
        <v>0</v>
      </c>
      <c r="AQ320">
        <v>0</v>
      </c>
      <c r="AR320">
        <v>0</v>
      </c>
    </row>
    <row r="321" spans="1:44">
      <c r="A321">
        <f>ROW(Source!A112)</f>
        <v>112</v>
      </c>
      <c r="B321">
        <v>48584847</v>
      </c>
      <c r="C321">
        <v>48584832</v>
      </c>
      <c r="D321">
        <v>40482877</v>
      </c>
      <c r="E321">
        <v>1</v>
      </c>
      <c r="F321">
        <v>1</v>
      </c>
      <c r="G321">
        <v>1</v>
      </c>
      <c r="H321">
        <v>3</v>
      </c>
      <c r="I321" t="s">
        <v>1099</v>
      </c>
      <c r="J321" t="s">
        <v>1100</v>
      </c>
      <c r="K321" t="s">
        <v>1101</v>
      </c>
      <c r="L321">
        <v>1346</v>
      </c>
      <c r="N321">
        <v>1009</v>
      </c>
      <c r="O321" t="s">
        <v>220</v>
      </c>
      <c r="P321" t="s">
        <v>220</v>
      </c>
      <c r="Q321">
        <v>1</v>
      </c>
      <c r="X321">
        <v>0.31</v>
      </c>
      <c r="Y321">
        <v>1.82</v>
      </c>
      <c r="Z321">
        <v>0</v>
      </c>
      <c r="AA321">
        <v>0</v>
      </c>
      <c r="AB321">
        <v>0</v>
      </c>
      <c r="AC321">
        <v>0</v>
      </c>
      <c r="AD321">
        <v>1</v>
      </c>
      <c r="AE321">
        <v>0</v>
      </c>
      <c r="AF321" t="s">
        <v>3</v>
      </c>
      <c r="AG321">
        <v>0.31</v>
      </c>
      <c r="AH321">
        <v>2</v>
      </c>
      <c r="AI321">
        <v>48584839</v>
      </c>
      <c r="AJ321">
        <v>306</v>
      </c>
      <c r="AK321">
        <v>0</v>
      </c>
      <c r="AL321">
        <v>0</v>
      </c>
      <c r="AM321">
        <v>0</v>
      </c>
      <c r="AN321">
        <v>0</v>
      </c>
      <c r="AO321">
        <v>0</v>
      </c>
      <c r="AP321">
        <v>0</v>
      </c>
      <c r="AQ321">
        <v>0</v>
      </c>
      <c r="AR321">
        <v>0</v>
      </c>
    </row>
    <row r="322" spans="1:44">
      <c r="A322">
        <f>ROW(Source!A112)</f>
        <v>112</v>
      </c>
      <c r="B322">
        <v>48584848</v>
      </c>
      <c r="C322">
        <v>48584832</v>
      </c>
      <c r="D322">
        <v>40485274</v>
      </c>
      <c r="E322">
        <v>1</v>
      </c>
      <c r="F322">
        <v>1</v>
      </c>
      <c r="G322">
        <v>1</v>
      </c>
      <c r="H322">
        <v>3</v>
      </c>
      <c r="I322" t="s">
        <v>280</v>
      </c>
      <c r="J322" t="s">
        <v>282</v>
      </c>
      <c r="K322" t="s">
        <v>281</v>
      </c>
      <c r="L322">
        <v>1348</v>
      </c>
      <c r="N322">
        <v>1009</v>
      </c>
      <c r="O322" t="s">
        <v>40</v>
      </c>
      <c r="P322" t="s">
        <v>40</v>
      </c>
      <c r="Q322">
        <v>1000</v>
      </c>
      <c r="X322">
        <v>6.3E-2</v>
      </c>
      <c r="Y322">
        <v>15481</v>
      </c>
      <c r="Z322">
        <v>0</v>
      </c>
      <c r="AA322">
        <v>0</v>
      </c>
      <c r="AB322">
        <v>0</v>
      </c>
      <c r="AC322">
        <v>0</v>
      </c>
      <c r="AD322">
        <v>1</v>
      </c>
      <c r="AE322">
        <v>0</v>
      </c>
      <c r="AF322" t="s">
        <v>3</v>
      </c>
      <c r="AG322">
        <v>6.3E-2</v>
      </c>
      <c r="AH322">
        <v>2</v>
      </c>
      <c r="AI322">
        <v>48584840</v>
      </c>
      <c r="AJ322">
        <v>307</v>
      </c>
      <c r="AK322">
        <v>0</v>
      </c>
      <c r="AL322">
        <v>0</v>
      </c>
      <c r="AM322">
        <v>0</v>
      </c>
      <c r="AN322">
        <v>0</v>
      </c>
      <c r="AO322">
        <v>0</v>
      </c>
      <c r="AP322">
        <v>0</v>
      </c>
      <c r="AQ322">
        <v>0</v>
      </c>
      <c r="AR322">
        <v>0</v>
      </c>
    </row>
    <row r="323" spans="1:44">
      <c r="A323">
        <f>ROW(Source!A114)</f>
        <v>114</v>
      </c>
      <c r="B323">
        <v>48584862</v>
      </c>
      <c r="C323">
        <v>48584850</v>
      </c>
      <c r="D323">
        <v>23134047</v>
      </c>
      <c r="E323">
        <v>1</v>
      </c>
      <c r="F323">
        <v>1</v>
      </c>
      <c r="G323">
        <v>1</v>
      </c>
      <c r="H323">
        <v>1</v>
      </c>
      <c r="I323" t="s">
        <v>1007</v>
      </c>
      <c r="J323" t="s">
        <v>3</v>
      </c>
      <c r="K323" t="s">
        <v>1008</v>
      </c>
      <c r="L323">
        <v>1369</v>
      </c>
      <c r="N323">
        <v>1013</v>
      </c>
      <c r="O323" t="s">
        <v>991</v>
      </c>
      <c r="P323" t="s">
        <v>991</v>
      </c>
      <c r="Q323">
        <v>1</v>
      </c>
      <c r="X323">
        <v>33.78</v>
      </c>
      <c r="Y323">
        <v>0</v>
      </c>
      <c r="Z323">
        <v>0</v>
      </c>
      <c r="AA323">
        <v>0</v>
      </c>
      <c r="AB323">
        <v>8.07</v>
      </c>
      <c r="AC323">
        <v>0</v>
      </c>
      <c r="AD323">
        <v>1</v>
      </c>
      <c r="AE323">
        <v>1</v>
      </c>
      <c r="AF323" t="s">
        <v>3</v>
      </c>
      <c r="AG323">
        <v>33.78</v>
      </c>
      <c r="AH323">
        <v>2</v>
      </c>
      <c r="AI323">
        <v>48584851</v>
      </c>
      <c r="AJ323">
        <v>308</v>
      </c>
      <c r="AK323">
        <v>0</v>
      </c>
      <c r="AL323">
        <v>0</v>
      </c>
      <c r="AM323">
        <v>0</v>
      </c>
      <c r="AN323">
        <v>0</v>
      </c>
      <c r="AO323">
        <v>0</v>
      </c>
      <c r="AP323">
        <v>0</v>
      </c>
      <c r="AQ323">
        <v>0</v>
      </c>
      <c r="AR323">
        <v>0</v>
      </c>
    </row>
    <row r="324" spans="1:44">
      <c r="A324">
        <f>ROW(Source!A114)</f>
        <v>114</v>
      </c>
      <c r="B324">
        <v>48584863</v>
      </c>
      <c r="C324">
        <v>48584850</v>
      </c>
      <c r="D324">
        <v>121548</v>
      </c>
      <c r="E324">
        <v>1</v>
      </c>
      <c r="F324">
        <v>1</v>
      </c>
      <c r="G324">
        <v>1</v>
      </c>
      <c r="H324">
        <v>1</v>
      </c>
      <c r="I324" t="s">
        <v>24</v>
      </c>
      <c r="J324" t="s">
        <v>3</v>
      </c>
      <c r="K324" t="s">
        <v>992</v>
      </c>
      <c r="L324">
        <v>608254</v>
      </c>
      <c r="N324">
        <v>1013</v>
      </c>
      <c r="O324" t="s">
        <v>993</v>
      </c>
      <c r="P324" t="s">
        <v>993</v>
      </c>
      <c r="Q324">
        <v>1</v>
      </c>
      <c r="X324">
        <v>0.1</v>
      </c>
      <c r="Y324">
        <v>0</v>
      </c>
      <c r="Z324">
        <v>0</v>
      </c>
      <c r="AA324">
        <v>0</v>
      </c>
      <c r="AB324">
        <v>0</v>
      </c>
      <c r="AC324">
        <v>0</v>
      </c>
      <c r="AD324">
        <v>1</v>
      </c>
      <c r="AE324">
        <v>2</v>
      </c>
      <c r="AF324" t="s">
        <v>3</v>
      </c>
      <c r="AG324">
        <v>0.1</v>
      </c>
      <c r="AH324">
        <v>2</v>
      </c>
      <c r="AI324">
        <v>48584852</v>
      </c>
      <c r="AJ324">
        <v>309</v>
      </c>
      <c r="AK324">
        <v>0</v>
      </c>
      <c r="AL324">
        <v>0</v>
      </c>
      <c r="AM324">
        <v>0</v>
      </c>
      <c r="AN324">
        <v>0</v>
      </c>
      <c r="AO324">
        <v>0</v>
      </c>
      <c r="AP324">
        <v>0</v>
      </c>
      <c r="AQ324">
        <v>0</v>
      </c>
      <c r="AR324">
        <v>0</v>
      </c>
    </row>
    <row r="325" spans="1:44">
      <c r="A325">
        <f>ROW(Source!A114)</f>
        <v>114</v>
      </c>
      <c r="B325">
        <v>48584864</v>
      </c>
      <c r="C325">
        <v>48584850</v>
      </c>
      <c r="D325">
        <v>40547141</v>
      </c>
      <c r="E325">
        <v>1</v>
      </c>
      <c r="F325">
        <v>1</v>
      </c>
      <c r="G325">
        <v>1</v>
      </c>
      <c r="H325">
        <v>2</v>
      </c>
      <c r="I325" t="s">
        <v>1009</v>
      </c>
      <c r="J325" t="s">
        <v>1017</v>
      </c>
      <c r="K325" t="s">
        <v>1011</v>
      </c>
      <c r="L325">
        <v>1368</v>
      </c>
      <c r="N325">
        <v>1011</v>
      </c>
      <c r="O325" t="s">
        <v>997</v>
      </c>
      <c r="P325" t="s">
        <v>997</v>
      </c>
      <c r="Q325">
        <v>1</v>
      </c>
      <c r="X325">
        <v>0.1</v>
      </c>
      <c r="Y325">
        <v>0</v>
      </c>
      <c r="Z325">
        <v>32.090000000000003</v>
      </c>
      <c r="AA325">
        <v>12.1</v>
      </c>
      <c r="AB325">
        <v>0</v>
      </c>
      <c r="AC325">
        <v>0</v>
      </c>
      <c r="AD325">
        <v>1</v>
      </c>
      <c r="AE325">
        <v>0</v>
      </c>
      <c r="AF325" t="s">
        <v>3</v>
      </c>
      <c r="AG325">
        <v>0.1</v>
      </c>
      <c r="AH325">
        <v>2</v>
      </c>
      <c r="AI325">
        <v>48584853</v>
      </c>
      <c r="AJ325">
        <v>310</v>
      </c>
      <c r="AK325">
        <v>0</v>
      </c>
      <c r="AL325">
        <v>0</v>
      </c>
      <c r="AM325">
        <v>0</v>
      </c>
      <c r="AN325">
        <v>0</v>
      </c>
      <c r="AO325">
        <v>0</v>
      </c>
      <c r="AP325">
        <v>0</v>
      </c>
      <c r="AQ325">
        <v>0</v>
      </c>
      <c r="AR325">
        <v>0</v>
      </c>
    </row>
    <row r="326" spans="1:44">
      <c r="A326">
        <f>ROW(Source!A114)</f>
        <v>114</v>
      </c>
      <c r="B326">
        <v>48584865</v>
      </c>
      <c r="C326">
        <v>48584850</v>
      </c>
      <c r="D326">
        <v>40548857</v>
      </c>
      <c r="E326">
        <v>1</v>
      </c>
      <c r="F326">
        <v>1</v>
      </c>
      <c r="G326">
        <v>1</v>
      </c>
      <c r="H326">
        <v>2</v>
      </c>
      <c r="I326" t="s">
        <v>1028</v>
      </c>
      <c r="J326" t="s">
        <v>1029</v>
      </c>
      <c r="K326" t="s">
        <v>1030</v>
      </c>
      <c r="L326">
        <v>1368</v>
      </c>
      <c r="N326">
        <v>1011</v>
      </c>
      <c r="O326" t="s">
        <v>997</v>
      </c>
      <c r="P326" t="s">
        <v>997</v>
      </c>
      <c r="Q326">
        <v>1</v>
      </c>
      <c r="X326">
        <v>0.06</v>
      </c>
      <c r="Y326">
        <v>0</v>
      </c>
      <c r="Z326">
        <v>91.76</v>
      </c>
      <c r="AA326">
        <v>10.35</v>
      </c>
      <c r="AB326">
        <v>0</v>
      </c>
      <c r="AC326">
        <v>0</v>
      </c>
      <c r="AD326">
        <v>1</v>
      </c>
      <c r="AE326">
        <v>0</v>
      </c>
      <c r="AF326" t="s">
        <v>3</v>
      </c>
      <c r="AG326">
        <v>0.06</v>
      </c>
      <c r="AH326">
        <v>2</v>
      </c>
      <c r="AI326">
        <v>48584854</v>
      </c>
      <c r="AJ326">
        <v>311</v>
      </c>
      <c r="AK326">
        <v>0</v>
      </c>
      <c r="AL326">
        <v>0</v>
      </c>
      <c r="AM326">
        <v>0</v>
      </c>
      <c r="AN326">
        <v>0</v>
      </c>
      <c r="AO326">
        <v>0</v>
      </c>
      <c r="AP326">
        <v>0</v>
      </c>
      <c r="AQ326">
        <v>0</v>
      </c>
      <c r="AR326">
        <v>0</v>
      </c>
    </row>
    <row r="327" spans="1:44">
      <c r="A327">
        <f>ROW(Source!A114)</f>
        <v>114</v>
      </c>
      <c r="B327">
        <v>48584866</v>
      </c>
      <c r="C327">
        <v>48584850</v>
      </c>
      <c r="D327">
        <v>40484131</v>
      </c>
      <c r="E327">
        <v>1</v>
      </c>
      <c r="F327">
        <v>1</v>
      </c>
      <c r="G327">
        <v>1</v>
      </c>
      <c r="H327">
        <v>3</v>
      </c>
      <c r="I327" t="s">
        <v>1263</v>
      </c>
      <c r="J327" t="s">
        <v>1264</v>
      </c>
      <c r="K327" t="s">
        <v>1265</v>
      </c>
      <c r="L327">
        <v>1348</v>
      </c>
      <c r="N327">
        <v>1009</v>
      </c>
      <c r="O327" t="s">
        <v>40</v>
      </c>
      <c r="P327" t="s">
        <v>40</v>
      </c>
      <c r="Q327">
        <v>1000</v>
      </c>
      <c r="X327">
        <v>2.5499999999999998E-2</v>
      </c>
      <c r="Y327">
        <v>439.2</v>
      </c>
      <c r="Z327">
        <v>0</v>
      </c>
      <c r="AA327">
        <v>0</v>
      </c>
      <c r="AB327">
        <v>0</v>
      </c>
      <c r="AC327">
        <v>0</v>
      </c>
      <c r="AD327">
        <v>1</v>
      </c>
      <c r="AE327">
        <v>0</v>
      </c>
      <c r="AF327" t="s">
        <v>3</v>
      </c>
      <c r="AG327">
        <v>2.5499999999999998E-2</v>
      </c>
      <c r="AH327">
        <v>2</v>
      </c>
      <c r="AI327">
        <v>48584855</v>
      </c>
      <c r="AJ327">
        <v>312</v>
      </c>
      <c r="AK327">
        <v>0</v>
      </c>
      <c r="AL327">
        <v>0</v>
      </c>
      <c r="AM327">
        <v>0</v>
      </c>
      <c r="AN327">
        <v>0</v>
      </c>
      <c r="AO327">
        <v>0</v>
      </c>
      <c r="AP327">
        <v>0</v>
      </c>
      <c r="AQ327">
        <v>0</v>
      </c>
      <c r="AR327">
        <v>0</v>
      </c>
    </row>
    <row r="328" spans="1:44">
      <c r="A328">
        <f>ROW(Source!A114)</f>
        <v>114</v>
      </c>
      <c r="B328">
        <v>48584867</v>
      </c>
      <c r="C328">
        <v>48584850</v>
      </c>
      <c r="D328">
        <v>40482964</v>
      </c>
      <c r="E328">
        <v>1</v>
      </c>
      <c r="F328">
        <v>1</v>
      </c>
      <c r="G328">
        <v>1</v>
      </c>
      <c r="H328">
        <v>3</v>
      </c>
      <c r="I328" t="s">
        <v>1266</v>
      </c>
      <c r="J328" t="s">
        <v>1267</v>
      </c>
      <c r="K328" t="s">
        <v>1268</v>
      </c>
      <c r="L328">
        <v>1354</v>
      </c>
      <c r="N328">
        <v>1010</v>
      </c>
      <c r="O328" t="s">
        <v>170</v>
      </c>
      <c r="P328" t="s">
        <v>170</v>
      </c>
      <c r="Q328">
        <v>1</v>
      </c>
      <c r="X328">
        <v>5.0999999999999996</v>
      </c>
      <c r="Y328">
        <v>4.5</v>
      </c>
      <c r="Z328">
        <v>0</v>
      </c>
      <c r="AA328">
        <v>0</v>
      </c>
      <c r="AB328">
        <v>0</v>
      </c>
      <c r="AC328">
        <v>0</v>
      </c>
      <c r="AD328">
        <v>1</v>
      </c>
      <c r="AE328">
        <v>0</v>
      </c>
      <c r="AF328" t="s">
        <v>3</v>
      </c>
      <c r="AG328">
        <v>5.0999999999999996</v>
      </c>
      <c r="AH328">
        <v>2</v>
      </c>
      <c r="AI328">
        <v>48584856</v>
      </c>
      <c r="AJ328">
        <v>313</v>
      </c>
      <c r="AK328">
        <v>0</v>
      </c>
      <c r="AL328">
        <v>0</v>
      </c>
      <c r="AM328">
        <v>0</v>
      </c>
      <c r="AN328">
        <v>0</v>
      </c>
      <c r="AO328">
        <v>0</v>
      </c>
      <c r="AP328">
        <v>0</v>
      </c>
      <c r="AQ328">
        <v>0</v>
      </c>
      <c r="AR328">
        <v>0</v>
      </c>
    </row>
    <row r="329" spans="1:44">
      <c r="A329">
        <f>ROW(Source!A114)</f>
        <v>114</v>
      </c>
      <c r="B329">
        <v>48584868</v>
      </c>
      <c r="C329">
        <v>48584850</v>
      </c>
      <c r="D329">
        <v>40482866</v>
      </c>
      <c r="E329">
        <v>1</v>
      </c>
      <c r="F329">
        <v>1</v>
      </c>
      <c r="G329">
        <v>1</v>
      </c>
      <c r="H329">
        <v>3</v>
      </c>
      <c r="I329" t="s">
        <v>1093</v>
      </c>
      <c r="J329" t="s">
        <v>1094</v>
      </c>
      <c r="K329" t="s">
        <v>1095</v>
      </c>
      <c r="L329">
        <v>1327</v>
      </c>
      <c r="N329">
        <v>1005</v>
      </c>
      <c r="O329" t="s">
        <v>105</v>
      </c>
      <c r="P329" t="s">
        <v>105</v>
      </c>
      <c r="Q329">
        <v>1</v>
      </c>
      <c r="X329">
        <v>1.6</v>
      </c>
      <c r="Y329">
        <v>72.319999999999993</v>
      </c>
      <c r="Z329">
        <v>0</v>
      </c>
      <c r="AA329">
        <v>0</v>
      </c>
      <c r="AB329">
        <v>0</v>
      </c>
      <c r="AC329">
        <v>0</v>
      </c>
      <c r="AD329">
        <v>1</v>
      </c>
      <c r="AE329">
        <v>0</v>
      </c>
      <c r="AF329" t="s">
        <v>3</v>
      </c>
      <c r="AG329">
        <v>1.6</v>
      </c>
      <c r="AH329">
        <v>2</v>
      </c>
      <c r="AI329">
        <v>48584857</v>
      </c>
      <c r="AJ329">
        <v>314</v>
      </c>
      <c r="AK329">
        <v>0</v>
      </c>
      <c r="AL329">
        <v>0</v>
      </c>
      <c r="AM329">
        <v>0</v>
      </c>
      <c r="AN329">
        <v>0</v>
      </c>
      <c r="AO329">
        <v>0</v>
      </c>
      <c r="AP329">
        <v>0</v>
      </c>
      <c r="AQ329">
        <v>0</v>
      </c>
      <c r="AR329">
        <v>0</v>
      </c>
    </row>
    <row r="330" spans="1:44">
      <c r="A330">
        <f>ROW(Source!A114)</f>
        <v>114</v>
      </c>
      <c r="B330">
        <v>48584869</v>
      </c>
      <c r="C330">
        <v>48584850</v>
      </c>
      <c r="D330">
        <v>40484634</v>
      </c>
      <c r="E330">
        <v>1</v>
      </c>
      <c r="F330">
        <v>1</v>
      </c>
      <c r="G330">
        <v>1</v>
      </c>
      <c r="H330">
        <v>3</v>
      </c>
      <c r="I330" t="s">
        <v>1096</v>
      </c>
      <c r="J330" t="s">
        <v>1097</v>
      </c>
      <c r="K330" t="s">
        <v>1098</v>
      </c>
      <c r="L330">
        <v>1348</v>
      </c>
      <c r="N330">
        <v>1009</v>
      </c>
      <c r="O330" t="s">
        <v>40</v>
      </c>
      <c r="P330" t="s">
        <v>40</v>
      </c>
      <c r="Q330">
        <v>1000</v>
      </c>
      <c r="X330">
        <v>7.5999999999999998E-2</v>
      </c>
      <c r="Y330">
        <v>4294</v>
      </c>
      <c r="Z330">
        <v>0</v>
      </c>
      <c r="AA330">
        <v>0</v>
      </c>
      <c r="AB330">
        <v>0</v>
      </c>
      <c r="AC330">
        <v>0</v>
      </c>
      <c r="AD330">
        <v>1</v>
      </c>
      <c r="AE330">
        <v>0</v>
      </c>
      <c r="AF330" t="s">
        <v>3</v>
      </c>
      <c r="AG330">
        <v>7.5999999999999998E-2</v>
      </c>
      <c r="AH330">
        <v>2</v>
      </c>
      <c r="AI330">
        <v>48584858</v>
      </c>
      <c r="AJ330">
        <v>315</v>
      </c>
      <c r="AK330">
        <v>0</v>
      </c>
      <c r="AL330">
        <v>0</v>
      </c>
      <c r="AM330">
        <v>0</v>
      </c>
      <c r="AN330">
        <v>0</v>
      </c>
      <c r="AO330">
        <v>0</v>
      </c>
      <c r="AP330">
        <v>0</v>
      </c>
      <c r="AQ330">
        <v>0</v>
      </c>
      <c r="AR330">
        <v>0</v>
      </c>
    </row>
    <row r="331" spans="1:44">
      <c r="A331">
        <f>ROW(Source!A114)</f>
        <v>114</v>
      </c>
      <c r="B331">
        <v>48584870</v>
      </c>
      <c r="C331">
        <v>48584850</v>
      </c>
      <c r="D331">
        <v>40484420</v>
      </c>
      <c r="E331">
        <v>1</v>
      </c>
      <c r="F331">
        <v>1</v>
      </c>
      <c r="G331">
        <v>1</v>
      </c>
      <c r="H331">
        <v>3</v>
      </c>
      <c r="I331" t="s">
        <v>1269</v>
      </c>
      <c r="J331" t="s">
        <v>1270</v>
      </c>
      <c r="K331" t="s">
        <v>1271</v>
      </c>
      <c r="L331">
        <v>1346</v>
      </c>
      <c r="N331">
        <v>1009</v>
      </c>
      <c r="O331" t="s">
        <v>220</v>
      </c>
      <c r="P331" t="s">
        <v>220</v>
      </c>
      <c r="Q331">
        <v>1</v>
      </c>
      <c r="X331">
        <v>4.0199999999999996</v>
      </c>
      <c r="Y331">
        <v>8.09</v>
      </c>
      <c r="Z331">
        <v>0</v>
      </c>
      <c r="AA331">
        <v>0</v>
      </c>
      <c r="AB331">
        <v>0</v>
      </c>
      <c r="AC331">
        <v>0</v>
      </c>
      <c r="AD331">
        <v>1</v>
      </c>
      <c r="AE331">
        <v>0</v>
      </c>
      <c r="AF331" t="s">
        <v>3</v>
      </c>
      <c r="AG331">
        <v>4.0199999999999996</v>
      </c>
      <c r="AH331">
        <v>2</v>
      </c>
      <c r="AI331">
        <v>48584859</v>
      </c>
      <c r="AJ331">
        <v>316</v>
      </c>
      <c r="AK331">
        <v>0</v>
      </c>
      <c r="AL331">
        <v>0</v>
      </c>
      <c r="AM331">
        <v>0</v>
      </c>
      <c r="AN331">
        <v>0</v>
      </c>
      <c r="AO331">
        <v>0</v>
      </c>
      <c r="AP331">
        <v>0</v>
      </c>
      <c r="AQ331">
        <v>0</v>
      </c>
      <c r="AR331">
        <v>0</v>
      </c>
    </row>
    <row r="332" spans="1:44">
      <c r="A332">
        <f>ROW(Source!A114)</f>
        <v>114</v>
      </c>
      <c r="B332">
        <v>48584871</v>
      </c>
      <c r="C332">
        <v>48584850</v>
      </c>
      <c r="D332">
        <v>40485274</v>
      </c>
      <c r="E332">
        <v>1</v>
      </c>
      <c r="F332">
        <v>1</v>
      </c>
      <c r="G332">
        <v>1</v>
      </c>
      <c r="H332">
        <v>3</v>
      </c>
      <c r="I332" t="s">
        <v>280</v>
      </c>
      <c r="J332" t="s">
        <v>282</v>
      </c>
      <c r="K332" t="s">
        <v>281</v>
      </c>
      <c r="L332">
        <v>1348</v>
      </c>
      <c r="N332">
        <v>1009</v>
      </c>
      <c r="O332" t="s">
        <v>40</v>
      </c>
      <c r="P332" t="s">
        <v>40</v>
      </c>
      <c r="Q332">
        <v>1000</v>
      </c>
      <c r="X332">
        <v>7.0999999999999994E-2</v>
      </c>
      <c r="Y332">
        <v>15481</v>
      </c>
      <c r="Z332">
        <v>0</v>
      </c>
      <c r="AA332">
        <v>0</v>
      </c>
      <c r="AB332">
        <v>0</v>
      </c>
      <c r="AC332">
        <v>0</v>
      </c>
      <c r="AD332">
        <v>1</v>
      </c>
      <c r="AE332">
        <v>0</v>
      </c>
      <c r="AF332" t="s">
        <v>3</v>
      </c>
      <c r="AG332">
        <v>7.0999999999999994E-2</v>
      </c>
      <c r="AH332">
        <v>3</v>
      </c>
      <c r="AI332">
        <v>-1</v>
      </c>
      <c r="AJ332" t="s">
        <v>3</v>
      </c>
      <c r="AK332">
        <v>0</v>
      </c>
      <c r="AL332">
        <v>0</v>
      </c>
      <c r="AM332">
        <v>0</v>
      </c>
      <c r="AN332">
        <v>0</v>
      </c>
      <c r="AO332">
        <v>0</v>
      </c>
      <c r="AP332">
        <v>0</v>
      </c>
      <c r="AQ332">
        <v>0</v>
      </c>
      <c r="AR332">
        <v>0</v>
      </c>
    </row>
    <row r="333" spans="1:44">
      <c r="A333">
        <f>ROW(Source!A114)</f>
        <v>114</v>
      </c>
      <c r="B333">
        <v>48584872</v>
      </c>
      <c r="C333">
        <v>48584850</v>
      </c>
      <c r="D333">
        <v>40525801</v>
      </c>
      <c r="E333">
        <v>1</v>
      </c>
      <c r="F333">
        <v>1</v>
      </c>
      <c r="G333">
        <v>1</v>
      </c>
      <c r="H333">
        <v>3</v>
      </c>
      <c r="I333" t="s">
        <v>1272</v>
      </c>
      <c r="J333" t="s">
        <v>1273</v>
      </c>
      <c r="K333" t="s">
        <v>1274</v>
      </c>
      <c r="L333">
        <v>1339</v>
      </c>
      <c r="N333">
        <v>1007</v>
      </c>
      <c r="O333" t="s">
        <v>1040</v>
      </c>
      <c r="P333" t="s">
        <v>1040</v>
      </c>
      <c r="Q333">
        <v>1</v>
      </c>
      <c r="X333">
        <v>4.4000000000000003E-3</v>
      </c>
      <c r="Y333">
        <v>74.58</v>
      </c>
      <c r="Z333">
        <v>0</v>
      </c>
      <c r="AA333">
        <v>0</v>
      </c>
      <c r="AB333">
        <v>0</v>
      </c>
      <c r="AC333">
        <v>0</v>
      </c>
      <c r="AD333">
        <v>1</v>
      </c>
      <c r="AE333">
        <v>0</v>
      </c>
      <c r="AF333" t="s">
        <v>3</v>
      </c>
      <c r="AG333">
        <v>4.4000000000000003E-3</v>
      </c>
      <c r="AH333">
        <v>2</v>
      </c>
      <c r="AI333">
        <v>48584860</v>
      </c>
      <c r="AJ333">
        <v>317</v>
      </c>
      <c r="AK333">
        <v>0</v>
      </c>
      <c r="AL333">
        <v>0</v>
      </c>
      <c r="AM333">
        <v>0</v>
      </c>
      <c r="AN333">
        <v>0</v>
      </c>
      <c r="AO333">
        <v>0</v>
      </c>
      <c r="AP333">
        <v>0</v>
      </c>
      <c r="AQ333">
        <v>0</v>
      </c>
      <c r="AR333">
        <v>0</v>
      </c>
    </row>
    <row r="334" spans="1:44">
      <c r="A334">
        <f>ROW(Source!A114)</f>
        <v>114</v>
      </c>
      <c r="B334">
        <v>48584873</v>
      </c>
      <c r="C334">
        <v>48584850</v>
      </c>
      <c r="D334">
        <v>40525967</v>
      </c>
      <c r="E334">
        <v>1</v>
      </c>
      <c r="F334">
        <v>1</v>
      </c>
      <c r="G334">
        <v>1</v>
      </c>
      <c r="H334">
        <v>3</v>
      </c>
      <c r="I334" t="s">
        <v>1090</v>
      </c>
      <c r="J334" t="s">
        <v>1091</v>
      </c>
      <c r="K334" t="s">
        <v>1092</v>
      </c>
      <c r="L334">
        <v>1339</v>
      </c>
      <c r="N334">
        <v>1007</v>
      </c>
      <c r="O334" t="s">
        <v>1040</v>
      </c>
      <c r="P334" t="s">
        <v>1040</v>
      </c>
      <c r="Q334">
        <v>1</v>
      </c>
      <c r="X334">
        <v>0.24</v>
      </c>
      <c r="Y334">
        <v>2.4700000000000002</v>
      </c>
      <c r="Z334">
        <v>0</v>
      </c>
      <c r="AA334">
        <v>0</v>
      </c>
      <c r="AB334">
        <v>0</v>
      </c>
      <c r="AC334">
        <v>0</v>
      </c>
      <c r="AD334">
        <v>1</v>
      </c>
      <c r="AE334">
        <v>0</v>
      </c>
      <c r="AF334" t="s">
        <v>3</v>
      </c>
      <c r="AG334">
        <v>0.24</v>
      </c>
      <c r="AH334">
        <v>2</v>
      </c>
      <c r="AI334">
        <v>48584861</v>
      </c>
      <c r="AJ334">
        <v>318</v>
      </c>
      <c r="AK334">
        <v>0</v>
      </c>
      <c r="AL334">
        <v>0</v>
      </c>
      <c r="AM334">
        <v>0</v>
      </c>
      <c r="AN334">
        <v>0</v>
      </c>
      <c r="AO334">
        <v>0</v>
      </c>
      <c r="AP334">
        <v>0</v>
      </c>
      <c r="AQ334">
        <v>0</v>
      </c>
      <c r="AR334">
        <v>0</v>
      </c>
    </row>
    <row r="335" spans="1:44">
      <c r="A335">
        <f>ROW(Source!A117)</f>
        <v>117</v>
      </c>
      <c r="B335">
        <v>48584888</v>
      </c>
      <c r="C335">
        <v>48584876</v>
      </c>
      <c r="D335">
        <v>23134047</v>
      </c>
      <c r="E335">
        <v>1</v>
      </c>
      <c r="F335">
        <v>1</v>
      </c>
      <c r="G335">
        <v>1</v>
      </c>
      <c r="H335">
        <v>1</v>
      </c>
      <c r="I335" t="s">
        <v>1007</v>
      </c>
      <c r="J335" t="s">
        <v>3</v>
      </c>
      <c r="K335" t="s">
        <v>1008</v>
      </c>
      <c r="L335">
        <v>1369</v>
      </c>
      <c r="N335">
        <v>1013</v>
      </c>
      <c r="O335" t="s">
        <v>991</v>
      </c>
      <c r="P335" t="s">
        <v>991</v>
      </c>
      <c r="Q335">
        <v>1</v>
      </c>
      <c r="X335">
        <v>29.6</v>
      </c>
      <c r="Y335">
        <v>0</v>
      </c>
      <c r="Z335">
        <v>0</v>
      </c>
      <c r="AA335">
        <v>0</v>
      </c>
      <c r="AB335">
        <v>8.07</v>
      </c>
      <c r="AC335">
        <v>0</v>
      </c>
      <c r="AD335">
        <v>1</v>
      </c>
      <c r="AE335">
        <v>1</v>
      </c>
      <c r="AF335" t="s">
        <v>3</v>
      </c>
      <c r="AG335">
        <v>29.6</v>
      </c>
      <c r="AH335">
        <v>2</v>
      </c>
      <c r="AI335">
        <v>48584877</v>
      </c>
      <c r="AJ335">
        <v>319</v>
      </c>
      <c r="AK335">
        <v>0</v>
      </c>
      <c r="AL335">
        <v>0</v>
      </c>
      <c r="AM335">
        <v>0</v>
      </c>
      <c r="AN335">
        <v>0</v>
      </c>
      <c r="AO335">
        <v>0</v>
      </c>
      <c r="AP335">
        <v>0</v>
      </c>
      <c r="AQ335">
        <v>0</v>
      </c>
      <c r="AR335">
        <v>0</v>
      </c>
    </row>
    <row r="336" spans="1:44">
      <c r="A336">
        <f>ROW(Source!A117)</f>
        <v>117</v>
      </c>
      <c r="B336">
        <v>48584889</v>
      </c>
      <c r="C336">
        <v>48584876</v>
      </c>
      <c r="D336">
        <v>121548</v>
      </c>
      <c r="E336">
        <v>1</v>
      </c>
      <c r="F336">
        <v>1</v>
      </c>
      <c r="G336">
        <v>1</v>
      </c>
      <c r="H336">
        <v>1</v>
      </c>
      <c r="I336" t="s">
        <v>24</v>
      </c>
      <c r="J336" t="s">
        <v>3</v>
      </c>
      <c r="K336" t="s">
        <v>992</v>
      </c>
      <c r="L336">
        <v>608254</v>
      </c>
      <c r="N336">
        <v>1013</v>
      </c>
      <c r="O336" t="s">
        <v>993</v>
      </c>
      <c r="P336" t="s">
        <v>993</v>
      </c>
      <c r="Q336">
        <v>1</v>
      </c>
      <c r="X336">
        <v>0.1</v>
      </c>
      <c r="Y336">
        <v>0</v>
      </c>
      <c r="Z336">
        <v>0</v>
      </c>
      <c r="AA336">
        <v>0</v>
      </c>
      <c r="AB336">
        <v>0</v>
      </c>
      <c r="AC336">
        <v>0</v>
      </c>
      <c r="AD336">
        <v>1</v>
      </c>
      <c r="AE336">
        <v>2</v>
      </c>
      <c r="AF336" t="s">
        <v>3</v>
      </c>
      <c r="AG336">
        <v>0.1</v>
      </c>
      <c r="AH336">
        <v>2</v>
      </c>
      <c r="AI336">
        <v>48584878</v>
      </c>
      <c r="AJ336">
        <v>320</v>
      </c>
      <c r="AK336">
        <v>0</v>
      </c>
      <c r="AL336">
        <v>0</v>
      </c>
      <c r="AM336">
        <v>0</v>
      </c>
      <c r="AN336">
        <v>0</v>
      </c>
      <c r="AO336">
        <v>0</v>
      </c>
      <c r="AP336">
        <v>0</v>
      </c>
      <c r="AQ336">
        <v>0</v>
      </c>
      <c r="AR336">
        <v>0</v>
      </c>
    </row>
    <row r="337" spans="1:44">
      <c r="A337">
        <f>ROW(Source!A117)</f>
        <v>117</v>
      </c>
      <c r="B337">
        <v>48584890</v>
      </c>
      <c r="C337">
        <v>48584876</v>
      </c>
      <c r="D337">
        <v>40547141</v>
      </c>
      <c r="E337">
        <v>1</v>
      </c>
      <c r="F337">
        <v>1</v>
      </c>
      <c r="G337">
        <v>1</v>
      </c>
      <c r="H337">
        <v>2</v>
      </c>
      <c r="I337" t="s">
        <v>1009</v>
      </c>
      <c r="J337" t="s">
        <v>1017</v>
      </c>
      <c r="K337" t="s">
        <v>1011</v>
      </c>
      <c r="L337">
        <v>1368</v>
      </c>
      <c r="N337">
        <v>1011</v>
      </c>
      <c r="O337" t="s">
        <v>997</v>
      </c>
      <c r="P337" t="s">
        <v>997</v>
      </c>
      <c r="Q337">
        <v>1</v>
      </c>
      <c r="X337">
        <v>0.1</v>
      </c>
      <c r="Y337">
        <v>0</v>
      </c>
      <c r="Z337">
        <v>32.090000000000003</v>
      </c>
      <c r="AA337">
        <v>12.1</v>
      </c>
      <c r="AB337">
        <v>0</v>
      </c>
      <c r="AC337">
        <v>0</v>
      </c>
      <c r="AD337">
        <v>1</v>
      </c>
      <c r="AE337">
        <v>0</v>
      </c>
      <c r="AF337" t="s">
        <v>3</v>
      </c>
      <c r="AG337">
        <v>0.1</v>
      </c>
      <c r="AH337">
        <v>2</v>
      </c>
      <c r="AI337">
        <v>48584879</v>
      </c>
      <c r="AJ337">
        <v>321</v>
      </c>
      <c r="AK337">
        <v>0</v>
      </c>
      <c r="AL337">
        <v>0</v>
      </c>
      <c r="AM337">
        <v>0</v>
      </c>
      <c r="AN337">
        <v>0</v>
      </c>
      <c r="AO337">
        <v>0</v>
      </c>
      <c r="AP337">
        <v>0</v>
      </c>
      <c r="AQ337">
        <v>0</v>
      </c>
      <c r="AR337">
        <v>0</v>
      </c>
    </row>
    <row r="338" spans="1:44">
      <c r="A338">
        <f>ROW(Source!A117)</f>
        <v>117</v>
      </c>
      <c r="B338">
        <v>48584891</v>
      </c>
      <c r="C338">
        <v>48584876</v>
      </c>
      <c r="D338">
        <v>40548857</v>
      </c>
      <c r="E338">
        <v>1</v>
      </c>
      <c r="F338">
        <v>1</v>
      </c>
      <c r="G338">
        <v>1</v>
      </c>
      <c r="H338">
        <v>2</v>
      </c>
      <c r="I338" t="s">
        <v>1028</v>
      </c>
      <c r="J338" t="s">
        <v>1029</v>
      </c>
      <c r="K338" t="s">
        <v>1030</v>
      </c>
      <c r="L338">
        <v>1368</v>
      </c>
      <c r="N338">
        <v>1011</v>
      </c>
      <c r="O338" t="s">
        <v>997</v>
      </c>
      <c r="P338" t="s">
        <v>997</v>
      </c>
      <c r="Q338">
        <v>1</v>
      </c>
      <c r="X338">
        <v>0.06</v>
      </c>
      <c r="Y338">
        <v>0</v>
      </c>
      <c r="Z338">
        <v>91.76</v>
      </c>
      <c r="AA338">
        <v>10.35</v>
      </c>
      <c r="AB338">
        <v>0</v>
      </c>
      <c r="AC338">
        <v>0</v>
      </c>
      <c r="AD338">
        <v>1</v>
      </c>
      <c r="AE338">
        <v>0</v>
      </c>
      <c r="AF338" t="s">
        <v>3</v>
      </c>
      <c r="AG338">
        <v>0.06</v>
      </c>
      <c r="AH338">
        <v>2</v>
      </c>
      <c r="AI338">
        <v>48584880</v>
      </c>
      <c r="AJ338">
        <v>322</v>
      </c>
      <c r="AK338">
        <v>0</v>
      </c>
      <c r="AL338">
        <v>0</v>
      </c>
      <c r="AM338">
        <v>0</v>
      </c>
      <c r="AN338">
        <v>0</v>
      </c>
      <c r="AO338">
        <v>0</v>
      </c>
      <c r="AP338">
        <v>0</v>
      </c>
      <c r="AQ338">
        <v>0</v>
      </c>
      <c r="AR338">
        <v>0</v>
      </c>
    </row>
    <row r="339" spans="1:44">
      <c r="A339">
        <f>ROW(Source!A117)</f>
        <v>117</v>
      </c>
      <c r="B339">
        <v>48584892</v>
      </c>
      <c r="C339">
        <v>48584876</v>
      </c>
      <c r="D339">
        <v>40484131</v>
      </c>
      <c r="E339">
        <v>1</v>
      </c>
      <c r="F339">
        <v>1</v>
      </c>
      <c r="G339">
        <v>1</v>
      </c>
      <c r="H339">
        <v>3</v>
      </c>
      <c r="I339" t="s">
        <v>1263</v>
      </c>
      <c r="J339" t="s">
        <v>1264</v>
      </c>
      <c r="K339" t="s">
        <v>1265</v>
      </c>
      <c r="L339">
        <v>1348</v>
      </c>
      <c r="N339">
        <v>1009</v>
      </c>
      <c r="O339" t="s">
        <v>40</v>
      </c>
      <c r="P339" t="s">
        <v>40</v>
      </c>
      <c r="Q339">
        <v>1000</v>
      </c>
      <c r="X339">
        <v>2.5499999999999998E-2</v>
      </c>
      <c r="Y339">
        <v>439.2</v>
      </c>
      <c r="Z339">
        <v>0</v>
      </c>
      <c r="AA339">
        <v>0</v>
      </c>
      <c r="AB339">
        <v>0</v>
      </c>
      <c r="AC339">
        <v>0</v>
      </c>
      <c r="AD339">
        <v>1</v>
      </c>
      <c r="AE339">
        <v>0</v>
      </c>
      <c r="AF339" t="s">
        <v>3</v>
      </c>
      <c r="AG339">
        <v>2.5499999999999998E-2</v>
      </c>
      <c r="AH339">
        <v>2</v>
      </c>
      <c r="AI339">
        <v>48584881</v>
      </c>
      <c r="AJ339">
        <v>323</v>
      </c>
      <c r="AK339">
        <v>0</v>
      </c>
      <c r="AL339">
        <v>0</v>
      </c>
      <c r="AM339">
        <v>0</v>
      </c>
      <c r="AN339">
        <v>0</v>
      </c>
      <c r="AO339">
        <v>0</v>
      </c>
      <c r="AP339">
        <v>0</v>
      </c>
      <c r="AQ339">
        <v>0</v>
      </c>
      <c r="AR339">
        <v>0</v>
      </c>
    </row>
    <row r="340" spans="1:44">
      <c r="A340">
        <f>ROW(Source!A117)</f>
        <v>117</v>
      </c>
      <c r="B340">
        <v>48584893</v>
      </c>
      <c r="C340">
        <v>48584876</v>
      </c>
      <c r="D340">
        <v>40482964</v>
      </c>
      <c r="E340">
        <v>1</v>
      </c>
      <c r="F340">
        <v>1</v>
      </c>
      <c r="G340">
        <v>1</v>
      </c>
      <c r="H340">
        <v>3</v>
      </c>
      <c r="I340" t="s">
        <v>1266</v>
      </c>
      <c r="J340" t="s">
        <v>1267</v>
      </c>
      <c r="K340" t="s">
        <v>1268</v>
      </c>
      <c r="L340">
        <v>1354</v>
      </c>
      <c r="N340">
        <v>1010</v>
      </c>
      <c r="O340" t="s">
        <v>170</v>
      </c>
      <c r="P340" t="s">
        <v>170</v>
      </c>
      <c r="Q340">
        <v>1</v>
      </c>
      <c r="X340">
        <v>5.0999999999999996</v>
      </c>
      <c r="Y340">
        <v>4.5</v>
      </c>
      <c r="Z340">
        <v>0</v>
      </c>
      <c r="AA340">
        <v>0</v>
      </c>
      <c r="AB340">
        <v>0</v>
      </c>
      <c r="AC340">
        <v>0</v>
      </c>
      <c r="AD340">
        <v>1</v>
      </c>
      <c r="AE340">
        <v>0</v>
      </c>
      <c r="AF340" t="s">
        <v>3</v>
      </c>
      <c r="AG340">
        <v>5.0999999999999996</v>
      </c>
      <c r="AH340">
        <v>2</v>
      </c>
      <c r="AI340">
        <v>48584882</v>
      </c>
      <c r="AJ340">
        <v>324</v>
      </c>
      <c r="AK340">
        <v>0</v>
      </c>
      <c r="AL340">
        <v>0</v>
      </c>
      <c r="AM340">
        <v>0</v>
      </c>
      <c r="AN340">
        <v>0</v>
      </c>
      <c r="AO340">
        <v>0</v>
      </c>
      <c r="AP340">
        <v>0</v>
      </c>
      <c r="AQ340">
        <v>0</v>
      </c>
      <c r="AR340">
        <v>0</v>
      </c>
    </row>
    <row r="341" spans="1:44">
      <c r="A341">
        <f>ROW(Source!A117)</f>
        <v>117</v>
      </c>
      <c r="B341">
        <v>48584894</v>
      </c>
      <c r="C341">
        <v>48584876</v>
      </c>
      <c r="D341">
        <v>40482866</v>
      </c>
      <c r="E341">
        <v>1</v>
      </c>
      <c r="F341">
        <v>1</v>
      </c>
      <c r="G341">
        <v>1</v>
      </c>
      <c r="H341">
        <v>3</v>
      </c>
      <c r="I341" t="s">
        <v>1093</v>
      </c>
      <c r="J341" t="s">
        <v>1094</v>
      </c>
      <c r="K341" t="s">
        <v>1095</v>
      </c>
      <c r="L341">
        <v>1327</v>
      </c>
      <c r="N341">
        <v>1005</v>
      </c>
      <c r="O341" t="s">
        <v>105</v>
      </c>
      <c r="P341" t="s">
        <v>105</v>
      </c>
      <c r="Q341">
        <v>1</v>
      </c>
      <c r="X341">
        <v>1.6</v>
      </c>
      <c r="Y341">
        <v>72.319999999999993</v>
      </c>
      <c r="Z341">
        <v>0</v>
      </c>
      <c r="AA341">
        <v>0</v>
      </c>
      <c r="AB341">
        <v>0</v>
      </c>
      <c r="AC341">
        <v>0</v>
      </c>
      <c r="AD341">
        <v>1</v>
      </c>
      <c r="AE341">
        <v>0</v>
      </c>
      <c r="AF341" t="s">
        <v>3</v>
      </c>
      <c r="AG341">
        <v>1.6</v>
      </c>
      <c r="AH341">
        <v>2</v>
      </c>
      <c r="AI341">
        <v>48584883</v>
      </c>
      <c r="AJ341">
        <v>325</v>
      </c>
      <c r="AK341">
        <v>0</v>
      </c>
      <c r="AL341">
        <v>0</v>
      </c>
      <c r="AM341">
        <v>0</v>
      </c>
      <c r="AN341">
        <v>0</v>
      </c>
      <c r="AO341">
        <v>0</v>
      </c>
      <c r="AP341">
        <v>0</v>
      </c>
      <c r="AQ341">
        <v>0</v>
      </c>
      <c r="AR341">
        <v>0</v>
      </c>
    </row>
    <row r="342" spans="1:44">
      <c r="A342">
        <f>ROW(Source!A117)</f>
        <v>117</v>
      </c>
      <c r="B342">
        <v>48584895</v>
      </c>
      <c r="C342">
        <v>48584876</v>
      </c>
      <c r="D342">
        <v>40484634</v>
      </c>
      <c r="E342">
        <v>1</v>
      </c>
      <c r="F342">
        <v>1</v>
      </c>
      <c r="G342">
        <v>1</v>
      </c>
      <c r="H342">
        <v>3</v>
      </c>
      <c r="I342" t="s">
        <v>1096</v>
      </c>
      <c r="J342" t="s">
        <v>1097</v>
      </c>
      <c r="K342" t="s">
        <v>1098</v>
      </c>
      <c r="L342">
        <v>1348</v>
      </c>
      <c r="N342">
        <v>1009</v>
      </c>
      <c r="O342" t="s">
        <v>40</v>
      </c>
      <c r="P342" t="s">
        <v>40</v>
      </c>
      <c r="Q342">
        <v>1000</v>
      </c>
      <c r="X342">
        <v>7.1999999999999995E-2</v>
      </c>
      <c r="Y342">
        <v>4294</v>
      </c>
      <c r="Z342">
        <v>0</v>
      </c>
      <c r="AA342">
        <v>0</v>
      </c>
      <c r="AB342">
        <v>0</v>
      </c>
      <c r="AC342">
        <v>0</v>
      </c>
      <c r="AD342">
        <v>1</v>
      </c>
      <c r="AE342">
        <v>0</v>
      </c>
      <c r="AF342" t="s">
        <v>3</v>
      </c>
      <c r="AG342">
        <v>7.1999999999999995E-2</v>
      </c>
      <c r="AH342">
        <v>2</v>
      </c>
      <c r="AI342">
        <v>48584884</v>
      </c>
      <c r="AJ342">
        <v>326</v>
      </c>
      <c r="AK342">
        <v>0</v>
      </c>
      <c r="AL342">
        <v>0</v>
      </c>
      <c r="AM342">
        <v>0</v>
      </c>
      <c r="AN342">
        <v>0</v>
      </c>
      <c r="AO342">
        <v>0</v>
      </c>
      <c r="AP342">
        <v>0</v>
      </c>
      <c r="AQ342">
        <v>0</v>
      </c>
      <c r="AR342">
        <v>0</v>
      </c>
    </row>
    <row r="343" spans="1:44">
      <c r="A343">
        <f>ROW(Source!A117)</f>
        <v>117</v>
      </c>
      <c r="B343">
        <v>48584896</v>
      </c>
      <c r="C343">
        <v>48584876</v>
      </c>
      <c r="D343">
        <v>40484420</v>
      </c>
      <c r="E343">
        <v>1</v>
      </c>
      <c r="F343">
        <v>1</v>
      </c>
      <c r="G343">
        <v>1</v>
      </c>
      <c r="H343">
        <v>3</v>
      </c>
      <c r="I343" t="s">
        <v>1269</v>
      </c>
      <c r="J343" t="s">
        <v>1270</v>
      </c>
      <c r="K343" t="s">
        <v>1271</v>
      </c>
      <c r="L343">
        <v>1346</v>
      </c>
      <c r="N343">
        <v>1009</v>
      </c>
      <c r="O343" t="s">
        <v>220</v>
      </c>
      <c r="P343" t="s">
        <v>220</v>
      </c>
      <c r="Q343">
        <v>1</v>
      </c>
      <c r="X343">
        <v>4.0199999999999996</v>
      </c>
      <c r="Y343">
        <v>8.09</v>
      </c>
      <c r="Z343">
        <v>0</v>
      </c>
      <c r="AA343">
        <v>0</v>
      </c>
      <c r="AB343">
        <v>0</v>
      </c>
      <c r="AC343">
        <v>0</v>
      </c>
      <c r="AD343">
        <v>1</v>
      </c>
      <c r="AE343">
        <v>0</v>
      </c>
      <c r="AF343" t="s">
        <v>3</v>
      </c>
      <c r="AG343">
        <v>4.0199999999999996</v>
      </c>
      <c r="AH343">
        <v>2</v>
      </c>
      <c r="AI343">
        <v>48584885</v>
      </c>
      <c r="AJ343">
        <v>327</v>
      </c>
      <c r="AK343">
        <v>0</v>
      </c>
      <c r="AL343">
        <v>0</v>
      </c>
      <c r="AM343">
        <v>0</v>
      </c>
      <c r="AN343">
        <v>0</v>
      </c>
      <c r="AO343">
        <v>0</v>
      </c>
      <c r="AP343">
        <v>0</v>
      </c>
      <c r="AQ343">
        <v>0</v>
      </c>
      <c r="AR343">
        <v>0</v>
      </c>
    </row>
    <row r="344" spans="1:44">
      <c r="A344">
        <f>ROW(Source!A117)</f>
        <v>117</v>
      </c>
      <c r="B344">
        <v>48584897</v>
      </c>
      <c r="C344">
        <v>48584876</v>
      </c>
      <c r="D344">
        <v>40485274</v>
      </c>
      <c r="E344">
        <v>1</v>
      </c>
      <c r="F344">
        <v>1</v>
      </c>
      <c r="G344">
        <v>1</v>
      </c>
      <c r="H344">
        <v>3</v>
      </c>
      <c r="I344" t="s">
        <v>280</v>
      </c>
      <c r="J344" t="s">
        <v>282</v>
      </c>
      <c r="K344" t="s">
        <v>281</v>
      </c>
      <c r="L344">
        <v>1348</v>
      </c>
      <c r="N344">
        <v>1009</v>
      </c>
      <c r="O344" t="s">
        <v>40</v>
      </c>
      <c r="P344" t="s">
        <v>40</v>
      </c>
      <c r="Q344">
        <v>1000</v>
      </c>
      <c r="X344">
        <v>7.0999999999999994E-2</v>
      </c>
      <c r="Y344">
        <v>15481</v>
      </c>
      <c r="Z344">
        <v>0</v>
      </c>
      <c r="AA344">
        <v>0</v>
      </c>
      <c r="AB344">
        <v>0</v>
      </c>
      <c r="AC344">
        <v>0</v>
      </c>
      <c r="AD344">
        <v>1</v>
      </c>
      <c r="AE344">
        <v>0</v>
      </c>
      <c r="AF344" t="s">
        <v>3</v>
      </c>
      <c r="AG344">
        <v>7.0999999999999994E-2</v>
      </c>
      <c r="AH344">
        <v>3</v>
      </c>
      <c r="AI344">
        <v>-1</v>
      </c>
      <c r="AJ344" t="s">
        <v>3</v>
      </c>
      <c r="AK344">
        <v>0</v>
      </c>
      <c r="AL344">
        <v>0</v>
      </c>
      <c r="AM344">
        <v>0</v>
      </c>
      <c r="AN344">
        <v>0</v>
      </c>
      <c r="AO344">
        <v>0</v>
      </c>
      <c r="AP344">
        <v>0</v>
      </c>
      <c r="AQ344">
        <v>0</v>
      </c>
      <c r="AR344">
        <v>0</v>
      </c>
    </row>
    <row r="345" spans="1:44">
      <c r="A345">
        <f>ROW(Source!A117)</f>
        <v>117</v>
      </c>
      <c r="B345">
        <v>48584898</v>
      </c>
      <c r="C345">
        <v>48584876</v>
      </c>
      <c r="D345">
        <v>40525801</v>
      </c>
      <c r="E345">
        <v>1</v>
      </c>
      <c r="F345">
        <v>1</v>
      </c>
      <c r="G345">
        <v>1</v>
      </c>
      <c r="H345">
        <v>3</v>
      </c>
      <c r="I345" t="s">
        <v>1272</v>
      </c>
      <c r="J345" t="s">
        <v>1273</v>
      </c>
      <c r="K345" t="s">
        <v>1274</v>
      </c>
      <c r="L345">
        <v>1339</v>
      </c>
      <c r="N345">
        <v>1007</v>
      </c>
      <c r="O345" t="s">
        <v>1040</v>
      </c>
      <c r="P345" t="s">
        <v>1040</v>
      </c>
      <c r="Q345">
        <v>1</v>
      </c>
      <c r="X345">
        <v>4.4000000000000003E-3</v>
      </c>
      <c r="Y345">
        <v>74.58</v>
      </c>
      <c r="Z345">
        <v>0</v>
      </c>
      <c r="AA345">
        <v>0</v>
      </c>
      <c r="AB345">
        <v>0</v>
      </c>
      <c r="AC345">
        <v>0</v>
      </c>
      <c r="AD345">
        <v>1</v>
      </c>
      <c r="AE345">
        <v>0</v>
      </c>
      <c r="AF345" t="s">
        <v>3</v>
      </c>
      <c r="AG345">
        <v>4.4000000000000003E-3</v>
      </c>
      <c r="AH345">
        <v>2</v>
      </c>
      <c r="AI345">
        <v>48584886</v>
      </c>
      <c r="AJ345">
        <v>328</v>
      </c>
      <c r="AK345">
        <v>0</v>
      </c>
      <c r="AL345">
        <v>0</v>
      </c>
      <c r="AM345">
        <v>0</v>
      </c>
      <c r="AN345">
        <v>0</v>
      </c>
      <c r="AO345">
        <v>0</v>
      </c>
      <c r="AP345">
        <v>0</v>
      </c>
      <c r="AQ345">
        <v>0</v>
      </c>
      <c r="AR345">
        <v>0</v>
      </c>
    </row>
    <row r="346" spans="1:44">
      <c r="A346">
        <f>ROW(Source!A117)</f>
        <v>117</v>
      </c>
      <c r="B346">
        <v>48584899</v>
      </c>
      <c r="C346">
        <v>48584876</v>
      </c>
      <c r="D346">
        <v>40525967</v>
      </c>
      <c r="E346">
        <v>1</v>
      </c>
      <c r="F346">
        <v>1</v>
      </c>
      <c r="G346">
        <v>1</v>
      </c>
      <c r="H346">
        <v>3</v>
      </c>
      <c r="I346" t="s">
        <v>1090</v>
      </c>
      <c r="J346" t="s">
        <v>1091</v>
      </c>
      <c r="K346" t="s">
        <v>1092</v>
      </c>
      <c r="L346">
        <v>1339</v>
      </c>
      <c r="N346">
        <v>1007</v>
      </c>
      <c r="O346" t="s">
        <v>1040</v>
      </c>
      <c r="P346" t="s">
        <v>1040</v>
      </c>
      <c r="Q346">
        <v>1</v>
      </c>
      <c r="X346">
        <v>0.24</v>
      </c>
      <c r="Y346">
        <v>2.4700000000000002</v>
      </c>
      <c r="Z346">
        <v>0</v>
      </c>
      <c r="AA346">
        <v>0</v>
      </c>
      <c r="AB346">
        <v>0</v>
      </c>
      <c r="AC346">
        <v>0</v>
      </c>
      <c r="AD346">
        <v>1</v>
      </c>
      <c r="AE346">
        <v>0</v>
      </c>
      <c r="AF346" t="s">
        <v>3</v>
      </c>
      <c r="AG346">
        <v>0.24</v>
      </c>
      <c r="AH346">
        <v>2</v>
      </c>
      <c r="AI346">
        <v>48584887</v>
      </c>
      <c r="AJ346">
        <v>329</v>
      </c>
      <c r="AK346">
        <v>0</v>
      </c>
      <c r="AL346">
        <v>0</v>
      </c>
      <c r="AM346">
        <v>0</v>
      </c>
      <c r="AN346">
        <v>0</v>
      </c>
      <c r="AO346">
        <v>0</v>
      </c>
      <c r="AP346">
        <v>0</v>
      </c>
      <c r="AQ346">
        <v>0</v>
      </c>
      <c r="AR346">
        <v>0</v>
      </c>
    </row>
    <row r="347" spans="1:44">
      <c r="A347">
        <f>ROW(Source!A120)</f>
        <v>120</v>
      </c>
      <c r="B347">
        <v>48584908</v>
      </c>
      <c r="C347">
        <v>48584902</v>
      </c>
      <c r="D347">
        <v>23131309</v>
      </c>
      <c r="E347">
        <v>1</v>
      </c>
      <c r="F347">
        <v>1</v>
      </c>
      <c r="G347">
        <v>1</v>
      </c>
      <c r="H347">
        <v>1</v>
      </c>
      <c r="I347" t="s">
        <v>1191</v>
      </c>
      <c r="J347" t="s">
        <v>3</v>
      </c>
      <c r="K347" t="s">
        <v>1192</v>
      </c>
      <c r="L347">
        <v>1369</v>
      </c>
      <c r="N347">
        <v>1013</v>
      </c>
      <c r="O347" t="s">
        <v>991</v>
      </c>
      <c r="P347" t="s">
        <v>991</v>
      </c>
      <c r="Q347">
        <v>1</v>
      </c>
      <c r="X347">
        <v>29.58</v>
      </c>
      <c r="Y347">
        <v>0</v>
      </c>
      <c r="Z347">
        <v>0</v>
      </c>
      <c r="AA347">
        <v>0</v>
      </c>
      <c r="AB347">
        <v>7.77</v>
      </c>
      <c r="AC347">
        <v>0</v>
      </c>
      <c r="AD347">
        <v>1</v>
      </c>
      <c r="AE347">
        <v>1</v>
      </c>
      <c r="AF347" t="s">
        <v>3</v>
      </c>
      <c r="AG347">
        <v>29.58</v>
      </c>
      <c r="AH347">
        <v>2</v>
      </c>
      <c r="AI347">
        <v>48584903</v>
      </c>
      <c r="AJ347">
        <v>330</v>
      </c>
      <c r="AK347">
        <v>0</v>
      </c>
      <c r="AL347">
        <v>0</v>
      </c>
      <c r="AM347">
        <v>0</v>
      </c>
      <c r="AN347">
        <v>0</v>
      </c>
      <c r="AO347">
        <v>0</v>
      </c>
      <c r="AP347">
        <v>0</v>
      </c>
      <c r="AQ347">
        <v>0</v>
      </c>
      <c r="AR347">
        <v>0</v>
      </c>
    </row>
    <row r="348" spans="1:44">
      <c r="A348">
        <f>ROW(Source!A120)</f>
        <v>120</v>
      </c>
      <c r="B348">
        <v>48584909</v>
      </c>
      <c r="C348">
        <v>48584902</v>
      </c>
      <c r="D348">
        <v>121548</v>
      </c>
      <c r="E348">
        <v>1</v>
      </c>
      <c r="F348">
        <v>1</v>
      </c>
      <c r="G348">
        <v>1</v>
      </c>
      <c r="H348">
        <v>1</v>
      </c>
      <c r="I348" t="s">
        <v>24</v>
      </c>
      <c r="J348" t="s">
        <v>3</v>
      </c>
      <c r="K348" t="s">
        <v>992</v>
      </c>
      <c r="L348">
        <v>608254</v>
      </c>
      <c r="N348">
        <v>1013</v>
      </c>
      <c r="O348" t="s">
        <v>993</v>
      </c>
      <c r="P348" t="s">
        <v>993</v>
      </c>
      <c r="Q348">
        <v>1</v>
      </c>
      <c r="X348">
        <v>0.32</v>
      </c>
      <c r="Y348">
        <v>0</v>
      </c>
      <c r="Z348">
        <v>0</v>
      </c>
      <c r="AA348">
        <v>0</v>
      </c>
      <c r="AB348">
        <v>0</v>
      </c>
      <c r="AC348">
        <v>0</v>
      </c>
      <c r="AD348">
        <v>1</v>
      </c>
      <c r="AE348">
        <v>2</v>
      </c>
      <c r="AF348" t="s">
        <v>3</v>
      </c>
      <c r="AG348">
        <v>0.32</v>
      </c>
      <c r="AH348">
        <v>2</v>
      </c>
      <c r="AI348">
        <v>48584904</v>
      </c>
      <c r="AJ348">
        <v>331</v>
      </c>
      <c r="AK348">
        <v>0</v>
      </c>
      <c r="AL348">
        <v>0</v>
      </c>
      <c r="AM348">
        <v>0</v>
      </c>
      <c r="AN348">
        <v>0</v>
      </c>
      <c r="AO348">
        <v>0</v>
      </c>
      <c r="AP348">
        <v>0</v>
      </c>
      <c r="AQ348">
        <v>0</v>
      </c>
      <c r="AR348">
        <v>0</v>
      </c>
    </row>
    <row r="349" spans="1:44">
      <c r="A349">
        <f>ROW(Source!A120)</f>
        <v>120</v>
      </c>
      <c r="B349">
        <v>48584910</v>
      </c>
      <c r="C349">
        <v>48584902</v>
      </c>
      <c r="D349">
        <v>40547141</v>
      </c>
      <c r="E349">
        <v>1</v>
      </c>
      <c r="F349">
        <v>1</v>
      </c>
      <c r="G349">
        <v>1</v>
      </c>
      <c r="H349">
        <v>2</v>
      </c>
      <c r="I349" t="s">
        <v>1009</v>
      </c>
      <c r="J349" t="s">
        <v>1017</v>
      </c>
      <c r="K349" t="s">
        <v>1011</v>
      </c>
      <c r="L349">
        <v>1368</v>
      </c>
      <c r="N349">
        <v>1011</v>
      </c>
      <c r="O349" t="s">
        <v>997</v>
      </c>
      <c r="P349" t="s">
        <v>997</v>
      </c>
      <c r="Q349">
        <v>1</v>
      </c>
      <c r="X349">
        <v>0.32</v>
      </c>
      <c r="Y349">
        <v>0</v>
      </c>
      <c r="Z349">
        <v>32.090000000000003</v>
      </c>
      <c r="AA349">
        <v>12.1</v>
      </c>
      <c r="AB349">
        <v>0</v>
      </c>
      <c r="AC349">
        <v>0</v>
      </c>
      <c r="AD349">
        <v>1</v>
      </c>
      <c r="AE349">
        <v>0</v>
      </c>
      <c r="AF349" t="s">
        <v>3</v>
      </c>
      <c r="AG349">
        <v>0.32</v>
      </c>
      <c r="AH349">
        <v>2</v>
      </c>
      <c r="AI349">
        <v>48584905</v>
      </c>
      <c r="AJ349">
        <v>332</v>
      </c>
      <c r="AK349">
        <v>0</v>
      </c>
      <c r="AL349">
        <v>0</v>
      </c>
      <c r="AM349">
        <v>0</v>
      </c>
      <c r="AN349">
        <v>0</v>
      </c>
      <c r="AO349">
        <v>0</v>
      </c>
      <c r="AP349">
        <v>0</v>
      </c>
      <c r="AQ349">
        <v>0</v>
      </c>
      <c r="AR349">
        <v>0</v>
      </c>
    </row>
    <row r="350" spans="1:44">
      <c r="A350">
        <f>ROW(Source!A120)</f>
        <v>120</v>
      </c>
      <c r="B350">
        <v>48584911</v>
      </c>
      <c r="C350">
        <v>48584902</v>
      </c>
      <c r="D350">
        <v>40517442</v>
      </c>
      <c r="E350">
        <v>1</v>
      </c>
      <c r="F350">
        <v>1</v>
      </c>
      <c r="G350">
        <v>1</v>
      </c>
      <c r="H350">
        <v>3</v>
      </c>
      <c r="I350" t="s">
        <v>1087</v>
      </c>
      <c r="J350" t="s">
        <v>1088</v>
      </c>
      <c r="K350" t="s">
        <v>1089</v>
      </c>
      <c r="L350">
        <v>1339</v>
      </c>
      <c r="N350">
        <v>1007</v>
      </c>
      <c r="O350" t="s">
        <v>1040</v>
      </c>
      <c r="P350" t="s">
        <v>1040</v>
      </c>
      <c r="Q350">
        <v>1</v>
      </c>
      <c r="X350">
        <v>0.53</v>
      </c>
      <c r="Y350">
        <v>399</v>
      </c>
      <c r="Z350">
        <v>0</v>
      </c>
      <c r="AA350">
        <v>0</v>
      </c>
      <c r="AB350">
        <v>0</v>
      </c>
      <c r="AC350">
        <v>0</v>
      </c>
      <c r="AD350">
        <v>1</v>
      </c>
      <c r="AE350">
        <v>0</v>
      </c>
      <c r="AF350" t="s">
        <v>3</v>
      </c>
      <c r="AG350">
        <v>0.53</v>
      </c>
      <c r="AH350">
        <v>2</v>
      </c>
      <c r="AI350">
        <v>48584906</v>
      </c>
      <c r="AJ350">
        <v>333</v>
      </c>
      <c r="AK350">
        <v>0</v>
      </c>
      <c r="AL350">
        <v>0</v>
      </c>
      <c r="AM350">
        <v>0</v>
      </c>
      <c r="AN350">
        <v>0</v>
      </c>
      <c r="AO350">
        <v>0</v>
      </c>
      <c r="AP350">
        <v>0</v>
      </c>
      <c r="AQ350">
        <v>0</v>
      </c>
      <c r="AR350">
        <v>0</v>
      </c>
    </row>
    <row r="351" spans="1:44">
      <c r="A351">
        <f>ROW(Source!A120)</f>
        <v>120</v>
      </c>
      <c r="B351">
        <v>48584912</v>
      </c>
      <c r="C351">
        <v>48584902</v>
      </c>
      <c r="D351">
        <v>40525967</v>
      </c>
      <c r="E351">
        <v>1</v>
      </c>
      <c r="F351">
        <v>1</v>
      </c>
      <c r="G351">
        <v>1</v>
      </c>
      <c r="H351">
        <v>3</v>
      </c>
      <c r="I351" t="s">
        <v>1090</v>
      </c>
      <c r="J351" t="s">
        <v>1091</v>
      </c>
      <c r="K351" t="s">
        <v>1092</v>
      </c>
      <c r="L351">
        <v>1339</v>
      </c>
      <c r="N351">
        <v>1007</v>
      </c>
      <c r="O351" t="s">
        <v>1040</v>
      </c>
      <c r="P351" t="s">
        <v>1040</v>
      </c>
      <c r="Q351">
        <v>1</v>
      </c>
      <c r="X351">
        <v>0.35</v>
      </c>
      <c r="Y351">
        <v>2.4700000000000002</v>
      </c>
      <c r="Z351">
        <v>0</v>
      </c>
      <c r="AA351">
        <v>0</v>
      </c>
      <c r="AB351">
        <v>0</v>
      </c>
      <c r="AC351">
        <v>0</v>
      </c>
      <c r="AD351">
        <v>1</v>
      </c>
      <c r="AE351">
        <v>0</v>
      </c>
      <c r="AF351" t="s">
        <v>3</v>
      </c>
      <c r="AG351">
        <v>0.35</v>
      </c>
      <c r="AH351">
        <v>2</v>
      </c>
      <c r="AI351">
        <v>48584907</v>
      </c>
      <c r="AJ351">
        <v>334</v>
      </c>
      <c r="AK351">
        <v>0</v>
      </c>
      <c r="AL351">
        <v>0</v>
      </c>
      <c r="AM351">
        <v>0</v>
      </c>
      <c r="AN351">
        <v>0</v>
      </c>
      <c r="AO351">
        <v>0</v>
      </c>
      <c r="AP351">
        <v>0</v>
      </c>
      <c r="AQ351">
        <v>0</v>
      </c>
      <c r="AR351">
        <v>0</v>
      </c>
    </row>
    <row r="352" spans="1:44">
      <c r="A352">
        <f>ROW(Source!A121)</f>
        <v>121</v>
      </c>
      <c r="B352">
        <v>48584924</v>
      </c>
      <c r="C352">
        <v>48584913</v>
      </c>
      <c r="D352">
        <v>23136905</v>
      </c>
      <c r="E352">
        <v>1</v>
      </c>
      <c r="F352">
        <v>1</v>
      </c>
      <c r="G352">
        <v>1</v>
      </c>
      <c r="H352">
        <v>1</v>
      </c>
      <c r="I352" t="s">
        <v>1047</v>
      </c>
      <c r="J352" t="s">
        <v>3</v>
      </c>
      <c r="K352" t="s">
        <v>1048</v>
      </c>
      <c r="L352">
        <v>1369</v>
      </c>
      <c r="N352">
        <v>1013</v>
      </c>
      <c r="O352" t="s">
        <v>991</v>
      </c>
      <c r="P352" t="s">
        <v>991</v>
      </c>
      <c r="Q352">
        <v>1</v>
      </c>
      <c r="X352">
        <v>159.66999999999999</v>
      </c>
      <c r="Y352">
        <v>0</v>
      </c>
      <c r="Z352">
        <v>0</v>
      </c>
      <c r="AA352">
        <v>0</v>
      </c>
      <c r="AB352">
        <v>8.58</v>
      </c>
      <c r="AC352">
        <v>0</v>
      </c>
      <c r="AD352">
        <v>1</v>
      </c>
      <c r="AE352">
        <v>1</v>
      </c>
      <c r="AF352" t="s">
        <v>3</v>
      </c>
      <c r="AG352">
        <v>159.66999999999999</v>
      </c>
      <c r="AH352">
        <v>2</v>
      </c>
      <c r="AI352">
        <v>48584914</v>
      </c>
      <c r="AJ352">
        <v>335</v>
      </c>
      <c r="AK352">
        <v>0</v>
      </c>
      <c r="AL352">
        <v>0</v>
      </c>
      <c r="AM352">
        <v>0</v>
      </c>
      <c r="AN352">
        <v>0</v>
      </c>
      <c r="AO352">
        <v>0</v>
      </c>
      <c r="AP352">
        <v>0</v>
      </c>
      <c r="AQ352">
        <v>0</v>
      </c>
      <c r="AR352">
        <v>0</v>
      </c>
    </row>
    <row r="353" spans="1:44">
      <c r="A353">
        <f>ROW(Source!A121)</f>
        <v>121</v>
      </c>
      <c r="B353">
        <v>48584925</v>
      </c>
      <c r="C353">
        <v>48584913</v>
      </c>
      <c r="D353">
        <v>121548</v>
      </c>
      <c r="E353">
        <v>1</v>
      </c>
      <c r="F353">
        <v>1</v>
      </c>
      <c r="G353">
        <v>1</v>
      </c>
      <c r="H353">
        <v>1</v>
      </c>
      <c r="I353" t="s">
        <v>24</v>
      </c>
      <c r="J353" t="s">
        <v>3</v>
      </c>
      <c r="K353" t="s">
        <v>992</v>
      </c>
      <c r="L353">
        <v>608254</v>
      </c>
      <c r="N353">
        <v>1013</v>
      </c>
      <c r="O353" t="s">
        <v>993</v>
      </c>
      <c r="P353" t="s">
        <v>993</v>
      </c>
      <c r="Q353">
        <v>1</v>
      </c>
      <c r="X353">
        <v>1.65</v>
      </c>
      <c r="Y353">
        <v>0</v>
      </c>
      <c r="Z353">
        <v>0</v>
      </c>
      <c r="AA353">
        <v>0</v>
      </c>
      <c r="AB353">
        <v>0</v>
      </c>
      <c r="AC353">
        <v>0</v>
      </c>
      <c r="AD353">
        <v>1</v>
      </c>
      <c r="AE353">
        <v>2</v>
      </c>
      <c r="AF353" t="s">
        <v>3</v>
      </c>
      <c r="AG353">
        <v>1.65</v>
      </c>
      <c r="AH353">
        <v>2</v>
      </c>
      <c r="AI353">
        <v>48584915</v>
      </c>
      <c r="AJ353">
        <v>336</v>
      </c>
      <c r="AK353">
        <v>0</v>
      </c>
      <c r="AL353">
        <v>0</v>
      </c>
      <c r="AM353">
        <v>0</v>
      </c>
      <c r="AN353">
        <v>0</v>
      </c>
      <c r="AO353">
        <v>0</v>
      </c>
      <c r="AP353">
        <v>0</v>
      </c>
      <c r="AQ353">
        <v>0</v>
      </c>
      <c r="AR353">
        <v>0</v>
      </c>
    </row>
    <row r="354" spans="1:44">
      <c r="A354">
        <f>ROW(Source!A121)</f>
        <v>121</v>
      </c>
      <c r="B354">
        <v>48584926</v>
      </c>
      <c r="C354">
        <v>48584913</v>
      </c>
      <c r="D354">
        <v>40547082</v>
      </c>
      <c r="E354">
        <v>1</v>
      </c>
      <c r="F354">
        <v>1</v>
      </c>
      <c r="G354">
        <v>1</v>
      </c>
      <c r="H354">
        <v>2</v>
      </c>
      <c r="I354" t="s">
        <v>1139</v>
      </c>
      <c r="J354" t="s">
        <v>1140</v>
      </c>
      <c r="K354" t="s">
        <v>1141</v>
      </c>
      <c r="L354">
        <v>1368</v>
      </c>
      <c r="N354">
        <v>1011</v>
      </c>
      <c r="O354" t="s">
        <v>997</v>
      </c>
      <c r="P354" t="s">
        <v>997</v>
      </c>
      <c r="Q354">
        <v>1</v>
      </c>
      <c r="X354">
        <v>0.08</v>
      </c>
      <c r="Y354">
        <v>0</v>
      </c>
      <c r="Z354">
        <v>87.24</v>
      </c>
      <c r="AA354">
        <v>9</v>
      </c>
      <c r="AB354">
        <v>0</v>
      </c>
      <c r="AC354">
        <v>0</v>
      </c>
      <c r="AD354">
        <v>1</v>
      </c>
      <c r="AE354">
        <v>0</v>
      </c>
      <c r="AF354" t="s">
        <v>3</v>
      </c>
      <c r="AG354">
        <v>0.08</v>
      </c>
      <c r="AH354">
        <v>2</v>
      </c>
      <c r="AI354">
        <v>48584916</v>
      </c>
      <c r="AJ354">
        <v>337</v>
      </c>
      <c r="AK354">
        <v>0</v>
      </c>
      <c r="AL354">
        <v>0</v>
      </c>
      <c r="AM354">
        <v>0</v>
      </c>
      <c r="AN354">
        <v>0</v>
      </c>
      <c r="AO354">
        <v>0</v>
      </c>
      <c r="AP354">
        <v>0</v>
      </c>
      <c r="AQ354">
        <v>0</v>
      </c>
      <c r="AR354">
        <v>0</v>
      </c>
    </row>
    <row r="355" spans="1:44">
      <c r="A355">
        <f>ROW(Source!A121)</f>
        <v>121</v>
      </c>
      <c r="B355">
        <v>48584927</v>
      </c>
      <c r="C355">
        <v>48584913</v>
      </c>
      <c r="D355">
        <v>40547141</v>
      </c>
      <c r="E355">
        <v>1</v>
      </c>
      <c r="F355">
        <v>1</v>
      </c>
      <c r="G355">
        <v>1</v>
      </c>
      <c r="H355">
        <v>2</v>
      </c>
      <c r="I355" t="s">
        <v>1009</v>
      </c>
      <c r="J355" t="s">
        <v>1017</v>
      </c>
      <c r="K355" t="s">
        <v>1011</v>
      </c>
      <c r="L355">
        <v>1368</v>
      </c>
      <c r="N355">
        <v>1011</v>
      </c>
      <c r="O355" t="s">
        <v>997</v>
      </c>
      <c r="P355" t="s">
        <v>997</v>
      </c>
      <c r="Q355">
        <v>1</v>
      </c>
      <c r="X355">
        <v>0.27</v>
      </c>
      <c r="Y355">
        <v>0</v>
      </c>
      <c r="Z355">
        <v>32.090000000000003</v>
      </c>
      <c r="AA355">
        <v>12.1</v>
      </c>
      <c r="AB355">
        <v>0</v>
      </c>
      <c r="AC355">
        <v>0</v>
      </c>
      <c r="AD355">
        <v>1</v>
      </c>
      <c r="AE355">
        <v>0</v>
      </c>
      <c r="AF355" t="s">
        <v>3</v>
      </c>
      <c r="AG355">
        <v>0.27</v>
      </c>
      <c r="AH355">
        <v>2</v>
      </c>
      <c r="AI355">
        <v>48584917</v>
      </c>
      <c r="AJ355">
        <v>338</v>
      </c>
      <c r="AK355">
        <v>0</v>
      </c>
      <c r="AL355">
        <v>0</v>
      </c>
      <c r="AM355">
        <v>0</v>
      </c>
      <c r="AN355">
        <v>0</v>
      </c>
      <c r="AO355">
        <v>0</v>
      </c>
      <c r="AP355">
        <v>0</v>
      </c>
      <c r="AQ355">
        <v>0</v>
      </c>
      <c r="AR355">
        <v>0</v>
      </c>
    </row>
    <row r="356" spans="1:44">
      <c r="A356">
        <f>ROW(Source!A121)</f>
        <v>121</v>
      </c>
      <c r="B356">
        <v>48584928</v>
      </c>
      <c r="C356">
        <v>48584913</v>
      </c>
      <c r="D356">
        <v>40547542</v>
      </c>
      <c r="E356">
        <v>1</v>
      </c>
      <c r="F356">
        <v>1</v>
      </c>
      <c r="G356">
        <v>1</v>
      </c>
      <c r="H356">
        <v>2</v>
      </c>
      <c r="I356" t="s">
        <v>1142</v>
      </c>
      <c r="J356" t="s">
        <v>1143</v>
      </c>
      <c r="K356" t="s">
        <v>1144</v>
      </c>
      <c r="L356">
        <v>1368</v>
      </c>
      <c r="N356">
        <v>1011</v>
      </c>
      <c r="O356" t="s">
        <v>997</v>
      </c>
      <c r="P356" t="s">
        <v>997</v>
      </c>
      <c r="Q356">
        <v>1</v>
      </c>
      <c r="X356">
        <v>1.3</v>
      </c>
      <c r="Y356">
        <v>0</v>
      </c>
      <c r="Z356">
        <v>11.32</v>
      </c>
      <c r="AA356">
        <v>9</v>
      </c>
      <c r="AB356">
        <v>0</v>
      </c>
      <c r="AC356">
        <v>0</v>
      </c>
      <c r="AD356">
        <v>1</v>
      </c>
      <c r="AE356">
        <v>0</v>
      </c>
      <c r="AF356" t="s">
        <v>3</v>
      </c>
      <c r="AG356">
        <v>1.3</v>
      </c>
      <c r="AH356">
        <v>2</v>
      </c>
      <c r="AI356">
        <v>48584918</v>
      </c>
      <c r="AJ356">
        <v>339</v>
      </c>
      <c r="AK356">
        <v>0</v>
      </c>
      <c r="AL356">
        <v>0</v>
      </c>
      <c r="AM356">
        <v>0</v>
      </c>
      <c r="AN356">
        <v>0</v>
      </c>
      <c r="AO356">
        <v>0</v>
      </c>
      <c r="AP356">
        <v>0</v>
      </c>
      <c r="AQ356">
        <v>0</v>
      </c>
      <c r="AR356">
        <v>0</v>
      </c>
    </row>
    <row r="357" spans="1:44">
      <c r="A357">
        <f>ROW(Source!A121)</f>
        <v>121</v>
      </c>
      <c r="B357">
        <v>48584929</v>
      </c>
      <c r="C357">
        <v>48584913</v>
      </c>
      <c r="D357">
        <v>40484767</v>
      </c>
      <c r="E357">
        <v>1</v>
      </c>
      <c r="F357">
        <v>1</v>
      </c>
      <c r="G357">
        <v>1</v>
      </c>
      <c r="H357">
        <v>3</v>
      </c>
      <c r="I357" t="s">
        <v>1254</v>
      </c>
      <c r="J357" t="s">
        <v>1255</v>
      </c>
      <c r="K357" t="s">
        <v>1256</v>
      </c>
      <c r="L357">
        <v>1327</v>
      </c>
      <c r="N357">
        <v>1005</v>
      </c>
      <c r="O357" t="s">
        <v>105</v>
      </c>
      <c r="P357" t="s">
        <v>105</v>
      </c>
      <c r="Q357">
        <v>1</v>
      </c>
      <c r="X357">
        <v>100</v>
      </c>
      <c r="Y357">
        <v>68</v>
      </c>
      <c r="Z357">
        <v>0</v>
      </c>
      <c r="AA357">
        <v>0</v>
      </c>
      <c r="AB357">
        <v>0</v>
      </c>
      <c r="AC357">
        <v>0</v>
      </c>
      <c r="AD357">
        <v>1</v>
      </c>
      <c r="AE357">
        <v>0</v>
      </c>
      <c r="AF357" t="s">
        <v>3</v>
      </c>
      <c r="AG357">
        <v>100</v>
      </c>
      <c r="AH357">
        <v>2</v>
      </c>
      <c r="AI357">
        <v>48584919</v>
      </c>
      <c r="AJ357">
        <v>340</v>
      </c>
      <c r="AK357">
        <v>0</v>
      </c>
      <c r="AL357">
        <v>0</v>
      </c>
      <c r="AM357">
        <v>0</v>
      </c>
      <c r="AN357">
        <v>0</v>
      </c>
      <c r="AO357">
        <v>0</v>
      </c>
      <c r="AP357">
        <v>0</v>
      </c>
      <c r="AQ357">
        <v>0</v>
      </c>
      <c r="AR357">
        <v>0</v>
      </c>
    </row>
    <row r="358" spans="1:44">
      <c r="A358">
        <f>ROW(Source!A121)</f>
        <v>121</v>
      </c>
      <c r="B358">
        <v>48584930</v>
      </c>
      <c r="C358">
        <v>48584913</v>
      </c>
      <c r="D358">
        <v>40482877</v>
      </c>
      <c r="E358">
        <v>1</v>
      </c>
      <c r="F358">
        <v>1</v>
      </c>
      <c r="G358">
        <v>1</v>
      </c>
      <c r="H358">
        <v>3</v>
      </c>
      <c r="I358" t="s">
        <v>1099</v>
      </c>
      <c r="J358" t="s">
        <v>1100</v>
      </c>
      <c r="K358" t="s">
        <v>1101</v>
      </c>
      <c r="L358">
        <v>1346</v>
      </c>
      <c r="N358">
        <v>1009</v>
      </c>
      <c r="O358" t="s">
        <v>220</v>
      </c>
      <c r="P358" t="s">
        <v>220</v>
      </c>
      <c r="Q358">
        <v>1</v>
      </c>
      <c r="X358">
        <v>0.5</v>
      </c>
      <c r="Y358">
        <v>1.82</v>
      </c>
      <c r="Z358">
        <v>0</v>
      </c>
      <c r="AA358">
        <v>0</v>
      </c>
      <c r="AB358">
        <v>0</v>
      </c>
      <c r="AC358">
        <v>0</v>
      </c>
      <c r="AD358">
        <v>1</v>
      </c>
      <c r="AE358">
        <v>0</v>
      </c>
      <c r="AF358" t="s">
        <v>3</v>
      </c>
      <c r="AG358">
        <v>0.5</v>
      </c>
      <c r="AH358">
        <v>2</v>
      </c>
      <c r="AI358">
        <v>48584920</v>
      </c>
      <c r="AJ358">
        <v>341</v>
      </c>
      <c r="AK358">
        <v>0</v>
      </c>
      <c r="AL358">
        <v>0</v>
      </c>
      <c r="AM358">
        <v>0</v>
      </c>
      <c r="AN358">
        <v>0</v>
      </c>
      <c r="AO358">
        <v>0</v>
      </c>
      <c r="AP358">
        <v>0</v>
      </c>
      <c r="AQ358">
        <v>0</v>
      </c>
      <c r="AR358">
        <v>0</v>
      </c>
    </row>
    <row r="359" spans="1:44">
      <c r="A359">
        <f>ROW(Source!A121)</f>
        <v>121</v>
      </c>
      <c r="B359">
        <v>48584931</v>
      </c>
      <c r="C359">
        <v>48584913</v>
      </c>
      <c r="D359">
        <v>40484330</v>
      </c>
      <c r="E359">
        <v>1</v>
      </c>
      <c r="F359">
        <v>1</v>
      </c>
      <c r="G359">
        <v>1</v>
      </c>
      <c r="H359">
        <v>3</v>
      </c>
      <c r="I359" t="s">
        <v>1257</v>
      </c>
      <c r="J359" t="s">
        <v>1258</v>
      </c>
      <c r="K359" t="s">
        <v>1259</v>
      </c>
      <c r="L359">
        <v>1348</v>
      </c>
      <c r="N359">
        <v>1009</v>
      </c>
      <c r="O359" t="s">
        <v>40</v>
      </c>
      <c r="P359" t="s">
        <v>40</v>
      </c>
      <c r="Q359">
        <v>1000</v>
      </c>
      <c r="X359">
        <v>0.375</v>
      </c>
      <c r="Y359">
        <v>4929.5600000000004</v>
      </c>
      <c r="Z359">
        <v>0</v>
      </c>
      <c r="AA359">
        <v>0</v>
      </c>
      <c r="AB359">
        <v>0</v>
      </c>
      <c r="AC359">
        <v>0</v>
      </c>
      <c r="AD359">
        <v>1</v>
      </c>
      <c r="AE359">
        <v>0</v>
      </c>
      <c r="AF359" t="s">
        <v>3</v>
      </c>
      <c r="AG359">
        <v>0.375</v>
      </c>
      <c r="AH359">
        <v>2</v>
      </c>
      <c r="AI359">
        <v>48584921</v>
      </c>
      <c r="AJ359">
        <v>342</v>
      </c>
      <c r="AK359">
        <v>0</v>
      </c>
      <c r="AL359">
        <v>0</v>
      </c>
      <c r="AM359">
        <v>0</v>
      </c>
      <c r="AN359">
        <v>0</v>
      </c>
      <c r="AO359">
        <v>0</v>
      </c>
      <c r="AP359">
        <v>0</v>
      </c>
      <c r="AQ359">
        <v>0</v>
      </c>
      <c r="AR359">
        <v>0</v>
      </c>
    </row>
    <row r="360" spans="1:44">
      <c r="A360">
        <f>ROW(Source!A121)</f>
        <v>121</v>
      </c>
      <c r="B360">
        <v>48584932</v>
      </c>
      <c r="C360">
        <v>48584913</v>
      </c>
      <c r="D360">
        <v>40517571</v>
      </c>
      <c r="E360">
        <v>1</v>
      </c>
      <c r="F360">
        <v>1</v>
      </c>
      <c r="G360">
        <v>1</v>
      </c>
      <c r="H360">
        <v>3</v>
      </c>
      <c r="I360" t="s">
        <v>1260</v>
      </c>
      <c r="J360" t="s">
        <v>1261</v>
      </c>
      <c r="K360" t="s">
        <v>1262</v>
      </c>
      <c r="L360">
        <v>1348</v>
      </c>
      <c r="N360">
        <v>1009</v>
      </c>
      <c r="O360" t="s">
        <v>40</v>
      </c>
      <c r="P360" t="s">
        <v>40</v>
      </c>
      <c r="Q360">
        <v>1000</v>
      </c>
      <c r="X360">
        <v>0.05</v>
      </c>
      <c r="Y360">
        <v>9135</v>
      </c>
      <c r="Z360">
        <v>0</v>
      </c>
      <c r="AA360">
        <v>0</v>
      </c>
      <c r="AB360">
        <v>0</v>
      </c>
      <c r="AC360">
        <v>0</v>
      </c>
      <c r="AD360">
        <v>1</v>
      </c>
      <c r="AE360">
        <v>0</v>
      </c>
      <c r="AF360" t="s">
        <v>3</v>
      </c>
      <c r="AG360">
        <v>0.05</v>
      </c>
      <c r="AH360">
        <v>2</v>
      </c>
      <c r="AI360">
        <v>48584922</v>
      </c>
      <c r="AJ360">
        <v>343</v>
      </c>
      <c r="AK360">
        <v>0</v>
      </c>
      <c r="AL360">
        <v>0</v>
      </c>
      <c r="AM360">
        <v>0</v>
      </c>
      <c r="AN360">
        <v>0</v>
      </c>
      <c r="AO360">
        <v>0</v>
      </c>
      <c r="AP360">
        <v>0</v>
      </c>
      <c r="AQ360">
        <v>0</v>
      </c>
      <c r="AR360">
        <v>0</v>
      </c>
    </row>
    <row r="361" spans="1:44">
      <c r="A361">
        <f>ROW(Source!A121)</f>
        <v>121</v>
      </c>
      <c r="B361">
        <v>48584933</v>
      </c>
      <c r="C361">
        <v>48584913</v>
      </c>
      <c r="D361">
        <v>40525967</v>
      </c>
      <c r="E361">
        <v>1</v>
      </c>
      <c r="F361">
        <v>1</v>
      </c>
      <c r="G361">
        <v>1</v>
      </c>
      <c r="H361">
        <v>3</v>
      </c>
      <c r="I361" t="s">
        <v>1090</v>
      </c>
      <c r="J361" t="s">
        <v>1091</v>
      </c>
      <c r="K361" t="s">
        <v>1092</v>
      </c>
      <c r="L361">
        <v>1339</v>
      </c>
      <c r="N361">
        <v>1007</v>
      </c>
      <c r="O361" t="s">
        <v>1040</v>
      </c>
      <c r="P361" t="s">
        <v>1040</v>
      </c>
      <c r="Q361">
        <v>1</v>
      </c>
      <c r="X361">
        <v>0.93</v>
      </c>
      <c r="Y361">
        <v>2.4700000000000002</v>
      </c>
      <c r="Z361">
        <v>0</v>
      </c>
      <c r="AA361">
        <v>0</v>
      </c>
      <c r="AB361">
        <v>0</v>
      </c>
      <c r="AC361">
        <v>0</v>
      </c>
      <c r="AD361">
        <v>1</v>
      </c>
      <c r="AE361">
        <v>0</v>
      </c>
      <c r="AF361" t="s">
        <v>3</v>
      </c>
      <c r="AG361">
        <v>0.93</v>
      </c>
      <c r="AH361">
        <v>2</v>
      </c>
      <c r="AI361">
        <v>48584923</v>
      </c>
      <c r="AJ361">
        <v>344</v>
      </c>
      <c r="AK361">
        <v>0</v>
      </c>
      <c r="AL361">
        <v>0</v>
      </c>
      <c r="AM361">
        <v>0</v>
      </c>
      <c r="AN361">
        <v>0</v>
      </c>
      <c r="AO361">
        <v>0</v>
      </c>
      <c r="AP361">
        <v>0</v>
      </c>
      <c r="AQ361">
        <v>0</v>
      </c>
      <c r="AR361">
        <v>0</v>
      </c>
    </row>
    <row r="362" spans="1:44">
      <c r="A362">
        <f>ROW(Source!A164)</f>
        <v>164</v>
      </c>
      <c r="B362">
        <v>48584950</v>
      </c>
      <c r="C362">
        <v>48584936</v>
      </c>
      <c r="D362">
        <v>23146426</v>
      </c>
      <c r="E362">
        <v>1</v>
      </c>
      <c r="F362">
        <v>1</v>
      </c>
      <c r="G362">
        <v>1</v>
      </c>
      <c r="H362">
        <v>1</v>
      </c>
      <c r="I362" t="s">
        <v>1102</v>
      </c>
      <c r="J362" t="s">
        <v>3</v>
      </c>
      <c r="K362" t="s">
        <v>1103</v>
      </c>
      <c r="L362">
        <v>1369</v>
      </c>
      <c r="N362">
        <v>1013</v>
      </c>
      <c r="O362" t="s">
        <v>991</v>
      </c>
      <c r="P362" t="s">
        <v>991</v>
      </c>
      <c r="Q362">
        <v>1</v>
      </c>
      <c r="X362">
        <v>190.24</v>
      </c>
      <c r="Y362">
        <v>0</v>
      </c>
      <c r="Z362">
        <v>0</v>
      </c>
      <c r="AA362">
        <v>0</v>
      </c>
      <c r="AB362">
        <v>9.27</v>
      </c>
      <c r="AC362">
        <v>0</v>
      </c>
      <c r="AD362">
        <v>1</v>
      </c>
      <c r="AE362">
        <v>1</v>
      </c>
      <c r="AF362" t="s">
        <v>3</v>
      </c>
      <c r="AG362">
        <v>190.24</v>
      </c>
      <c r="AH362">
        <v>2</v>
      </c>
      <c r="AI362">
        <v>48584937</v>
      </c>
      <c r="AJ362">
        <v>345</v>
      </c>
      <c r="AK362">
        <v>0</v>
      </c>
      <c r="AL362">
        <v>0</v>
      </c>
      <c r="AM362">
        <v>0</v>
      </c>
      <c r="AN362">
        <v>0</v>
      </c>
      <c r="AO362">
        <v>0</v>
      </c>
      <c r="AP362">
        <v>0</v>
      </c>
      <c r="AQ362">
        <v>0</v>
      </c>
      <c r="AR362">
        <v>0</v>
      </c>
    </row>
    <row r="363" spans="1:44">
      <c r="A363">
        <f>ROW(Source!A164)</f>
        <v>164</v>
      </c>
      <c r="B363">
        <v>48584951</v>
      </c>
      <c r="C363">
        <v>48584936</v>
      </c>
      <c r="D363">
        <v>121548</v>
      </c>
      <c r="E363">
        <v>1</v>
      </c>
      <c r="F363">
        <v>1</v>
      </c>
      <c r="G363">
        <v>1</v>
      </c>
      <c r="H363">
        <v>1</v>
      </c>
      <c r="I363" t="s">
        <v>24</v>
      </c>
      <c r="J363" t="s">
        <v>3</v>
      </c>
      <c r="K363" t="s">
        <v>992</v>
      </c>
      <c r="L363">
        <v>608254</v>
      </c>
      <c r="N363">
        <v>1013</v>
      </c>
      <c r="O363" t="s">
        <v>993</v>
      </c>
      <c r="P363" t="s">
        <v>993</v>
      </c>
      <c r="Q363">
        <v>1</v>
      </c>
      <c r="X363">
        <v>13.42</v>
      </c>
      <c r="Y363">
        <v>0</v>
      </c>
      <c r="Z363">
        <v>0</v>
      </c>
      <c r="AA363">
        <v>0</v>
      </c>
      <c r="AB363">
        <v>0</v>
      </c>
      <c r="AC363">
        <v>0</v>
      </c>
      <c r="AD363">
        <v>1</v>
      </c>
      <c r="AE363">
        <v>2</v>
      </c>
      <c r="AF363" t="s">
        <v>3</v>
      </c>
      <c r="AG363">
        <v>13.42</v>
      </c>
      <c r="AH363">
        <v>2</v>
      </c>
      <c r="AI363">
        <v>48584938</v>
      </c>
      <c r="AJ363">
        <v>346</v>
      </c>
      <c r="AK363">
        <v>0</v>
      </c>
      <c r="AL363">
        <v>0</v>
      </c>
      <c r="AM363">
        <v>0</v>
      </c>
      <c r="AN363">
        <v>0</v>
      </c>
      <c r="AO363">
        <v>0</v>
      </c>
      <c r="AP363">
        <v>0</v>
      </c>
      <c r="AQ363">
        <v>0</v>
      </c>
      <c r="AR363">
        <v>0</v>
      </c>
    </row>
    <row r="364" spans="1:44">
      <c r="A364">
        <f>ROW(Source!A164)</f>
        <v>164</v>
      </c>
      <c r="B364">
        <v>48584952</v>
      </c>
      <c r="C364">
        <v>48584936</v>
      </c>
      <c r="D364">
        <v>40546929</v>
      </c>
      <c r="E364">
        <v>1</v>
      </c>
      <c r="F364">
        <v>1</v>
      </c>
      <c r="G364">
        <v>1</v>
      </c>
      <c r="H364">
        <v>2</v>
      </c>
      <c r="I364" t="s">
        <v>1049</v>
      </c>
      <c r="J364" t="s">
        <v>1050</v>
      </c>
      <c r="K364" t="s">
        <v>1051</v>
      </c>
      <c r="L364">
        <v>1368</v>
      </c>
      <c r="N364">
        <v>1011</v>
      </c>
      <c r="O364" t="s">
        <v>997</v>
      </c>
      <c r="P364" t="s">
        <v>997</v>
      </c>
      <c r="Q364">
        <v>1</v>
      </c>
      <c r="X364">
        <v>0.05</v>
      </c>
      <c r="Y364">
        <v>0</v>
      </c>
      <c r="Z364">
        <v>103.49</v>
      </c>
      <c r="AA364">
        <v>12.1</v>
      </c>
      <c r="AB364">
        <v>0</v>
      </c>
      <c r="AC364">
        <v>0</v>
      </c>
      <c r="AD364">
        <v>1</v>
      </c>
      <c r="AE364">
        <v>0</v>
      </c>
      <c r="AF364" t="s">
        <v>3</v>
      </c>
      <c r="AG364">
        <v>0.05</v>
      </c>
      <c r="AH364">
        <v>2</v>
      </c>
      <c r="AI364">
        <v>48584939</v>
      </c>
      <c r="AJ364">
        <v>347</v>
      </c>
      <c r="AK364">
        <v>0</v>
      </c>
      <c r="AL364">
        <v>0</v>
      </c>
      <c r="AM364">
        <v>0</v>
      </c>
      <c r="AN364">
        <v>0</v>
      </c>
      <c r="AO364">
        <v>0</v>
      </c>
      <c r="AP364">
        <v>0</v>
      </c>
      <c r="AQ364">
        <v>0</v>
      </c>
      <c r="AR364">
        <v>0</v>
      </c>
    </row>
    <row r="365" spans="1:44">
      <c r="A365">
        <f>ROW(Source!A164)</f>
        <v>164</v>
      </c>
      <c r="B365">
        <v>48584953</v>
      </c>
      <c r="C365">
        <v>48584936</v>
      </c>
      <c r="D365">
        <v>40547010</v>
      </c>
      <c r="E365">
        <v>1</v>
      </c>
      <c r="F365">
        <v>1</v>
      </c>
      <c r="G365">
        <v>1</v>
      </c>
      <c r="H365">
        <v>2</v>
      </c>
      <c r="I365" t="s">
        <v>1052</v>
      </c>
      <c r="J365" t="s">
        <v>1053</v>
      </c>
      <c r="K365" t="s">
        <v>1054</v>
      </c>
      <c r="L365">
        <v>1368</v>
      </c>
      <c r="N365">
        <v>1011</v>
      </c>
      <c r="O365" t="s">
        <v>997</v>
      </c>
      <c r="P365" t="s">
        <v>997</v>
      </c>
      <c r="Q365">
        <v>1</v>
      </c>
      <c r="X365">
        <v>0.03</v>
      </c>
      <c r="Y365">
        <v>0</v>
      </c>
      <c r="Z365">
        <v>124.14</v>
      </c>
      <c r="AA365">
        <v>12.1</v>
      </c>
      <c r="AB365">
        <v>0</v>
      </c>
      <c r="AC365">
        <v>0</v>
      </c>
      <c r="AD365">
        <v>1</v>
      </c>
      <c r="AE365">
        <v>0</v>
      </c>
      <c r="AF365" t="s">
        <v>3</v>
      </c>
      <c r="AG365">
        <v>0.03</v>
      </c>
      <c r="AH365">
        <v>2</v>
      </c>
      <c r="AI365">
        <v>48584940</v>
      </c>
      <c r="AJ365">
        <v>348</v>
      </c>
      <c r="AK365">
        <v>0</v>
      </c>
      <c r="AL365">
        <v>0</v>
      </c>
      <c r="AM365">
        <v>0</v>
      </c>
      <c r="AN365">
        <v>0</v>
      </c>
      <c r="AO365">
        <v>0</v>
      </c>
      <c r="AP365">
        <v>0</v>
      </c>
      <c r="AQ365">
        <v>0</v>
      </c>
      <c r="AR365">
        <v>0</v>
      </c>
    </row>
    <row r="366" spans="1:44">
      <c r="A366">
        <f>ROW(Source!A164)</f>
        <v>164</v>
      </c>
      <c r="B366">
        <v>48584954</v>
      </c>
      <c r="C366">
        <v>48584936</v>
      </c>
      <c r="D366">
        <v>40547416</v>
      </c>
      <c r="E366">
        <v>1</v>
      </c>
      <c r="F366">
        <v>1</v>
      </c>
      <c r="G366">
        <v>1</v>
      </c>
      <c r="H366">
        <v>2</v>
      </c>
      <c r="I366" t="s">
        <v>1275</v>
      </c>
      <c r="J366" t="s">
        <v>1276</v>
      </c>
      <c r="K366" t="s">
        <v>1277</v>
      </c>
      <c r="L366">
        <v>1368</v>
      </c>
      <c r="N366">
        <v>1011</v>
      </c>
      <c r="O366" t="s">
        <v>997</v>
      </c>
      <c r="P366" t="s">
        <v>997</v>
      </c>
      <c r="Q366">
        <v>1</v>
      </c>
      <c r="X366">
        <v>13.34</v>
      </c>
      <c r="Y366">
        <v>0</v>
      </c>
      <c r="Z366">
        <v>101.79</v>
      </c>
      <c r="AA366">
        <v>12.1</v>
      </c>
      <c r="AB366">
        <v>0</v>
      </c>
      <c r="AC366">
        <v>0</v>
      </c>
      <c r="AD366">
        <v>1</v>
      </c>
      <c r="AE366">
        <v>0</v>
      </c>
      <c r="AF366" t="s">
        <v>3</v>
      </c>
      <c r="AG366">
        <v>13.34</v>
      </c>
      <c r="AH366">
        <v>2</v>
      </c>
      <c r="AI366">
        <v>48584941</v>
      </c>
      <c r="AJ366">
        <v>349</v>
      </c>
      <c r="AK366">
        <v>0</v>
      </c>
      <c r="AL366">
        <v>0</v>
      </c>
      <c r="AM366">
        <v>0</v>
      </c>
      <c r="AN366">
        <v>0</v>
      </c>
      <c r="AO366">
        <v>0</v>
      </c>
      <c r="AP366">
        <v>0</v>
      </c>
      <c r="AQ366">
        <v>0</v>
      </c>
      <c r="AR366">
        <v>0</v>
      </c>
    </row>
    <row r="367" spans="1:44">
      <c r="A367">
        <f>ROW(Source!A164)</f>
        <v>164</v>
      </c>
      <c r="B367">
        <v>48584955</v>
      </c>
      <c r="C367">
        <v>48584936</v>
      </c>
      <c r="D367">
        <v>40548857</v>
      </c>
      <c r="E367">
        <v>1</v>
      </c>
      <c r="F367">
        <v>1</v>
      </c>
      <c r="G367">
        <v>1</v>
      </c>
      <c r="H367">
        <v>2</v>
      </c>
      <c r="I367" t="s">
        <v>1028</v>
      </c>
      <c r="J367" t="s">
        <v>1029</v>
      </c>
      <c r="K367" t="s">
        <v>1030</v>
      </c>
      <c r="L367">
        <v>1368</v>
      </c>
      <c r="N367">
        <v>1011</v>
      </c>
      <c r="O367" t="s">
        <v>997</v>
      </c>
      <c r="P367" t="s">
        <v>997</v>
      </c>
      <c r="Q367">
        <v>1</v>
      </c>
      <c r="X367">
        <v>0.22</v>
      </c>
      <c r="Y367">
        <v>0</v>
      </c>
      <c r="Z367">
        <v>91.76</v>
      </c>
      <c r="AA367">
        <v>10.35</v>
      </c>
      <c r="AB367">
        <v>0</v>
      </c>
      <c r="AC367">
        <v>0</v>
      </c>
      <c r="AD367">
        <v>1</v>
      </c>
      <c r="AE367">
        <v>0</v>
      </c>
      <c r="AF367" t="s">
        <v>3</v>
      </c>
      <c r="AG367">
        <v>0.22</v>
      </c>
      <c r="AH367">
        <v>2</v>
      </c>
      <c r="AI367">
        <v>48584942</v>
      </c>
      <c r="AJ367">
        <v>350</v>
      </c>
      <c r="AK367">
        <v>0</v>
      </c>
      <c r="AL367">
        <v>0</v>
      </c>
      <c r="AM367">
        <v>0</v>
      </c>
      <c r="AN367">
        <v>0</v>
      </c>
      <c r="AO367">
        <v>0</v>
      </c>
      <c r="AP367">
        <v>0</v>
      </c>
      <c r="AQ367">
        <v>0</v>
      </c>
      <c r="AR367">
        <v>0</v>
      </c>
    </row>
    <row r="368" spans="1:44">
      <c r="A368">
        <f>ROW(Source!A164)</f>
        <v>164</v>
      </c>
      <c r="B368">
        <v>48584956</v>
      </c>
      <c r="C368">
        <v>48584936</v>
      </c>
      <c r="D368">
        <v>40489223</v>
      </c>
      <c r="E368">
        <v>1</v>
      </c>
      <c r="F368">
        <v>1</v>
      </c>
      <c r="G368">
        <v>1</v>
      </c>
      <c r="H368">
        <v>3</v>
      </c>
      <c r="I368" t="s">
        <v>1278</v>
      </c>
      <c r="J368" t="s">
        <v>1279</v>
      </c>
      <c r="K368" t="s">
        <v>1280</v>
      </c>
      <c r="L368">
        <v>1348</v>
      </c>
      <c r="N368">
        <v>1009</v>
      </c>
      <c r="O368" t="s">
        <v>40</v>
      </c>
      <c r="P368" t="s">
        <v>40</v>
      </c>
      <c r="Q368">
        <v>1000</v>
      </c>
      <c r="X368">
        <v>8.4999999999999995E-4</v>
      </c>
      <c r="Y368">
        <v>22558</v>
      </c>
      <c r="Z368">
        <v>0</v>
      </c>
      <c r="AA368">
        <v>0</v>
      </c>
      <c r="AB368">
        <v>0</v>
      </c>
      <c r="AC368">
        <v>0</v>
      </c>
      <c r="AD368">
        <v>1</v>
      </c>
      <c r="AE368">
        <v>0</v>
      </c>
      <c r="AF368" t="s">
        <v>3</v>
      </c>
      <c r="AG368">
        <v>8.4999999999999995E-4</v>
      </c>
      <c r="AH368">
        <v>2</v>
      </c>
      <c r="AI368">
        <v>48584943</v>
      </c>
      <c r="AJ368">
        <v>351</v>
      </c>
      <c r="AK368">
        <v>0</v>
      </c>
      <c r="AL368">
        <v>0</v>
      </c>
      <c r="AM368">
        <v>0</v>
      </c>
      <c r="AN368">
        <v>0</v>
      </c>
      <c r="AO368">
        <v>0</v>
      </c>
      <c r="AP368">
        <v>0</v>
      </c>
      <c r="AQ368">
        <v>0</v>
      </c>
      <c r="AR368">
        <v>0</v>
      </c>
    </row>
    <row r="369" spans="1:44">
      <c r="A369">
        <f>ROW(Source!A164)</f>
        <v>164</v>
      </c>
      <c r="B369">
        <v>48584957</v>
      </c>
      <c r="C369">
        <v>48584936</v>
      </c>
      <c r="D369">
        <v>40484313</v>
      </c>
      <c r="E369">
        <v>1</v>
      </c>
      <c r="F369">
        <v>1</v>
      </c>
      <c r="G369">
        <v>1</v>
      </c>
      <c r="H369">
        <v>3</v>
      </c>
      <c r="I369" t="s">
        <v>1281</v>
      </c>
      <c r="J369" t="s">
        <v>1282</v>
      </c>
      <c r="K369" t="s">
        <v>1283</v>
      </c>
      <c r="L369">
        <v>1346</v>
      </c>
      <c r="N369">
        <v>1009</v>
      </c>
      <c r="O369" t="s">
        <v>220</v>
      </c>
      <c r="P369" t="s">
        <v>220</v>
      </c>
      <c r="Q369">
        <v>1</v>
      </c>
      <c r="X369">
        <v>0.25</v>
      </c>
      <c r="Y369">
        <v>28.93</v>
      </c>
      <c r="Z369">
        <v>0</v>
      </c>
      <c r="AA369">
        <v>0</v>
      </c>
      <c r="AB369">
        <v>0</v>
      </c>
      <c r="AC369">
        <v>0</v>
      </c>
      <c r="AD369">
        <v>1</v>
      </c>
      <c r="AE369">
        <v>0</v>
      </c>
      <c r="AF369" t="s">
        <v>3</v>
      </c>
      <c r="AG369">
        <v>0.25</v>
      </c>
      <c r="AH369">
        <v>2</v>
      </c>
      <c r="AI369">
        <v>48584944</v>
      </c>
      <c r="AJ369">
        <v>352</v>
      </c>
      <c r="AK369">
        <v>0</v>
      </c>
      <c r="AL369">
        <v>0</v>
      </c>
      <c r="AM369">
        <v>0</v>
      </c>
      <c r="AN369">
        <v>0</v>
      </c>
      <c r="AO369">
        <v>0</v>
      </c>
      <c r="AP369">
        <v>0</v>
      </c>
      <c r="AQ369">
        <v>0</v>
      </c>
      <c r="AR369">
        <v>0</v>
      </c>
    </row>
    <row r="370" spans="1:44">
      <c r="A370">
        <f>ROW(Source!A164)</f>
        <v>164</v>
      </c>
      <c r="B370">
        <v>48584958</v>
      </c>
      <c r="C370">
        <v>48584936</v>
      </c>
      <c r="D370">
        <v>40482981</v>
      </c>
      <c r="E370">
        <v>1</v>
      </c>
      <c r="F370">
        <v>1</v>
      </c>
      <c r="G370">
        <v>1</v>
      </c>
      <c r="H370">
        <v>3</v>
      </c>
      <c r="I370" t="s">
        <v>1284</v>
      </c>
      <c r="J370" t="s">
        <v>1285</v>
      </c>
      <c r="K370" t="s">
        <v>1286</v>
      </c>
      <c r="L370">
        <v>1356</v>
      </c>
      <c r="N370">
        <v>1010</v>
      </c>
      <c r="O370" t="s">
        <v>898</v>
      </c>
      <c r="P370" t="s">
        <v>898</v>
      </c>
      <c r="Q370">
        <v>1000</v>
      </c>
      <c r="X370">
        <v>0.1</v>
      </c>
      <c r="Y370">
        <v>253.8</v>
      </c>
      <c r="Z370">
        <v>0</v>
      </c>
      <c r="AA370">
        <v>0</v>
      </c>
      <c r="AB370">
        <v>0</v>
      </c>
      <c r="AC370">
        <v>0</v>
      </c>
      <c r="AD370">
        <v>1</v>
      </c>
      <c r="AE370">
        <v>0</v>
      </c>
      <c r="AF370" t="s">
        <v>3</v>
      </c>
      <c r="AG370">
        <v>0.1</v>
      </c>
      <c r="AH370">
        <v>2</v>
      </c>
      <c r="AI370">
        <v>48584945</v>
      </c>
      <c r="AJ370">
        <v>353</v>
      </c>
      <c r="AK370">
        <v>0</v>
      </c>
      <c r="AL370">
        <v>0</v>
      </c>
      <c r="AM370">
        <v>0</v>
      </c>
      <c r="AN370">
        <v>0</v>
      </c>
      <c r="AO370">
        <v>0</v>
      </c>
      <c r="AP370">
        <v>0</v>
      </c>
      <c r="AQ370">
        <v>0</v>
      </c>
      <c r="AR370">
        <v>0</v>
      </c>
    </row>
    <row r="371" spans="1:44">
      <c r="A371">
        <f>ROW(Source!A164)</f>
        <v>164</v>
      </c>
      <c r="B371">
        <v>48584959</v>
      </c>
      <c r="C371">
        <v>48584936</v>
      </c>
      <c r="D371">
        <v>40487646</v>
      </c>
      <c r="E371">
        <v>1</v>
      </c>
      <c r="F371">
        <v>1</v>
      </c>
      <c r="G371">
        <v>1</v>
      </c>
      <c r="H371">
        <v>3</v>
      </c>
      <c r="I371" t="s">
        <v>1287</v>
      </c>
      <c r="J371" t="s">
        <v>1288</v>
      </c>
      <c r="K371" t="s">
        <v>1289</v>
      </c>
      <c r="L371">
        <v>1346</v>
      </c>
      <c r="N371">
        <v>1009</v>
      </c>
      <c r="O371" t="s">
        <v>220</v>
      </c>
      <c r="P371" t="s">
        <v>220</v>
      </c>
      <c r="Q371">
        <v>1</v>
      </c>
      <c r="X371">
        <v>0.55000000000000004</v>
      </c>
      <c r="Y371">
        <v>25.38</v>
      </c>
      <c r="Z371">
        <v>0</v>
      </c>
      <c r="AA371">
        <v>0</v>
      </c>
      <c r="AB371">
        <v>0</v>
      </c>
      <c r="AC371">
        <v>0</v>
      </c>
      <c r="AD371">
        <v>1</v>
      </c>
      <c r="AE371">
        <v>0</v>
      </c>
      <c r="AF371" t="s">
        <v>3</v>
      </c>
      <c r="AG371">
        <v>0.55000000000000004</v>
      </c>
      <c r="AH371">
        <v>2</v>
      </c>
      <c r="AI371">
        <v>48584946</v>
      </c>
      <c r="AJ371">
        <v>354</v>
      </c>
      <c r="AK371">
        <v>0</v>
      </c>
      <c r="AL371">
        <v>0</v>
      </c>
      <c r="AM371">
        <v>0</v>
      </c>
      <c r="AN371">
        <v>0</v>
      </c>
      <c r="AO371">
        <v>0</v>
      </c>
      <c r="AP371">
        <v>0</v>
      </c>
      <c r="AQ371">
        <v>0</v>
      </c>
      <c r="AR371">
        <v>0</v>
      </c>
    </row>
    <row r="372" spans="1:44">
      <c r="A372">
        <f>ROW(Source!A164)</f>
        <v>164</v>
      </c>
      <c r="B372">
        <v>48584960</v>
      </c>
      <c r="C372">
        <v>48584936</v>
      </c>
      <c r="D372">
        <v>40492540</v>
      </c>
      <c r="E372">
        <v>1</v>
      </c>
      <c r="F372">
        <v>1</v>
      </c>
      <c r="G372">
        <v>1</v>
      </c>
      <c r="H372">
        <v>3</v>
      </c>
      <c r="I372" t="s">
        <v>1592</v>
      </c>
      <c r="J372" t="s">
        <v>1593</v>
      </c>
      <c r="K372" t="s">
        <v>1594</v>
      </c>
      <c r="L372">
        <v>1354</v>
      </c>
      <c r="N372">
        <v>1010</v>
      </c>
      <c r="O372" t="s">
        <v>170</v>
      </c>
      <c r="P372" t="s">
        <v>170</v>
      </c>
      <c r="Q372">
        <v>1</v>
      </c>
      <c r="X372">
        <v>0</v>
      </c>
      <c r="Y372">
        <v>0</v>
      </c>
      <c r="Z372">
        <v>0</v>
      </c>
      <c r="AA372">
        <v>0</v>
      </c>
      <c r="AB372">
        <v>0</v>
      </c>
      <c r="AC372">
        <v>1</v>
      </c>
      <c r="AD372">
        <v>0</v>
      </c>
      <c r="AE372">
        <v>0</v>
      </c>
      <c r="AF372" t="s">
        <v>3</v>
      </c>
      <c r="AG372">
        <v>0</v>
      </c>
      <c r="AH372">
        <v>3</v>
      </c>
      <c r="AI372">
        <v>-1</v>
      </c>
      <c r="AJ372" t="s">
        <v>3</v>
      </c>
      <c r="AK372">
        <v>0</v>
      </c>
      <c r="AL372">
        <v>0</v>
      </c>
      <c r="AM372">
        <v>0</v>
      </c>
      <c r="AN372">
        <v>0</v>
      </c>
      <c r="AO372">
        <v>0</v>
      </c>
      <c r="AP372">
        <v>0</v>
      </c>
      <c r="AQ372">
        <v>0</v>
      </c>
      <c r="AR372">
        <v>0</v>
      </c>
    </row>
    <row r="373" spans="1:44">
      <c r="A373">
        <f>ROW(Source!A164)</f>
        <v>164</v>
      </c>
      <c r="B373">
        <v>48584961</v>
      </c>
      <c r="C373">
        <v>48584936</v>
      </c>
      <c r="D373">
        <v>40496702</v>
      </c>
      <c r="E373">
        <v>1</v>
      </c>
      <c r="F373">
        <v>1</v>
      </c>
      <c r="G373">
        <v>1</v>
      </c>
      <c r="H373">
        <v>3</v>
      </c>
      <c r="I373" t="s">
        <v>1290</v>
      </c>
      <c r="J373" t="s">
        <v>1291</v>
      </c>
      <c r="K373" t="s">
        <v>1292</v>
      </c>
      <c r="L373">
        <v>1346</v>
      </c>
      <c r="N373">
        <v>1009</v>
      </c>
      <c r="O373" t="s">
        <v>220</v>
      </c>
      <c r="P373" t="s">
        <v>220</v>
      </c>
      <c r="Q373">
        <v>1</v>
      </c>
      <c r="X373">
        <v>0.25</v>
      </c>
      <c r="Y373">
        <v>12.05</v>
      </c>
      <c r="Z373">
        <v>0</v>
      </c>
      <c r="AA373">
        <v>0</v>
      </c>
      <c r="AB373">
        <v>0</v>
      </c>
      <c r="AC373">
        <v>0</v>
      </c>
      <c r="AD373">
        <v>1</v>
      </c>
      <c r="AE373">
        <v>0</v>
      </c>
      <c r="AF373" t="s">
        <v>3</v>
      </c>
      <c r="AG373">
        <v>0.25</v>
      </c>
      <c r="AH373">
        <v>2</v>
      </c>
      <c r="AI373">
        <v>48584947</v>
      </c>
      <c r="AJ373">
        <v>355</v>
      </c>
      <c r="AK373">
        <v>0</v>
      </c>
      <c r="AL373">
        <v>0</v>
      </c>
      <c r="AM373">
        <v>0</v>
      </c>
      <c r="AN373">
        <v>0</v>
      </c>
      <c r="AO373">
        <v>0</v>
      </c>
      <c r="AP373">
        <v>0</v>
      </c>
      <c r="AQ373">
        <v>0</v>
      </c>
      <c r="AR373">
        <v>0</v>
      </c>
    </row>
    <row r="374" spans="1:44">
      <c r="A374">
        <f>ROW(Source!A164)</f>
        <v>164</v>
      </c>
      <c r="B374">
        <v>48584962</v>
      </c>
      <c r="C374">
        <v>48584936</v>
      </c>
      <c r="D374">
        <v>40512524</v>
      </c>
      <c r="E374">
        <v>1</v>
      </c>
      <c r="F374">
        <v>1</v>
      </c>
      <c r="G374">
        <v>1</v>
      </c>
      <c r="H374">
        <v>3</v>
      </c>
      <c r="I374" t="s">
        <v>1595</v>
      </c>
      <c r="J374" t="s">
        <v>1596</v>
      </c>
      <c r="K374" t="s">
        <v>1597</v>
      </c>
      <c r="L374">
        <v>1346</v>
      </c>
      <c r="N374">
        <v>1009</v>
      </c>
      <c r="O374" t="s">
        <v>220</v>
      </c>
      <c r="P374" t="s">
        <v>220</v>
      </c>
      <c r="Q374">
        <v>1</v>
      </c>
      <c r="X374">
        <v>0</v>
      </c>
      <c r="Y374">
        <v>0</v>
      </c>
      <c r="Z374">
        <v>0</v>
      </c>
      <c r="AA374">
        <v>0</v>
      </c>
      <c r="AB374">
        <v>0</v>
      </c>
      <c r="AC374">
        <v>1</v>
      </c>
      <c r="AD374">
        <v>0</v>
      </c>
      <c r="AE374">
        <v>0</v>
      </c>
      <c r="AF374" t="s">
        <v>3</v>
      </c>
      <c r="AG374">
        <v>0</v>
      </c>
      <c r="AH374">
        <v>3</v>
      </c>
      <c r="AI374">
        <v>-1</v>
      </c>
      <c r="AJ374" t="s">
        <v>3</v>
      </c>
      <c r="AK374">
        <v>0</v>
      </c>
      <c r="AL374">
        <v>0</v>
      </c>
      <c r="AM374">
        <v>0</v>
      </c>
      <c r="AN374">
        <v>0</v>
      </c>
      <c r="AO374">
        <v>0</v>
      </c>
      <c r="AP374">
        <v>0</v>
      </c>
      <c r="AQ374">
        <v>0</v>
      </c>
      <c r="AR374">
        <v>0</v>
      </c>
    </row>
    <row r="375" spans="1:44">
      <c r="A375">
        <f>ROW(Source!A164)</f>
        <v>164</v>
      </c>
      <c r="B375">
        <v>48584963</v>
      </c>
      <c r="C375">
        <v>48584936</v>
      </c>
      <c r="D375">
        <v>40516273</v>
      </c>
      <c r="E375">
        <v>1</v>
      </c>
      <c r="F375">
        <v>1</v>
      </c>
      <c r="G375">
        <v>1</v>
      </c>
      <c r="H375">
        <v>3</v>
      </c>
      <c r="I375" t="s">
        <v>1598</v>
      </c>
      <c r="J375" t="s">
        <v>1599</v>
      </c>
      <c r="K375" t="s">
        <v>1600</v>
      </c>
      <c r="L375">
        <v>1354</v>
      </c>
      <c r="N375">
        <v>1010</v>
      </c>
      <c r="O375" t="s">
        <v>170</v>
      </c>
      <c r="P375" t="s">
        <v>170</v>
      </c>
      <c r="Q375">
        <v>1</v>
      </c>
      <c r="X375">
        <v>0</v>
      </c>
      <c r="Y375">
        <v>0</v>
      </c>
      <c r="Z375">
        <v>0</v>
      </c>
      <c r="AA375">
        <v>0</v>
      </c>
      <c r="AB375">
        <v>0</v>
      </c>
      <c r="AC375">
        <v>1</v>
      </c>
      <c r="AD375">
        <v>0</v>
      </c>
      <c r="AE375">
        <v>0</v>
      </c>
      <c r="AF375" t="s">
        <v>3</v>
      </c>
      <c r="AG375">
        <v>0</v>
      </c>
      <c r="AH375">
        <v>3</v>
      </c>
      <c r="AI375">
        <v>-1</v>
      </c>
      <c r="AJ375" t="s">
        <v>3</v>
      </c>
      <c r="AK375">
        <v>0</v>
      </c>
      <c r="AL375">
        <v>0</v>
      </c>
      <c r="AM375">
        <v>0</v>
      </c>
      <c r="AN375">
        <v>0</v>
      </c>
      <c r="AO375">
        <v>0</v>
      </c>
      <c r="AP375">
        <v>0</v>
      </c>
      <c r="AQ375">
        <v>0</v>
      </c>
      <c r="AR375">
        <v>0</v>
      </c>
    </row>
    <row r="376" spans="1:44">
      <c r="A376">
        <f>ROW(Source!A164)</f>
        <v>164</v>
      </c>
      <c r="B376">
        <v>48584964</v>
      </c>
      <c r="C376">
        <v>48584936</v>
      </c>
      <c r="D376">
        <v>40525245</v>
      </c>
      <c r="E376">
        <v>1</v>
      </c>
      <c r="F376">
        <v>1</v>
      </c>
      <c r="G376">
        <v>1</v>
      </c>
      <c r="H376">
        <v>3</v>
      </c>
      <c r="I376" t="s">
        <v>1293</v>
      </c>
      <c r="J376" t="s">
        <v>1294</v>
      </c>
      <c r="K376" t="s">
        <v>1295</v>
      </c>
      <c r="L376">
        <v>1346</v>
      </c>
      <c r="N376">
        <v>1009</v>
      </c>
      <c r="O376" t="s">
        <v>220</v>
      </c>
      <c r="P376" t="s">
        <v>220</v>
      </c>
      <c r="Q376">
        <v>1</v>
      </c>
      <c r="X376">
        <v>1.6000000000000001E-3</v>
      </c>
      <c r="Y376">
        <v>1.42</v>
      </c>
      <c r="Z376">
        <v>0</v>
      </c>
      <c r="AA376">
        <v>0</v>
      </c>
      <c r="AB376">
        <v>0</v>
      </c>
      <c r="AC376">
        <v>0</v>
      </c>
      <c r="AD376">
        <v>1</v>
      </c>
      <c r="AE376">
        <v>0</v>
      </c>
      <c r="AF376" t="s">
        <v>3</v>
      </c>
      <c r="AG376">
        <v>1.6000000000000001E-3</v>
      </c>
      <c r="AH376">
        <v>2</v>
      </c>
      <c r="AI376">
        <v>48584948</v>
      </c>
      <c r="AJ376">
        <v>356</v>
      </c>
      <c r="AK376">
        <v>0</v>
      </c>
      <c r="AL376">
        <v>0</v>
      </c>
      <c r="AM376">
        <v>0</v>
      </c>
      <c r="AN376">
        <v>0</v>
      </c>
      <c r="AO376">
        <v>0</v>
      </c>
      <c r="AP376">
        <v>0</v>
      </c>
      <c r="AQ376">
        <v>0</v>
      </c>
      <c r="AR376">
        <v>0</v>
      </c>
    </row>
    <row r="377" spans="1:44">
      <c r="A377">
        <f>ROW(Source!A164)</f>
        <v>164</v>
      </c>
      <c r="B377">
        <v>48584965</v>
      </c>
      <c r="C377">
        <v>48584936</v>
      </c>
      <c r="D377">
        <v>40525967</v>
      </c>
      <c r="E377">
        <v>1</v>
      </c>
      <c r="F377">
        <v>1</v>
      </c>
      <c r="G377">
        <v>1</v>
      </c>
      <c r="H377">
        <v>3</v>
      </c>
      <c r="I377" t="s">
        <v>1090</v>
      </c>
      <c r="J377" t="s">
        <v>1091</v>
      </c>
      <c r="K377" t="s">
        <v>1092</v>
      </c>
      <c r="L377">
        <v>1339</v>
      </c>
      <c r="N377">
        <v>1007</v>
      </c>
      <c r="O377" t="s">
        <v>1040</v>
      </c>
      <c r="P377" t="s">
        <v>1040</v>
      </c>
      <c r="Q377">
        <v>1</v>
      </c>
      <c r="X377">
        <v>0.47</v>
      </c>
      <c r="Y377">
        <v>2.4700000000000002</v>
      </c>
      <c r="Z377">
        <v>0</v>
      </c>
      <c r="AA377">
        <v>0</v>
      </c>
      <c r="AB377">
        <v>0</v>
      </c>
      <c r="AC377">
        <v>0</v>
      </c>
      <c r="AD377">
        <v>1</v>
      </c>
      <c r="AE377">
        <v>0</v>
      </c>
      <c r="AF377" t="s">
        <v>3</v>
      </c>
      <c r="AG377">
        <v>0.47</v>
      </c>
      <c r="AH377">
        <v>2</v>
      </c>
      <c r="AI377">
        <v>48584949</v>
      </c>
      <c r="AJ377">
        <v>357</v>
      </c>
      <c r="AK377">
        <v>0</v>
      </c>
      <c r="AL377">
        <v>0</v>
      </c>
      <c r="AM377">
        <v>0</v>
      </c>
      <c r="AN377">
        <v>0</v>
      </c>
      <c r="AO377">
        <v>0</v>
      </c>
      <c r="AP377">
        <v>0</v>
      </c>
      <c r="AQ377">
        <v>0</v>
      </c>
      <c r="AR377">
        <v>0</v>
      </c>
    </row>
    <row r="378" spans="1:44">
      <c r="A378">
        <f>ROW(Source!A164)</f>
        <v>164</v>
      </c>
      <c r="B378">
        <v>48584966</v>
      </c>
      <c r="C378">
        <v>48584936</v>
      </c>
      <c r="D378">
        <v>40534137</v>
      </c>
      <c r="E378">
        <v>1</v>
      </c>
      <c r="F378">
        <v>1</v>
      </c>
      <c r="G378">
        <v>1</v>
      </c>
      <c r="H378">
        <v>3</v>
      </c>
      <c r="I378" t="s">
        <v>363</v>
      </c>
      <c r="J378" t="s">
        <v>366</v>
      </c>
      <c r="K378" t="s">
        <v>364</v>
      </c>
      <c r="L378">
        <v>1302</v>
      </c>
      <c r="N378">
        <v>1003</v>
      </c>
      <c r="O378" t="s">
        <v>365</v>
      </c>
      <c r="P378" t="s">
        <v>365</v>
      </c>
      <c r="Q378">
        <v>10</v>
      </c>
      <c r="X378">
        <v>8.99</v>
      </c>
      <c r="Y378">
        <v>45.42</v>
      </c>
      <c r="Z378">
        <v>0</v>
      </c>
      <c r="AA378">
        <v>0</v>
      </c>
      <c r="AB378">
        <v>0</v>
      </c>
      <c r="AC378">
        <v>0</v>
      </c>
      <c r="AD378">
        <v>1</v>
      </c>
      <c r="AE378">
        <v>0</v>
      </c>
      <c r="AF378" t="s">
        <v>3</v>
      </c>
      <c r="AG378">
        <v>8.99</v>
      </c>
      <c r="AH378">
        <v>3</v>
      </c>
      <c r="AI378">
        <v>-1</v>
      </c>
      <c r="AJ378" t="s">
        <v>3</v>
      </c>
      <c r="AK378">
        <v>0</v>
      </c>
      <c r="AL378">
        <v>0</v>
      </c>
      <c r="AM378">
        <v>0</v>
      </c>
      <c r="AN378">
        <v>0</v>
      </c>
      <c r="AO378">
        <v>0</v>
      </c>
      <c r="AP378">
        <v>0</v>
      </c>
      <c r="AQ378">
        <v>0</v>
      </c>
      <c r="AR378">
        <v>0</v>
      </c>
    </row>
    <row r="379" spans="1:44">
      <c r="A379">
        <f>ROW(Source!A167)</f>
        <v>167</v>
      </c>
      <c r="B379">
        <v>48584983</v>
      </c>
      <c r="C379">
        <v>48584969</v>
      </c>
      <c r="D379">
        <v>23146426</v>
      </c>
      <c r="E379">
        <v>1</v>
      </c>
      <c r="F379">
        <v>1</v>
      </c>
      <c r="G379">
        <v>1</v>
      </c>
      <c r="H379">
        <v>1</v>
      </c>
      <c r="I379" t="s">
        <v>1102</v>
      </c>
      <c r="J379" t="s">
        <v>3</v>
      </c>
      <c r="K379" t="s">
        <v>1103</v>
      </c>
      <c r="L379">
        <v>1369</v>
      </c>
      <c r="N379">
        <v>1013</v>
      </c>
      <c r="O379" t="s">
        <v>991</v>
      </c>
      <c r="P379" t="s">
        <v>991</v>
      </c>
      <c r="Q379">
        <v>1</v>
      </c>
      <c r="X379">
        <v>149.63999999999999</v>
      </c>
      <c r="Y379">
        <v>0</v>
      </c>
      <c r="Z379">
        <v>0</v>
      </c>
      <c r="AA379">
        <v>0</v>
      </c>
      <c r="AB379">
        <v>9.27</v>
      </c>
      <c r="AC379">
        <v>0</v>
      </c>
      <c r="AD379">
        <v>1</v>
      </c>
      <c r="AE379">
        <v>1</v>
      </c>
      <c r="AF379" t="s">
        <v>3</v>
      </c>
      <c r="AG379">
        <v>149.63999999999999</v>
      </c>
      <c r="AH379">
        <v>2</v>
      </c>
      <c r="AI379">
        <v>48584970</v>
      </c>
      <c r="AJ379">
        <v>358</v>
      </c>
      <c r="AK379">
        <v>0</v>
      </c>
      <c r="AL379">
        <v>0</v>
      </c>
      <c r="AM379">
        <v>0</v>
      </c>
      <c r="AN379">
        <v>0</v>
      </c>
      <c r="AO379">
        <v>0</v>
      </c>
      <c r="AP379">
        <v>0</v>
      </c>
      <c r="AQ379">
        <v>0</v>
      </c>
      <c r="AR379">
        <v>0</v>
      </c>
    </row>
    <row r="380" spans="1:44">
      <c r="A380">
        <f>ROW(Source!A167)</f>
        <v>167</v>
      </c>
      <c r="B380">
        <v>48584984</v>
      </c>
      <c r="C380">
        <v>48584969</v>
      </c>
      <c r="D380">
        <v>121548</v>
      </c>
      <c r="E380">
        <v>1</v>
      </c>
      <c r="F380">
        <v>1</v>
      </c>
      <c r="G380">
        <v>1</v>
      </c>
      <c r="H380">
        <v>1</v>
      </c>
      <c r="I380" t="s">
        <v>24</v>
      </c>
      <c r="J380" t="s">
        <v>3</v>
      </c>
      <c r="K380" t="s">
        <v>992</v>
      </c>
      <c r="L380">
        <v>608254</v>
      </c>
      <c r="N380">
        <v>1013</v>
      </c>
      <c r="O380" t="s">
        <v>993</v>
      </c>
      <c r="P380" t="s">
        <v>993</v>
      </c>
      <c r="Q380">
        <v>1</v>
      </c>
      <c r="X380">
        <v>8.1999999999999993</v>
      </c>
      <c r="Y380">
        <v>0</v>
      </c>
      <c r="Z380">
        <v>0</v>
      </c>
      <c r="AA380">
        <v>0</v>
      </c>
      <c r="AB380">
        <v>0</v>
      </c>
      <c r="AC380">
        <v>0</v>
      </c>
      <c r="AD380">
        <v>1</v>
      </c>
      <c r="AE380">
        <v>2</v>
      </c>
      <c r="AF380" t="s">
        <v>3</v>
      </c>
      <c r="AG380">
        <v>8.1999999999999993</v>
      </c>
      <c r="AH380">
        <v>2</v>
      </c>
      <c r="AI380">
        <v>48584971</v>
      </c>
      <c r="AJ380">
        <v>359</v>
      </c>
      <c r="AK380">
        <v>0</v>
      </c>
      <c r="AL380">
        <v>0</v>
      </c>
      <c r="AM380">
        <v>0</v>
      </c>
      <c r="AN380">
        <v>0</v>
      </c>
      <c r="AO380">
        <v>0</v>
      </c>
      <c r="AP380">
        <v>0</v>
      </c>
      <c r="AQ380">
        <v>0</v>
      </c>
      <c r="AR380">
        <v>0</v>
      </c>
    </row>
    <row r="381" spans="1:44">
      <c r="A381">
        <f>ROW(Source!A167)</f>
        <v>167</v>
      </c>
      <c r="B381">
        <v>48584985</v>
      </c>
      <c r="C381">
        <v>48584969</v>
      </c>
      <c r="D381">
        <v>40546929</v>
      </c>
      <c r="E381">
        <v>1</v>
      </c>
      <c r="F381">
        <v>1</v>
      </c>
      <c r="G381">
        <v>1</v>
      </c>
      <c r="H381">
        <v>2</v>
      </c>
      <c r="I381" t="s">
        <v>1049</v>
      </c>
      <c r="J381" t="s">
        <v>1050</v>
      </c>
      <c r="K381" t="s">
        <v>1051</v>
      </c>
      <c r="L381">
        <v>1368</v>
      </c>
      <c r="N381">
        <v>1011</v>
      </c>
      <c r="O381" t="s">
        <v>997</v>
      </c>
      <c r="P381" t="s">
        <v>997</v>
      </c>
      <c r="Q381">
        <v>1</v>
      </c>
      <c r="X381">
        <v>0.05</v>
      </c>
      <c r="Y381">
        <v>0</v>
      </c>
      <c r="Z381">
        <v>103.49</v>
      </c>
      <c r="AA381">
        <v>12.1</v>
      </c>
      <c r="AB381">
        <v>0</v>
      </c>
      <c r="AC381">
        <v>0</v>
      </c>
      <c r="AD381">
        <v>1</v>
      </c>
      <c r="AE381">
        <v>0</v>
      </c>
      <c r="AF381" t="s">
        <v>3</v>
      </c>
      <c r="AG381">
        <v>0.05</v>
      </c>
      <c r="AH381">
        <v>2</v>
      </c>
      <c r="AI381">
        <v>48584972</v>
      </c>
      <c r="AJ381">
        <v>360</v>
      </c>
      <c r="AK381">
        <v>0</v>
      </c>
      <c r="AL381">
        <v>0</v>
      </c>
      <c r="AM381">
        <v>0</v>
      </c>
      <c r="AN381">
        <v>0</v>
      </c>
      <c r="AO381">
        <v>0</v>
      </c>
      <c r="AP381">
        <v>0</v>
      </c>
      <c r="AQ381">
        <v>0</v>
      </c>
      <c r="AR381">
        <v>0</v>
      </c>
    </row>
    <row r="382" spans="1:44">
      <c r="A382">
        <f>ROW(Source!A167)</f>
        <v>167</v>
      </c>
      <c r="B382">
        <v>48584986</v>
      </c>
      <c r="C382">
        <v>48584969</v>
      </c>
      <c r="D382">
        <v>40547010</v>
      </c>
      <c r="E382">
        <v>1</v>
      </c>
      <c r="F382">
        <v>1</v>
      </c>
      <c r="G382">
        <v>1</v>
      </c>
      <c r="H382">
        <v>2</v>
      </c>
      <c r="I382" t="s">
        <v>1052</v>
      </c>
      <c r="J382" t="s">
        <v>1053</v>
      </c>
      <c r="K382" t="s">
        <v>1054</v>
      </c>
      <c r="L382">
        <v>1368</v>
      </c>
      <c r="N382">
        <v>1011</v>
      </c>
      <c r="O382" t="s">
        <v>997</v>
      </c>
      <c r="P382" t="s">
        <v>997</v>
      </c>
      <c r="Q382">
        <v>1</v>
      </c>
      <c r="X382">
        <v>0.03</v>
      </c>
      <c r="Y382">
        <v>0</v>
      </c>
      <c r="Z382">
        <v>124.14</v>
      </c>
      <c r="AA382">
        <v>12.1</v>
      </c>
      <c r="AB382">
        <v>0</v>
      </c>
      <c r="AC382">
        <v>0</v>
      </c>
      <c r="AD382">
        <v>1</v>
      </c>
      <c r="AE382">
        <v>0</v>
      </c>
      <c r="AF382" t="s">
        <v>3</v>
      </c>
      <c r="AG382">
        <v>0.03</v>
      </c>
      <c r="AH382">
        <v>2</v>
      </c>
      <c r="AI382">
        <v>48584973</v>
      </c>
      <c r="AJ382">
        <v>361</v>
      </c>
      <c r="AK382">
        <v>0</v>
      </c>
      <c r="AL382">
        <v>0</v>
      </c>
      <c r="AM382">
        <v>0</v>
      </c>
      <c r="AN382">
        <v>0</v>
      </c>
      <c r="AO382">
        <v>0</v>
      </c>
      <c r="AP382">
        <v>0</v>
      </c>
      <c r="AQ382">
        <v>0</v>
      </c>
      <c r="AR382">
        <v>0</v>
      </c>
    </row>
    <row r="383" spans="1:44">
      <c r="A383">
        <f>ROW(Source!A167)</f>
        <v>167</v>
      </c>
      <c r="B383">
        <v>48584987</v>
      </c>
      <c r="C383">
        <v>48584969</v>
      </c>
      <c r="D383">
        <v>40547416</v>
      </c>
      <c r="E383">
        <v>1</v>
      </c>
      <c r="F383">
        <v>1</v>
      </c>
      <c r="G383">
        <v>1</v>
      </c>
      <c r="H383">
        <v>2</v>
      </c>
      <c r="I383" t="s">
        <v>1275</v>
      </c>
      <c r="J383" t="s">
        <v>1276</v>
      </c>
      <c r="K383" t="s">
        <v>1277</v>
      </c>
      <c r="L383">
        <v>1368</v>
      </c>
      <c r="N383">
        <v>1011</v>
      </c>
      <c r="O383" t="s">
        <v>997</v>
      </c>
      <c r="P383" t="s">
        <v>997</v>
      </c>
      <c r="Q383">
        <v>1</v>
      </c>
      <c r="X383">
        <v>8.1199999999999992</v>
      </c>
      <c r="Y383">
        <v>0</v>
      </c>
      <c r="Z383">
        <v>101.79</v>
      </c>
      <c r="AA383">
        <v>12.1</v>
      </c>
      <c r="AB383">
        <v>0</v>
      </c>
      <c r="AC383">
        <v>0</v>
      </c>
      <c r="AD383">
        <v>1</v>
      </c>
      <c r="AE383">
        <v>0</v>
      </c>
      <c r="AF383" t="s">
        <v>3</v>
      </c>
      <c r="AG383">
        <v>8.1199999999999992</v>
      </c>
      <c r="AH383">
        <v>2</v>
      </c>
      <c r="AI383">
        <v>48584974</v>
      </c>
      <c r="AJ383">
        <v>362</v>
      </c>
      <c r="AK383">
        <v>0</v>
      </c>
      <c r="AL383">
        <v>0</v>
      </c>
      <c r="AM383">
        <v>0</v>
      </c>
      <c r="AN383">
        <v>0</v>
      </c>
      <c r="AO383">
        <v>0</v>
      </c>
      <c r="AP383">
        <v>0</v>
      </c>
      <c r="AQ383">
        <v>0</v>
      </c>
      <c r="AR383">
        <v>0</v>
      </c>
    </row>
    <row r="384" spans="1:44">
      <c r="A384">
        <f>ROW(Source!A167)</f>
        <v>167</v>
      </c>
      <c r="B384">
        <v>48584988</v>
      </c>
      <c r="C384">
        <v>48584969</v>
      </c>
      <c r="D384">
        <v>40548857</v>
      </c>
      <c r="E384">
        <v>1</v>
      </c>
      <c r="F384">
        <v>1</v>
      </c>
      <c r="G384">
        <v>1</v>
      </c>
      <c r="H384">
        <v>2</v>
      </c>
      <c r="I384" t="s">
        <v>1028</v>
      </c>
      <c r="J384" t="s">
        <v>1029</v>
      </c>
      <c r="K384" t="s">
        <v>1030</v>
      </c>
      <c r="L384">
        <v>1368</v>
      </c>
      <c r="N384">
        <v>1011</v>
      </c>
      <c r="O384" t="s">
        <v>997</v>
      </c>
      <c r="P384" t="s">
        <v>997</v>
      </c>
      <c r="Q384">
        <v>1</v>
      </c>
      <c r="X384">
        <v>0.22</v>
      </c>
      <c r="Y384">
        <v>0</v>
      </c>
      <c r="Z384">
        <v>91.76</v>
      </c>
      <c r="AA384">
        <v>10.35</v>
      </c>
      <c r="AB384">
        <v>0</v>
      </c>
      <c r="AC384">
        <v>0</v>
      </c>
      <c r="AD384">
        <v>1</v>
      </c>
      <c r="AE384">
        <v>0</v>
      </c>
      <c r="AF384" t="s">
        <v>3</v>
      </c>
      <c r="AG384">
        <v>0.22</v>
      </c>
      <c r="AH384">
        <v>2</v>
      </c>
      <c r="AI384">
        <v>48584975</v>
      </c>
      <c r="AJ384">
        <v>363</v>
      </c>
      <c r="AK384">
        <v>0</v>
      </c>
      <c r="AL384">
        <v>0</v>
      </c>
      <c r="AM384">
        <v>0</v>
      </c>
      <c r="AN384">
        <v>0</v>
      </c>
      <c r="AO384">
        <v>0</v>
      </c>
      <c r="AP384">
        <v>0</v>
      </c>
      <c r="AQ384">
        <v>0</v>
      </c>
      <c r="AR384">
        <v>0</v>
      </c>
    </row>
    <row r="385" spans="1:44">
      <c r="A385">
        <f>ROW(Source!A167)</f>
        <v>167</v>
      </c>
      <c r="B385">
        <v>48584989</v>
      </c>
      <c r="C385">
        <v>48584969</v>
      </c>
      <c r="D385">
        <v>40489223</v>
      </c>
      <c r="E385">
        <v>1</v>
      </c>
      <c r="F385">
        <v>1</v>
      </c>
      <c r="G385">
        <v>1</v>
      </c>
      <c r="H385">
        <v>3</v>
      </c>
      <c r="I385" t="s">
        <v>1278</v>
      </c>
      <c r="J385" t="s">
        <v>1279</v>
      </c>
      <c r="K385" t="s">
        <v>1280</v>
      </c>
      <c r="L385">
        <v>1348</v>
      </c>
      <c r="N385">
        <v>1009</v>
      </c>
      <c r="O385" t="s">
        <v>40</v>
      </c>
      <c r="P385" t="s">
        <v>40</v>
      </c>
      <c r="Q385">
        <v>1000</v>
      </c>
      <c r="X385">
        <v>5.9000000000000003E-4</v>
      </c>
      <c r="Y385">
        <v>22558</v>
      </c>
      <c r="Z385">
        <v>0</v>
      </c>
      <c r="AA385">
        <v>0</v>
      </c>
      <c r="AB385">
        <v>0</v>
      </c>
      <c r="AC385">
        <v>0</v>
      </c>
      <c r="AD385">
        <v>1</v>
      </c>
      <c r="AE385">
        <v>0</v>
      </c>
      <c r="AF385" t="s">
        <v>3</v>
      </c>
      <c r="AG385">
        <v>5.9000000000000003E-4</v>
      </c>
      <c r="AH385">
        <v>2</v>
      </c>
      <c r="AI385">
        <v>48584976</v>
      </c>
      <c r="AJ385">
        <v>364</v>
      </c>
      <c r="AK385">
        <v>0</v>
      </c>
      <c r="AL385">
        <v>0</v>
      </c>
      <c r="AM385">
        <v>0</v>
      </c>
      <c r="AN385">
        <v>0</v>
      </c>
      <c r="AO385">
        <v>0</v>
      </c>
      <c r="AP385">
        <v>0</v>
      </c>
      <c r="AQ385">
        <v>0</v>
      </c>
      <c r="AR385">
        <v>0</v>
      </c>
    </row>
    <row r="386" spans="1:44">
      <c r="A386">
        <f>ROW(Source!A167)</f>
        <v>167</v>
      </c>
      <c r="B386">
        <v>48584990</v>
      </c>
      <c r="C386">
        <v>48584969</v>
      </c>
      <c r="D386">
        <v>40484313</v>
      </c>
      <c r="E386">
        <v>1</v>
      </c>
      <c r="F386">
        <v>1</v>
      </c>
      <c r="G386">
        <v>1</v>
      </c>
      <c r="H386">
        <v>3</v>
      </c>
      <c r="I386" t="s">
        <v>1281</v>
      </c>
      <c r="J386" t="s">
        <v>1282</v>
      </c>
      <c r="K386" t="s">
        <v>1283</v>
      </c>
      <c r="L386">
        <v>1346</v>
      </c>
      <c r="N386">
        <v>1009</v>
      </c>
      <c r="O386" t="s">
        <v>220</v>
      </c>
      <c r="P386" t="s">
        <v>220</v>
      </c>
      <c r="Q386">
        <v>1</v>
      </c>
      <c r="X386">
        <v>0.2</v>
      </c>
      <c r="Y386">
        <v>28.93</v>
      </c>
      <c r="Z386">
        <v>0</v>
      </c>
      <c r="AA386">
        <v>0</v>
      </c>
      <c r="AB386">
        <v>0</v>
      </c>
      <c r="AC386">
        <v>0</v>
      </c>
      <c r="AD386">
        <v>1</v>
      </c>
      <c r="AE386">
        <v>0</v>
      </c>
      <c r="AF386" t="s">
        <v>3</v>
      </c>
      <c r="AG386">
        <v>0.2</v>
      </c>
      <c r="AH386">
        <v>2</v>
      </c>
      <c r="AI386">
        <v>48584977</v>
      </c>
      <c r="AJ386">
        <v>365</v>
      </c>
      <c r="AK386">
        <v>0</v>
      </c>
      <c r="AL386">
        <v>0</v>
      </c>
      <c r="AM386">
        <v>0</v>
      </c>
      <c r="AN386">
        <v>0</v>
      </c>
      <c r="AO386">
        <v>0</v>
      </c>
      <c r="AP386">
        <v>0</v>
      </c>
      <c r="AQ386">
        <v>0</v>
      </c>
      <c r="AR386">
        <v>0</v>
      </c>
    </row>
    <row r="387" spans="1:44">
      <c r="A387">
        <f>ROW(Source!A167)</f>
        <v>167</v>
      </c>
      <c r="B387">
        <v>48584991</v>
      </c>
      <c r="C387">
        <v>48584969</v>
      </c>
      <c r="D387">
        <v>40482981</v>
      </c>
      <c r="E387">
        <v>1</v>
      </c>
      <c r="F387">
        <v>1</v>
      </c>
      <c r="G387">
        <v>1</v>
      </c>
      <c r="H387">
        <v>3</v>
      </c>
      <c r="I387" t="s">
        <v>1284</v>
      </c>
      <c r="J387" t="s">
        <v>1285</v>
      </c>
      <c r="K387" t="s">
        <v>1286</v>
      </c>
      <c r="L387">
        <v>1356</v>
      </c>
      <c r="N387">
        <v>1010</v>
      </c>
      <c r="O387" t="s">
        <v>898</v>
      </c>
      <c r="P387" t="s">
        <v>898</v>
      </c>
      <c r="Q387">
        <v>1000</v>
      </c>
      <c r="X387">
        <v>6.9000000000000006E-2</v>
      </c>
      <c r="Y387">
        <v>253.8</v>
      </c>
      <c r="Z387">
        <v>0</v>
      </c>
      <c r="AA387">
        <v>0</v>
      </c>
      <c r="AB387">
        <v>0</v>
      </c>
      <c r="AC387">
        <v>0</v>
      </c>
      <c r="AD387">
        <v>1</v>
      </c>
      <c r="AE387">
        <v>0</v>
      </c>
      <c r="AF387" t="s">
        <v>3</v>
      </c>
      <c r="AG387">
        <v>6.9000000000000006E-2</v>
      </c>
      <c r="AH387">
        <v>2</v>
      </c>
      <c r="AI387">
        <v>48584978</v>
      </c>
      <c r="AJ387">
        <v>366</v>
      </c>
      <c r="AK387">
        <v>0</v>
      </c>
      <c r="AL387">
        <v>0</v>
      </c>
      <c r="AM387">
        <v>0</v>
      </c>
      <c r="AN387">
        <v>0</v>
      </c>
      <c r="AO387">
        <v>0</v>
      </c>
      <c r="AP387">
        <v>0</v>
      </c>
      <c r="AQ387">
        <v>0</v>
      </c>
      <c r="AR387">
        <v>0</v>
      </c>
    </row>
    <row r="388" spans="1:44">
      <c r="A388">
        <f>ROW(Source!A167)</f>
        <v>167</v>
      </c>
      <c r="B388">
        <v>48584992</v>
      </c>
      <c r="C388">
        <v>48584969</v>
      </c>
      <c r="D388">
        <v>40487646</v>
      </c>
      <c r="E388">
        <v>1</v>
      </c>
      <c r="F388">
        <v>1</v>
      </c>
      <c r="G388">
        <v>1</v>
      </c>
      <c r="H388">
        <v>3</v>
      </c>
      <c r="I388" t="s">
        <v>1287</v>
      </c>
      <c r="J388" t="s">
        <v>1288</v>
      </c>
      <c r="K388" t="s">
        <v>1289</v>
      </c>
      <c r="L388">
        <v>1346</v>
      </c>
      <c r="N388">
        <v>1009</v>
      </c>
      <c r="O388" t="s">
        <v>220</v>
      </c>
      <c r="P388" t="s">
        <v>220</v>
      </c>
      <c r="Q388">
        <v>1</v>
      </c>
      <c r="X388">
        <v>0.38</v>
      </c>
      <c r="Y388">
        <v>25.38</v>
      </c>
      <c r="Z388">
        <v>0</v>
      </c>
      <c r="AA388">
        <v>0</v>
      </c>
      <c r="AB388">
        <v>0</v>
      </c>
      <c r="AC388">
        <v>0</v>
      </c>
      <c r="AD388">
        <v>1</v>
      </c>
      <c r="AE388">
        <v>0</v>
      </c>
      <c r="AF388" t="s">
        <v>3</v>
      </c>
      <c r="AG388">
        <v>0.38</v>
      </c>
      <c r="AH388">
        <v>2</v>
      </c>
      <c r="AI388">
        <v>48584979</v>
      </c>
      <c r="AJ388">
        <v>367</v>
      </c>
      <c r="AK388">
        <v>0</v>
      </c>
      <c r="AL388">
        <v>0</v>
      </c>
      <c r="AM388">
        <v>0</v>
      </c>
      <c r="AN388">
        <v>0</v>
      </c>
      <c r="AO388">
        <v>0</v>
      </c>
      <c r="AP388">
        <v>0</v>
      </c>
      <c r="AQ388">
        <v>0</v>
      </c>
      <c r="AR388">
        <v>0</v>
      </c>
    </row>
    <row r="389" spans="1:44">
      <c r="A389">
        <f>ROW(Source!A167)</f>
        <v>167</v>
      </c>
      <c r="B389">
        <v>48584993</v>
      </c>
      <c r="C389">
        <v>48584969</v>
      </c>
      <c r="D389">
        <v>40492540</v>
      </c>
      <c r="E389">
        <v>1</v>
      </c>
      <c r="F389">
        <v>1</v>
      </c>
      <c r="G389">
        <v>1</v>
      </c>
      <c r="H389">
        <v>3</v>
      </c>
      <c r="I389" t="s">
        <v>1592</v>
      </c>
      <c r="J389" t="s">
        <v>1593</v>
      </c>
      <c r="K389" t="s">
        <v>1594</v>
      </c>
      <c r="L389">
        <v>1354</v>
      </c>
      <c r="N389">
        <v>1010</v>
      </c>
      <c r="O389" t="s">
        <v>170</v>
      </c>
      <c r="P389" t="s">
        <v>170</v>
      </c>
      <c r="Q389">
        <v>1</v>
      </c>
      <c r="X389">
        <v>0</v>
      </c>
      <c r="Y389">
        <v>0</v>
      </c>
      <c r="Z389">
        <v>0</v>
      </c>
      <c r="AA389">
        <v>0</v>
      </c>
      <c r="AB389">
        <v>0</v>
      </c>
      <c r="AC389">
        <v>1</v>
      </c>
      <c r="AD389">
        <v>0</v>
      </c>
      <c r="AE389">
        <v>0</v>
      </c>
      <c r="AF389" t="s">
        <v>3</v>
      </c>
      <c r="AG389">
        <v>0</v>
      </c>
      <c r="AH389">
        <v>3</v>
      </c>
      <c r="AI389">
        <v>-1</v>
      </c>
      <c r="AJ389" t="s">
        <v>3</v>
      </c>
      <c r="AK389">
        <v>0</v>
      </c>
      <c r="AL389">
        <v>0</v>
      </c>
      <c r="AM389">
        <v>0</v>
      </c>
      <c r="AN389">
        <v>0</v>
      </c>
      <c r="AO389">
        <v>0</v>
      </c>
      <c r="AP389">
        <v>0</v>
      </c>
      <c r="AQ389">
        <v>0</v>
      </c>
      <c r="AR389">
        <v>0</v>
      </c>
    </row>
    <row r="390" spans="1:44">
      <c r="A390">
        <f>ROW(Source!A167)</f>
        <v>167</v>
      </c>
      <c r="B390">
        <v>48584994</v>
      </c>
      <c r="C390">
        <v>48584969</v>
      </c>
      <c r="D390">
        <v>40496702</v>
      </c>
      <c r="E390">
        <v>1</v>
      </c>
      <c r="F390">
        <v>1</v>
      </c>
      <c r="G390">
        <v>1</v>
      </c>
      <c r="H390">
        <v>3</v>
      </c>
      <c r="I390" t="s">
        <v>1290</v>
      </c>
      <c r="J390" t="s">
        <v>1291</v>
      </c>
      <c r="K390" t="s">
        <v>1292</v>
      </c>
      <c r="L390">
        <v>1346</v>
      </c>
      <c r="N390">
        <v>1009</v>
      </c>
      <c r="O390" t="s">
        <v>220</v>
      </c>
      <c r="P390" t="s">
        <v>220</v>
      </c>
      <c r="Q390">
        <v>1</v>
      </c>
      <c r="X390">
        <v>0.25</v>
      </c>
      <c r="Y390">
        <v>12.05</v>
      </c>
      <c r="Z390">
        <v>0</v>
      </c>
      <c r="AA390">
        <v>0</v>
      </c>
      <c r="AB390">
        <v>0</v>
      </c>
      <c r="AC390">
        <v>0</v>
      </c>
      <c r="AD390">
        <v>1</v>
      </c>
      <c r="AE390">
        <v>0</v>
      </c>
      <c r="AF390" t="s">
        <v>3</v>
      </c>
      <c r="AG390">
        <v>0.25</v>
      </c>
      <c r="AH390">
        <v>2</v>
      </c>
      <c r="AI390">
        <v>48584980</v>
      </c>
      <c r="AJ390">
        <v>368</v>
      </c>
      <c r="AK390">
        <v>0</v>
      </c>
      <c r="AL390">
        <v>0</v>
      </c>
      <c r="AM390">
        <v>0</v>
      </c>
      <c r="AN390">
        <v>0</v>
      </c>
      <c r="AO390">
        <v>0</v>
      </c>
      <c r="AP390">
        <v>0</v>
      </c>
      <c r="AQ390">
        <v>0</v>
      </c>
      <c r="AR390">
        <v>0</v>
      </c>
    </row>
    <row r="391" spans="1:44">
      <c r="A391">
        <f>ROW(Source!A167)</f>
        <v>167</v>
      </c>
      <c r="B391">
        <v>48584995</v>
      </c>
      <c r="C391">
        <v>48584969</v>
      </c>
      <c r="D391">
        <v>40512524</v>
      </c>
      <c r="E391">
        <v>1</v>
      </c>
      <c r="F391">
        <v>1</v>
      </c>
      <c r="G391">
        <v>1</v>
      </c>
      <c r="H391">
        <v>3</v>
      </c>
      <c r="I391" t="s">
        <v>1595</v>
      </c>
      <c r="J391" t="s">
        <v>1596</v>
      </c>
      <c r="K391" t="s">
        <v>1597</v>
      </c>
      <c r="L391">
        <v>1346</v>
      </c>
      <c r="N391">
        <v>1009</v>
      </c>
      <c r="O391" t="s">
        <v>220</v>
      </c>
      <c r="P391" t="s">
        <v>220</v>
      </c>
      <c r="Q391">
        <v>1</v>
      </c>
      <c r="X391">
        <v>0</v>
      </c>
      <c r="Y391">
        <v>0</v>
      </c>
      <c r="Z391">
        <v>0</v>
      </c>
      <c r="AA391">
        <v>0</v>
      </c>
      <c r="AB391">
        <v>0</v>
      </c>
      <c r="AC391">
        <v>1</v>
      </c>
      <c r="AD391">
        <v>0</v>
      </c>
      <c r="AE391">
        <v>0</v>
      </c>
      <c r="AF391" t="s">
        <v>3</v>
      </c>
      <c r="AG391">
        <v>0</v>
      </c>
      <c r="AH391">
        <v>3</v>
      </c>
      <c r="AI391">
        <v>-1</v>
      </c>
      <c r="AJ391" t="s">
        <v>3</v>
      </c>
      <c r="AK391">
        <v>0</v>
      </c>
      <c r="AL391">
        <v>0</v>
      </c>
      <c r="AM391">
        <v>0</v>
      </c>
      <c r="AN391">
        <v>0</v>
      </c>
      <c r="AO391">
        <v>0</v>
      </c>
      <c r="AP391">
        <v>0</v>
      </c>
      <c r="AQ391">
        <v>0</v>
      </c>
      <c r="AR391">
        <v>0</v>
      </c>
    </row>
    <row r="392" spans="1:44">
      <c r="A392">
        <f>ROW(Source!A167)</f>
        <v>167</v>
      </c>
      <c r="B392">
        <v>48584996</v>
      </c>
      <c r="C392">
        <v>48584969</v>
      </c>
      <c r="D392">
        <v>40516273</v>
      </c>
      <c r="E392">
        <v>1</v>
      </c>
      <c r="F392">
        <v>1</v>
      </c>
      <c r="G392">
        <v>1</v>
      </c>
      <c r="H392">
        <v>3</v>
      </c>
      <c r="I392" t="s">
        <v>1598</v>
      </c>
      <c r="J392" t="s">
        <v>1599</v>
      </c>
      <c r="K392" t="s">
        <v>1600</v>
      </c>
      <c r="L392">
        <v>1354</v>
      </c>
      <c r="N392">
        <v>1010</v>
      </c>
      <c r="O392" t="s">
        <v>170</v>
      </c>
      <c r="P392" t="s">
        <v>170</v>
      </c>
      <c r="Q392">
        <v>1</v>
      </c>
      <c r="X392">
        <v>0</v>
      </c>
      <c r="Y392">
        <v>0</v>
      </c>
      <c r="Z392">
        <v>0</v>
      </c>
      <c r="AA392">
        <v>0</v>
      </c>
      <c r="AB392">
        <v>0</v>
      </c>
      <c r="AC392">
        <v>1</v>
      </c>
      <c r="AD392">
        <v>0</v>
      </c>
      <c r="AE392">
        <v>0</v>
      </c>
      <c r="AF392" t="s">
        <v>3</v>
      </c>
      <c r="AG392">
        <v>0</v>
      </c>
      <c r="AH392">
        <v>3</v>
      </c>
      <c r="AI392">
        <v>-1</v>
      </c>
      <c r="AJ392" t="s">
        <v>3</v>
      </c>
      <c r="AK392">
        <v>0</v>
      </c>
      <c r="AL392">
        <v>0</v>
      </c>
      <c r="AM392">
        <v>0</v>
      </c>
      <c r="AN392">
        <v>0</v>
      </c>
      <c r="AO392">
        <v>0</v>
      </c>
      <c r="AP392">
        <v>0</v>
      </c>
      <c r="AQ392">
        <v>0</v>
      </c>
      <c r="AR392">
        <v>0</v>
      </c>
    </row>
    <row r="393" spans="1:44">
      <c r="A393">
        <f>ROW(Source!A167)</f>
        <v>167</v>
      </c>
      <c r="B393">
        <v>48584997</v>
      </c>
      <c r="C393">
        <v>48584969</v>
      </c>
      <c r="D393">
        <v>40525245</v>
      </c>
      <c r="E393">
        <v>1</v>
      </c>
      <c r="F393">
        <v>1</v>
      </c>
      <c r="G393">
        <v>1</v>
      </c>
      <c r="H393">
        <v>3</v>
      </c>
      <c r="I393" t="s">
        <v>1293</v>
      </c>
      <c r="J393" t="s">
        <v>1294</v>
      </c>
      <c r="K393" t="s">
        <v>1295</v>
      </c>
      <c r="L393">
        <v>1346</v>
      </c>
      <c r="N393">
        <v>1009</v>
      </c>
      <c r="O393" t="s">
        <v>220</v>
      </c>
      <c r="P393" t="s">
        <v>220</v>
      </c>
      <c r="Q393">
        <v>1</v>
      </c>
      <c r="X393">
        <v>2.5000000000000001E-3</v>
      </c>
      <c r="Y393">
        <v>1.42</v>
      </c>
      <c r="Z393">
        <v>0</v>
      </c>
      <c r="AA393">
        <v>0</v>
      </c>
      <c r="AB393">
        <v>0</v>
      </c>
      <c r="AC393">
        <v>0</v>
      </c>
      <c r="AD393">
        <v>1</v>
      </c>
      <c r="AE393">
        <v>0</v>
      </c>
      <c r="AF393" t="s">
        <v>3</v>
      </c>
      <c r="AG393">
        <v>2.5000000000000001E-3</v>
      </c>
      <c r="AH393">
        <v>2</v>
      </c>
      <c r="AI393">
        <v>48584981</v>
      </c>
      <c r="AJ393">
        <v>369</v>
      </c>
      <c r="AK393">
        <v>0</v>
      </c>
      <c r="AL393">
        <v>0</v>
      </c>
      <c r="AM393">
        <v>0</v>
      </c>
      <c r="AN393">
        <v>0</v>
      </c>
      <c r="AO393">
        <v>0</v>
      </c>
      <c r="AP393">
        <v>0</v>
      </c>
      <c r="AQ393">
        <v>0</v>
      </c>
      <c r="AR393">
        <v>0</v>
      </c>
    </row>
    <row r="394" spans="1:44">
      <c r="A394">
        <f>ROW(Source!A167)</f>
        <v>167</v>
      </c>
      <c r="B394">
        <v>48584998</v>
      </c>
      <c r="C394">
        <v>48584969</v>
      </c>
      <c r="D394">
        <v>40525967</v>
      </c>
      <c r="E394">
        <v>1</v>
      </c>
      <c r="F394">
        <v>1</v>
      </c>
      <c r="G394">
        <v>1</v>
      </c>
      <c r="H394">
        <v>3</v>
      </c>
      <c r="I394" t="s">
        <v>1090</v>
      </c>
      <c r="J394" t="s">
        <v>1091</v>
      </c>
      <c r="K394" t="s">
        <v>1092</v>
      </c>
      <c r="L394">
        <v>1339</v>
      </c>
      <c r="N394">
        <v>1007</v>
      </c>
      <c r="O394" t="s">
        <v>1040</v>
      </c>
      <c r="P394" t="s">
        <v>1040</v>
      </c>
      <c r="Q394">
        <v>1</v>
      </c>
      <c r="X394">
        <v>0.74</v>
      </c>
      <c r="Y394">
        <v>2.4700000000000002</v>
      </c>
      <c r="Z394">
        <v>0</v>
      </c>
      <c r="AA394">
        <v>0</v>
      </c>
      <c r="AB394">
        <v>0</v>
      </c>
      <c r="AC394">
        <v>0</v>
      </c>
      <c r="AD394">
        <v>1</v>
      </c>
      <c r="AE394">
        <v>0</v>
      </c>
      <c r="AF394" t="s">
        <v>3</v>
      </c>
      <c r="AG394">
        <v>0.74</v>
      </c>
      <c r="AH394">
        <v>2</v>
      </c>
      <c r="AI394">
        <v>48584982</v>
      </c>
      <c r="AJ394">
        <v>370</v>
      </c>
      <c r="AK394">
        <v>0</v>
      </c>
      <c r="AL394">
        <v>0</v>
      </c>
      <c r="AM394">
        <v>0</v>
      </c>
      <c r="AN394">
        <v>0</v>
      </c>
      <c r="AO394">
        <v>0</v>
      </c>
      <c r="AP394">
        <v>0</v>
      </c>
      <c r="AQ394">
        <v>0</v>
      </c>
      <c r="AR394">
        <v>0</v>
      </c>
    </row>
    <row r="395" spans="1:44">
      <c r="A395">
        <f>ROW(Source!A167)</f>
        <v>167</v>
      </c>
      <c r="B395">
        <v>48584999</v>
      </c>
      <c r="C395">
        <v>48584969</v>
      </c>
      <c r="D395">
        <v>40534106</v>
      </c>
      <c r="E395">
        <v>1</v>
      </c>
      <c r="F395">
        <v>1</v>
      </c>
      <c r="G395">
        <v>1</v>
      </c>
      <c r="H395">
        <v>3</v>
      </c>
      <c r="I395" t="s">
        <v>376</v>
      </c>
      <c r="J395" t="s">
        <v>378</v>
      </c>
      <c r="K395" t="s">
        <v>377</v>
      </c>
      <c r="L395">
        <v>1302</v>
      </c>
      <c r="N395">
        <v>1003</v>
      </c>
      <c r="O395" t="s">
        <v>365</v>
      </c>
      <c r="P395" t="s">
        <v>365</v>
      </c>
      <c r="Q395">
        <v>10</v>
      </c>
      <c r="X395">
        <v>9.2899999999999991</v>
      </c>
      <c r="Y395">
        <v>55.05</v>
      </c>
      <c r="Z395">
        <v>0</v>
      </c>
      <c r="AA395">
        <v>0</v>
      </c>
      <c r="AB395">
        <v>0</v>
      </c>
      <c r="AC395">
        <v>0</v>
      </c>
      <c r="AD395">
        <v>1</v>
      </c>
      <c r="AE395">
        <v>0</v>
      </c>
      <c r="AF395" t="s">
        <v>3</v>
      </c>
      <c r="AG395">
        <v>9.2899999999999991</v>
      </c>
      <c r="AH395">
        <v>3</v>
      </c>
      <c r="AI395">
        <v>-1</v>
      </c>
      <c r="AJ395" t="s">
        <v>3</v>
      </c>
      <c r="AK395">
        <v>0</v>
      </c>
      <c r="AL395">
        <v>0</v>
      </c>
      <c r="AM395">
        <v>0</v>
      </c>
      <c r="AN395">
        <v>0</v>
      </c>
      <c r="AO395">
        <v>0</v>
      </c>
      <c r="AP395">
        <v>0</v>
      </c>
      <c r="AQ395">
        <v>0</v>
      </c>
      <c r="AR395">
        <v>0</v>
      </c>
    </row>
    <row r="396" spans="1:44">
      <c r="A396">
        <f>ROW(Source!A170)</f>
        <v>170</v>
      </c>
      <c r="B396">
        <v>48585016</v>
      </c>
      <c r="C396">
        <v>48585002</v>
      </c>
      <c r="D396">
        <v>23146426</v>
      </c>
      <c r="E396">
        <v>1</v>
      </c>
      <c r="F396">
        <v>1</v>
      </c>
      <c r="G396">
        <v>1</v>
      </c>
      <c r="H396">
        <v>1</v>
      </c>
      <c r="I396" t="s">
        <v>1102</v>
      </c>
      <c r="J396" t="s">
        <v>3</v>
      </c>
      <c r="K396" t="s">
        <v>1103</v>
      </c>
      <c r="L396">
        <v>1369</v>
      </c>
      <c r="N396">
        <v>1013</v>
      </c>
      <c r="O396" t="s">
        <v>991</v>
      </c>
      <c r="P396" t="s">
        <v>991</v>
      </c>
      <c r="Q396">
        <v>1</v>
      </c>
      <c r="X396">
        <v>121.8</v>
      </c>
      <c r="Y396">
        <v>0</v>
      </c>
      <c r="Z396">
        <v>0</v>
      </c>
      <c r="AA396">
        <v>0</v>
      </c>
      <c r="AB396">
        <v>9.27</v>
      </c>
      <c r="AC396">
        <v>0</v>
      </c>
      <c r="AD396">
        <v>1</v>
      </c>
      <c r="AE396">
        <v>1</v>
      </c>
      <c r="AF396" t="s">
        <v>3</v>
      </c>
      <c r="AG396">
        <v>121.8</v>
      </c>
      <c r="AH396">
        <v>2</v>
      </c>
      <c r="AI396">
        <v>48585003</v>
      </c>
      <c r="AJ396">
        <v>371</v>
      </c>
      <c r="AK396">
        <v>0</v>
      </c>
      <c r="AL396">
        <v>0</v>
      </c>
      <c r="AM396">
        <v>0</v>
      </c>
      <c r="AN396">
        <v>0</v>
      </c>
      <c r="AO396">
        <v>0</v>
      </c>
      <c r="AP396">
        <v>0</v>
      </c>
      <c r="AQ396">
        <v>0</v>
      </c>
      <c r="AR396">
        <v>0</v>
      </c>
    </row>
    <row r="397" spans="1:44">
      <c r="A397">
        <f>ROW(Source!A170)</f>
        <v>170</v>
      </c>
      <c r="B397">
        <v>48585017</v>
      </c>
      <c r="C397">
        <v>48585002</v>
      </c>
      <c r="D397">
        <v>121548</v>
      </c>
      <c r="E397">
        <v>1</v>
      </c>
      <c r="F397">
        <v>1</v>
      </c>
      <c r="G397">
        <v>1</v>
      </c>
      <c r="H397">
        <v>1</v>
      </c>
      <c r="I397" t="s">
        <v>24</v>
      </c>
      <c r="J397" t="s">
        <v>3</v>
      </c>
      <c r="K397" t="s">
        <v>992</v>
      </c>
      <c r="L397">
        <v>608254</v>
      </c>
      <c r="N397">
        <v>1013</v>
      </c>
      <c r="O397" t="s">
        <v>993</v>
      </c>
      <c r="P397" t="s">
        <v>993</v>
      </c>
      <c r="Q397">
        <v>1</v>
      </c>
      <c r="X397">
        <v>4.72</v>
      </c>
      <c r="Y397">
        <v>0</v>
      </c>
      <c r="Z397">
        <v>0</v>
      </c>
      <c r="AA397">
        <v>0</v>
      </c>
      <c r="AB397">
        <v>0</v>
      </c>
      <c r="AC397">
        <v>0</v>
      </c>
      <c r="AD397">
        <v>1</v>
      </c>
      <c r="AE397">
        <v>2</v>
      </c>
      <c r="AF397" t="s">
        <v>3</v>
      </c>
      <c r="AG397">
        <v>4.72</v>
      </c>
      <c r="AH397">
        <v>2</v>
      </c>
      <c r="AI397">
        <v>48585004</v>
      </c>
      <c r="AJ397">
        <v>372</v>
      </c>
      <c r="AK397">
        <v>0</v>
      </c>
      <c r="AL397">
        <v>0</v>
      </c>
      <c r="AM397">
        <v>0</v>
      </c>
      <c r="AN397">
        <v>0</v>
      </c>
      <c r="AO397">
        <v>0</v>
      </c>
      <c r="AP397">
        <v>0</v>
      </c>
      <c r="AQ397">
        <v>0</v>
      </c>
      <c r="AR397">
        <v>0</v>
      </c>
    </row>
    <row r="398" spans="1:44">
      <c r="A398">
        <f>ROW(Source!A170)</f>
        <v>170</v>
      </c>
      <c r="B398">
        <v>48585018</v>
      </c>
      <c r="C398">
        <v>48585002</v>
      </c>
      <c r="D398">
        <v>40546929</v>
      </c>
      <c r="E398">
        <v>1</v>
      </c>
      <c r="F398">
        <v>1</v>
      </c>
      <c r="G398">
        <v>1</v>
      </c>
      <c r="H398">
        <v>2</v>
      </c>
      <c r="I398" t="s">
        <v>1049</v>
      </c>
      <c r="J398" t="s">
        <v>1050</v>
      </c>
      <c r="K398" t="s">
        <v>1051</v>
      </c>
      <c r="L398">
        <v>1368</v>
      </c>
      <c r="N398">
        <v>1011</v>
      </c>
      <c r="O398" t="s">
        <v>997</v>
      </c>
      <c r="P398" t="s">
        <v>997</v>
      </c>
      <c r="Q398">
        <v>1</v>
      </c>
      <c r="X398">
        <v>0.05</v>
      </c>
      <c r="Y398">
        <v>0</v>
      </c>
      <c r="Z398">
        <v>103.49</v>
      </c>
      <c r="AA398">
        <v>12.1</v>
      </c>
      <c r="AB398">
        <v>0</v>
      </c>
      <c r="AC398">
        <v>0</v>
      </c>
      <c r="AD398">
        <v>1</v>
      </c>
      <c r="AE398">
        <v>0</v>
      </c>
      <c r="AF398" t="s">
        <v>3</v>
      </c>
      <c r="AG398">
        <v>0.05</v>
      </c>
      <c r="AH398">
        <v>2</v>
      </c>
      <c r="AI398">
        <v>48585005</v>
      </c>
      <c r="AJ398">
        <v>373</v>
      </c>
      <c r="AK398">
        <v>0</v>
      </c>
      <c r="AL398">
        <v>0</v>
      </c>
      <c r="AM398">
        <v>0</v>
      </c>
      <c r="AN398">
        <v>0</v>
      </c>
      <c r="AO398">
        <v>0</v>
      </c>
      <c r="AP398">
        <v>0</v>
      </c>
      <c r="AQ398">
        <v>0</v>
      </c>
      <c r="AR398">
        <v>0</v>
      </c>
    </row>
    <row r="399" spans="1:44">
      <c r="A399">
        <f>ROW(Source!A170)</f>
        <v>170</v>
      </c>
      <c r="B399">
        <v>48585019</v>
      </c>
      <c r="C399">
        <v>48585002</v>
      </c>
      <c r="D399">
        <v>40547010</v>
      </c>
      <c r="E399">
        <v>1</v>
      </c>
      <c r="F399">
        <v>1</v>
      </c>
      <c r="G399">
        <v>1</v>
      </c>
      <c r="H399">
        <v>2</v>
      </c>
      <c r="I399" t="s">
        <v>1052</v>
      </c>
      <c r="J399" t="s">
        <v>1053</v>
      </c>
      <c r="K399" t="s">
        <v>1054</v>
      </c>
      <c r="L399">
        <v>1368</v>
      </c>
      <c r="N399">
        <v>1011</v>
      </c>
      <c r="O399" t="s">
        <v>997</v>
      </c>
      <c r="P399" t="s">
        <v>997</v>
      </c>
      <c r="Q399">
        <v>1</v>
      </c>
      <c r="X399">
        <v>0.03</v>
      </c>
      <c r="Y399">
        <v>0</v>
      </c>
      <c r="Z399">
        <v>124.14</v>
      </c>
      <c r="AA399">
        <v>12.1</v>
      </c>
      <c r="AB399">
        <v>0</v>
      </c>
      <c r="AC399">
        <v>0</v>
      </c>
      <c r="AD399">
        <v>1</v>
      </c>
      <c r="AE399">
        <v>0</v>
      </c>
      <c r="AF399" t="s">
        <v>3</v>
      </c>
      <c r="AG399">
        <v>0.03</v>
      </c>
      <c r="AH399">
        <v>2</v>
      </c>
      <c r="AI399">
        <v>48585006</v>
      </c>
      <c r="AJ399">
        <v>374</v>
      </c>
      <c r="AK399">
        <v>0</v>
      </c>
      <c r="AL399">
        <v>0</v>
      </c>
      <c r="AM399">
        <v>0</v>
      </c>
      <c r="AN399">
        <v>0</v>
      </c>
      <c r="AO399">
        <v>0</v>
      </c>
      <c r="AP399">
        <v>0</v>
      </c>
      <c r="AQ399">
        <v>0</v>
      </c>
      <c r="AR399">
        <v>0</v>
      </c>
    </row>
    <row r="400" spans="1:44">
      <c r="A400">
        <f>ROW(Source!A170)</f>
        <v>170</v>
      </c>
      <c r="B400">
        <v>48585020</v>
      </c>
      <c r="C400">
        <v>48585002</v>
      </c>
      <c r="D400">
        <v>40547416</v>
      </c>
      <c r="E400">
        <v>1</v>
      </c>
      <c r="F400">
        <v>1</v>
      </c>
      <c r="G400">
        <v>1</v>
      </c>
      <c r="H400">
        <v>2</v>
      </c>
      <c r="I400" t="s">
        <v>1275</v>
      </c>
      <c r="J400" t="s">
        <v>1276</v>
      </c>
      <c r="K400" t="s">
        <v>1277</v>
      </c>
      <c r="L400">
        <v>1368</v>
      </c>
      <c r="N400">
        <v>1011</v>
      </c>
      <c r="O400" t="s">
        <v>997</v>
      </c>
      <c r="P400" t="s">
        <v>997</v>
      </c>
      <c r="Q400">
        <v>1</v>
      </c>
      <c r="X400">
        <v>4.6399999999999997</v>
      </c>
      <c r="Y400">
        <v>0</v>
      </c>
      <c r="Z400">
        <v>101.79</v>
      </c>
      <c r="AA400">
        <v>12.1</v>
      </c>
      <c r="AB400">
        <v>0</v>
      </c>
      <c r="AC400">
        <v>0</v>
      </c>
      <c r="AD400">
        <v>1</v>
      </c>
      <c r="AE400">
        <v>0</v>
      </c>
      <c r="AF400" t="s">
        <v>3</v>
      </c>
      <c r="AG400">
        <v>4.6399999999999997</v>
      </c>
      <c r="AH400">
        <v>2</v>
      </c>
      <c r="AI400">
        <v>48585007</v>
      </c>
      <c r="AJ400">
        <v>375</v>
      </c>
      <c r="AK400">
        <v>0</v>
      </c>
      <c r="AL400">
        <v>0</v>
      </c>
      <c r="AM400">
        <v>0</v>
      </c>
      <c r="AN400">
        <v>0</v>
      </c>
      <c r="AO400">
        <v>0</v>
      </c>
      <c r="AP400">
        <v>0</v>
      </c>
      <c r="AQ400">
        <v>0</v>
      </c>
      <c r="AR400">
        <v>0</v>
      </c>
    </row>
    <row r="401" spans="1:44">
      <c r="A401">
        <f>ROW(Source!A170)</f>
        <v>170</v>
      </c>
      <c r="B401">
        <v>48585021</v>
      </c>
      <c r="C401">
        <v>48585002</v>
      </c>
      <c r="D401">
        <v>40548857</v>
      </c>
      <c r="E401">
        <v>1</v>
      </c>
      <c r="F401">
        <v>1</v>
      </c>
      <c r="G401">
        <v>1</v>
      </c>
      <c r="H401">
        <v>2</v>
      </c>
      <c r="I401" t="s">
        <v>1028</v>
      </c>
      <c r="J401" t="s">
        <v>1029</v>
      </c>
      <c r="K401" t="s">
        <v>1030</v>
      </c>
      <c r="L401">
        <v>1368</v>
      </c>
      <c r="N401">
        <v>1011</v>
      </c>
      <c r="O401" t="s">
        <v>997</v>
      </c>
      <c r="P401" t="s">
        <v>997</v>
      </c>
      <c r="Q401">
        <v>1</v>
      </c>
      <c r="X401">
        <v>0.22</v>
      </c>
      <c r="Y401">
        <v>0</v>
      </c>
      <c r="Z401">
        <v>91.76</v>
      </c>
      <c r="AA401">
        <v>10.35</v>
      </c>
      <c r="AB401">
        <v>0</v>
      </c>
      <c r="AC401">
        <v>0</v>
      </c>
      <c r="AD401">
        <v>1</v>
      </c>
      <c r="AE401">
        <v>0</v>
      </c>
      <c r="AF401" t="s">
        <v>3</v>
      </c>
      <c r="AG401">
        <v>0.22</v>
      </c>
      <c r="AH401">
        <v>2</v>
      </c>
      <c r="AI401">
        <v>48585008</v>
      </c>
      <c r="AJ401">
        <v>376</v>
      </c>
      <c r="AK401">
        <v>0</v>
      </c>
      <c r="AL401">
        <v>0</v>
      </c>
      <c r="AM401">
        <v>0</v>
      </c>
      <c r="AN401">
        <v>0</v>
      </c>
      <c r="AO401">
        <v>0</v>
      </c>
      <c r="AP401">
        <v>0</v>
      </c>
      <c r="AQ401">
        <v>0</v>
      </c>
      <c r="AR401">
        <v>0</v>
      </c>
    </row>
    <row r="402" spans="1:44">
      <c r="A402">
        <f>ROW(Source!A170)</f>
        <v>170</v>
      </c>
      <c r="B402">
        <v>48585022</v>
      </c>
      <c r="C402">
        <v>48585002</v>
      </c>
      <c r="D402">
        <v>40489223</v>
      </c>
      <c r="E402">
        <v>1</v>
      </c>
      <c r="F402">
        <v>1</v>
      </c>
      <c r="G402">
        <v>1</v>
      </c>
      <c r="H402">
        <v>3</v>
      </c>
      <c r="I402" t="s">
        <v>1278</v>
      </c>
      <c r="J402" t="s">
        <v>1279</v>
      </c>
      <c r="K402" t="s">
        <v>1280</v>
      </c>
      <c r="L402">
        <v>1348</v>
      </c>
      <c r="N402">
        <v>1009</v>
      </c>
      <c r="O402" t="s">
        <v>40</v>
      </c>
      <c r="P402" t="s">
        <v>40</v>
      </c>
      <c r="Q402">
        <v>1000</v>
      </c>
      <c r="X402">
        <v>5.1000000000000004E-4</v>
      </c>
      <c r="Y402">
        <v>22558</v>
      </c>
      <c r="Z402">
        <v>0</v>
      </c>
      <c r="AA402">
        <v>0</v>
      </c>
      <c r="AB402">
        <v>0</v>
      </c>
      <c r="AC402">
        <v>0</v>
      </c>
      <c r="AD402">
        <v>1</v>
      </c>
      <c r="AE402">
        <v>0</v>
      </c>
      <c r="AF402" t="s">
        <v>3</v>
      </c>
      <c r="AG402">
        <v>5.1000000000000004E-4</v>
      </c>
      <c r="AH402">
        <v>2</v>
      </c>
      <c r="AI402">
        <v>48585009</v>
      </c>
      <c r="AJ402">
        <v>377</v>
      </c>
      <c r="AK402">
        <v>0</v>
      </c>
      <c r="AL402">
        <v>0</v>
      </c>
      <c r="AM402">
        <v>0</v>
      </c>
      <c r="AN402">
        <v>0</v>
      </c>
      <c r="AO402">
        <v>0</v>
      </c>
      <c r="AP402">
        <v>0</v>
      </c>
      <c r="AQ402">
        <v>0</v>
      </c>
      <c r="AR402">
        <v>0</v>
      </c>
    </row>
    <row r="403" spans="1:44">
      <c r="A403">
        <f>ROW(Source!A170)</f>
        <v>170</v>
      </c>
      <c r="B403">
        <v>48585023</v>
      </c>
      <c r="C403">
        <v>48585002</v>
      </c>
      <c r="D403">
        <v>40484313</v>
      </c>
      <c r="E403">
        <v>1</v>
      </c>
      <c r="F403">
        <v>1</v>
      </c>
      <c r="G403">
        <v>1</v>
      </c>
      <c r="H403">
        <v>3</v>
      </c>
      <c r="I403" t="s">
        <v>1281</v>
      </c>
      <c r="J403" t="s">
        <v>1282</v>
      </c>
      <c r="K403" t="s">
        <v>1283</v>
      </c>
      <c r="L403">
        <v>1346</v>
      </c>
      <c r="N403">
        <v>1009</v>
      </c>
      <c r="O403" t="s">
        <v>220</v>
      </c>
      <c r="P403" t="s">
        <v>220</v>
      </c>
      <c r="Q403">
        <v>1</v>
      </c>
      <c r="X403">
        <v>0.17</v>
      </c>
      <c r="Y403">
        <v>28.93</v>
      </c>
      <c r="Z403">
        <v>0</v>
      </c>
      <c r="AA403">
        <v>0</v>
      </c>
      <c r="AB403">
        <v>0</v>
      </c>
      <c r="AC403">
        <v>0</v>
      </c>
      <c r="AD403">
        <v>1</v>
      </c>
      <c r="AE403">
        <v>0</v>
      </c>
      <c r="AF403" t="s">
        <v>3</v>
      </c>
      <c r="AG403">
        <v>0.17</v>
      </c>
      <c r="AH403">
        <v>2</v>
      </c>
      <c r="AI403">
        <v>48585010</v>
      </c>
      <c r="AJ403">
        <v>378</v>
      </c>
      <c r="AK403">
        <v>0</v>
      </c>
      <c r="AL403">
        <v>0</v>
      </c>
      <c r="AM403">
        <v>0</v>
      </c>
      <c r="AN403">
        <v>0</v>
      </c>
      <c r="AO403">
        <v>0</v>
      </c>
      <c r="AP403">
        <v>0</v>
      </c>
      <c r="AQ403">
        <v>0</v>
      </c>
      <c r="AR403">
        <v>0</v>
      </c>
    </row>
    <row r="404" spans="1:44">
      <c r="A404">
        <f>ROW(Source!A170)</f>
        <v>170</v>
      </c>
      <c r="B404">
        <v>48585024</v>
      </c>
      <c r="C404">
        <v>48585002</v>
      </c>
      <c r="D404">
        <v>40482981</v>
      </c>
      <c r="E404">
        <v>1</v>
      </c>
      <c r="F404">
        <v>1</v>
      </c>
      <c r="G404">
        <v>1</v>
      </c>
      <c r="H404">
        <v>3</v>
      </c>
      <c r="I404" t="s">
        <v>1284</v>
      </c>
      <c r="J404" t="s">
        <v>1285</v>
      </c>
      <c r="K404" t="s">
        <v>1286</v>
      </c>
      <c r="L404">
        <v>1356</v>
      </c>
      <c r="N404">
        <v>1010</v>
      </c>
      <c r="O404" t="s">
        <v>898</v>
      </c>
      <c r="P404" t="s">
        <v>898</v>
      </c>
      <c r="Q404">
        <v>1000</v>
      </c>
      <c r="X404">
        <v>0.06</v>
      </c>
      <c r="Y404">
        <v>253.8</v>
      </c>
      <c r="Z404">
        <v>0</v>
      </c>
      <c r="AA404">
        <v>0</v>
      </c>
      <c r="AB404">
        <v>0</v>
      </c>
      <c r="AC404">
        <v>0</v>
      </c>
      <c r="AD404">
        <v>1</v>
      </c>
      <c r="AE404">
        <v>0</v>
      </c>
      <c r="AF404" t="s">
        <v>3</v>
      </c>
      <c r="AG404">
        <v>0.06</v>
      </c>
      <c r="AH404">
        <v>2</v>
      </c>
      <c r="AI404">
        <v>48585011</v>
      </c>
      <c r="AJ404">
        <v>379</v>
      </c>
      <c r="AK404">
        <v>0</v>
      </c>
      <c r="AL404">
        <v>0</v>
      </c>
      <c r="AM404">
        <v>0</v>
      </c>
      <c r="AN404">
        <v>0</v>
      </c>
      <c r="AO404">
        <v>0</v>
      </c>
      <c r="AP404">
        <v>0</v>
      </c>
      <c r="AQ404">
        <v>0</v>
      </c>
      <c r="AR404">
        <v>0</v>
      </c>
    </row>
    <row r="405" spans="1:44">
      <c r="A405">
        <f>ROW(Source!A170)</f>
        <v>170</v>
      </c>
      <c r="B405">
        <v>48585025</v>
      </c>
      <c r="C405">
        <v>48585002</v>
      </c>
      <c r="D405">
        <v>40487646</v>
      </c>
      <c r="E405">
        <v>1</v>
      </c>
      <c r="F405">
        <v>1</v>
      </c>
      <c r="G405">
        <v>1</v>
      </c>
      <c r="H405">
        <v>3</v>
      </c>
      <c r="I405" t="s">
        <v>1287</v>
      </c>
      <c r="J405" t="s">
        <v>1288</v>
      </c>
      <c r="K405" t="s">
        <v>1289</v>
      </c>
      <c r="L405">
        <v>1346</v>
      </c>
      <c r="N405">
        <v>1009</v>
      </c>
      <c r="O405" t="s">
        <v>220</v>
      </c>
      <c r="P405" t="s">
        <v>220</v>
      </c>
      <c r="Q405">
        <v>1</v>
      </c>
      <c r="X405">
        <v>0.33</v>
      </c>
      <c r="Y405">
        <v>25.38</v>
      </c>
      <c r="Z405">
        <v>0</v>
      </c>
      <c r="AA405">
        <v>0</v>
      </c>
      <c r="AB405">
        <v>0</v>
      </c>
      <c r="AC405">
        <v>0</v>
      </c>
      <c r="AD405">
        <v>1</v>
      </c>
      <c r="AE405">
        <v>0</v>
      </c>
      <c r="AF405" t="s">
        <v>3</v>
      </c>
      <c r="AG405">
        <v>0.33</v>
      </c>
      <c r="AH405">
        <v>2</v>
      </c>
      <c r="AI405">
        <v>48585012</v>
      </c>
      <c r="AJ405">
        <v>380</v>
      </c>
      <c r="AK405">
        <v>0</v>
      </c>
      <c r="AL405">
        <v>0</v>
      </c>
      <c r="AM405">
        <v>0</v>
      </c>
      <c r="AN405">
        <v>0</v>
      </c>
      <c r="AO405">
        <v>0</v>
      </c>
      <c r="AP405">
        <v>0</v>
      </c>
      <c r="AQ405">
        <v>0</v>
      </c>
      <c r="AR405">
        <v>0</v>
      </c>
    </row>
    <row r="406" spans="1:44">
      <c r="A406">
        <f>ROW(Source!A170)</f>
        <v>170</v>
      </c>
      <c r="B406">
        <v>48585026</v>
      </c>
      <c r="C406">
        <v>48585002</v>
      </c>
      <c r="D406">
        <v>40492540</v>
      </c>
      <c r="E406">
        <v>1</v>
      </c>
      <c r="F406">
        <v>1</v>
      </c>
      <c r="G406">
        <v>1</v>
      </c>
      <c r="H406">
        <v>3</v>
      </c>
      <c r="I406" t="s">
        <v>1592</v>
      </c>
      <c r="J406" t="s">
        <v>1593</v>
      </c>
      <c r="K406" t="s">
        <v>1594</v>
      </c>
      <c r="L406">
        <v>1354</v>
      </c>
      <c r="N406">
        <v>1010</v>
      </c>
      <c r="O406" t="s">
        <v>170</v>
      </c>
      <c r="P406" t="s">
        <v>170</v>
      </c>
      <c r="Q406">
        <v>1</v>
      </c>
      <c r="X406">
        <v>0</v>
      </c>
      <c r="Y406">
        <v>0</v>
      </c>
      <c r="Z406">
        <v>0</v>
      </c>
      <c r="AA406">
        <v>0</v>
      </c>
      <c r="AB406">
        <v>0</v>
      </c>
      <c r="AC406">
        <v>1</v>
      </c>
      <c r="AD406">
        <v>0</v>
      </c>
      <c r="AE406">
        <v>0</v>
      </c>
      <c r="AF406" t="s">
        <v>3</v>
      </c>
      <c r="AG406">
        <v>0</v>
      </c>
      <c r="AH406">
        <v>3</v>
      </c>
      <c r="AI406">
        <v>-1</v>
      </c>
      <c r="AJ406" t="s">
        <v>3</v>
      </c>
      <c r="AK406">
        <v>0</v>
      </c>
      <c r="AL406">
        <v>0</v>
      </c>
      <c r="AM406">
        <v>0</v>
      </c>
      <c r="AN406">
        <v>0</v>
      </c>
      <c r="AO406">
        <v>0</v>
      </c>
      <c r="AP406">
        <v>0</v>
      </c>
      <c r="AQ406">
        <v>0</v>
      </c>
      <c r="AR406">
        <v>0</v>
      </c>
    </row>
    <row r="407" spans="1:44">
      <c r="A407">
        <f>ROW(Source!A170)</f>
        <v>170</v>
      </c>
      <c r="B407">
        <v>48585027</v>
      </c>
      <c r="C407">
        <v>48585002</v>
      </c>
      <c r="D407">
        <v>40496702</v>
      </c>
      <c r="E407">
        <v>1</v>
      </c>
      <c r="F407">
        <v>1</v>
      </c>
      <c r="G407">
        <v>1</v>
      </c>
      <c r="H407">
        <v>3</v>
      </c>
      <c r="I407" t="s">
        <v>1290</v>
      </c>
      <c r="J407" t="s">
        <v>1291</v>
      </c>
      <c r="K407" t="s">
        <v>1292</v>
      </c>
      <c r="L407">
        <v>1346</v>
      </c>
      <c r="N407">
        <v>1009</v>
      </c>
      <c r="O407" t="s">
        <v>220</v>
      </c>
      <c r="P407" t="s">
        <v>220</v>
      </c>
      <c r="Q407">
        <v>1</v>
      </c>
      <c r="X407">
        <v>0.2</v>
      </c>
      <c r="Y407">
        <v>12.05</v>
      </c>
      <c r="Z407">
        <v>0</v>
      </c>
      <c r="AA407">
        <v>0</v>
      </c>
      <c r="AB407">
        <v>0</v>
      </c>
      <c r="AC407">
        <v>0</v>
      </c>
      <c r="AD407">
        <v>1</v>
      </c>
      <c r="AE407">
        <v>0</v>
      </c>
      <c r="AF407" t="s">
        <v>3</v>
      </c>
      <c r="AG407">
        <v>0.2</v>
      </c>
      <c r="AH407">
        <v>2</v>
      </c>
      <c r="AI407">
        <v>48585013</v>
      </c>
      <c r="AJ407">
        <v>381</v>
      </c>
      <c r="AK407">
        <v>0</v>
      </c>
      <c r="AL407">
        <v>0</v>
      </c>
      <c r="AM407">
        <v>0</v>
      </c>
      <c r="AN407">
        <v>0</v>
      </c>
      <c r="AO407">
        <v>0</v>
      </c>
      <c r="AP407">
        <v>0</v>
      </c>
      <c r="AQ407">
        <v>0</v>
      </c>
      <c r="AR407">
        <v>0</v>
      </c>
    </row>
    <row r="408" spans="1:44">
      <c r="A408">
        <f>ROW(Source!A170)</f>
        <v>170</v>
      </c>
      <c r="B408">
        <v>48585028</v>
      </c>
      <c r="C408">
        <v>48585002</v>
      </c>
      <c r="D408">
        <v>40512524</v>
      </c>
      <c r="E408">
        <v>1</v>
      </c>
      <c r="F408">
        <v>1</v>
      </c>
      <c r="G408">
        <v>1</v>
      </c>
      <c r="H408">
        <v>3</v>
      </c>
      <c r="I408" t="s">
        <v>1595</v>
      </c>
      <c r="J408" t="s">
        <v>1596</v>
      </c>
      <c r="K408" t="s">
        <v>1597</v>
      </c>
      <c r="L408">
        <v>1346</v>
      </c>
      <c r="N408">
        <v>1009</v>
      </c>
      <c r="O408" t="s">
        <v>220</v>
      </c>
      <c r="P408" t="s">
        <v>220</v>
      </c>
      <c r="Q408">
        <v>1</v>
      </c>
      <c r="X408">
        <v>0</v>
      </c>
      <c r="Y408">
        <v>0</v>
      </c>
      <c r="Z408">
        <v>0</v>
      </c>
      <c r="AA408">
        <v>0</v>
      </c>
      <c r="AB408">
        <v>0</v>
      </c>
      <c r="AC408">
        <v>1</v>
      </c>
      <c r="AD408">
        <v>0</v>
      </c>
      <c r="AE408">
        <v>0</v>
      </c>
      <c r="AF408" t="s">
        <v>3</v>
      </c>
      <c r="AG408">
        <v>0</v>
      </c>
      <c r="AH408">
        <v>3</v>
      </c>
      <c r="AI408">
        <v>-1</v>
      </c>
      <c r="AJ408" t="s">
        <v>3</v>
      </c>
      <c r="AK408">
        <v>0</v>
      </c>
      <c r="AL408">
        <v>0</v>
      </c>
      <c r="AM408">
        <v>0</v>
      </c>
      <c r="AN408">
        <v>0</v>
      </c>
      <c r="AO408">
        <v>0</v>
      </c>
      <c r="AP408">
        <v>0</v>
      </c>
      <c r="AQ408">
        <v>0</v>
      </c>
      <c r="AR408">
        <v>0</v>
      </c>
    </row>
    <row r="409" spans="1:44">
      <c r="A409">
        <f>ROW(Source!A170)</f>
        <v>170</v>
      </c>
      <c r="B409">
        <v>48585029</v>
      </c>
      <c r="C409">
        <v>48585002</v>
      </c>
      <c r="D409">
        <v>40516273</v>
      </c>
      <c r="E409">
        <v>1</v>
      </c>
      <c r="F409">
        <v>1</v>
      </c>
      <c r="G409">
        <v>1</v>
      </c>
      <c r="H409">
        <v>3</v>
      </c>
      <c r="I409" t="s">
        <v>1598</v>
      </c>
      <c r="J409" t="s">
        <v>1599</v>
      </c>
      <c r="K409" t="s">
        <v>1600</v>
      </c>
      <c r="L409">
        <v>1354</v>
      </c>
      <c r="N409">
        <v>1010</v>
      </c>
      <c r="O409" t="s">
        <v>170</v>
      </c>
      <c r="P409" t="s">
        <v>170</v>
      </c>
      <c r="Q409">
        <v>1</v>
      </c>
      <c r="X409">
        <v>0</v>
      </c>
      <c r="Y409">
        <v>0</v>
      </c>
      <c r="Z409">
        <v>0</v>
      </c>
      <c r="AA409">
        <v>0</v>
      </c>
      <c r="AB409">
        <v>0</v>
      </c>
      <c r="AC409">
        <v>1</v>
      </c>
      <c r="AD409">
        <v>0</v>
      </c>
      <c r="AE409">
        <v>0</v>
      </c>
      <c r="AF409" t="s">
        <v>3</v>
      </c>
      <c r="AG409">
        <v>0</v>
      </c>
      <c r="AH409">
        <v>3</v>
      </c>
      <c r="AI409">
        <v>-1</v>
      </c>
      <c r="AJ409" t="s">
        <v>3</v>
      </c>
      <c r="AK409">
        <v>0</v>
      </c>
      <c r="AL409">
        <v>0</v>
      </c>
      <c r="AM409">
        <v>0</v>
      </c>
      <c r="AN409">
        <v>0</v>
      </c>
      <c r="AO409">
        <v>0</v>
      </c>
      <c r="AP409">
        <v>0</v>
      </c>
      <c r="AQ409">
        <v>0</v>
      </c>
      <c r="AR409">
        <v>0</v>
      </c>
    </row>
    <row r="410" spans="1:44">
      <c r="A410">
        <f>ROW(Source!A170)</f>
        <v>170</v>
      </c>
      <c r="B410">
        <v>48585030</v>
      </c>
      <c r="C410">
        <v>48585002</v>
      </c>
      <c r="D410">
        <v>40525245</v>
      </c>
      <c r="E410">
        <v>1</v>
      </c>
      <c r="F410">
        <v>1</v>
      </c>
      <c r="G410">
        <v>1</v>
      </c>
      <c r="H410">
        <v>3</v>
      </c>
      <c r="I410" t="s">
        <v>1293</v>
      </c>
      <c r="J410" t="s">
        <v>1294</v>
      </c>
      <c r="K410" t="s">
        <v>1295</v>
      </c>
      <c r="L410">
        <v>1346</v>
      </c>
      <c r="N410">
        <v>1009</v>
      </c>
      <c r="O410" t="s">
        <v>220</v>
      </c>
      <c r="P410" t="s">
        <v>220</v>
      </c>
      <c r="Q410">
        <v>1</v>
      </c>
      <c r="X410">
        <v>4.0000000000000001E-3</v>
      </c>
      <c r="Y410">
        <v>1.42</v>
      </c>
      <c r="Z410">
        <v>0</v>
      </c>
      <c r="AA410">
        <v>0</v>
      </c>
      <c r="AB410">
        <v>0</v>
      </c>
      <c r="AC410">
        <v>0</v>
      </c>
      <c r="AD410">
        <v>1</v>
      </c>
      <c r="AE410">
        <v>0</v>
      </c>
      <c r="AF410" t="s">
        <v>3</v>
      </c>
      <c r="AG410">
        <v>4.0000000000000001E-3</v>
      </c>
      <c r="AH410">
        <v>2</v>
      </c>
      <c r="AI410">
        <v>48585014</v>
      </c>
      <c r="AJ410">
        <v>382</v>
      </c>
      <c r="AK410">
        <v>0</v>
      </c>
      <c r="AL410">
        <v>0</v>
      </c>
      <c r="AM410">
        <v>0</v>
      </c>
      <c r="AN410">
        <v>0</v>
      </c>
      <c r="AO410">
        <v>0</v>
      </c>
      <c r="AP410">
        <v>0</v>
      </c>
      <c r="AQ410">
        <v>0</v>
      </c>
      <c r="AR410">
        <v>0</v>
      </c>
    </row>
    <row r="411" spans="1:44">
      <c r="A411">
        <f>ROW(Source!A170)</f>
        <v>170</v>
      </c>
      <c r="B411">
        <v>48585031</v>
      </c>
      <c r="C411">
        <v>48585002</v>
      </c>
      <c r="D411">
        <v>40525967</v>
      </c>
      <c r="E411">
        <v>1</v>
      </c>
      <c r="F411">
        <v>1</v>
      </c>
      <c r="G411">
        <v>1</v>
      </c>
      <c r="H411">
        <v>3</v>
      </c>
      <c r="I411" t="s">
        <v>1090</v>
      </c>
      <c r="J411" t="s">
        <v>1091</v>
      </c>
      <c r="K411" t="s">
        <v>1092</v>
      </c>
      <c r="L411">
        <v>1339</v>
      </c>
      <c r="N411">
        <v>1007</v>
      </c>
      <c r="O411" t="s">
        <v>1040</v>
      </c>
      <c r="P411" t="s">
        <v>1040</v>
      </c>
      <c r="Q411">
        <v>1</v>
      </c>
      <c r="X411">
        <v>1.21</v>
      </c>
      <c r="Y411">
        <v>2.4700000000000002</v>
      </c>
      <c r="Z411">
        <v>0</v>
      </c>
      <c r="AA411">
        <v>0</v>
      </c>
      <c r="AB411">
        <v>0</v>
      </c>
      <c r="AC411">
        <v>0</v>
      </c>
      <c r="AD411">
        <v>1</v>
      </c>
      <c r="AE411">
        <v>0</v>
      </c>
      <c r="AF411" t="s">
        <v>3</v>
      </c>
      <c r="AG411">
        <v>1.21</v>
      </c>
      <c r="AH411">
        <v>2</v>
      </c>
      <c r="AI411">
        <v>48585015</v>
      </c>
      <c r="AJ411">
        <v>383</v>
      </c>
      <c r="AK411">
        <v>0</v>
      </c>
      <c r="AL411">
        <v>0</v>
      </c>
      <c r="AM411">
        <v>0</v>
      </c>
      <c r="AN411">
        <v>0</v>
      </c>
      <c r="AO411">
        <v>0</v>
      </c>
      <c r="AP411">
        <v>0</v>
      </c>
      <c r="AQ411">
        <v>0</v>
      </c>
      <c r="AR411">
        <v>0</v>
      </c>
    </row>
    <row r="412" spans="1:44">
      <c r="A412">
        <f>ROW(Source!A170)</f>
        <v>170</v>
      </c>
      <c r="B412">
        <v>48585032</v>
      </c>
      <c r="C412">
        <v>48585002</v>
      </c>
      <c r="D412">
        <v>40534107</v>
      </c>
      <c r="E412">
        <v>1</v>
      </c>
      <c r="F412">
        <v>1</v>
      </c>
      <c r="G412">
        <v>1</v>
      </c>
      <c r="H412">
        <v>3</v>
      </c>
      <c r="I412" t="s">
        <v>385</v>
      </c>
      <c r="J412" t="s">
        <v>387</v>
      </c>
      <c r="K412" t="s">
        <v>386</v>
      </c>
      <c r="L412">
        <v>1302</v>
      </c>
      <c r="N412">
        <v>1003</v>
      </c>
      <c r="O412" t="s">
        <v>365</v>
      </c>
      <c r="P412" t="s">
        <v>365</v>
      </c>
      <c r="Q412">
        <v>10</v>
      </c>
      <c r="X412">
        <v>9.3800000000000008</v>
      </c>
      <c r="Y412">
        <v>74.599999999999994</v>
      </c>
      <c r="Z412">
        <v>0</v>
      </c>
      <c r="AA412">
        <v>0</v>
      </c>
      <c r="AB412">
        <v>0</v>
      </c>
      <c r="AC412">
        <v>0</v>
      </c>
      <c r="AD412">
        <v>1</v>
      </c>
      <c r="AE412">
        <v>0</v>
      </c>
      <c r="AF412" t="s">
        <v>3</v>
      </c>
      <c r="AG412">
        <v>9.3800000000000008</v>
      </c>
      <c r="AH412">
        <v>3</v>
      </c>
      <c r="AI412">
        <v>-1</v>
      </c>
      <c r="AJ412" t="s">
        <v>3</v>
      </c>
      <c r="AK412">
        <v>0</v>
      </c>
      <c r="AL412">
        <v>0</v>
      </c>
      <c r="AM412">
        <v>0</v>
      </c>
      <c r="AN412">
        <v>0</v>
      </c>
      <c r="AO412">
        <v>0</v>
      </c>
      <c r="AP412">
        <v>0</v>
      </c>
      <c r="AQ412">
        <v>0</v>
      </c>
      <c r="AR412">
        <v>0</v>
      </c>
    </row>
    <row r="413" spans="1:44">
      <c r="A413">
        <f>ROW(Source!A181)</f>
        <v>181</v>
      </c>
      <c r="B413">
        <v>48585057</v>
      </c>
      <c r="C413">
        <v>48585043</v>
      </c>
      <c r="D413">
        <v>23146426</v>
      </c>
      <c r="E413">
        <v>1</v>
      </c>
      <c r="F413">
        <v>1</v>
      </c>
      <c r="G413">
        <v>1</v>
      </c>
      <c r="H413">
        <v>1</v>
      </c>
      <c r="I413" t="s">
        <v>1102</v>
      </c>
      <c r="J413" t="s">
        <v>3</v>
      </c>
      <c r="K413" t="s">
        <v>1103</v>
      </c>
      <c r="L413">
        <v>1369</v>
      </c>
      <c r="N413">
        <v>1013</v>
      </c>
      <c r="O413" t="s">
        <v>991</v>
      </c>
      <c r="P413" t="s">
        <v>991</v>
      </c>
      <c r="Q413">
        <v>1</v>
      </c>
      <c r="X413">
        <v>190.24</v>
      </c>
      <c r="Y413">
        <v>0</v>
      </c>
      <c r="Z413">
        <v>0</v>
      </c>
      <c r="AA413">
        <v>0</v>
      </c>
      <c r="AB413">
        <v>9.27</v>
      </c>
      <c r="AC413">
        <v>0</v>
      </c>
      <c r="AD413">
        <v>1</v>
      </c>
      <c r="AE413">
        <v>1</v>
      </c>
      <c r="AF413" t="s">
        <v>3</v>
      </c>
      <c r="AG413">
        <v>190.24</v>
      </c>
      <c r="AH413">
        <v>2</v>
      </c>
      <c r="AI413">
        <v>48585044</v>
      </c>
      <c r="AJ413">
        <v>384</v>
      </c>
      <c r="AK413">
        <v>0</v>
      </c>
      <c r="AL413">
        <v>0</v>
      </c>
      <c r="AM413">
        <v>0</v>
      </c>
      <c r="AN413">
        <v>0</v>
      </c>
      <c r="AO413">
        <v>0</v>
      </c>
      <c r="AP413">
        <v>0</v>
      </c>
      <c r="AQ413">
        <v>0</v>
      </c>
      <c r="AR413">
        <v>0</v>
      </c>
    </row>
    <row r="414" spans="1:44">
      <c r="A414">
        <f>ROW(Source!A181)</f>
        <v>181</v>
      </c>
      <c r="B414">
        <v>48585058</v>
      </c>
      <c r="C414">
        <v>48585043</v>
      </c>
      <c r="D414">
        <v>121548</v>
      </c>
      <c r="E414">
        <v>1</v>
      </c>
      <c r="F414">
        <v>1</v>
      </c>
      <c r="G414">
        <v>1</v>
      </c>
      <c r="H414">
        <v>1</v>
      </c>
      <c r="I414" t="s">
        <v>24</v>
      </c>
      <c r="J414" t="s">
        <v>3</v>
      </c>
      <c r="K414" t="s">
        <v>992</v>
      </c>
      <c r="L414">
        <v>608254</v>
      </c>
      <c r="N414">
        <v>1013</v>
      </c>
      <c r="O414" t="s">
        <v>993</v>
      </c>
      <c r="P414" t="s">
        <v>993</v>
      </c>
      <c r="Q414">
        <v>1</v>
      </c>
      <c r="X414">
        <v>13.42</v>
      </c>
      <c r="Y414">
        <v>0</v>
      </c>
      <c r="Z414">
        <v>0</v>
      </c>
      <c r="AA414">
        <v>0</v>
      </c>
      <c r="AB414">
        <v>0</v>
      </c>
      <c r="AC414">
        <v>0</v>
      </c>
      <c r="AD414">
        <v>1</v>
      </c>
      <c r="AE414">
        <v>2</v>
      </c>
      <c r="AF414" t="s">
        <v>3</v>
      </c>
      <c r="AG414">
        <v>13.42</v>
      </c>
      <c r="AH414">
        <v>2</v>
      </c>
      <c r="AI414">
        <v>48585045</v>
      </c>
      <c r="AJ414">
        <v>385</v>
      </c>
      <c r="AK414">
        <v>0</v>
      </c>
      <c r="AL414">
        <v>0</v>
      </c>
      <c r="AM414">
        <v>0</v>
      </c>
      <c r="AN414">
        <v>0</v>
      </c>
      <c r="AO414">
        <v>0</v>
      </c>
      <c r="AP414">
        <v>0</v>
      </c>
      <c r="AQ414">
        <v>0</v>
      </c>
      <c r="AR414">
        <v>0</v>
      </c>
    </row>
    <row r="415" spans="1:44">
      <c r="A415">
        <f>ROW(Source!A181)</f>
        <v>181</v>
      </c>
      <c r="B415">
        <v>48585059</v>
      </c>
      <c r="C415">
        <v>48585043</v>
      </c>
      <c r="D415">
        <v>40546929</v>
      </c>
      <c r="E415">
        <v>1</v>
      </c>
      <c r="F415">
        <v>1</v>
      </c>
      <c r="G415">
        <v>1</v>
      </c>
      <c r="H415">
        <v>2</v>
      </c>
      <c r="I415" t="s">
        <v>1049</v>
      </c>
      <c r="J415" t="s">
        <v>1050</v>
      </c>
      <c r="K415" t="s">
        <v>1051</v>
      </c>
      <c r="L415">
        <v>1368</v>
      </c>
      <c r="N415">
        <v>1011</v>
      </c>
      <c r="O415" t="s">
        <v>997</v>
      </c>
      <c r="P415" t="s">
        <v>997</v>
      </c>
      <c r="Q415">
        <v>1</v>
      </c>
      <c r="X415">
        <v>0.05</v>
      </c>
      <c r="Y415">
        <v>0</v>
      </c>
      <c r="Z415">
        <v>103.49</v>
      </c>
      <c r="AA415">
        <v>12.1</v>
      </c>
      <c r="AB415">
        <v>0</v>
      </c>
      <c r="AC415">
        <v>0</v>
      </c>
      <c r="AD415">
        <v>1</v>
      </c>
      <c r="AE415">
        <v>0</v>
      </c>
      <c r="AF415" t="s">
        <v>3</v>
      </c>
      <c r="AG415">
        <v>0.05</v>
      </c>
      <c r="AH415">
        <v>2</v>
      </c>
      <c r="AI415">
        <v>48585046</v>
      </c>
      <c r="AJ415">
        <v>386</v>
      </c>
      <c r="AK415">
        <v>0</v>
      </c>
      <c r="AL415">
        <v>0</v>
      </c>
      <c r="AM415">
        <v>0</v>
      </c>
      <c r="AN415">
        <v>0</v>
      </c>
      <c r="AO415">
        <v>0</v>
      </c>
      <c r="AP415">
        <v>0</v>
      </c>
      <c r="AQ415">
        <v>0</v>
      </c>
      <c r="AR415">
        <v>0</v>
      </c>
    </row>
    <row r="416" spans="1:44">
      <c r="A416">
        <f>ROW(Source!A181)</f>
        <v>181</v>
      </c>
      <c r="B416">
        <v>48585060</v>
      </c>
      <c r="C416">
        <v>48585043</v>
      </c>
      <c r="D416">
        <v>40547010</v>
      </c>
      <c r="E416">
        <v>1</v>
      </c>
      <c r="F416">
        <v>1</v>
      </c>
      <c r="G416">
        <v>1</v>
      </c>
      <c r="H416">
        <v>2</v>
      </c>
      <c r="I416" t="s">
        <v>1052</v>
      </c>
      <c r="J416" t="s">
        <v>1053</v>
      </c>
      <c r="K416" t="s">
        <v>1054</v>
      </c>
      <c r="L416">
        <v>1368</v>
      </c>
      <c r="N416">
        <v>1011</v>
      </c>
      <c r="O416" t="s">
        <v>997</v>
      </c>
      <c r="P416" t="s">
        <v>997</v>
      </c>
      <c r="Q416">
        <v>1</v>
      </c>
      <c r="X416">
        <v>0.03</v>
      </c>
      <c r="Y416">
        <v>0</v>
      </c>
      <c r="Z416">
        <v>124.14</v>
      </c>
      <c r="AA416">
        <v>12.1</v>
      </c>
      <c r="AB416">
        <v>0</v>
      </c>
      <c r="AC416">
        <v>0</v>
      </c>
      <c r="AD416">
        <v>1</v>
      </c>
      <c r="AE416">
        <v>0</v>
      </c>
      <c r="AF416" t="s">
        <v>3</v>
      </c>
      <c r="AG416">
        <v>0.03</v>
      </c>
      <c r="AH416">
        <v>2</v>
      </c>
      <c r="AI416">
        <v>48585047</v>
      </c>
      <c r="AJ416">
        <v>387</v>
      </c>
      <c r="AK416">
        <v>0</v>
      </c>
      <c r="AL416">
        <v>0</v>
      </c>
      <c r="AM416">
        <v>0</v>
      </c>
      <c r="AN416">
        <v>0</v>
      </c>
      <c r="AO416">
        <v>0</v>
      </c>
      <c r="AP416">
        <v>0</v>
      </c>
      <c r="AQ416">
        <v>0</v>
      </c>
      <c r="AR416">
        <v>0</v>
      </c>
    </row>
    <row r="417" spans="1:44">
      <c r="A417">
        <f>ROW(Source!A181)</f>
        <v>181</v>
      </c>
      <c r="B417">
        <v>48585061</v>
      </c>
      <c r="C417">
        <v>48585043</v>
      </c>
      <c r="D417">
        <v>40547416</v>
      </c>
      <c r="E417">
        <v>1</v>
      </c>
      <c r="F417">
        <v>1</v>
      </c>
      <c r="G417">
        <v>1</v>
      </c>
      <c r="H417">
        <v>2</v>
      </c>
      <c r="I417" t="s">
        <v>1275</v>
      </c>
      <c r="J417" t="s">
        <v>1276</v>
      </c>
      <c r="K417" t="s">
        <v>1277</v>
      </c>
      <c r="L417">
        <v>1368</v>
      </c>
      <c r="N417">
        <v>1011</v>
      </c>
      <c r="O417" t="s">
        <v>997</v>
      </c>
      <c r="P417" t="s">
        <v>997</v>
      </c>
      <c r="Q417">
        <v>1</v>
      </c>
      <c r="X417">
        <v>13.34</v>
      </c>
      <c r="Y417">
        <v>0</v>
      </c>
      <c r="Z417">
        <v>101.79</v>
      </c>
      <c r="AA417">
        <v>12.1</v>
      </c>
      <c r="AB417">
        <v>0</v>
      </c>
      <c r="AC417">
        <v>0</v>
      </c>
      <c r="AD417">
        <v>1</v>
      </c>
      <c r="AE417">
        <v>0</v>
      </c>
      <c r="AF417" t="s">
        <v>3</v>
      </c>
      <c r="AG417">
        <v>13.34</v>
      </c>
      <c r="AH417">
        <v>2</v>
      </c>
      <c r="AI417">
        <v>48585048</v>
      </c>
      <c r="AJ417">
        <v>388</v>
      </c>
      <c r="AK417">
        <v>0</v>
      </c>
      <c r="AL417">
        <v>0</v>
      </c>
      <c r="AM417">
        <v>0</v>
      </c>
      <c r="AN417">
        <v>0</v>
      </c>
      <c r="AO417">
        <v>0</v>
      </c>
      <c r="AP417">
        <v>0</v>
      </c>
      <c r="AQ417">
        <v>0</v>
      </c>
      <c r="AR417">
        <v>0</v>
      </c>
    </row>
    <row r="418" spans="1:44">
      <c r="A418">
        <f>ROW(Source!A181)</f>
        <v>181</v>
      </c>
      <c r="B418">
        <v>48585062</v>
      </c>
      <c r="C418">
        <v>48585043</v>
      </c>
      <c r="D418">
        <v>40548857</v>
      </c>
      <c r="E418">
        <v>1</v>
      </c>
      <c r="F418">
        <v>1</v>
      </c>
      <c r="G418">
        <v>1</v>
      </c>
      <c r="H418">
        <v>2</v>
      </c>
      <c r="I418" t="s">
        <v>1028</v>
      </c>
      <c r="J418" t="s">
        <v>1029</v>
      </c>
      <c r="K418" t="s">
        <v>1030</v>
      </c>
      <c r="L418">
        <v>1368</v>
      </c>
      <c r="N418">
        <v>1011</v>
      </c>
      <c r="O418" t="s">
        <v>997</v>
      </c>
      <c r="P418" t="s">
        <v>997</v>
      </c>
      <c r="Q418">
        <v>1</v>
      </c>
      <c r="X418">
        <v>0.22</v>
      </c>
      <c r="Y418">
        <v>0</v>
      </c>
      <c r="Z418">
        <v>91.76</v>
      </c>
      <c r="AA418">
        <v>10.35</v>
      </c>
      <c r="AB418">
        <v>0</v>
      </c>
      <c r="AC418">
        <v>0</v>
      </c>
      <c r="AD418">
        <v>1</v>
      </c>
      <c r="AE418">
        <v>0</v>
      </c>
      <c r="AF418" t="s">
        <v>3</v>
      </c>
      <c r="AG418">
        <v>0.22</v>
      </c>
      <c r="AH418">
        <v>2</v>
      </c>
      <c r="AI418">
        <v>48585049</v>
      </c>
      <c r="AJ418">
        <v>389</v>
      </c>
      <c r="AK418">
        <v>0</v>
      </c>
      <c r="AL418">
        <v>0</v>
      </c>
      <c r="AM418">
        <v>0</v>
      </c>
      <c r="AN418">
        <v>0</v>
      </c>
      <c r="AO418">
        <v>0</v>
      </c>
      <c r="AP418">
        <v>0</v>
      </c>
      <c r="AQ418">
        <v>0</v>
      </c>
      <c r="AR418">
        <v>0</v>
      </c>
    </row>
    <row r="419" spans="1:44">
      <c r="A419">
        <f>ROW(Source!A181)</f>
        <v>181</v>
      </c>
      <c r="B419">
        <v>48585063</v>
      </c>
      <c r="C419">
        <v>48585043</v>
      </c>
      <c r="D419">
        <v>40489223</v>
      </c>
      <c r="E419">
        <v>1</v>
      </c>
      <c r="F419">
        <v>1</v>
      </c>
      <c r="G419">
        <v>1</v>
      </c>
      <c r="H419">
        <v>3</v>
      </c>
      <c r="I419" t="s">
        <v>1278</v>
      </c>
      <c r="J419" t="s">
        <v>1279</v>
      </c>
      <c r="K419" t="s">
        <v>1280</v>
      </c>
      <c r="L419">
        <v>1348</v>
      </c>
      <c r="N419">
        <v>1009</v>
      </c>
      <c r="O419" t="s">
        <v>40</v>
      </c>
      <c r="P419" t="s">
        <v>40</v>
      </c>
      <c r="Q419">
        <v>1000</v>
      </c>
      <c r="X419">
        <v>8.4999999999999995E-4</v>
      </c>
      <c r="Y419">
        <v>22558</v>
      </c>
      <c r="Z419">
        <v>0</v>
      </c>
      <c r="AA419">
        <v>0</v>
      </c>
      <c r="AB419">
        <v>0</v>
      </c>
      <c r="AC419">
        <v>0</v>
      </c>
      <c r="AD419">
        <v>1</v>
      </c>
      <c r="AE419">
        <v>0</v>
      </c>
      <c r="AF419" t="s">
        <v>3</v>
      </c>
      <c r="AG419">
        <v>8.4999999999999995E-4</v>
      </c>
      <c r="AH419">
        <v>2</v>
      </c>
      <c r="AI419">
        <v>48585050</v>
      </c>
      <c r="AJ419">
        <v>390</v>
      </c>
      <c r="AK419">
        <v>0</v>
      </c>
      <c r="AL419">
        <v>0</v>
      </c>
      <c r="AM419">
        <v>0</v>
      </c>
      <c r="AN419">
        <v>0</v>
      </c>
      <c r="AO419">
        <v>0</v>
      </c>
      <c r="AP419">
        <v>0</v>
      </c>
      <c r="AQ419">
        <v>0</v>
      </c>
      <c r="AR419">
        <v>0</v>
      </c>
    </row>
    <row r="420" spans="1:44">
      <c r="A420">
        <f>ROW(Source!A181)</f>
        <v>181</v>
      </c>
      <c r="B420">
        <v>48585064</v>
      </c>
      <c r="C420">
        <v>48585043</v>
      </c>
      <c r="D420">
        <v>40484313</v>
      </c>
      <c r="E420">
        <v>1</v>
      </c>
      <c r="F420">
        <v>1</v>
      </c>
      <c r="G420">
        <v>1</v>
      </c>
      <c r="H420">
        <v>3</v>
      </c>
      <c r="I420" t="s">
        <v>1281</v>
      </c>
      <c r="J420" t="s">
        <v>1282</v>
      </c>
      <c r="K420" t="s">
        <v>1283</v>
      </c>
      <c r="L420">
        <v>1346</v>
      </c>
      <c r="N420">
        <v>1009</v>
      </c>
      <c r="O420" t="s">
        <v>220</v>
      </c>
      <c r="P420" t="s">
        <v>220</v>
      </c>
      <c r="Q420">
        <v>1</v>
      </c>
      <c r="X420">
        <v>0.25</v>
      </c>
      <c r="Y420">
        <v>28.93</v>
      </c>
      <c r="Z420">
        <v>0</v>
      </c>
      <c r="AA420">
        <v>0</v>
      </c>
      <c r="AB420">
        <v>0</v>
      </c>
      <c r="AC420">
        <v>0</v>
      </c>
      <c r="AD420">
        <v>1</v>
      </c>
      <c r="AE420">
        <v>0</v>
      </c>
      <c r="AF420" t="s">
        <v>3</v>
      </c>
      <c r="AG420">
        <v>0.25</v>
      </c>
      <c r="AH420">
        <v>2</v>
      </c>
      <c r="AI420">
        <v>48585051</v>
      </c>
      <c r="AJ420">
        <v>391</v>
      </c>
      <c r="AK420">
        <v>0</v>
      </c>
      <c r="AL420">
        <v>0</v>
      </c>
      <c r="AM420">
        <v>0</v>
      </c>
      <c r="AN420">
        <v>0</v>
      </c>
      <c r="AO420">
        <v>0</v>
      </c>
      <c r="AP420">
        <v>0</v>
      </c>
      <c r="AQ420">
        <v>0</v>
      </c>
      <c r="AR420">
        <v>0</v>
      </c>
    </row>
    <row r="421" spans="1:44">
      <c r="A421">
        <f>ROW(Source!A181)</f>
        <v>181</v>
      </c>
      <c r="B421">
        <v>48585065</v>
      </c>
      <c r="C421">
        <v>48585043</v>
      </c>
      <c r="D421">
        <v>40482981</v>
      </c>
      <c r="E421">
        <v>1</v>
      </c>
      <c r="F421">
        <v>1</v>
      </c>
      <c r="G421">
        <v>1</v>
      </c>
      <c r="H421">
        <v>3</v>
      </c>
      <c r="I421" t="s">
        <v>1284</v>
      </c>
      <c r="J421" t="s">
        <v>1285</v>
      </c>
      <c r="K421" t="s">
        <v>1286</v>
      </c>
      <c r="L421">
        <v>1356</v>
      </c>
      <c r="N421">
        <v>1010</v>
      </c>
      <c r="O421" t="s">
        <v>898</v>
      </c>
      <c r="P421" t="s">
        <v>898</v>
      </c>
      <c r="Q421">
        <v>1000</v>
      </c>
      <c r="X421">
        <v>0.1</v>
      </c>
      <c r="Y421">
        <v>253.8</v>
      </c>
      <c r="Z421">
        <v>0</v>
      </c>
      <c r="AA421">
        <v>0</v>
      </c>
      <c r="AB421">
        <v>0</v>
      </c>
      <c r="AC421">
        <v>0</v>
      </c>
      <c r="AD421">
        <v>1</v>
      </c>
      <c r="AE421">
        <v>0</v>
      </c>
      <c r="AF421" t="s">
        <v>3</v>
      </c>
      <c r="AG421">
        <v>0.1</v>
      </c>
      <c r="AH421">
        <v>2</v>
      </c>
      <c r="AI421">
        <v>48585052</v>
      </c>
      <c r="AJ421">
        <v>392</v>
      </c>
      <c r="AK421">
        <v>0</v>
      </c>
      <c r="AL421">
        <v>0</v>
      </c>
      <c r="AM421">
        <v>0</v>
      </c>
      <c r="AN421">
        <v>0</v>
      </c>
      <c r="AO421">
        <v>0</v>
      </c>
      <c r="AP421">
        <v>0</v>
      </c>
      <c r="AQ421">
        <v>0</v>
      </c>
      <c r="AR421">
        <v>0</v>
      </c>
    </row>
    <row r="422" spans="1:44">
      <c r="A422">
        <f>ROW(Source!A181)</f>
        <v>181</v>
      </c>
      <c r="B422">
        <v>48585066</v>
      </c>
      <c r="C422">
        <v>48585043</v>
      </c>
      <c r="D422">
        <v>40487646</v>
      </c>
      <c r="E422">
        <v>1</v>
      </c>
      <c r="F422">
        <v>1</v>
      </c>
      <c r="G422">
        <v>1</v>
      </c>
      <c r="H422">
        <v>3</v>
      </c>
      <c r="I422" t="s">
        <v>1287</v>
      </c>
      <c r="J422" t="s">
        <v>1288</v>
      </c>
      <c r="K422" t="s">
        <v>1289</v>
      </c>
      <c r="L422">
        <v>1346</v>
      </c>
      <c r="N422">
        <v>1009</v>
      </c>
      <c r="O422" t="s">
        <v>220</v>
      </c>
      <c r="P422" t="s">
        <v>220</v>
      </c>
      <c r="Q422">
        <v>1</v>
      </c>
      <c r="X422">
        <v>0.55000000000000004</v>
      </c>
      <c r="Y422">
        <v>25.38</v>
      </c>
      <c r="Z422">
        <v>0</v>
      </c>
      <c r="AA422">
        <v>0</v>
      </c>
      <c r="AB422">
        <v>0</v>
      </c>
      <c r="AC422">
        <v>0</v>
      </c>
      <c r="AD422">
        <v>1</v>
      </c>
      <c r="AE422">
        <v>0</v>
      </c>
      <c r="AF422" t="s">
        <v>3</v>
      </c>
      <c r="AG422">
        <v>0.55000000000000004</v>
      </c>
      <c r="AH422">
        <v>2</v>
      </c>
      <c r="AI422">
        <v>48585053</v>
      </c>
      <c r="AJ422">
        <v>393</v>
      </c>
      <c r="AK422">
        <v>0</v>
      </c>
      <c r="AL422">
        <v>0</v>
      </c>
      <c r="AM422">
        <v>0</v>
      </c>
      <c r="AN422">
        <v>0</v>
      </c>
      <c r="AO422">
        <v>0</v>
      </c>
      <c r="AP422">
        <v>0</v>
      </c>
      <c r="AQ422">
        <v>0</v>
      </c>
      <c r="AR422">
        <v>0</v>
      </c>
    </row>
    <row r="423" spans="1:44">
      <c r="A423">
        <f>ROW(Source!A181)</f>
        <v>181</v>
      </c>
      <c r="B423">
        <v>48585067</v>
      </c>
      <c r="C423">
        <v>48585043</v>
      </c>
      <c r="D423">
        <v>40492540</v>
      </c>
      <c r="E423">
        <v>1</v>
      </c>
      <c r="F423">
        <v>1</v>
      </c>
      <c r="G423">
        <v>1</v>
      </c>
      <c r="H423">
        <v>3</v>
      </c>
      <c r="I423" t="s">
        <v>1592</v>
      </c>
      <c r="J423" t="s">
        <v>1593</v>
      </c>
      <c r="K423" t="s">
        <v>1594</v>
      </c>
      <c r="L423">
        <v>1354</v>
      </c>
      <c r="N423">
        <v>1010</v>
      </c>
      <c r="O423" t="s">
        <v>170</v>
      </c>
      <c r="P423" t="s">
        <v>170</v>
      </c>
      <c r="Q423">
        <v>1</v>
      </c>
      <c r="X423">
        <v>0</v>
      </c>
      <c r="Y423">
        <v>0</v>
      </c>
      <c r="Z423">
        <v>0</v>
      </c>
      <c r="AA423">
        <v>0</v>
      </c>
      <c r="AB423">
        <v>0</v>
      </c>
      <c r="AC423">
        <v>1</v>
      </c>
      <c r="AD423">
        <v>0</v>
      </c>
      <c r="AE423">
        <v>0</v>
      </c>
      <c r="AF423" t="s">
        <v>3</v>
      </c>
      <c r="AG423">
        <v>0</v>
      </c>
      <c r="AH423">
        <v>3</v>
      </c>
      <c r="AI423">
        <v>-1</v>
      </c>
      <c r="AJ423" t="s">
        <v>3</v>
      </c>
      <c r="AK423">
        <v>0</v>
      </c>
      <c r="AL423">
        <v>0</v>
      </c>
      <c r="AM423">
        <v>0</v>
      </c>
      <c r="AN423">
        <v>0</v>
      </c>
      <c r="AO423">
        <v>0</v>
      </c>
      <c r="AP423">
        <v>0</v>
      </c>
      <c r="AQ423">
        <v>0</v>
      </c>
      <c r="AR423">
        <v>0</v>
      </c>
    </row>
    <row r="424" spans="1:44">
      <c r="A424">
        <f>ROW(Source!A181)</f>
        <v>181</v>
      </c>
      <c r="B424">
        <v>48585068</v>
      </c>
      <c r="C424">
        <v>48585043</v>
      </c>
      <c r="D424">
        <v>40496702</v>
      </c>
      <c r="E424">
        <v>1</v>
      </c>
      <c r="F424">
        <v>1</v>
      </c>
      <c r="G424">
        <v>1</v>
      </c>
      <c r="H424">
        <v>3</v>
      </c>
      <c r="I424" t="s">
        <v>1290</v>
      </c>
      <c r="J424" t="s">
        <v>1291</v>
      </c>
      <c r="K424" t="s">
        <v>1292</v>
      </c>
      <c r="L424">
        <v>1346</v>
      </c>
      <c r="N424">
        <v>1009</v>
      </c>
      <c r="O424" t="s">
        <v>220</v>
      </c>
      <c r="P424" t="s">
        <v>220</v>
      </c>
      <c r="Q424">
        <v>1</v>
      </c>
      <c r="X424">
        <v>0.25</v>
      </c>
      <c r="Y424">
        <v>12.05</v>
      </c>
      <c r="Z424">
        <v>0</v>
      </c>
      <c r="AA424">
        <v>0</v>
      </c>
      <c r="AB424">
        <v>0</v>
      </c>
      <c r="AC424">
        <v>0</v>
      </c>
      <c r="AD424">
        <v>1</v>
      </c>
      <c r="AE424">
        <v>0</v>
      </c>
      <c r="AF424" t="s">
        <v>3</v>
      </c>
      <c r="AG424">
        <v>0.25</v>
      </c>
      <c r="AH424">
        <v>2</v>
      </c>
      <c r="AI424">
        <v>48585054</v>
      </c>
      <c r="AJ424">
        <v>394</v>
      </c>
      <c r="AK424">
        <v>0</v>
      </c>
      <c r="AL424">
        <v>0</v>
      </c>
      <c r="AM424">
        <v>0</v>
      </c>
      <c r="AN424">
        <v>0</v>
      </c>
      <c r="AO424">
        <v>0</v>
      </c>
      <c r="AP424">
        <v>0</v>
      </c>
      <c r="AQ424">
        <v>0</v>
      </c>
      <c r="AR424">
        <v>0</v>
      </c>
    </row>
    <row r="425" spans="1:44">
      <c r="A425">
        <f>ROW(Source!A181)</f>
        <v>181</v>
      </c>
      <c r="B425">
        <v>48585069</v>
      </c>
      <c r="C425">
        <v>48585043</v>
      </c>
      <c r="D425">
        <v>40512524</v>
      </c>
      <c r="E425">
        <v>1</v>
      </c>
      <c r="F425">
        <v>1</v>
      </c>
      <c r="G425">
        <v>1</v>
      </c>
      <c r="H425">
        <v>3</v>
      </c>
      <c r="I425" t="s">
        <v>1595</v>
      </c>
      <c r="J425" t="s">
        <v>1596</v>
      </c>
      <c r="K425" t="s">
        <v>1597</v>
      </c>
      <c r="L425">
        <v>1346</v>
      </c>
      <c r="N425">
        <v>1009</v>
      </c>
      <c r="O425" t="s">
        <v>220</v>
      </c>
      <c r="P425" t="s">
        <v>220</v>
      </c>
      <c r="Q425">
        <v>1</v>
      </c>
      <c r="X425">
        <v>0</v>
      </c>
      <c r="Y425">
        <v>0</v>
      </c>
      <c r="Z425">
        <v>0</v>
      </c>
      <c r="AA425">
        <v>0</v>
      </c>
      <c r="AB425">
        <v>0</v>
      </c>
      <c r="AC425">
        <v>1</v>
      </c>
      <c r="AD425">
        <v>0</v>
      </c>
      <c r="AE425">
        <v>0</v>
      </c>
      <c r="AF425" t="s">
        <v>3</v>
      </c>
      <c r="AG425">
        <v>0</v>
      </c>
      <c r="AH425">
        <v>3</v>
      </c>
      <c r="AI425">
        <v>-1</v>
      </c>
      <c r="AJ425" t="s">
        <v>3</v>
      </c>
      <c r="AK425">
        <v>0</v>
      </c>
      <c r="AL425">
        <v>0</v>
      </c>
      <c r="AM425">
        <v>0</v>
      </c>
      <c r="AN425">
        <v>0</v>
      </c>
      <c r="AO425">
        <v>0</v>
      </c>
      <c r="AP425">
        <v>0</v>
      </c>
      <c r="AQ425">
        <v>0</v>
      </c>
      <c r="AR425">
        <v>0</v>
      </c>
    </row>
    <row r="426" spans="1:44">
      <c r="A426">
        <f>ROW(Source!A181)</f>
        <v>181</v>
      </c>
      <c r="B426">
        <v>48585070</v>
      </c>
      <c r="C426">
        <v>48585043</v>
      </c>
      <c r="D426">
        <v>40516273</v>
      </c>
      <c r="E426">
        <v>1</v>
      </c>
      <c r="F426">
        <v>1</v>
      </c>
      <c r="G426">
        <v>1</v>
      </c>
      <c r="H426">
        <v>3</v>
      </c>
      <c r="I426" t="s">
        <v>1598</v>
      </c>
      <c r="J426" t="s">
        <v>1599</v>
      </c>
      <c r="K426" t="s">
        <v>1600</v>
      </c>
      <c r="L426">
        <v>1354</v>
      </c>
      <c r="N426">
        <v>1010</v>
      </c>
      <c r="O426" t="s">
        <v>170</v>
      </c>
      <c r="P426" t="s">
        <v>170</v>
      </c>
      <c r="Q426">
        <v>1</v>
      </c>
      <c r="X426">
        <v>0</v>
      </c>
      <c r="Y426">
        <v>0</v>
      </c>
      <c r="Z426">
        <v>0</v>
      </c>
      <c r="AA426">
        <v>0</v>
      </c>
      <c r="AB426">
        <v>0</v>
      </c>
      <c r="AC426">
        <v>1</v>
      </c>
      <c r="AD426">
        <v>0</v>
      </c>
      <c r="AE426">
        <v>0</v>
      </c>
      <c r="AF426" t="s">
        <v>3</v>
      </c>
      <c r="AG426">
        <v>0</v>
      </c>
      <c r="AH426">
        <v>3</v>
      </c>
      <c r="AI426">
        <v>-1</v>
      </c>
      <c r="AJ426" t="s">
        <v>3</v>
      </c>
      <c r="AK426">
        <v>0</v>
      </c>
      <c r="AL426">
        <v>0</v>
      </c>
      <c r="AM426">
        <v>0</v>
      </c>
      <c r="AN426">
        <v>0</v>
      </c>
      <c r="AO426">
        <v>0</v>
      </c>
      <c r="AP426">
        <v>0</v>
      </c>
      <c r="AQ426">
        <v>0</v>
      </c>
      <c r="AR426">
        <v>0</v>
      </c>
    </row>
    <row r="427" spans="1:44">
      <c r="A427">
        <f>ROW(Source!A181)</f>
        <v>181</v>
      </c>
      <c r="B427">
        <v>48585071</v>
      </c>
      <c r="C427">
        <v>48585043</v>
      </c>
      <c r="D427">
        <v>40525245</v>
      </c>
      <c r="E427">
        <v>1</v>
      </c>
      <c r="F427">
        <v>1</v>
      </c>
      <c r="G427">
        <v>1</v>
      </c>
      <c r="H427">
        <v>3</v>
      </c>
      <c r="I427" t="s">
        <v>1293</v>
      </c>
      <c r="J427" t="s">
        <v>1294</v>
      </c>
      <c r="K427" t="s">
        <v>1295</v>
      </c>
      <c r="L427">
        <v>1346</v>
      </c>
      <c r="N427">
        <v>1009</v>
      </c>
      <c r="O427" t="s">
        <v>220</v>
      </c>
      <c r="P427" t="s">
        <v>220</v>
      </c>
      <c r="Q427">
        <v>1</v>
      </c>
      <c r="X427">
        <v>1.6000000000000001E-3</v>
      </c>
      <c r="Y427">
        <v>1.42</v>
      </c>
      <c r="Z427">
        <v>0</v>
      </c>
      <c r="AA427">
        <v>0</v>
      </c>
      <c r="AB427">
        <v>0</v>
      </c>
      <c r="AC427">
        <v>0</v>
      </c>
      <c r="AD427">
        <v>1</v>
      </c>
      <c r="AE427">
        <v>0</v>
      </c>
      <c r="AF427" t="s">
        <v>3</v>
      </c>
      <c r="AG427">
        <v>1.6000000000000001E-3</v>
      </c>
      <c r="AH427">
        <v>2</v>
      </c>
      <c r="AI427">
        <v>48585055</v>
      </c>
      <c r="AJ427">
        <v>395</v>
      </c>
      <c r="AK427">
        <v>0</v>
      </c>
      <c r="AL427">
        <v>0</v>
      </c>
      <c r="AM427">
        <v>0</v>
      </c>
      <c r="AN427">
        <v>0</v>
      </c>
      <c r="AO427">
        <v>0</v>
      </c>
      <c r="AP427">
        <v>0</v>
      </c>
      <c r="AQ427">
        <v>0</v>
      </c>
      <c r="AR427">
        <v>0</v>
      </c>
    </row>
    <row r="428" spans="1:44">
      <c r="A428">
        <f>ROW(Source!A181)</f>
        <v>181</v>
      </c>
      <c r="B428">
        <v>48585072</v>
      </c>
      <c r="C428">
        <v>48585043</v>
      </c>
      <c r="D428">
        <v>40525967</v>
      </c>
      <c r="E428">
        <v>1</v>
      </c>
      <c r="F428">
        <v>1</v>
      </c>
      <c r="G428">
        <v>1</v>
      </c>
      <c r="H428">
        <v>3</v>
      </c>
      <c r="I428" t="s">
        <v>1090</v>
      </c>
      <c r="J428" t="s">
        <v>1091</v>
      </c>
      <c r="K428" t="s">
        <v>1092</v>
      </c>
      <c r="L428">
        <v>1339</v>
      </c>
      <c r="N428">
        <v>1007</v>
      </c>
      <c r="O428" t="s">
        <v>1040</v>
      </c>
      <c r="P428" t="s">
        <v>1040</v>
      </c>
      <c r="Q428">
        <v>1</v>
      </c>
      <c r="X428">
        <v>0.47</v>
      </c>
      <c r="Y428">
        <v>2.4700000000000002</v>
      </c>
      <c r="Z428">
        <v>0</v>
      </c>
      <c r="AA428">
        <v>0</v>
      </c>
      <c r="AB428">
        <v>0</v>
      </c>
      <c r="AC428">
        <v>0</v>
      </c>
      <c r="AD428">
        <v>1</v>
      </c>
      <c r="AE428">
        <v>0</v>
      </c>
      <c r="AF428" t="s">
        <v>3</v>
      </c>
      <c r="AG428">
        <v>0.47</v>
      </c>
      <c r="AH428">
        <v>2</v>
      </c>
      <c r="AI428">
        <v>48585056</v>
      </c>
      <c r="AJ428">
        <v>396</v>
      </c>
      <c r="AK428">
        <v>0</v>
      </c>
      <c r="AL428">
        <v>0</v>
      </c>
      <c r="AM428">
        <v>0</v>
      </c>
      <c r="AN428">
        <v>0</v>
      </c>
      <c r="AO428">
        <v>0</v>
      </c>
      <c r="AP428">
        <v>0</v>
      </c>
      <c r="AQ428">
        <v>0</v>
      </c>
      <c r="AR428">
        <v>0</v>
      </c>
    </row>
    <row r="429" spans="1:44">
      <c r="A429">
        <f>ROW(Source!A181)</f>
        <v>181</v>
      </c>
      <c r="B429">
        <v>48585073</v>
      </c>
      <c r="C429">
        <v>48585043</v>
      </c>
      <c r="D429">
        <v>40534137</v>
      </c>
      <c r="E429">
        <v>1</v>
      </c>
      <c r="F429">
        <v>1</v>
      </c>
      <c r="G429">
        <v>1</v>
      </c>
      <c r="H429">
        <v>3</v>
      </c>
      <c r="I429" t="s">
        <v>363</v>
      </c>
      <c r="J429" t="s">
        <v>366</v>
      </c>
      <c r="K429" t="s">
        <v>364</v>
      </c>
      <c r="L429">
        <v>1302</v>
      </c>
      <c r="N429">
        <v>1003</v>
      </c>
      <c r="O429" t="s">
        <v>365</v>
      </c>
      <c r="P429" t="s">
        <v>365</v>
      </c>
      <c r="Q429">
        <v>10</v>
      </c>
      <c r="X429">
        <v>8.99</v>
      </c>
      <c r="Y429">
        <v>45.42</v>
      </c>
      <c r="Z429">
        <v>0</v>
      </c>
      <c r="AA429">
        <v>0</v>
      </c>
      <c r="AB429">
        <v>0</v>
      </c>
      <c r="AC429">
        <v>0</v>
      </c>
      <c r="AD429">
        <v>1</v>
      </c>
      <c r="AE429">
        <v>0</v>
      </c>
      <c r="AF429" t="s">
        <v>3</v>
      </c>
      <c r="AG429">
        <v>8.99</v>
      </c>
      <c r="AH429">
        <v>3</v>
      </c>
      <c r="AI429">
        <v>-1</v>
      </c>
      <c r="AJ429" t="s">
        <v>3</v>
      </c>
      <c r="AK429">
        <v>0</v>
      </c>
      <c r="AL429">
        <v>0</v>
      </c>
      <c r="AM429">
        <v>0</v>
      </c>
      <c r="AN429">
        <v>0</v>
      </c>
      <c r="AO429">
        <v>0</v>
      </c>
      <c r="AP429">
        <v>0</v>
      </c>
      <c r="AQ429">
        <v>0</v>
      </c>
      <c r="AR429">
        <v>0</v>
      </c>
    </row>
    <row r="430" spans="1:44">
      <c r="A430">
        <f>ROW(Source!A184)</f>
        <v>184</v>
      </c>
      <c r="B430">
        <v>48585090</v>
      </c>
      <c r="C430">
        <v>48585076</v>
      </c>
      <c r="D430">
        <v>23146426</v>
      </c>
      <c r="E430">
        <v>1</v>
      </c>
      <c r="F430">
        <v>1</v>
      </c>
      <c r="G430">
        <v>1</v>
      </c>
      <c r="H430">
        <v>1</v>
      </c>
      <c r="I430" t="s">
        <v>1102</v>
      </c>
      <c r="J430" t="s">
        <v>3</v>
      </c>
      <c r="K430" t="s">
        <v>1103</v>
      </c>
      <c r="L430">
        <v>1369</v>
      </c>
      <c r="N430">
        <v>1013</v>
      </c>
      <c r="O430" t="s">
        <v>991</v>
      </c>
      <c r="P430" t="s">
        <v>991</v>
      </c>
      <c r="Q430">
        <v>1</v>
      </c>
      <c r="X430">
        <v>149.63999999999999</v>
      </c>
      <c r="Y430">
        <v>0</v>
      </c>
      <c r="Z430">
        <v>0</v>
      </c>
      <c r="AA430">
        <v>0</v>
      </c>
      <c r="AB430">
        <v>9.27</v>
      </c>
      <c r="AC430">
        <v>0</v>
      </c>
      <c r="AD430">
        <v>1</v>
      </c>
      <c r="AE430">
        <v>1</v>
      </c>
      <c r="AF430" t="s">
        <v>3</v>
      </c>
      <c r="AG430">
        <v>149.63999999999999</v>
      </c>
      <c r="AH430">
        <v>2</v>
      </c>
      <c r="AI430">
        <v>48585077</v>
      </c>
      <c r="AJ430">
        <v>397</v>
      </c>
      <c r="AK430">
        <v>0</v>
      </c>
      <c r="AL430">
        <v>0</v>
      </c>
      <c r="AM430">
        <v>0</v>
      </c>
      <c r="AN430">
        <v>0</v>
      </c>
      <c r="AO430">
        <v>0</v>
      </c>
      <c r="AP430">
        <v>0</v>
      </c>
      <c r="AQ430">
        <v>0</v>
      </c>
      <c r="AR430">
        <v>0</v>
      </c>
    </row>
    <row r="431" spans="1:44">
      <c r="A431">
        <f>ROW(Source!A184)</f>
        <v>184</v>
      </c>
      <c r="B431">
        <v>48585091</v>
      </c>
      <c r="C431">
        <v>48585076</v>
      </c>
      <c r="D431">
        <v>121548</v>
      </c>
      <c r="E431">
        <v>1</v>
      </c>
      <c r="F431">
        <v>1</v>
      </c>
      <c r="G431">
        <v>1</v>
      </c>
      <c r="H431">
        <v>1</v>
      </c>
      <c r="I431" t="s">
        <v>24</v>
      </c>
      <c r="J431" t="s">
        <v>3</v>
      </c>
      <c r="K431" t="s">
        <v>992</v>
      </c>
      <c r="L431">
        <v>608254</v>
      </c>
      <c r="N431">
        <v>1013</v>
      </c>
      <c r="O431" t="s">
        <v>993</v>
      </c>
      <c r="P431" t="s">
        <v>993</v>
      </c>
      <c r="Q431">
        <v>1</v>
      </c>
      <c r="X431">
        <v>8.1999999999999993</v>
      </c>
      <c r="Y431">
        <v>0</v>
      </c>
      <c r="Z431">
        <v>0</v>
      </c>
      <c r="AA431">
        <v>0</v>
      </c>
      <c r="AB431">
        <v>0</v>
      </c>
      <c r="AC431">
        <v>0</v>
      </c>
      <c r="AD431">
        <v>1</v>
      </c>
      <c r="AE431">
        <v>2</v>
      </c>
      <c r="AF431" t="s">
        <v>3</v>
      </c>
      <c r="AG431">
        <v>8.1999999999999993</v>
      </c>
      <c r="AH431">
        <v>2</v>
      </c>
      <c r="AI431">
        <v>48585078</v>
      </c>
      <c r="AJ431">
        <v>398</v>
      </c>
      <c r="AK431">
        <v>0</v>
      </c>
      <c r="AL431">
        <v>0</v>
      </c>
      <c r="AM431">
        <v>0</v>
      </c>
      <c r="AN431">
        <v>0</v>
      </c>
      <c r="AO431">
        <v>0</v>
      </c>
      <c r="AP431">
        <v>0</v>
      </c>
      <c r="AQ431">
        <v>0</v>
      </c>
      <c r="AR431">
        <v>0</v>
      </c>
    </row>
    <row r="432" spans="1:44">
      <c r="A432">
        <f>ROW(Source!A184)</f>
        <v>184</v>
      </c>
      <c r="B432">
        <v>48585092</v>
      </c>
      <c r="C432">
        <v>48585076</v>
      </c>
      <c r="D432">
        <v>40546929</v>
      </c>
      <c r="E432">
        <v>1</v>
      </c>
      <c r="F432">
        <v>1</v>
      </c>
      <c r="G432">
        <v>1</v>
      </c>
      <c r="H432">
        <v>2</v>
      </c>
      <c r="I432" t="s">
        <v>1049</v>
      </c>
      <c r="J432" t="s">
        <v>1050</v>
      </c>
      <c r="K432" t="s">
        <v>1051</v>
      </c>
      <c r="L432">
        <v>1368</v>
      </c>
      <c r="N432">
        <v>1011</v>
      </c>
      <c r="O432" t="s">
        <v>997</v>
      </c>
      <c r="P432" t="s">
        <v>997</v>
      </c>
      <c r="Q432">
        <v>1</v>
      </c>
      <c r="X432">
        <v>0.05</v>
      </c>
      <c r="Y432">
        <v>0</v>
      </c>
      <c r="Z432">
        <v>103.49</v>
      </c>
      <c r="AA432">
        <v>12.1</v>
      </c>
      <c r="AB432">
        <v>0</v>
      </c>
      <c r="AC432">
        <v>0</v>
      </c>
      <c r="AD432">
        <v>1</v>
      </c>
      <c r="AE432">
        <v>0</v>
      </c>
      <c r="AF432" t="s">
        <v>3</v>
      </c>
      <c r="AG432">
        <v>0.05</v>
      </c>
      <c r="AH432">
        <v>2</v>
      </c>
      <c r="AI432">
        <v>48585079</v>
      </c>
      <c r="AJ432">
        <v>399</v>
      </c>
      <c r="AK432">
        <v>0</v>
      </c>
      <c r="AL432">
        <v>0</v>
      </c>
      <c r="AM432">
        <v>0</v>
      </c>
      <c r="AN432">
        <v>0</v>
      </c>
      <c r="AO432">
        <v>0</v>
      </c>
      <c r="AP432">
        <v>0</v>
      </c>
      <c r="AQ432">
        <v>0</v>
      </c>
      <c r="AR432">
        <v>0</v>
      </c>
    </row>
    <row r="433" spans="1:44">
      <c r="A433">
        <f>ROW(Source!A184)</f>
        <v>184</v>
      </c>
      <c r="B433">
        <v>48585093</v>
      </c>
      <c r="C433">
        <v>48585076</v>
      </c>
      <c r="D433">
        <v>40547010</v>
      </c>
      <c r="E433">
        <v>1</v>
      </c>
      <c r="F433">
        <v>1</v>
      </c>
      <c r="G433">
        <v>1</v>
      </c>
      <c r="H433">
        <v>2</v>
      </c>
      <c r="I433" t="s">
        <v>1052</v>
      </c>
      <c r="J433" t="s">
        <v>1053</v>
      </c>
      <c r="K433" t="s">
        <v>1054</v>
      </c>
      <c r="L433">
        <v>1368</v>
      </c>
      <c r="N433">
        <v>1011</v>
      </c>
      <c r="O433" t="s">
        <v>997</v>
      </c>
      <c r="P433" t="s">
        <v>997</v>
      </c>
      <c r="Q433">
        <v>1</v>
      </c>
      <c r="X433">
        <v>0.03</v>
      </c>
      <c r="Y433">
        <v>0</v>
      </c>
      <c r="Z433">
        <v>124.14</v>
      </c>
      <c r="AA433">
        <v>12.1</v>
      </c>
      <c r="AB433">
        <v>0</v>
      </c>
      <c r="AC433">
        <v>0</v>
      </c>
      <c r="AD433">
        <v>1</v>
      </c>
      <c r="AE433">
        <v>0</v>
      </c>
      <c r="AF433" t="s">
        <v>3</v>
      </c>
      <c r="AG433">
        <v>0.03</v>
      </c>
      <c r="AH433">
        <v>2</v>
      </c>
      <c r="AI433">
        <v>48585080</v>
      </c>
      <c r="AJ433">
        <v>400</v>
      </c>
      <c r="AK433">
        <v>0</v>
      </c>
      <c r="AL433">
        <v>0</v>
      </c>
      <c r="AM433">
        <v>0</v>
      </c>
      <c r="AN433">
        <v>0</v>
      </c>
      <c r="AO433">
        <v>0</v>
      </c>
      <c r="AP433">
        <v>0</v>
      </c>
      <c r="AQ433">
        <v>0</v>
      </c>
      <c r="AR433">
        <v>0</v>
      </c>
    </row>
    <row r="434" spans="1:44">
      <c r="A434">
        <f>ROW(Source!A184)</f>
        <v>184</v>
      </c>
      <c r="B434">
        <v>48585094</v>
      </c>
      <c r="C434">
        <v>48585076</v>
      </c>
      <c r="D434">
        <v>40547416</v>
      </c>
      <c r="E434">
        <v>1</v>
      </c>
      <c r="F434">
        <v>1</v>
      </c>
      <c r="G434">
        <v>1</v>
      </c>
      <c r="H434">
        <v>2</v>
      </c>
      <c r="I434" t="s">
        <v>1275</v>
      </c>
      <c r="J434" t="s">
        <v>1276</v>
      </c>
      <c r="K434" t="s">
        <v>1277</v>
      </c>
      <c r="L434">
        <v>1368</v>
      </c>
      <c r="N434">
        <v>1011</v>
      </c>
      <c r="O434" t="s">
        <v>997</v>
      </c>
      <c r="P434" t="s">
        <v>997</v>
      </c>
      <c r="Q434">
        <v>1</v>
      </c>
      <c r="X434">
        <v>8.1199999999999992</v>
      </c>
      <c r="Y434">
        <v>0</v>
      </c>
      <c r="Z434">
        <v>101.79</v>
      </c>
      <c r="AA434">
        <v>12.1</v>
      </c>
      <c r="AB434">
        <v>0</v>
      </c>
      <c r="AC434">
        <v>0</v>
      </c>
      <c r="AD434">
        <v>1</v>
      </c>
      <c r="AE434">
        <v>0</v>
      </c>
      <c r="AF434" t="s">
        <v>3</v>
      </c>
      <c r="AG434">
        <v>8.1199999999999992</v>
      </c>
      <c r="AH434">
        <v>2</v>
      </c>
      <c r="AI434">
        <v>48585081</v>
      </c>
      <c r="AJ434">
        <v>401</v>
      </c>
      <c r="AK434">
        <v>0</v>
      </c>
      <c r="AL434">
        <v>0</v>
      </c>
      <c r="AM434">
        <v>0</v>
      </c>
      <c r="AN434">
        <v>0</v>
      </c>
      <c r="AO434">
        <v>0</v>
      </c>
      <c r="AP434">
        <v>0</v>
      </c>
      <c r="AQ434">
        <v>0</v>
      </c>
      <c r="AR434">
        <v>0</v>
      </c>
    </row>
    <row r="435" spans="1:44">
      <c r="A435">
        <f>ROW(Source!A184)</f>
        <v>184</v>
      </c>
      <c r="B435">
        <v>48585095</v>
      </c>
      <c r="C435">
        <v>48585076</v>
      </c>
      <c r="D435">
        <v>40548857</v>
      </c>
      <c r="E435">
        <v>1</v>
      </c>
      <c r="F435">
        <v>1</v>
      </c>
      <c r="G435">
        <v>1</v>
      </c>
      <c r="H435">
        <v>2</v>
      </c>
      <c r="I435" t="s">
        <v>1028</v>
      </c>
      <c r="J435" t="s">
        <v>1029</v>
      </c>
      <c r="K435" t="s">
        <v>1030</v>
      </c>
      <c r="L435">
        <v>1368</v>
      </c>
      <c r="N435">
        <v>1011</v>
      </c>
      <c r="O435" t="s">
        <v>997</v>
      </c>
      <c r="P435" t="s">
        <v>997</v>
      </c>
      <c r="Q435">
        <v>1</v>
      </c>
      <c r="X435">
        <v>0.22</v>
      </c>
      <c r="Y435">
        <v>0</v>
      </c>
      <c r="Z435">
        <v>91.76</v>
      </c>
      <c r="AA435">
        <v>10.35</v>
      </c>
      <c r="AB435">
        <v>0</v>
      </c>
      <c r="AC435">
        <v>0</v>
      </c>
      <c r="AD435">
        <v>1</v>
      </c>
      <c r="AE435">
        <v>0</v>
      </c>
      <c r="AF435" t="s">
        <v>3</v>
      </c>
      <c r="AG435">
        <v>0.22</v>
      </c>
      <c r="AH435">
        <v>2</v>
      </c>
      <c r="AI435">
        <v>48585082</v>
      </c>
      <c r="AJ435">
        <v>402</v>
      </c>
      <c r="AK435">
        <v>0</v>
      </c>
      <c r="AL435">
        <v>0</v>
      </c>
      <c r="AM435">
        <v>0</v>
      </c>
      <c r="AN435">
        <v>0</v>
      </c>
      <c r="AO435">
        <v>0</v>
      </c>
      <c r="AP435">
        <v>0</v>
      </c>
      <c r="AQ435">
        <v>0</v>
      </c>
      <c r="AR435">
        <v>0</v>
      </c>
    </row>
    <row r="436" spans="1:44">
      <c r="A436">
        <f>ROW(Source!A184)</f>
        <v>184</v>
      </c>
      <c r="B436">
        <v>48585096</v>
      </c>
      <c r="C436">
        <v>48585076</v>
      </c>
      <c r="D436">
        <v>40489223</v>
      </c>
      <c r="E436">
        <v>1</v>
      </c>
      <c r="F436">
        <v>1</v>
      </c>
      <c r="G436">
        <v>1</v>
      </c>
      <c r="H436">
        <v>3</v>
      </c>
      <c r="I436" t="s">
        <v>1278</v>
      </c>
      <c r="J436" t="s">
        <v>1279</v>
      </c>
      <c r="K436" t="s">
        <v>1280</v>
      </c>
      <c r="L436">
        <v>1348</v>
      </c>
      <c r="N436">
        <v>1009</v>
      </c>
      <c r="O436" t="s">
        <v>40</v>
      </c>
      <c r="P436" t="s">
        <v>40</v>
      </c>
      <c r="Q436">
        <v>1000</v>
      </c>
      <c r="X436">
        <v>5.9000000000000003E-4</v>
      </c>
      <c r="Y436">
        <v>22558</v>
      </c>
      <c r="Z436">
        <v>0</v>
      </c>
      <c r="AA436">
        <v>0</v>
      </c>
      <c r="AB436">
        <v>0</v>
      </c>
      <c r="AC436">
        <v>0</v>
      </c>
      <c r="AD436">
        <v>1</v>
      </c>
      <c r="AE436">
        <v>0</v>
      </c>
      <c r="AF436" t="s">
        <v>3</v>
      </c>
      <c r="AG436">
        <v>5.9000000000000003E-4</v>
      </c>
      <c r="AH436">
        <v>2</v>
      </c>
      <c r="AI436">
        <v>48585083</v>
      </c>
      <c r="AJ436">
        <v>403</v>
      </c>
      <c r="AK436">
        <v>0</v>
      </c>
      <c r="AL436">
        <v>0</v>
      </c>
      <c r="AM436">
        <v>0</v>
      </c>
      <c r="AN436">
        <v>0</v>
      </c>
      <c r="AO436">
        <v>0</v>
      </c>
      <c r="AP436">
        <v>0</v>
      </c>
      <c r="AQ436">
        <v>0</v>
      </c>
      <c r="AR436">
        <v>0</v>
      </c>
    </row>
    <row r="437" spans="1:44">
      <c r="A437">
        <f>ROW(Source!A184)</f>
        <v>184</v>
      </c>
      <c r="B437">
        <v>48585097</v>
      </c>
      <c r="C437">
        <v>48585076</v>
      </c>
      <c r="D437">
        <v>40484313</v>
      </c>
      <c r="E437">
        <v>1</v>
      </c>
      <c r="F437">
        <v>1</v>
      </c>
      <c r="G437">
        <v>1</v>
      </c>
      <c r="H437">
        <v>3</v>
      </c>
      <c r="I437" t="s">
        <v>1281</v>
      </c>
      <c r="J437" t="s">
        <v>1282</v>
      </c>
      <c r="K437" t="s">
        <v>1283</v>
      </c>
      <c r="L437">
        <v>1346</v>
      </c>
      <c r="N437">
        <v>1009</v>
      </c>
      <c r="O437" t="s">
        <v>220</v>
      </c>
      <c r="P437" t="s">
        <v>220</v>
      </c>
      <c r="Q437">
        <v>1</v>
      </c>
      <c r="X437">
        <v>0.2</v>
      </c>
      <c r="Y437">
        <v>28.93</v>
      </c>
      <c r="Z437">
        <v>0</v>
      </c>
      <c r="AA437">
        <v>0</v>
      </c>
      <c r="AB437">
        <v>0</v>
      </c>
      <c r="AC437">
        <v>0</v>
      </c>
      <c r="AD437">
        <v>1</v>
      </c>
      <c r="AE437">
        <v>0</v>
      </c>
      <c r="AF437" t="s">
        <v>3</v>
      </c>
      <c r="AG437">
        <v>0.2</v>
      </c>
      <c r="AH437">
        <v>2</v>
      </c>
      <c r="AI437">
        <v>48585084</v>
      </c>
      <c r="AJ437">
        <v>404</v>
      </c>
      <c r="AK437">
        <v>0</v>
      </c>
      <c r="AL437">
        <v>0</v>
      </c>
      <c r="AM437">
        <v>0</v>
      </c>
      <c r="AN437">
        <v>0</v>
      </c>
      <c r="AO437">
        <v>0</v>
      </c>
      <c r="AP437">
        <v>0</v>
      </c>
      <c r="AQ437">
        <v>0</v>
      </c>
      <c r="AR437">
        <v>0</v>
      </c>
    </row>
    <row r="438" spans="1:44">
      <c r="A438">
        <f>ROW(Source!A184)</f>
        <v>184</v>
      </c>
      <c r="B438">
        <v>48585098</v>
      </c>
      <c r="C438">
        <v>48585076</v>
      </c>
      <c r="D438">
        <v>40482981</v>
      </c>
      <c r="E438">
        <v>1</v>
      </c>
      <c r="F438">
        <v>1</v>
      </c>
      <c r="G438">
        <v>1</v>
      </c>
      <c r="H438">
        <v>3</v>
      </c>
      <c r="I438" t="s">
        <v>1284</v>
      </c>
      <c r="J438" t="s">
        <v>1285</v>
      </c>
      <c r="K438" t="s">
        <v>1286</v>
      </c>
      <c r="L438">
        <v>1356</v>
      </c>
      <c r="N438">
        <v>1010</v>
      </c>
      <c r="O438" t="s">
        <v>898</v>
      </c>
      <c r="P438" t="s">
        <v>898</v>
      </c>
      <c r="Q438">
        <v>1000</v>
      </c>
      <c r="X438">
        <v>6.9000000000000006E-2</v>
      </c>
      <c r="Y438">
        <v>253.8</v>
      </c>
      <c r="Z438">
        <v>0</v>
      </c>
      <c r="AA438">
        <v>0</v>
      </c>
      <c r="AB438">
        <v>0</v>
      </c>
      <c r="AC438">
        <v>0</v>
      </c>
      <c r="AD438">
        <v>1</v>
      </c>
      <c r="AE438">
        <v>0</v>
      </c>
      <c r="AF438" t="s">
        <v>3</v>
      </c>
      <c r="AG438">
        <v>6.9000000000000006E-2</v>
      </c>
      <c r="AH438">
        <v>2</v>
      </c>
      <c r="AI438">
        <v>48585085</v>
      </c>
      <c r="AJ438">
        <v>405</v>
      </c>
      <c r="AK438">
        <v>0</v>
      </c>
      <c r="AL438">
        <v>0</v>
      </c>
      <c r="AM438">
        <v>0</v>
      </c>
      <c r="AN438">
        <v>0</v>
      </c>
      <c r="AO438">
        <v>0</v>
      </c>
      <c r="AP438">
        <v>0</v>
      </c>
      <c r="AQ438">
        <v>0</v>
      </c>
      <c r="AR438">
        <v>0</v>
      </c>
    </row>
    <row r="439" spans="1:44">
      <c r="A439">
        <f>ROW(Source!A184)</f>
        <v>184</v>
      </c>
      <c r="B439">
        <v>48585099</v>
      </c>
      <c r="C439">
        <v>48585076</v>
      </c>
      <c r="D439">
        <v>40487646</v>
      </c>
      <c r="E439">
        <v>1</v>
      </c>
      <c r="F439">
        <v>1</v>
      </c>
      <c r="G439">
        <v>1</v>
      </c>
      <c r="H439">
        <v>3</v>
      </c>
      <c r="I439" t="s">
        <v>1287</v>
      </c>
      <c r="J439" t="s">
        <v>1288</v>
      </c>
      <c r="K439" t="s">
        <v>1289</v>
      </c>
      <c r="L439">
        <v>1346</v>
      </c>
      <c r="N439">
        <v>1009</v>
      </c>
      <c r="O439" t="s">
        <v>220</v>
      </c>
      <c r="P439" t="s">
        <v>220</v>
      </c>
      <c r="Q439">
        <v>1</v>
      </c>
      <c r="X439">
        <v>0.38</v>
      </c>
      <c r="Y439">
        <v>25.38</v>
      </c>
      <c r="Z439">
        <v>0</v>
      </c>
      <c r="AA439">
        <v>0</v>
      </c>
      <c r="AB439">
        <v>0</v>
      </c>
      <c r="AC439">
        <v>0</v>
      </c>
      <c r="AD439">
        <v>1</v>
      </c>
      <c r="AE439">
        <v>0</v>
      </c>
      <c r="AF439" t="s">
        <v>3</v>
      </c>
      <c r="AG439">
        <v>0.38</v>
      </c>
      <c r="AH439">
        <v>2</v>
      </c>
      <c r="AI439">
        <v>48585086</v>
      </c>
      <c r="AJ439">
        <v>406</v>
      </c>
      <c r="AK439">
        <v>0</v>
      </c>
      <c r="AL439">
        <v>0</v>
      </c>
      <c r="AM439">
        <v>0</v>
      </c>
      <c r="AN439">
        <v>0</v>
      </c>
      <c r="AO439">
        <v>0</v>
      </c>
      <c r="AP439">
        <v>0</v>
      </c>
      <c r="AQ439">
        <v>0</v>
      </c>
      <c r="AR439">
        <v>0</v>
      </c>
    </row>
    <row r="440" spans="1:44">
      <c r="A440">
        <f>ROW(Source!A184)</f>
        <v>184</v>
      </c>
      <c r="B440">
        <v>48585100</v>
      </c>
      <c r="C440">
        <v>48585076</v>
      </c>
      <c r="D440">
        <v>40492540</v>
      </c>
      <c r="E440">
        <v>1</v>
      </c>
      <c r="F440">
        <v>1</v>
      </c>
      <c r="G440">
        <v>1</v>
      </c>
      <c r="H440">
        <v>3</v>
      </c>
      <c r="I440" t="s">
        <v>1592</v>
      </c>
      <c r="J440" t="s">
        <v>1593</v>
      </c>
      <c r="K440" t="s">
        <v>1594</v>
      </c>
      <c r="L440">
        <v>1354</v>
      </c>
      <c r="N440">
        <v>1010</v>
      </c>
      <c r="O440" t="s">
        <v>170</v>
      </c>
      <c r="P440" t="s">
        <v>170</v>
      </c>
      <c r="Q440">
        <v>1</v>
      </c>
      <c r="X440">
        <v>0</v>
      </c>
      <c r="Y440">
        <v>0</v>
      </c>
      <c r="Z440">
        <v>0</v>
      </c>
      <c r="AA440">
        <v>0</v>
      </c>
      <c r="AB440">
        <v>0</v>
      </c>
      <c r="AC440">
        <v>1</v>
      </c>
      <c r="AD440">
        <v>0</v>
      </c>
      <c r="AE440">
        <v>0</v>
      </c>
      <c r="AF440" t="s">
        <v>3</v>
      </c>
      <c r="AG440">
        <v>0</v>
      </c>
      <c r="AH440">
        <v>3</v>
      </c>
      <c r="AI440">
        <v>-1</v>
      </c>
      <c r="AJ440" t="s">
        <v>3</v>
      </c>
      <c r="AK440">
        <v>0</v>
      </c>
      <c r="AL440">
        <v>0</v>
      </c>
      <c r="AM440">
        <v>0</v>
      </c>
      <c r="AN440">
        <v>0</v>
      </c>
      <c r="AO440">
        <v>0</v>
      </c>
      <c r="AP440">
        <v>0</v>
      </c>
      <c r="AQ440">
        <v>0</v>
      </c>
      <c r="AR440">
        <v>0</v>
      </c>
    </row>
    <row r="441" spans="1:44">
      <c r="A441">
        <f>ROW(Source!A184)</f>
        <v>184</v>
      </c>
      <c r="B441">
        <v>48585101</v>
      </c>
      <c r="C441">
        <v>48585076</v>
      </c>
      <c r="D441">
        <v>40496702</v>
      </c>
      <c r="E441">
        <v>1</v>
      </c>
      <c r="F441">
        <v>1</v>
      </c>
      <c r="G441">
        <v>1</v>
      </c>
      <c r="H441">
        <v>3</v>
      </c>
      <c r="I441" t="s">
        <v>1290</v>
      </c>
      <c r="J441" t="s">
        <v>1291</v>
      </c>
      <c r="K441" t="s">
        <v>1292</v>
      </c>
      <c r="L441">
        <v>1346</v>
      </c>
      <c r="N441">
        <v>1009</v>
      </c>
      <c r="O441" t="s">
        <v>220</v>
      </c>
      <c r="P441" t="s">
        <v>220</v>
      </c>
      <c r="Q441">
        <v>1</v>
      </c>
      <c r="X441">
        <v>0.25</v>
      </c>
      <c r="Y441">
        <v>12.05</v>
      </c>
      <c r="Z441">
        <v>0</v>
      </c>
      <c r="AA441">
        <v>0</v>
      </c>
      <c r="AB441">
        <v>0</v>
      </c>
      <c r="AC441">
        <v>0</v>
      </c>
      <c r="AD441">
        <v>1</v>
      </c>
      <c r="AE441">
        <v>0</v>
      </c>
      <c r="AF441" t="s">
        <v>3</v>
      </c>
      <c r="AG441">
        <v>0.25</v>
      </c>
      <c r="AH441">
        <v>2</v>
      </c>
      <c r="AI441">
        <v>48585087</v>
      </c>
      <c r="AJ441">
        <v>407</v>
      </c>
      <c r="AK441">
        <v>0</v>
      </c>
      <c r="AL441">
        <v>0</v>
      </c>
      <c r="AM441">
        <v>0</v>
      </c>
      <c r="AN441">
        <v>0</v>
      </c>
      <c r="AO441">
        <v>0</v>
      </c>
      <c r="AP441">
        <v>0</v>
      </c>
      <c r="AQ441">
        <v>0</v>
      </c>
      <c r="AR441">
        <v>0</v>
      </c>
    </row>
    <row r="442" spans="1:44">
      <c r="A442">
        <f>ROW(Source!A184)</f>
        <v>184</v>
      </c>
      <c r="B442">
        <v>48585102</v>
      </c>
      <c r="C442">
        <v>48585076</v>
      </c>
      <c r="D442">
        <v>40512524</v>
      </c>
      <c r="E442">
        <v>1</v>
      </c>
      <c r="F442">
        <v>1</v>
      </c>
      <c r="G442">
        <v>1</v>
      </c>
      <c r="H442">
        <v>3</v>
      </c>
      <c r="I442" t="s">
        <v>1595</v>
      </c>
      <c r="J442" t="s">
        <v>1596</v>
      </c>
      <c r="K442" t="s">
        <v>1597</v>
      </c>
      <c r="L442">
        <v>1346</v>
      </c>
      <c r="N442">
        <v>1009</v>
      </c>
      <c r="O442" t="s">
        <v>220</v>
      </c>
      <c r="P442" t="s">
        <v>220</v>
      </c>
      <c r="Q442">
        <v>1</v>
      </c>
      <c r="X442">
        <v>0</v>
      </c>
      <c r="Y442">
        <v>0</v>
      </c>
      <c r="Z442">
        <v>0</v>
      </c>
      <c r="AA442">
        <v>0</v>
      </c>
      <c r="AB442">
        <v>0</v>
      </c>
      <c r="AC442">
        <v>1</v>
      </c>
      <c r="AD442">
        <v>0</v>
      </c>
      <c r="AE442">
        <v>0</v>
      </c>
      <c r="AF442" t="s">
        <v>3</v>
      </c>
      <c r="AG442">
        <v>0</v>
      </c>
      <c r="AH442">
        <v>3</v>
      </c>
      <c r="AI442">
        <v>-1</v>
      </c>
      <c r="AJ442" t="s">
        <v>3</v>
      </c>
      <c r="AK442">
        <v>0</v>
      </c>
      <c r="AL442">
        <v>0</v>
      </c>
      <c r="AM442">
        <v>0</v>
      </c>
      <c r="AN442">
        <v>0</v>
      </c>
      <c r="AO442">
        <v>0</v>
      </c>
      <c r="AP442">
        <v>0</v>
      </c>
      <c r="AQ442">
        <v>0</v>
      </c>
      <c r="AR442">
        <v>0</v>
      </c>
    </row>
    <row r="443" spans="1:44">
      <c r="A443">
        <f>ROW(Source!A184)</f>
        <v>184</v>
      </c>
      <c r="B443">
        <v>48585103</v>
      </c>
      <c r="C443">
        <v>48585076</v>
      </c>
      <c r="D443">
        <v>40516273</v>
      </c>
      <c r="E443">
        <v>1</v>
      </c>
      <c r="F443">
        <v>1</v>
      </c>
      <c r="G443">
        <v>1</v>
      </c>
      <c r="H443">
        <v>3</v>
      </c>
      <c r="I443" t="s">
        <v>1598</v>
      </c>
      <c r="J443" t="s">
        <v>1599</v>
      </c>
      <c r="K443" t="s">
        <v>1600</v>
      </c>
      <c r="L443">
        <v>1354</v>
      </c>
      <c r="N443">
        <v>1010</v>
      </c>
      <c r="O443" t="s">
        <v>170</v>
      </c>
      <c r="P443" t="s">
        <v>170</v>
      </c>
      <c r="Q443">
        <v>1</v>
      </c>
      <c r="X443">
        <v>0</v>
      </c>
      <c r="Y443">
        <v>0</v>
      </c>
      <c r="Z443">
        <v>0</v>
      </c>
      <c r="AA443">
        <v>0</v>
      </c>
      <c r="AB443">
        <v>0</v>
      </c>
      <c r="AC443">
        <v>1</v>
      </c>
      <c r="AD443">
        <v>0</v>
      </c>
      <c r="AE443">
        <v>0</v>
      </c>
      <c r="AF443" t="s">
        <v>3</v>
      </c>
      <c r="AG443">
        <v>0</v>
      </c>
      <c r="AH443">
        <v>3</v>
      </c>
      <c r="AI443">
        <v>-1</v>
      </c>
      <c r="AJ443" t="s">
        <v>3</v>
      </c>
      <c r="AK443">
        <v>0</v>
      </c>
      <c r="AL443">
        <v>0</v>
      </c>
      <c r="AM443">
        <v>0</v>
      </c>
      <c r="AN443">
        <v>0</v>
      </c>
      <c r="AO443">
        <v>0</v>
      </c>
      <c r="AP443">
        <v>0</v>
      </c>
      <c r="AQ443">
        <v>0</v>
      </c>
      <c r="AR443">
        <v>0</v>
      </c>
    </row>
    <row r="444" spans="1:44">
      <c r="A444">
        <f>ROW(Source!A184)</f>
        <v>184</v>
      </c>
      <c r="B444">
        <v>48585104</v>
      </c>
      <c r="C444">
        <v>48585076</v>
      </c>
      <c r="D444">
        <v>40525245</v>
      </c>
      <c r="E444">
        <v>1</v>
      </c>
      <c r="F444">
        <v>1</v>
      </c>
      <c r="G444">
        <v>1</v>
      </c>
      <c r="H444">
        <v>3</v>
      </c>
      <c r="I444" t="s">
        <v>1293</v>
      </c>
      <c r="J444" t="s">
        <v>1294</v>
      </c>
      <c r="K444" t="s">
        <v>1295</v>
      </c>
      <c r="L444">
        <v>1346</v>
      </c>
      <c r="N444">
        <v>1009</v>
      </c>
      <c r="O444" t="s">
        <v>220</v>
      </c>
      <c r="P444" t="s">
        <v>220</v>
      </c>
      <c r="Q444">
        <v>1</v>
      </c>
      <c r="X444">
        <v>2.5000000000000001E-3</v>
      </c>
      <c r="Y444">
        <v>1.42</v>
      </c>
      <c r="Z444">
        <v>0</v>
      </c>
      <c r="AA444">
        <v>0</v>
      </c>
      <c r="AB444">
        <v>0</v>
      </c>
      <c r="AC444">
        <v>0</v>
      </c>
      <c r="AD444">
        <v>1</v>
      </c>
      <c r="AE444">
        <v>0</v>
      </c>
      <c r="AF444" t="s">
        <v>3</v>
      </c>
      <c r="AG444">
        <v>2.5000000000000001E-3</v>
      </c>
      <c r="AH444">
        <v>2</v>
      </c>
      <c r="AI444">
        <v>48585088</v>
      </c>
      <c r="AJ444">
        <v>408</v>
      </c>
      <c r="AK444">
        <v>0</v>
      </c>
      <c r="AL444">
        <v>0</v>
      </c>
      <c r="AM444">
        <v>0</v>
      </c>
      <c r="AN444">
        <v>0</v>
      </c>
      <c r="AO444">
        <v>0</v>
      </c>
      <c r="AP444">
        <v>0</v>
      </c>
      <c r="AQ444">
        <v>0</v>
      </c>
      <c r="AR444">
        <v>0</v>
      </c>
    </row>
    <row r="445" spans="1:44">
      <c r="A445">
        <f>ROW(Source!A184)</f>
        <v>184</v>
      </c>
      <c r="B445">
        <v>48585105</v>
      </c>
      <c r="C445">
        <v>48585076</v>
      </c>
      <c r="D445">
        <v>40525967</v>
      </c>
      <c r="E445">
        <v>1</v>
      </c>
      <c r="F445">
        <v>1</v>
      </c>
      <c r="G445">
        <v>1</v>
      </c>
      <c r="H445">
        <v>3</v>
      </c>
      <c r="I445" t="s">
        <v>1090</v>
      </c>
      <c r="J445" t="s">
        <v>1091</v>
      </c>
      <c r="K445" t="s">
        <v>1092</v>
      </c>
      <c r="L445">
        <v>1339</v>
      </c>
      <c r="N445">
        <v>1007</v>
      </c>
      <c r="O445" t="s">
        <v>1040</v>
      </c>
      <c r="P445" t="s">
        <v>1040</v>
      </c>
      <c r="Q445">
        <v>1</v>
      </c>
      <c r="X445">
        <v>0.74</v>
      </c>
      <c r="Y445">
        <v>2.4700000000000002</v>
      </c>
      <c r="Z445">
        <v>0</v>
      </c>
      <c r="AA445">
        <v>0</v>
      </c>
      <c r="AB445">
        <v>0</v>
      </c>
      <c r="AC445">
        <v>0</v>
      </c>
      <c r="AD445">
        <v>1</v>
      </c>
      <c r="AE445">
        <v>0</v>
      </c>
      <c r="AF445" t="s">
        <v>3</v>
      </c>
      <c r="AG445">
        <v>0.74</v>
      </c>
      <c r="AH445">
        <v>2</v>
      </c>
      <c r="AI445">
        <v>48585089</v>
      </c>
      <c r="AJ445">
        <v>409</v>
      </c>
      <c r="AK445">
        <v>0</v>
      </c>
      <c r="AL445">
        <v>0</v>
      </c>
      <c r="AM445">
        <v>0</v>
      </c>
      <c r="AN445">
        <v>0</v>
      </c>
      <c r="AO445">
        <v>0</v>
      </c>
      <c r="AP445">
        <v>0</v>
      </c>
      <c r="AQ445">
        <v>0</v>
      </c>
      <c r="AR445">
        <v>0</v>
      </c>
    </row>
    <row r="446" spans="1:44">
      <c r="A446">
        <f>ROW(Source!A184)</f>
        <v>184</v>
      </c>
      <c r="B446">
        <v>48585106</v>
      </c>
      <c r="C446">
        <v>48585076</v>
      </c>
      <c r="D446">
        <v>40534106</v>
      </c>
      <c r="E446">
        <v>1</v>
      </c>
      <c r="F446">
        <v>1</v>
      </c>
      <c r="G446">
        <v>1</v>
      </c>
      <c r="H446">
        <v>3</v>
      </c>
      <c r="I446" t="s">
        <v>376</v>
      </c>
      <c r="J446" t="s">
        <v>378</v>
      </c>
      <c r="K446" t="s">
        <v>377</v>
      </c>
      <c r="L446">
        <v>1302</v>
      </c>
      <c r="N446">
        <v>1003</v>
      </c>
      <c r="O446" t="s">
        <v>365</v>
      </c>
      <c r="P446" t="s">
        <v>365</v>
      </c>
      <c r="Q446">
        <v>10</v>
      </c>
      <c r="X446">
        <v>9.2899999999999991</v>
      </c>
      <c r="Y446">
        <v>55.05</v>
      </c>
      <c r="Z446">
        <v>0</v>
      </c>
      <c r="AA446">
        <v>0</v>
      </c>
      <c r="AB446">
        <v>0</v>
      </c>
      <c r="AC446">
        <v>0</v>
      </c>
      <c r="AD446">
        <v>1</v>
      </c>
      <c r="AE446">
        <v>0</v>
      </c>
      <c r="AF446" t="s">
        <v>3</v>
      </c>
      <c r="AG446">
        <v>9.2899999999999991</v>
      </c>
      <c r="AH446">
        <v>3</v>
      </c>
      <c r="AI446">
        <v>-1</v>
      </c>
      <c r="AJ446" t="s">
        <v>3</v>
      </c>
      <c r="AK446">
        <v>0</v>
      </c>
      <c r="AL446">
        <v>0</v>
      </c>
      <c r="AM446">
        <v>0</v>
      </c>
      <c r="AN446">
        <v>0</v>
      </c>
      <c r="AO446">
        <v>0</v>
      </c>
      <c r="AP446">
        <v>0</v>
      </c>
      <c r="AQ446">
        <v>0</v>
      </c>
      <c r="AR446">
        <v>0</v>
      </c>
    </row>
    <row r="447" spans="1:44">
      <c r="A447">
        <f>ROW(Source!A190)</f>
        <v>190</v>
      </c>
      <c r="B447">
        <v>48585120</v>
      </c>
      <c r="C447">
        <v>48585112</v>
      </c>
      <c r="D447">
        <v>23135499</v>
      </c>
      <c r="E447">
        <v>1</v>
      </c>
      <c r="F447">
        <v>1</v>
      </c>
      <c r="G447">
        <v>1</v>
      </c>
      <c r="H447">
        <v>1</v>
      </c>
      <c r="I447" t="s">
        <v>1296</v>
      </c>
      <c r="J447" t="s">
        <v>3</v>
      </c>
      <c r="K447" t="s">
        <v>1297</v>
      </c>
      <c r="L447">
        <v>1369</v>
      </c>
      <c r="N447">
        <v>1013</v>
      </c>
      <c r="O447" t="s">
        <v>991</v>
      </c>
      <c r="P447" t="s">
        <v>991</v>
      </c>
      <c r="Q447">
        <v>1</v>
      </c>
      <c r="X447">
        <v>0.3</v>
      </c>
      <c r="Y447">
        <v>0</v>
      </c>
      <c r="Z447">
        <v>0</v>
      </c>
      <c r="AA447">
        <v>0</v>
      </c>
      <c r="AB447">
        <v>8.99</v>
      </c>
      <c r="AC447">
        <v>0</v>
      </c>
      <c r="AD447">
        <v>1</v>
      </c>
      <c r="AE447">
        <v>1</v>
      </c>
      <c r="AF447" t="s">
        <v>3</v>
      </c>
      <c r="AG447">
        <v>0.3</v>
      </c>
      <c r="AH447">
        <v>2</v>
      </c>
      <c r="AI447">
        <v>48585113</v>
      </c>
      <c r="AJ447">
        <v>410</v>
      </c>
      <c r="AK447">
        <v>0</v>
      </c>
      <c r="AL447">
        <v>0</v>
      </c>
      <c r="AM447">
        <v>0</v>
      </c>
      <c r="AN447">
        <v>0</v>
      </c>
      <c r="AO447">
        <v>0</v>
      </c>
      <c r="AP447">
        <v>0</v>
      </c>
      <c r="AQ447">
        <v>0</v>
      </c>
      <c r="AR447">
        <v>0</v>
      </c>
    </row>
    <row r="448" spans="1:44">
      <c r="A448">
        <f>ROW(Source!A190)</f>
        <v>190</v>
      </c>
      <c r="B448">
        <v>48585121</v>
      </c>
      <c r="C448">
        <v>48585112</v>
      </c>
      <c r="D448">
        <v>40485210</v>
      </c>
      <c r="E448">
        <v>1</v>
      </c>
      <c r="F448">
        <v>1</v>
      </c>
      <c r="G448">
        <v>1</v>
      </c>
      <c r="H448">
        <v>3</v>
      </c>
      <c r="I448" t="s">
        <v>1298</v>
      </c>
      <c r="J448" t="s">
        <v>1299</v>
      </c>
      <c r="K448" t="s">
        <v>1300</v>
      </c>
      <c r="L448">
        <v>1348</v>
      </c>
      <c r="N448">
        <v>1009</v>
      </c>
      <c r="O448" t="s">
        <v>40</v>
      </c>
      <c r="P448" t="s">
        <v>40</v>
      </c>
      <c r="Q448">
        <v>1000</v>
      </c>
      <c r="X448">
        <v>2.0000000000000002E-5</v>
      </c>
      <c r="Y448">
        <v>20713</v>
      </c>
      <c r="Z448">
        <v>0</v>
      </c>
      <c r="AA448">
        <v>0</v>
      </c>
      <c r="AB448">
        <v>0</v>
      </c>
      <c r="AC448">
        <v>0</v>
      </c>
      <c r="AD448">
        <v>1</v>
      </c>
      <c r="AE448">
        <v>0</v>
      </c>
      <c r="AF448" t="s">
        <v>3</v>
      </c>
      <c r="AG448">
        <v>2.0000000000000002E-5</v>
      </c>
      <c r="AH448">
        <v>2</v>
      </c>
      <c r="AI448">
        <v>48585114</v>
      </c>
      <c r="AJ448">
        <v>411</v>
      </c>
      <c r="AK448">
        <v>0</v>
      </c>
      <c r="AL448">
        <v>0</v>
      </c>
      <c r="AM448">
        <v>0</v>
      </c>
      <c r="AN448">
        <v>0</v>
      </c>
      <c r="AO448">
        <v>0</v>
      </c>
      <c r="AP448">
        <v>0</v>
      </c>
      <c r="AQ448">
        <v>0</v>
      </c>
      <c r="AR448">
        <v>0</v>
      </c>
    </row>
    <row r="449" spans="1:44">
      <c r="A449">
        <f>ROW(Source!A190)</f>
        <v>190</v>
      </c>
      <c r="B449">
        <v>48585122</v>
      </c>
      <c r="C449">
        <v>48585112</v>
      </c>
      <c r="D449">
        <v>40485440</v>
      </c>
      <c r="E449">
        <v>1</v>
      </c>
      <c r="F449">
        <v>1</v>
      </c>
      <c r="G449">
        <v>1</v>
      </c>
      <c r="H449">
        <v>3</v>
      </c>
      <c r="I449" t="s">
        <v>1301</v>
      </c>
      <c r="J449" t="s">
        <v>1302</v>
      </c>
      <c r="K449" t="s">
        <v>1303</v>
      </c>
      <c r="L449">
        <v>1348</v>
      </c>
      <c r="N449">
        <v>1009</v>
      </c>
      <c r="O449" t="s">
        <v>40</v>
      </c>
      <c r="P449" t="s">
        <v>40</v>
      </c>
      <c r="Q449">
        <v>1000</v>
      </c>
      <c r="X449">
        <v>1.0000000000000001E-5</v>
      </c>
      <c r="Y449">
        <v>17917</v>
      </c>
      <c r="Z449">
        <v>0</v>
      </c>
      <c r="AA449">
        <v>0</v>
      </c>
      <c r="AB449">
        <v>0</v>
      </c>
      <c r="AC449">
        <v>0</v>
      </c>
      <c r="AD449">
        <v>1</v>
      </c>
      <c r="AE449">
        <v>0</v>
      </c>
      <c r="AF449" t="s">
        <v>3</v>
      </c>
      <c r="AG449">
        <v>1.0000000000000001E-5</v>
      </c>
      <c r="AH449">
        <v>2</v>
      </c>
      <c r="AI449">
        <v>48585115</v>
      </c>
      <c r="AJ449">
        <v>412</v>
      </c>
      <c r="AK449">
        <v>0</v>
      </c>
      <c r="AL449">
        <v>0</v>
      </c>
      <c r="AM449">
        <v>0</v>
      </c>
      <c r="AN449">
        <v>0</v>
      </c>
      <c r="AO449">
        <v>0</v>
      </c>
      <c r="AP449">
        <v>0</v>
      </c>
      <c r="AQ449">
        <v>0</v>
      </c>
      <c r="AR449">
        <v>0</v>
      </c>
    </row>
    <row r="450" spans="1:44">
      <c r="A450">
        <f>ROW(Source!A190)</f>
        <v>190</v>
      </c>
      <c r="B450">
        <v>48585123</v>
      </c>
      <c r="C450">
        <v>48585112</v>
      </c>
      <c r="D450">
        <v>40482976</v>
      </c>
      <c r="E450">
        <v>1</v>
      </c>
      <c r="F450">
        <v>1</v>
      </c>
      <c r="G450">
        <v>1</v>
      </c>
      <c r="H450">
        <v>3</v>
      </c>
      <c r="I450" t="s">
        <v>1304</v>
      </c>
      <c r="J450" t="s">
        <v>1305</v>
      </c>
      <c r="K450" t="s">
        <v>1306</v>
      </c>
      <c r="L450">
        <v>1346</v>
      </c>
      <c r="N450">
        <v>1009</v>
      </c>
      <c r="O450" t="s">
        <v>220</v>
      </c>
      <c r="P450" t="s">
        <v>220</v>
      </c>
      <c r="Q450">
        <v>1</v>
      </c>
      <c r="X450">
        <v>0.01</v>
      </c>
      <c r="Y450">
        <v>37.29</v>
      </c>
      <c r="Z450">
        <v>0</v>
      </c>
      <c r="AA450">
        <v>0</v>
      </c>
      <c r="AB450">
        <v>0</v>
      </c>
      <c r="AC450">
        <v>0</v>
      </c>
      <c r="AD450">
        <v>1</v>
      </c>
      <c r="AE450">
        <v>0</v>
      </c>
      <c r="AF450" t="s">
        <v>3</v>
      </c>
      <c r="AG450">
        <v>0.01</v>
      </c>
      <c r="AH450">
        <v>2</v>
      </c>
      <c r="AI450">
        <v>48585116</v>
      </c>
      <c r="AJ450">
        <v>413</v>
      </c>
      <c r="AK450">
        <v>0</v>
      </c>
      <c r="AL450">
        <v>0</v>
      </c>
      <c r="AM450">
        <v>0</v>
      </c>
      <c r="AN450">
        <v>0</v>
      </c>
      <c r="AO450">
        <v>0</v>
      </c>
      <c r="AP450">
        <v>0</v>
      </c>
      <c r="AQ450">
        <v>0</v>
      </c>
      <c r="AR450">
        <v>0</v>
      </c>
    </row>
    <row r="451" spans="1:44">
      <c r="A451">
        <f>ROW(Source!A190)</f>
        <v>190</v>
      </c>
      <c r="B451">
        <v>48585124</v>
      </c>
      <c r="C451">
        <v>48585112</v>
      </c>
      <c r="D451">
        <v>40513913</v>
      </c>
      <c r="E451">
        <v>1</v>
      </c>
      <c r="F451">
        <v>1</v>
      </c>
      <c r="G451">
        <v>1</v>
      </c>
      <c r="H451">
        <v>3</v>
      </c>
      <c r="I451" t="s">
        <v>439</v>
      </c>
      <c r="J451" t="s">
        <v>441</v>
      </c>
      <c r="K451" t="s">
        <v>440</v>
      </c>
      <c r="L451">
        <v>1301</v>
      </c>
      <c r="N451">
        <v>1003</v>
      </c>
      <c r="O451" t="s">
        <v>116</v>
      </c>
      <c r="P451" t="s">
        <v>116</v>
      </c>
      <c r="Q451">
        <v>1</v>
      </c>
      <c r="X451">
        <v>20</v>
      </c>
      <c r="Y451">
        <v>38.57</v>
      </c>
      <c r="Z451">
        <v>0</v>
      </c>
      <c r="AA451">
        <v>0</v>
      </c>
      <c r="AB451">
        <v>0</v>
      </c>
      <c r="AC451">
        <v>0</v>
      </c>
      <c r="AD451">
        <v>1</v>
      </c>
      <c r="AE451">
        <v>0</v>
      </c>
      <c r="AF451" t="s">
        <v>3</v>
      </c>
      <c r="AG451">
        <v>20</v>
      </c>
      <c r="AH451">
        <v>2</v>
      </c>
      <c r="AI451">
        <v>48585117</v>
      </c>
      <c r="AJ451">
        <v>414</v>
      </c>
      <c r="AK451">
        <v>0</v>
      </c>
      <c r="AL451">
        <v>0</v>
      </c>
      <c r="AM451">
        <v>0</v>
      </c>
      <c r="AN451">
        <v>0</v>
      </c>
      <c r="AO451">
        <v>0</v>
      </c>
      <c r="AP451">
        <v>0</v>
      </c>
      <c r="AQ451">
        <v>0</v>
      </c>
      <c r="AR451">
        <v>0</v>
      </c>
    </row>
    <row r="452" spans="1:44">
      <c r="A452">
        <f>ROW(Source!A190)</f>
        <v>190</v>
      </c>
      <c r="B452">
        <v>48585125</v>
      </c>
      <c r="C452">
        <v>48585112</v>
      </c>
      <c r="D452">
        <v>40513862</v>
      </c>
      <c r="E452">
        <v>1</v>
      </c>
      <c r="F452">
        <v>1</v>
      </c>
      <c r="G452">
        <v>1</v>
      </c>
      <c r="H452">
        <v>3</v>
      </c>
      <c r="I452" t="s">
        <v>1307</v>
      </c>
      <c r="J452" t="s">
        <v>1308</v>
      </c>
      <c r="K452" t="s">
        <v>1309</v>
      </c>
      <c r="L452">
        <v>1354</v>
      </c>
      <c r="N452">
        <v>1010</v>
      </c>
      <c r="O452" t="s">
        <v>170</v>
      </c>
      <c r="P452" t="s">
        <v>170</v>
      </c>
      <c r="Q452">
        <v>1</v>
      </c>
      <c r="X452">
        <v>2</v>
      </c>
      <c r="Y452">
        <v>3.9</v>
      </c>
      <c r="Z452">
        <v>0</v>
      </c>
      <c r="AA452">
        <v>0</v>
      </c>
      <c r="AB452">
        <v>0</v>
      </c>
      <c r="AC452">
        <v>0</v>
      </c>
      <c r="AD452">
        <v>1</v>
      </c>
      <c r="AE452">
        <v>0</v>
      </c>
      <c r="AF452" t="s">
        <v>3</v>
      </c>
      <c r="AG452">
        <v>2</v>
      </c>
      <c r="AH452">
        <v>2</v>
      </c>
      <c r="AI452">
        <v>48585118</v>
      </c>
      <c r="AJ452">
        <v>415</v>
      </c>
      <c r="AK452">
        <v>0</v>
      </c>
      <c r="AL452">
        <v>0</v>
      </c>
      <c r="AM452">
        <v>0</v>
      </c>
      <c r="AN452">
        <v>0</v>
      </c>
      <c r="AO452">
        <v>0</v>
      </c>
      <c r="AP452">
        <v>0</v>
      </c>
      <c r="AQ452">
        <v>0</v>
      </c>
      <c r="AR452">
        <v>0</v>
      </c>
    </row>
    <row r="453" spans="1:44">
      <c r="A453">
        <f>ROW(Source!A190)</f>
        <v>190</v>
      </c>
      <c r="B453">
        <v>48585126</v>
      </c>
      <c r="C453">
        <v>48585112</v>
      </c>
      <c r="D453">
        <v>40514880</v>
      </c>
      <c r="E453">
        <v>1</v>
      </c>
      <c r="F453">
        <v>1</v>
      </c>
      <c r="G453">
        <v>1</v>
      </c>
      <c r="H453">
        <v>3</v>
      </c>
      <c r="I453" t="s">
        <v>1310</v>
      </c>
      <c r="J453" t="s">
        <v>1311</v>
      </c>
      <c r="K453" t="s">
        <v>1312</v>
      </c>
      <c r="L453">
        <v>1354</v>
      </c>
      <c r="N453">
        <v>1010</v>
      </c>
      <c r="O453" t="s">
        <v>170</v>
      </c>
      <c r="P453" t="s">
        <v>170</v>
      </c>
      <c r="Q453">
        <v>1</v>
      </c>
      <c r="X453">
        <v>1</v>
      </c>
      <c r="Y453">
        <v>23.45</v>
      </c>
      <c r="Z453">
        <v>0</v>
      </c>
      <c r="AA453">
        <v>0</v>
      </c>
      <c r="AB453">
        <v>0</v>
      </c>
      <c r="AC453">
        <v>0</v>
      </c>
      <c r="AD453">
        <v>1</v>
      </c>
      <c r="AE453">
        <v>0</v>
      </c>
      <c r="AF453" t="s">
        <v>3</v>
      </c>
      <c r="AG453">
        <v>1</v>
      </c>
      <c r="AH453">
        <v>2</v>
      </c>
      <c r="AI453">
        <v>48585119</v>
      </c>
      <c r="AJ453">
        <v>416</v>
      </c>
      <c r="AK453">
        <v>0</v>
      </c>
      <c r="AL453">
        <v>0</v>
      </c>
      <c r="AM453">
        <v>0</v>
      </c>
      <c r="AN453">
        <v>0</v>
      </c>
      <c r="AO453">
        <v>0</v>
      </c>
      <c r="AP453">
        <v>0</v>
      </c>
      <c r="AQ453">
        <v>0</v>
      </c>
      <c r="AR453">
        <v>0</v>
      </c>
    </row>
    <row r="454" spans="1:44">
      <c r="A454">
        <f>ROW(Source!A194)</f>
        <v>194</v>
      </c>
      <c r="B454">
        <v>48585141</v>
      </c>
      <c r="C454">
        <v>48585130</v>
      </c>
      <c r="D454">
        <v>23129438</v>
      </c>
      <c r="E454">
        <v>1</v>
      </c>
      <c r="F454">
        <v>1</v>
      </c>
      <c r="G454">
        <v>1</v>
      </c>
      <c r="H454">
        <v>1</v>
      </c>
      <c r="I454" t="s">
        <v>1199</v>
      </c>
      <c r="J454" t="s">
        <v>3</v>
      </c>
      <c r="K454" t="s">
        <v>1200</v>
      </c>
      <c r="L454">
        <v>1369</v>
      </c>
      <c r="N454">
        <v>1013</v>
      </c>
      <c r="O454" t="s">
        <v>991</v>
      </c>
      <c r="P454" t="s">
        <v>991</v>
      </c>
      <c r="Q454">
        <v>1</v>
      </c>
      <c r="X454">
        <v>55.83</v>
      </c>
      <c r="Y454">
        <v>0</v>
      </c>
      <c r="Z454">
        <v>0</v>
      </c>
      <c r="AA454">
        <v>0</v>
      </c>
      <c r="AB454">
        <v>8.7899999999999991</v>
      </c>
      <c r="AC454">
        <v>0</v>
      </c>
      <c r="AD454">
        <v>1</v>
      </c>
      <c r="AE454">
        <v>1</v>
      </c>
      <c r="AF454" t="s">
        <v>3</v>
      </c>
      <c r="AG454">
        <v>55.83</v>
      </c>
      <c r="AH454">
        <v>2</v>
      </c>
      <c r="AI454">
        <v>48585131</v>
      </c>
      <c r="AJ454">
        <v>417</v>
      </c>
      <c r="AK454">
        <v>0</v>
      </c>
      <c r="AL454">
        <v>0</v>
      </c>
      <c r="AM454">
        <v>0</v>
      </c>
      <c r="AN454">
        <v>0</v>
      </c>
      <c r="AO454">
        <v>0</v>
      </c>
      <c r="AP454">
        <v>0</v>
      </c>
      <c r="AQ454">
        <v>0</v>
      </c>
      <c r="AR454">
        <v>0</v>
      </c>
    </row>
    <row r="455" spans="1:44">
      <c r="A455">
        <f>ROW(Source!A194)</f>
        <v>194</v>
      </c>
      <c r="B455">
        <v>48585142</v>
      </c>
      <c r="C455">
        <v>48585130</v>
      </c>
      <c r="D455">
        <v>121548</v>
      </c>
      <c r="E455">
        <v>1</v>
      </c>
      <c r="F455">
        <v>1</v>
      </c>
      <c r="G455">
        <v>1</v>
      </c>
      <c r="H455">
        <v>1</v>
      </c>
      <c r="I455" t="s">
        <v>24</v>
      </c>
      <c r="J455" t="s">
        <v>3</v>
      </c>
      <c r="K455" t="s">
        <v>992</v>
      </c>
      <c r="L455">
        <v>608254</v>
      </c>
      <c r="N455">
        <v>1013</v>
      </c>
      <c r="O455" t="s">
        <v>993</v>
      </c>
      <c r="P455" t="s">
        <v>993</v>
      </c>
      <c r="Q455">
        <v>1</v>
      </c>
      <c r="X455">
        <v>0.28000000000000003</v>
      </c>
      <c r="Y455">
        <v>0</v>
      </c>
      <c r="Z455">
        <v>0</v>
      </c>
      <c r="AA455">
        <v>0</v>
      </c>
      <c r="AB455">
        <v>0</v>
      </c>
      <c r="AC455">
        <v>0</v>
      </c>
      <c r="AD455">
        <v>1</v>
      </c>
      <c r="AE455">
        <v>2</v>
      </c>
      <c r="AF455" t="s">
        <v>3</v>
      </c>
      <c r="AG455">
        <v>0.28000000000000003</v>
      </c>
      <c r="AH455">
        <v>2</v>
      </c>
      <c r="AI455">
        <v>48585132</v>
      </c>
      <c r="AJ455">
        <v>418</v>
      </c>
      <c r="AK455">
        <v>0</v>
      </c>
      <c r="AL455">
        <v>0</v>
      </c>
      <c r="AM455">
        <v>0</v>
      </c>
      <c r="AN455">
        <v>0</v>
      </c>
      <c r="AO455">
        <v>0</v>
      </c>
      <c r="AP455">
        <v>0</v>
      </c>
      <c r="AQ455">
        <v>0</v>
      </c>
      <c r="AR455">
        <v>0</v>
      </c>
    </row>
    <row r="456" spans="1:44">
      <c r="A456">
        <f>ROW(Source!A194)</f>
        <v>194</v>
      </c>
      <c r="B456">
        <v>48585143</v>
      </c>
      <c r="C456">
        <v>48585130</v>
      </c>
      <c r="D456">
        <v>40546929</v>
      </c>
      <c r="E456">
        <v>1</v>
      </c>
      <c r="F456">
        <v>1</v>
      </c>
      <c r="G456">
        <v>1</v>
      </c>
      <c r="H456">
        <v>2</v>
      </c>
      <c r="I456" t="s">
        <v>1049</v>
      </c>
      <c r="J456" t="s">
        <v>1050</v>
      </c>
      <c r="K456" t="s">
        <v>1051</v>
      </c>
      <c r="L456">
        <v>1368</v>
      </c>
      <c r="N456">
        <v>1011</v>
      </c>
      <c r="O456" t="s">
        <v>997</v>
      </c>
      <c r="P456" t="s">
        <v>997</v>
      </c>
      <c r="Q456">
        <v>1</v>
      </c>
      <c r="X456">
        <v>0.1</v>
      </c>
      <c r="Y456">
        <v>0</v>
      </c>
      <c r="Z456">
        <v>103.49</v>
      </c>
      <c r="AA456">
        <v>12.1</v>
      </c>
      <c r="AB456">
        <v>0</v>
      </c>
      <c r="AC456">
        <v>0</v>
      </c>
      <c r="AD456">
        <v>1</v>
      </c>
      <c r="AE456">
        <v>0</v>
      </c>
      <c r="AF456" t="s">
        <v>3</v>
      </c>
      <c r="AG456">
        <v>0.1</v>
      </c>
      <c r="AH456">
        <v>2</v>
      </c>
      <c r="AI456">
        <v>48585133</v>
      </c>
      <c r="AJ456">
        <v>419</v>
      </c>
      <c r="AK456">
        <v>0</v>
      </c>
      <c r="AL456">
        <v>0</v>
      </c>
      <c r="AM456">
        <v>0</v>
      </c>
      <c r="AN456">
        <v>0</v>
      </c>
      <c r="AO456">
        <v>0</v>
      </c>
      <c r="AP456">
        <v>0</v>
      </c>
      <c r="AQ456">
        <v>0</v>
      </c>
      <c r="AR456">
        <v>0</v>
      </c>
    </row>
    <row r="457" spans="1:44">
      <c r="A457">
        <f>ROW(Source!A194)</f>
        <v>194</v>
      </c>
      <c r="B457">
        <v>48585144</v>
      </c>
      <c r="C457">
        <v>48585130</v>
      </c>
      <c r="D457">
        <v>40547009</v>
      </c>
      <c r="E457">
        <v>1</v>
      </c>
      <c r="F457">
        <v>1</v>
      </c>
      <c r="G457">
        <v>1</v>
      </c>
      <c r="H457">
        <v>2</v>
      </c>
      <c r="I457" t="s">
        <v>1157</v>
      </c>
      <c r="J457" t="s">
        <v>1158</v>
      </c>
      <c r="K457" t="s">
        <v>1159</v>
      </c>
      <c r="L457">
        <v>1368</v>
      </c>
      <c r="N457">
        <v>1011</v>
      </c>
      <c r="O457" t="s">
        <v>997</v>
      </c>
      <c r="P457" t="s">
        <v>997</v>
      </c>
      <c r="Q457">
        <v>1</v>
      </c>
      <c r="X457">
        <v>0.18</v>
      </c>
      <c r="Y457">
        <v>0</v>
      </c>
      <c r="Z457">
        <v>104.01</v>
      </c>
      <c r="AA457">
        <v>10.35</v>
      </c>
      <c r="AB457">
        <v>0</v>
      </c>
      <c r="AC457">
        <v>0</v>
      </c>
      <c r="AD457">
        <v>1</v>
      </c>
      <c r="AE457">
        <v>0</v>
      </c>
      <c r="AF457" t="s">
        <v>3</v>
      </c>
      <c r="AG457">
        <v>0.18</v>
      </c>
      <c r="AH457">
        <v>2</v>
      </c>
      <c r="AI457">
        <v>48585134</v>
      </c>
      <c r="AJ457">
        <v>420</v>
      </c>
      <c r="AK457">
        <v>0</v>
      </c>
      <c r="AL457">
        <v>0</v>
      </c>
      <c r="AM457">
        <v>0</v>
      </c>
      <c r="AN457">
        <v>0</v>
      </c>
      <c r="AO457">
        <v>0</v>
      </c>
      <c r="AP457">
        <v>0</v>
      </c>
      <c r="AQ457">
        <v>0</v>
      </c>
      <c r="AR457">
        <v>0</v>
      </c>
    </row>
    <row r="458" spans="1:44">
      <c r="A458">
        <f>ROW(Source!A194)</f>
        <v>194</v>
      </c>
      <c r="B458">
        <v>48585145</v>
      </c>
      <c r="C458">
        <v>48585130</v>
      </c>
      <c r="D458">
        <v>40548608</v>
      </c>
      <c r="E458">
        <v>1</v>
      </c>
      <c r="F458">
        <v>1</v>
      </c>
      <c r="G458">
        <v>1</v>
      </c>
      <c r="H458">
        <v>2</v>
      </c>
      <c r="I458" t="s">
        <v>1124</v>
      </c>
      <c r="J458" t="s">
        <v>1125</v>
      </c>
      <c r="K458" t="s">
        <v>1126</v>
      </c>
      <c r="L458">
        <v>1368</v>
      </c>
      <c r="N458">
        <v>1011</v>
      </c>
      <c r="O458" t="s">
        <v>997</v>
      </c>
      <c r="P458" t="s">
        <v>997</v>
      </c>
      <c r="Q458">
        <v>1</v>
      </c>
      <c r="X458">
        <v>0.21</v>
      </c>
      <c r="Y458">
        <v>0</v>
      </c>
      <c r="Z458">
        <v>2.27</v>
      </c>
      <c r="AA458">
        <v>0</v>
      </c>
      <c r="AB458">
        <v>0</v>
      </c>
      <c r="AC458">
        <v>0</v>
      </c>
      <c r="AD458">
        <v>1</v>
      </c>
      <c r="AE458">
        <v>0</v>
      </c>
      <c r="AF458" t="s">
        <v>3</v>
      </c>
      <c r="AG458">
        <v>0.21</v>
      </c>
      <c r="AH458">
        <v>2</v>
      </c>
      <c r="AI458">
        <v>48585135</v>
      </c>
      <c r="AJ458">
        <v>421</v>
      </c>
      <c r="AK458">
        <v>0</v>
      </c>
      <c r="AL458">
        <v>0</v>
      </c>
      <c r="AM458">
        <v>0</v>
      </c>
      <c r="AN458">
        <v>0</v>
      </c>
      <c r="AO458">
        <v>0</v>
      </c>
      <c r="AP458">
        <v>0</v>
      </c>
      <c r="AQ458">
        <v>0</v>
      </c>
      <c r="AR458">
        <v>0</v>
      </c>
    </row>
    <row r="459" spans="1:44">
      <c r="A459">
        <f>ROW(Source!A194)</f>
        <v>194</v>
      </c>
      <c r="B459">
        <v>48585146</v>
      </c>
      <c r="C459">
        <v>48585130</v>
      </c>
      <c r="D459">
        <v>40548857</v>
      </c>
      <c r="E459">
        <v>1</v>
      </c>
      <c r="F459">
        <v>1</v>
      </c>
      <c r="G459">
        <v>1</v>
      </c>
      <c r="H459">
        <v>2</v>
      </c>
      <c r="I459" t="s">
        <v>1028</v>
      </c>
      <c r="J459" t="s">
        <v>1029</v>
      </c>
      <c r="K459" t="s">
        <v>1030</v>
      </c>
      <c r="L459">
        <v>1368</v>
      </c>
      <c r="N459">
        <v>1011</v>
      </c>
      <c r="O459" t="s">
        <v>997</v>
      </c>
      <c r="P459" t="s">
        <v>997</v>
      </c>
      <c r="Q459">
        <v>1</v>
      </c>
      <c r="X459">
        <v>0.18</v>
      </c>
      <c r="Y459">
        <v>0</v>
      </c>
      <c r="Z459">
        <v>91.76</v>
      </c>
      <c r="AA459">
        <v>10.35</v>
      </c>
      <c r="AB459">
        <v>0</v>
      </c>
      <c r="AC459">
        <v>0</v>
      </c>
      <c r="AD459">
        <v>1</v>
      </c>
      <c r="AE459">
        <v>0</v>
      </c>
      <c r="AF459" t="s">
        <v>3</v>
      </c>
      <c r="AG459">
        <v>0.18</v>
      </c>
      <c r="AH459">
        <v>2</v>
      </c>
      <c r="AI459">
        <v>48585136</v>
      </c>
      <c r="AJ459">
        <v>422</v>
      </c>
      <c r="AK459">
        <v>0</v>
      </c>
      <c r="AL459">
        <v>0</v>
      </c>
      <c r="AM459">
        <v>0</v>
      </c>
      <c r="AN459">
        <v>0</v>
      </c>
      <c r="AO459">
        <v>0</v>
      </c>
      <c r="AP459">
        <v>0</v>
      </c>
      <c r="AQ459">
        <v>0</v>
      </c>
      <c r="AR459">
        <v>0</v>
      </c>
    </row>
    <row r="460" spans="1:44">
      <c r="A460">
        <f>ROW(Source!A194)</f>
        <v>194</v>
      </c>
      <c r="B460">
        <v>48585147</v>
      </c>
      <c r="C460">
        <v>48585130</v>
      </c>
      <c r="D460">
        <v>40489064</v>
      </c>
      <c r="E460">
        <v>1</v>
      </c>
      <c r="F460">
        <v>1</v>
      </c>
      <c r="G460">
        <v>1</v>
      </c>
      <c r="H460">
        <v>3</v>
      </c>
      <c r="I460" t="s">
        <v>1313</v>
      </c>
      <c r="J460" t="s">
        <v>1314</v>
      </c>
      <c r="K460" t="s">
        <v>1315</v>
      </c>
      <c r="L460">
        <v>1348</v>
      </c>
      <c r="N460">
        <v>1009</v>
      </c>
      <c r="O460" t="s">
        <v>40</v>
      </c>
      <c r="P460" t="s">
        <v>40</v>
      </c>
      <c r="Q460">
        <v>1000</v>
      </c>
      <c r="X460">
        <v>2.66E-3</v>
      </c>
      <c r="Y460">
        <v>14830</v>
      </c>
      <c r="Z460">
        <v>0</v>
      </c>
      <c r="AA460">
        <v>0</v>
      </c>
      <c r="AB460">
        <v>0</v>
      </c>
      <c r="AC460">
        <v>0</v>
      </c>
      <c r="AD460">
        <v>1</v>
      </c>
      <c r="AE460">
        <v>0</v>
      </c>
      <c r="AF460" t="s">
        <v>3</v>
      </c>
      <c r="AG460">
        <v>2.66E-3</v>
      </c>
      <c r="AH460">
        <v>2</v>
      </c>
      <c r="AI460">
        <v>48585137</v>
      </c>
      <c r="AJ460">
        <v>423</v>
      </c>
      <c r="AK460">
        <v>0</v>
      </c>
      <c r="AL460">
        <v>0</v>
      </c>
      <c r="AM460">
        <v>0</v>
      </c>
      <c r="AN460">
        <v>0</v>
      </c>
      <c r="AO460">
        <v>0</v>
      </c>
      <c r="AP460">
        <v>0</v>
      </c>
      <c r="AQ460">
        <v>0</v>
      </c>
      <c r="AR460">
        <v>0</v>
      </c>
    </row>
    <row r="461" spans="1:44">
      <c r="A461">
        <f>ROW(Source!A194)</f>
        <v>194</v>
      </c>
      <c r="B461">
        <v>48585148</v>
      </c>
      <c r="C461">
        <v>48585130</v>
      </c>
      <c r="D461">
        <v>40484863</v>
      </c>
      <c r="E461">
        <v>1</v>
      </c>
      <c r="F461">
        <v>1</v>
      </c>
      <c r="G461">
        <v>1</v>
      </c>
      <c r="H461">
        <v>3</v>
      </c>
      <c r="I461" t="s">
        <v>1316</v>
      </c>
      <c r="J461" t="s">
        <v>1317</v>
      </c>
      <c r="K461" t="s">
        <v>1318</v>
      </c>
      <c r="L461">
        <v>1354</v>
      </c>
      <c r="N461">
        <v>1010</v>
      </c>
      <c r="O461" t="s">
        <v>170</v>
      </c>
      <c r="P461" t="s">
        <v>170</v>
      </c>
      <c r="Q461">
        <v>1</v>
      </c>
      <c r="X461">
        <v>12</v>
      </c>
      <c r="Y461">
        <v>1.43</v>
      </c>
      <c r="Z461">
        <v>0</v>
      </c>
      <c r="AA461">
        <v>0</v>
      </c>
      <c r="AB461">
        <v>0</v>
      </c>
      <c r="AC461">
        <v>0</v>
      </c>
      <c r="AD461">
        <v>1</v>
      </c>
      <c r="AE461">
        <v>0</v>
      </c>
      <c r="AF461" t="s">
        <v>3</v>
      </c>
      <c r="AG461">
        <v>12</v>
      </c>
      <c r="AH461">
        <v>2</v>
      </c>
      <c r="AI461">
        <v>48585138</v>
      </c>
      <c r="AJ461">
        <v>424</v>
      </c>
      <c r="AK461">
        <v>0</v>
      </c>
      <c r="AL461">
        <v>0</v>
      </c>
      <c r="AM461">
        <v>0</v>
      </c>
      <c r="AN461">
        <v>0</v>
      </c>
      <c r="AO461">
        <v>0</v>
      </c>
      <c r="AP461">
        <v>0</v>
      </c>
      <c r="AQ461">
        <v>0</v>
      </c>
      <c r="AR461">
        <v>0</v>
      </c>
    </row>
    <row r="462" spans="1:44">
      <c r="A462">
        <f>ROW(Source!A194)</f>
        <v>194</v>
      </c>
      <c r="B462">
        <v>48585149</v>
      </c>
      <c r="C462">
        <v>48585130</v>
      </c>
      <c r="D462">
        <v>40512524</v>
      </c>
      <c r="E462">
        <v>1</v>
      </c>
      <c r="F462">
        <v>1</v>
      </c>
      <c r="G462">
        <v>1</v>
      </c>
      <c r="H462">
        <v>3</v>
      </c>
      <c r="I462" t="s">
        <v>1595</v>
      </c>
      <c r="J462" t="s">
        <v>1596</v>
      </c>
      <c r="K462" t="s">
        <v>1597</v>
      </c>
      <c r="L462">
        <v>1346</v>
      </c>
      <c r="N462">
        <v>1009</v>
      </c>
      <c r="O462" t="s">
        <v>220</v>
      </c>
      <c r="P462" t="s">
        <v>220</v>
      </c>
      <c r="Q462">
        <v>1</v>
      </c>
      <c r="X462">
        <v>0</v>
      </c>
      <c r="Y462">
        <v>0</v>
      </c>
      <c r="Z462">
        <v>0</v>
      </c>
      <c r="AA462">
        <v>0</v>
      </c>
      <c r="AB462">
        <v>0</v>
      </c>
      <c r="AC462">
        <v>1</v>
      </c>
      <c r="AD462">
        <v>0</v>
      </c>
      <c r="AE462">
        <v>0</v>
      </c>
      <c r="AF462" t="s">
        <v>3</v>
      </c>
      <c r="AG462">
        <v>0</v>
      </c>
      <c r="AH462">
        <v>3</v>
      </c>
      <c r="AI462">
        <v>-1</v>
      </c>
      <c r="AJ462" t="s">
        <v>3</v>
      </c>
      <c r="AK462">
        <v>0</v>
      </c>
      <c r="AL462">
        <v>0</v>
      </c>
      <c r="AM462">
        <v>0</v>
      </c>
      <c r="AN462">
        <v>0</v>
      </c>
      <c r="AO462">
        <v>0</v>
      </c>
      <c r="AP462">
        <v>0</v>
      </c>
      <c r="AQ462">
        <v>0</v>
      </c>
      <c r="AR462">
        <v>0</v>
      </c>
    </row>
    <row r="463" spans="1:44">
      <c r="A463">
        <f>ROW(Source!A194)</f>
        <v>194</v>
      </c>
      <c r="B463">
        <v>48585150</v>
      </c>
      <c r="C463">
        <v>48585130</v>
      </c>
      <c r="D463">
        <v>40515117</v>
      </c>
      <c r="E463">
        <v>1</v>
      </c>
      <c r="F463">
        <v>1</v>
      </c>
      <c r="G463">
        <v>1</v>
      </c>
      <c r="H463">
        <v>3</v>
      </c>
      <c r="I463" t="s">
        <v>1601</v>
      </c>
      <c r="J463" t="s">
        <v>1602</v>
      </c>
      <c r="K463" t="s">
        <v>1603</v>
      </c>
      <c r="L463">
        <v>1354</v>
      </c>
      <c r="N463">
        <v>1010</v>
      </c>
      <c r="O463" t="s">
        <v>170</v>
      </c>
      <c r="P463" t="s">
        <v>170</v>
      </c>
      <c r="Q463">
        <v>1</v>
      </c>
      <c r="X463">
        <v>0</v>
      </c>
      <c r="Y463">
        <v>0</v>
      </c>
      <c r="Z463">
        <v>0</v>
      </c>
      <c r="AA463">
        <v>0</v>
      </c>
      <c r="AB463">
        <v>0</v>
      </c>
      <c r="AC463">
        <v>1</v>
      </c>
      <c r="AD463">
        <v>0</v>
      </c>
      <c r="AE463">
        <v>0</v>
      </c>
      <c r="AF463" t="s">
        <v>3</v>
      </c>
      <c r="AG463">
        <v>0</v>
      </c>
      <c r="AH463">
        <v>3</v>
      </c>
      <c r="AI463">
        <v>-1</v>
      </c>
      <c r="AJ463" t="s">
        <v>3</v>
      </c>
      <c r="AK463">
        <v>0</v>
      </c>
      <c r="AL463">
        <v>0</v>
      </c>
      <c r="AM463">
        <v>0</v>
      </c>
      <c r="AN463">
        <v>0</v>
      </c>
      <c r="AO463">
        <v>0</v>
      </c>
      <c r="AP463">
        <v>0</v>
      </c>
      <c r="AQ463">
        <v>0</v>
      </c>
      <c r="AR463">
        <v>0</v>
      </c>
    </row>
    <row r="464" spans="1:44">
      <c r="A464">
        <f>ROW(Source!A194)</f>
        <v>194</v>
      </c>
      <c r="B464">
        <v>48585151</v>
      </c>
      <c r="C464">
        <v>48585130</v>
      </c>
      <c r="D464">
        <v>40525967</v>
      </c>
      <c r="E464">
        <v>1</v>
      </c>
      <c r="F464">
        <v>1</v>
      </c>
      <c r="G464">
        <v>1</v>
      </c>
      <c r="H464">
        <v>3</v>
      </c>
      <c r="I464" t="s">
        <v>1090</v>
      </c>
      <c r="J464" t="s">
        <v>1091</v>
      </c>
      <c r="K464" t="s">
        <v>1092</v>
      </c>
      <c r="L464">
        <v>1339</v>
      </c>
      <c r="N464">
        <v>1007</v>
      </c>
      <c r="O464" t="s">
        <v>1040</v>
      </c>
      <c r="P464" t="s">
        <v>1040</v>
      </c>
      <c r="Q464">
        <v>1</v>
      </c>
      <c r="X464">
        <v>0.78600000000000003</v>
      </c>
      <c r="Y464">
        <v>2.4700000000000002</v>
      </c>
      <c r="Z464">
        <v>0</v>
      </c>
      <c r="AA464">
        <v>0</v>
      </c>
      <c r="AB464">
        <v>0</v>
      </c>
      <c r="AC464">
        <v>0</v>
      </c>
      <c r="AD464">
        <v>1</v>
      </c>
      <c r="AE464">
        <v>0</v>
      </c>
      <c r="AF464" t="s">
        <v>3</v>
      </c>
      <c r="AG464">
        <v>0.78600000000000003</v>
      </c>
      <c r="AH464">
        <v>2</v>
      </c>
      <c r="AI464">
        <v>48585139</v>
      </c>
      <c r="AJ464">
        <v>425</v>
      </c>
      <c r="AK464">
        <v>0</v>
      </c>
      <c r="AL464">
        <v>0</v>
      </c>
      <c r="AM464">
        <v>0</v>
      </c>
      <c r="AN464">
        <v>0</v>
      </c>
      <c r="AO464">
        <v>0</v>
      </c>
      <c r="AP464">
        <v>0</v>
      </c>
      <c r="AQ464">
        <v>0</v>
      </c>
      <c r="AR464">
        <v>0</v>
      </c>
    </row>
    <row r="465" spans="1:44">
      <c r="A465">
        <f>ROW(Source!A194)</f>
        <v>194</v>
      </c>
      <c r="B465">
        <v>48585152</v>
      </c>
      <c r="C465">
        <v>48585130</v>
      </c>
      <c r="D465">
        <v>40534236</v>
      </c>
      <c r="E465">
        <v>1</v>
      </c>
      <c r="F465">
        <v>1</v>
      </c>
      <c r="G465">
        <v>1</v>
      </c>
      <c r="H465">
        <v>3</v>
      </c>
      <c r="I465" t="s">
        <v>1319</v>
      </c>
      <c r="J465" t="s">
        <v>1320</v>
      </c>
      <c r="K465" t="s">
        <v>1321</v>
      </c>
      <c r="L465">
        <v>1301</v>
      </c>
      <c r="N465">
        <v>1003</v>
      </c>
      <c r="O465" t="s">
        <v>116</v>
      </c>
      <c r="P465" t="s">
        <v>116</v>
      </c>
      <c r="Q465">
        <v>1</v>
      </c>
      <c r="X465">
        <v>99.8</v>
      </c>
      <c r="Y465">
        <v>44.18</v>
      </c>
      <c r="Z465">
        <v>0</v>
      </c>
      <c r="AA465">
        <v>0</v>
      </c>
      <c r="AB465">
        <v>0</v>
      </c>
      <c r="AC465">
        <v>0</v>
      </c>
      <c r="AD465">
        <v>1</v>
      </c>
      <c r="AE465">
        <v>0</v>
      </c>
      <c r="AF465" t="s">
        <v>3</v>
      </c>
      <c r="AG465">
        <v>99.8</v>
      </c>
      <c r="AH465">
        <v>2</v>
      </c>
      <c r="AI465">
        <v>48585140</v>
      </c>
      <c r="AJ465">
        <v>426</v>
      </c>
      <c r="AK465">
        <v>0</v>
      </c>
      <c r="AL465">
        <v>0</v>
      </c>
      <c r="AM465">
        <v>0</v>
      </c>
      <c r="AN465">
        <v>0</v>
      </c>
      <c r="AO465">
        <v>0</v>
      </c>
      <c r="AP465">
        <v>0</v>
      </c>
      <c r="AQ465">
        <v>0</v>
      </c>
      <c r="AR465">
        <v>0</v>
      </c>
    </row>
    <row r="466" spans="1:44">
      <c r="A466">
        <f>ROW(Source!A195)</f>
        <v>195</v>
      </c>
      <c r="B466">
        <v>48585164</v>
      </c>
      <c r="C466">
        <v>48585153</v>
      </c>
      <c r="D466">
        <v>23129438</v>
      </c>
      <c r="E466">
        <v>1</v>
      </c>
      <c r="F466">
        <v>1</v>
      </c>
      <c r="G466">
        <v>1</v>
      </c>
      <c r="H466">
        <v>1</v>
      </c>
      <c r="I466" t="s">
        <v>1199</v>
      </c>
      <c r="J466" t="s">
        <v>3</v>
      </c>
      <c r="K466" t="s">
        <v>1200</v>
      </c>
      <c r="L466">
        <v>1369</v>
      </c>
      <c r="N466">
        <v>1013</v>
      </c>
      <c r="O466" t="s">
        <v>991</v>
      </c>
      <c r="P466" t="s">
        <v>991</v>
      </c>
      <c r="Q466">
        <v>1</v>
      </c>
      <c r="X466">
        <v>59.92</v>
      </c>
      <c r="Y466">
        <v>0</v>
      </c>
      <c r="Z466">
        <v>0</v>
      </c>
      <c r="AA466">
        <v>0</v>
      </c>
      <c r="AB466">
        <v>8.7899999999999991</v>
      </c>
      <c r="AC466">
        <v>0</v>
      </c>
      <c r="AD466">
        <v>1</v>
      </c>
      <c r="AE466">
        <v>1</v>
      </c>
      <c r="AF466" t="s">
        <v>3</v>
      </c>
      <c r="AG466">
        <v>59.92</v>
      </c>
      <c r="AH466">
        <v>2</v>
      </c>
      <c r="AI466">
        <v>48585154</v>
      </c>
      <c r="AJ466">
        <v>427</v>
      </c>
      <c r="AK466">
        <v>0</v>
      </c>
      <c r="AL466">
        <v>0</v>
      </c>
      <c r="AM466">
        <v>0</v>
      </c>
      <c r="AN466">
        <v>0</v>
      </c>
      <c r="AO466">
        <v>0</v>
      </c>
      <c r="AP466">
        <v>0</v>
      </c>
      <c r="AQ466">
        <v>0</v>
      </c>
      <c r="AR466">
        <v>0</v>
      </c>
    </row>
    <row r="467" spans="1:44">
      <c r="A467">
        <f>ROW(Source!A195)</f>
        <v>195</v>
      </c>
      <c r="B467">
        <v>48585165</v>
      </c>
      <c r="C467">
        <v>48585153</v>
      </c>
      <c r="D467">
        <v>121548</v>
      </c>
      <c r="E467">
        <v>1</v>
      </c>
      <c r="F467">
        <v>1</v>
      </c>
      <c r="G467">
        <v>1</v>
      </c>
      <c r="H467">
        <v>1</v>
      </c>
      <c r="I467" t="s">
        <v>24</v>
      </c>
      <c r="J467" t="s">
        <v>3</v>
      </c>
      <c r="K467" t="s">
        <v>992</v>
      </c>
      <c r="L467">
        <v>608254</v>
      </c>
      <c r="N467">
        <v>1013</v>
      </c>
      <c r="O467" t="s">
        <v>993</v>
      </c>
      <c r="P467" t="s">
        <v>993</v>
      </c>
      <c r="Q467">
        <v>1</v>
      </c>
      <c r="X467">
        <v>0.06</v>
      </c>
      <c r="Y467">
        <v>0</v>
      </c>
      <c r="Z467">
        <v>0</v>
      </c>
      <c r="AA467">
        <v>0</v>
      </c>
      <c r="AB467">
        <v>0</v>
      </c>
      <c r="AC467">
        <v>0</v>
      </c>
      <c r="AD467">
        <v>1</v>
      </c>
      <c r="AE467">
        <v>2</v>
      </c>
      <c r="AF467" t="s">
        <v>3</v>
      </c>
      <c r="AG467">
        <v>0.06</v>
      </c>
      <c r="AH467">
        <v>2</v>
      </c>
      <c r="AI467">
        <v>48585155</v>
      </c>
      <c r="AJ467">
        <v>428</v>
      </c>
      <c r="AK467">
        <v>0</v>
      </c>
      <c r="AL467">
        <v>0</v>
      </c>
      <c r="AM467">
        <v>0</v>
      </c>
      <c r="AN467">
        <v>0</v>
      </c>
      <c r="AO467">
        <v>0</v>
      </c>
      <c r="AP467">
        <v>0</v>
      </c>
      <c r="AQ467">
        <v>0</v>
      </c>
      <c r="AR467">
        <v>0</v>
      </c>
    </row>
    <row r="468" spans="1:44">
      <c r="A468">
        <f>ROW(Source!A195)</f>
        <v>195</v>
      </c>
      <c r="B468">
        <v>48585166</v>
      </c>
      <c r="C468">
        <v>48585153</v>
      </c>
      <c r="D468">
        <v>40546929</v>
      </c>
      <c r="E468">
        <v>1</v>
      </c>
      <c r="F468">
        <v>1</v>
      </c>
      <c r="G468">
        <v>1</v>
      </c>
      <c r="H468">
        <v>2</v>
      </c>
      <c r="I468" t="s">
        <v>1049</v>
      </c>
      <c r="J468" t="s">
        <v>1050</v>
      </c>
      <c r="K468" t="s">
        <v>1051</v>
      </c>
      <c r="L468">
        <v>1368</v>
      </c>
      <c r="N468">
        <v>1011</v>
      </c>
      <c r="O468" t="s">
        <v>997</v>
      </c>
      <c r="P468" t="s">
        <v>997</v>
      </c>
      <c r="Q468">
        <v>1</v>
      </c>
      <c r="X468">
        <v>0.02</v>
      </c>
      <c r="Y468">
        <v>0</v>
      </c>
      <c r="Z468">
        <v>103.49</v>
      </c>
      <c r="AA468">
        <v>12.1</v>
      </c>
      <c r="AB468">
        <v>0</v>
      </c>
      <c r="AC468">
        <v>0</v>
      </c>
      <c r="AD468">
        <v>1</v>
      </c>
      <c r="AE468">
        <v>0</v>
      </c>
      <c r="AF468" t="s">
        <v>3</v>
      </c>
      <c r="AG468">
        <v>0.02</v>
      </c>
      <c r="AH468">
        <v>2</v>
      </c>
      <c r="AI468">
        <v>48585156</v>
      </c>
      <c r="AJ468">
        <v>429</v>
      </c>
      <c r="AK468">
        <v>0</v>
      </c>
      <c r="AL468">
        <v>0</v>
      </c>
      <c r="AM468">
        <v>0</v>
      </c>
      <c r="AN468">
        <v>0</v>
      </c>
      <c r="AO468">
        <v>0</v>
      </c>
      <c r="AP468">
        <v>0</v>
      </c>
      <c r="AQ468">
        <v>0</v>
      </c>
      <c r="AR468">
        <v>0</v>
      </c>
    </row>
    <row r="469" spans="1:44">
      <c r="A469">
        <f>ROW(Source!A195)</f>
        <v>195</v>
      </c>
      <c r="B469">
        <v>48585167</v>
      </c>
      <c r="C469">
        <v>48585153</v>
      </c>
      <c r="D469">
        <v>40547009</v>
      </c>
      <c r="E469">
        <v>1</v>
      </c>
      <c r="F469">
        <v>1</v>
      </c>
      <c r="G469">
        <v>1</v>
      </c>
      <c r="H469">
        <v>2</v>
      </c>
      <c r="I469" t="s">
        <v>1157</v>
      </c>
      <c r="J469" t="s">
        <v>1158</v>
      </c>
      <c r="K469" t="s">
        <v>1159</v>
      </c>
      <c r="L469">
        <v>1368</v>
      </c>
      <c r="N469">
        <v>1011</v>
      </c>
      <c r="O469" t="s">
        <v>997</v>
      </c>
      <c r="P469" t="s">
        <v>997</v>
      </c>
      <c r="Q469">
        <v>1</v>
      </c>
      <c r="X469">
        <v>0.04</v>
      </c>
      <c r="Y469">
        <v>0</v>
      </c>
      <c r="Z469">
        <v>104.01</v>
      </c>
      <c r="AA469">
        <v>10.35</v>
      </c>
      <c r="AB469">
        <v>0</v>
      </c>
      <c r="AC469">
        <v>0</v>
      </c>
      <c r="AD469">
        <v>1</v>
      </c>
      <c r="AE469">
        <v>0</v>
      </c>
      <c r="AF469" t="s">
        <v>3</v>
      </c>
      <c r="AG469">
        <v>0.04</v>
      </c>
      <c r="AH469">
        <v>2</v>
      </c>
      <c r="AI469">
        <v>48585157</v>
      </c>
      <c r="AJ469">
        <v>430</v>
      </c>
      <c r="AK469">
        <v>0</v>
      </c>
      <c r="AL469">
        <v>0</v>
      </c>
      <c r="AM469">
        <v>0</v>
      </c>
      <c r="AN469">
        <v>0</v>
      </c>
      <c r="AO469">
        <v>0</v>
      </c>
      <c r="AP469">
        <v>0</v>
      </c>
      <c r="AQ469">
        <v>0</v>
      </c>
      <c r="AR469">
        <v>0</v>
      </c>
    </row>
    <row r="470" spans="1:44">
      <c r="A470">
        <f>ROW(Source!A195)</f>
        <v>195</v>
      </c>
      <c r="B470">
        <v>48585168</v>
      </c>
      <c r="C470">
        <v>48585153</v>
      </c>
      <c r="D470">
        <v>40548608</v>
      </c>
      <c r="E470">
        <v>1</v>
      </c>
      <c r="F470">
        <v>1</v>
      </c>
      <c r="G470">
        <v>1</v>
      </c>
      <c r="H470">
        <v>2</v>
      </c>
      <c r="I470" t="s">
        <v>1124</v>
      </c>
      <c r="J470" t="s">
        <v>1125</v>
      </c>
      <c r="K470" t="s">
        <v>1126</v>
      </c>
      <c r="L470">
        <v>1368</v>
      </c>
      <c r="N470">
        <v>1011</v>
      </c>
      <c r="O470" t="s">
        <v>997</v>
      </c>
      <c r="P470" t="s">
        <v>997</v>
      </c>
      <c r="Q470">
        <v>1</v>
      </c>
      <c r="X470">
        <v>0.38</v>
      </c>
      <c r="Y470">
        <v>0</v>
      </c>
      <c r="Z470">
        <v>2.27</v>
      </c>
      <c r="AA470">
        <v>0</v>
      </c>
      <c r="AB470">
        <v>0</v>
      </c>
      <c r="AC470">
        <v>0</v>
      </c>
      <c r="AD470">
        <v>1</v>
      </c>
      <c r="AE470">
        <v>0</v>
      </c>
      <c r="AF470" t="s">
        <v>3</v>
      </c>
      <c r="AG470">
        <v>0.38</v>
      </c>
      <c r="AH470">
        <v>2</v>
      </c>
      <c r="AI470">
        <v>48585158</v>
      </c>
      <c r="AJ470">
        <v>431</v>
      </c>
      <c r="AK470">
        <v>0</v>
      </c>
      <c r="AL470">
        <v>0</v>
      </c>
      <c r="AM470">
        <v>0</v>
      </c>
      <c r="AN470">
        <v>0</v>
      </c>
      <c r="AO470">
        <v>0</v>
      </c>
      <c r="AP470">
        <v>0</v>
      </c>
      <c r="AQ470">
        <v>0</v>
      </c>
      <c r="AR470">
        <v>0</v>
      </c>
    </row>
    <row r="471" spans="1:44">
      <c r="A471">
        <f>ROW(Source!A195)</f>
        <v>195</v>
      </c>
      <c r="B471">
        <v>48585169</v>
      </c>
      <c r="C471">
        <v>48585153</v>
      </c>
      <c r="D471">
        <v>40548857</v>
      </c>
      <c r="E471">
        <v>1</v>
      </c>
      <c r="F471">
        <v>1</v>
      </c>
      <c r="G471">
        <v>1</v>
      </c>
      <c r="H471">
        <v>2</v>
      </c>
      <c r="I471" t="s">
        <v>1028</v>
      </c>
      <c r="J471" t="s">
        <v>1029</v>
      </c>
      <c r="K471" t="s">
        <v>1030</v>
      </c>
      <c r="L471">
        <v>1368</v>
      </c>
      <c r="N471">
        <v>1011</v>
      </c>
      <c r="O471" t="s">
        <v>997</v>
      </c>
      <c r="P471" t="s">
        <v>997</v>
      </c>
      <c r="Q471">
        <v>1</v>
      </c>
      <c r="X471">
        <v>0.04</v>
      </c>
      <c r="Y471">
        <v>0</v>
      </c>
      <c r="Z471">
        <v>91.76</v>
      </c>
      <c r="AA471">
        <v>10.35</v>
      </c>
      <c r="AB471">
        <v>0</v>
      </c>
      <c r="AC471">
        <v>0</v>
      </c>
      <c r="AD471">
        <v>1</v>
      </c>
      <c r="AE471">
        <v>0</v>
      </c>
      <c r="AF471" t="s">
        <v>3</v>
      </c>
      <c r="AG471">
        <v>0.04</v>
      </c>
      <c r="AH471">
        <v>2</v>
      </c>
      <c r="AI471">
        <v>48585159</v>
      </c>
      <c r="AJ471">
        <v>432</v>
      </c>
      <c r="AK471">
        <v>0</v>
      </c>
      <c r="AL471">
        <v>0</v>
      </c>
      <c r="AM471">
        <v>0</v>
      </c>
      <c r="AN471">
        <v>0</v>
      </c>
      <c r="AO471">
        <v>0</v>
      </c>
      <c r="AP471">
        <v>0</v>
      </c>
      <c r="AQ471">
        <v>0</v>
      </c>
      <c r="AR471">
        <v>0</v>
      </c>
    </row>
    <row r="472" spans="1:44">
      <c r="A472">
        <f>ROW(Source!A195)</f>
        <v>195</v>
      </c>
      <c r="B472">
        <v>48585170</v>
      </c>
      <c r="C472">
        <v>48585153</v>
      </c>
      <c r="D472">
        <v>40489064</v>
      </c>
      <c r="E472">
        <v>1</v>
      </c>
      <c r="F472">
        <v>1</v>
      </c>
      <c r="G472">
        <v>1</v>
      </c>
      <c r="H472">
        <v>3</v>
      </c>
      <c r="I472" t="s">
        <v>1313</v>
      </c>
      <c r="J472" t="s">
        <v>1314</v>
      </c>
      <c r="K472" t="s">
        <v>1315</v>
      </c>
      <c r="L472">
        <v>1348</v>
      </c>
      <c r="N472">
        <v>1009</v>
      </c>
      <c r="O472" t="s">
        <v>40</v>
      </c>
      <c r="P472" t="s">
        <v>40</v>
      </c>
      <c r="Q472">
        <v>1000</v>
      </c>
      <c r="X472">
        <v>1.1999999999999999E-3</v>
      </c>
      <c r="Y472">
        <v>14830</v>
      </c>
      <c r="Z472">
        <v>0</v>
      </c>
      <c r="AA472">
        <v>0</v>
      </c>
      <c r="AB472">
        <v>0</v>
      </c>
      <c r="AC472">
        <v>0</v>
      </c>
      <c r="AD472">
        <v>1</v>
      </c>
      <c r="AE472">
        <v>0</v>
      </c>
      <c r="AF472" t="s">
        <v>3</v>
      </c>
      <c r="AG472">
        <v>1.1999999999999999E-3</v>
      </c>
      <c r="AH472">
        <v>2</v>
      </c>
      <c r="AI472">
        <v>48585160</v>
      </c>
      <c r="AJ472">
        <v>433</v>
      </c>
      <c r="AK472">
        <v>0</v>
      </c>
      <c r="AL472">
        <v>0</v>
      </c>
      <c r="AM472">
        <v>0</v>
      </c>
      <c r="AN472">
        <v>0</v>
      </c>
      <c r="AO472">
        <v>0</v>
      </c>
      <c r="AP472">
        <v>0</v>
      </c>
      <c r="AQ472">
        <v>0</v>
      </c>
      <c r="AR472">
        <v>0</v>
      </c>
    </row>
    <row r="473" spans="1:44">
      <c r="A473">
        <f>ROW(Source!A195)</f>
        <v>195</v>
      </c>
      <c r="B473">
        <v>48585171</v>
      </c>
      <c r="C473">
        <v>48585153</v>
      </c>
      <c r="D473">
        <v>40484862</v>
      </c>
      <c r="E473">
        <v>1</v>
      </c>
      <c r="F473">
        <v>1</v>
      </c>
      <c r="G473">
        <v>1</v>
      </c>
      <c r="H473">
        <v>3</v>
      </c>
      <c r="I473" t="s">
        <v>1322</v>
      </c>
      <c r="J473" t="s">
        <v>1323</v>
      </c>
      <c r="K473" t="s">
        <v>1324</v>
      </c>
      <c r="L473">
        <v>1354</v>
      </c>
      <c r="N473">
        <v>1010</v>
      </c>
      <c r="O473" t="s">
        <v>170</v>
      </c>
      <c r="P473" t="s">
        <v>170</v>
      </c>
      <c r="Q473">
        <v>1</v>
      </c>
      <c r="X473">
        <v>12</v>
      </c>
      <c r="Y473">
        <v>0.75</v>
      </c>
      <c r="Z473">
        <v>0</v>
      </c>
      <c r="AA473">
        <v>0</v>
      </c>
      <c r="AB473">
        <v>0</v>
      </c>
      <c r="AC473">
        <v>0</v>
      </c>
      <c r="AD473">
        <v>1</v>
      </c>
      <c r="AE473">
        <v>0</v>
      </c>
      <c r="AF473" t="s">
        <v>3</v>
      </c>
      <c r="AG473">
        <v>12</v>
      </c>
      <c r="AH473">
        <v>2</v>
      </c>
      <c r="AI473">
        <v>48585161</v>
      </c>
      <c r="AJ473">
        <v>434</v>
      </c>
      <c r="AK473">
        <v>0</v>
      </c>
      <c r="AL473">
        <v>0</v>
      </c>
      <c r="AM473">
        <v>0</v>
      </c>
      <c r="AN473">
        <v>0</v>
      </c>
      <c r="AO473">
        <v>0</v>
      </c>
      <c r="AP473">
        <v>0</v>
      </c>
      <c r="AQ473">
        <v>0</v>
      </c>
      <c r="AR473">
        <v>0</v>
      </c>
    </row>
    <row r="474" spans="1:44">
      <c r="A474">
        <f>ROW(Source!A195)</f>
        <v>195</v>
      </c>
      <c r="B474">
        <v>48585172</v>
      </c>
      <c r="C474">
        <v>48585153</v>
      </c>
      <c r="D474">
        <v>40512524</v>
      </c>
      <c r="E474">
        <v>1</v>
      </c>
      <c r="F474">
        <v>1</v>
      </c>
      <c r="G474">
        <v>1</v>
      </c>
      <c r="H474">
        <v>3</v>
      </c>
      <c r="I474" t="s">
        <v>1595</v>
      </c>
      <c r="J474" t="s">
        <v>1596</v>
      </c>
      <c r="K474" t="s">
        <v>1597</v>
      </c>
      <c r="L474">
        <v>1346</v>
      </c>
      <c r="N474">
        <v>1009</v>
      </c>
      <c r="O474" t="s">
        <v>220</v>
      </c>
      <c r="P474" t="s">
        <v>220</v>
      </c>
      <c r="Q474">
        <v>1</v>
      </c>
      <c r="X474">
        <v>0</v>
      </c>
      <c r="Y474">
        <v>0</v>
      </c>
      <c r="Z474">
        <v>0</v>
      </c>
      <c r="AA474">
        <v>0</v>
      </c>
      <c r="AB474">
        <v>0</v>
      </c>
      <c r="AC474">
        <v>1</v>
      </c>
      <c r="AD474">
        <v>0</v>
      </c>
      <c r="AE474">
        <v>0</v>
      </c>
      <c r="AF474" t="s">
        <v>3</v>
      </c>
      <c r="AG474">
        <v>0</v>
      </c>
      <c r="AH474">
        <v>3</v>
      </c>
      <c r="AI474">
        <v>-1</v>
      </c>
      <c r="AJ474" t="s">
        <v>3</v>
      </c>
      <c r="AK474">
        <v>0</v>
      </c>
      <c r="AL474">
        <v>0</v>
      </c>
      <c r="AM474">
        <v>0</v>
      </c>
      <c r="AN474">
        <v>0</v>
      </c>
      <c r="AO474">
        <v>0</v>
      </c>
      <c r="AP474">
        <v>0</v>
      </c>
      <c r="AQ474">
        <v>0</v>
      </c>
      <c r="AR474">
        <v>0</v>
      </c>
    </row>
    <row r="475" spans="1:44">
      <c r="A475">
        <f>ROW(Source!A195)</f>
        <v>195</v>
      </c>
      <c r="B475">
        <v>48585173</v>
      </c>
      <c r="C475">
        <v>48585153</v>
      </c>
      <c r="D475">
        <v>40515117</v>
      </c>
      <c r="E475">
        <v>1</v>
      </c>
      <c r="F475">
        <v>1</v>
      </c>
      <c r="G475">
        <v>1</v>
      </c>
      <c r="H475">
        <v>3</v>
      </c>
      <c r="I475" t="s">
        <v>1601</v>
      </c>
      <c r="J475" t="s">
        <v>1602</v>
      </c>
      <c r="K475" t="s">
        <v>1603</v>
      </c>
      <c r="L475">
        <v>1354</v>
      </c>
      <c r="N475">
        <v>1010</v>
      </c>
      <c r="O475" t="s">
        <v>170</v>
      </c>
      <c r="P475" t="s">
        <v>170</v>
      </c>
      <c r="Q475">
        <v>1</v>
      </c>
      <c r="X475">
        <v>0</v>
      </c>
      <c r="Y475">
        <v>0</v>
      </c>
      <c r="Z475">
        <v>0</v>
      </c>
      <c r="AA475">
        <v>0</v>
      </c>
      <c r="AB475">
        <v>0</v>
      </c>
      <c r="AC475">
        <v>1</v>
      </c>
      <c r="AD475">
        <v>0</v>
      </c>
      <c r="AE475">
        <v>0</v>
      </c>
      <c r="AF475" t="s">
        <v>3</v>
      </c>
      <c r="AG475">
        <v>0</v>
      </c>
      <c r="AH475">
        <v>3</v>
      </c>
      <c r="AI475">
        <v>-1</v>
      </c>
      <c r="AJ475" t="s">
        <v>3</v>
      </c>
      <c r="AK475">
        <v>0</v>
      </c>
      <c r="AL475">
        <v>0</v>
      </c>
      <c r="AM475">
        <v>0</v>
      </c>
      <c r="AN475">
        <v>0</v>
      </c>
      <c r="AO475">
        <v>0</v>
      </c>
      <c r="AP475">
        <v>0</v>
      </c>
      <c r="AQ475">
        <v>0</v>
      </c>
      <c r="AR475">
        <v>0</v>
      </c>
    </row>
    <row r="476" spans="1:44">
      <c r="A476">
        <f>ROW(Source!A195)</f>
        <v>195</v>
      </c>
      <c r="B476">
        <v>48585174</v>
      </c>
      <c r="C476">
        <v>48585153</v>
      </c>
      <c r="D476">
        <v>40525967</v>
      </c>
      <c r="E476">
        <v>1</v>
      </c>
      <c r="F476">
        <v>1</v>
      </c>
      <c r="G476">
        <v>1</v>
      </c>
      <c r="H476">
        <v>3</v>
      </c>
      <c r="I476" t="s">
        <v>1090</v>
      </c>
      <c r="J476" t="s">
        <v>1091</v>
      </c>
      <c r="K476" t="s">
        <v>1092</v>
      </c>
      <c r="L476">
        <v>1339</v>
      </c>
      <c r="N476">
        <v>1007</v>
      </c>
      <c r="O476" t="s">
        <v>1040</v>
      </c>
      <c r="P476" t="s">
        <v>1040</v>
      </c>
      <c r="Q476">
        <v>1</v>
      </c>
      <c r="X476">
        <v>0.19700000000000001</v>
      </c>
      <c r="Y476">
        <v>2.4700000000000002</v>
      </c>
      <c r="Z476">
        <v>0</v>
      </c>
      <c r="AA476">
        <v>0</v>
      </c>
      <c r="AB476">
        <v>0</v>
      </c>
      <c r="AC476">
        <v>0</v>
      </c>
      <c r="AD476">
        <v>1</v>
      </c>
      <c r="AE476">
        <v>0</v>
      </c>
      <c r="AF476" t="s">
        <v>3</v>
      </c>
      <c r="AG476">
        <v>0.19700000000000001</v>
      </c>
      <c r="AH476">
        <v>2</v>
      </c>
      <c r="AI476">
        <v>48585162</v>
      </c>
      <c r="AJ476">
        <v>435</v>
      </c>
      <c r="AK476">
        <v>0</v>
      </c>
      <c r="AL476">
        <v>0</v>
      </c>
      <c r="AM476">
        <v>0</v>
      </c>
      <c r="AN476">
        <v>0</v>
      </c>
      <c r="AO476">
        <v>0</v>
      </c>
      <c r="AP476">
        <v>0</v>
      </c>
      <c r="AQ476">
        <v>0</v>
      </c>
      <c r="AR476">
        <v>0</v>
      </c>
    </row>
    <row r="477" spans="1:44">
      <c r="A477">
        <f>ROW(Source!A195)</f>
        <v>195</v>
      </c>
      <c r="B477">
        <v>48585175</v>
      </c>
      <c r="C477">
        <v>48585153</v>
      </c>
      <c r="D477">
        <v>40534235</v>
      </c>
      <c r="E477">
        <v>1</v>
      </c>
      <c r="F477">
        <v>1</v>
      </c>
      <c r="G477">
        <v>1</v>
      </c>
      <c r="H477">
        <v>3</v>
      </c>
      <c r="I477" t="s">
        <v>1325</v>
      </c>
      <c r="J477" t="s">
        <v>1326</v>
      </c>
      <c r="K477" t="s">
        <v>1327</v>
      </c>
      <c r="L477">
        <v>1301</v>
      </c>
      <c r="N477">
        <v>1003</v>
      </c>
      <c r="O477" t="s">
        <v>116</v>
      </c>
      <c r="P477" t="s">
        <v>116</v>
      </c>
      <c r="Q477">
        <v>1</v>
      </c>
      <c r="X477">
        <v>99.8</v>
      </c>
      <c r="Y477">
        <v>10.54</v>
      </c>
      <c r="Z477">
        <v>0</v>
      </c>
      <c r="AA477">
        <v>0</v>
      </c>
      <c r="AB477">
        <v>0</v>
      </c>
      <c r="AC477">
        <v>0</v>
      </c>
      <c r="AD477">
        <v>1</v>
      </c>
      <c r="AE477">
        <v>0</v>
      </c>
      <c r="AF477" t="s">
        <v>3</v>
      </c>
      <c r="AG477">
        <v>99.8</v>
      </c>
      <c r="AH477">
        <v>2</v>
      </c>
      <c r="AI477">
        <v>48585163</v>
      </c>
      <c r="AJ477">
        <v>436</v>
      </c>
      <c r="AK477">
        <v>0</v>
      </c>
      <c r="AL477">
        <v>0</v>
      </c>
      <c r="AM477">
        <v>0</v>
      </c>
      <c r="AN477">
        <v>0</v>
      </c>
      <c r="AO477">
        <v>0</v>
      </c>
      <c r="AP477">
        <v>0</v>
      </c>
      <c r="AQ477">
        <v>0</v>
      </c>
      <c r="AR477">
        <v>0</v>
      </c>
    </row>
    <row r="478" spans="1:44">
      <c r="A478">
        <f>ROW(Source!A201)</f>
        <v>201</v>
      </c>
      <c r="B478">
        <v>48585189</v>
      </c>
      <c r="C478">
        <v>48585181</v>
      </c>
      <c r="D478">
        <v>23135499</v>
      </c>
      <c r="E478">
        <v>1</v>
      </c>
      <c r="F478">
        <v>1</v>
      </c>
      <c r="G478">
        <v>1</v>
      </c>
      <c r="H478">
        <v>1</v>
      </c>
      <c r="I478" t="s">
        <v>1296</v>
      </c>
      <c r="J478" t="s">
        <v>3</v>
      </c>
      <c r="K478" t="s">
        <v>1297</v>
      </c>
      <c r="L478">
        <v>1369</v>
      </c>
      <c r="N478">
        <v>1013</v>
      </c>
      <c r="O478" t="s">
        <v>991</v>
      </c>
      <c r="P478" t="s">
        <v>991</v>
      </c>
      <c r="Q478">
        <v>1</v>
      </c>
      <c r="X478">
        <v>5.0599999999999996</v>
      </c>
      <c r="Y478">
        <v>0</v>
      </c>
      <c r="Z478">
        <v>0</v>
      </c>
      <c r="AA478">
        <v>0</v>
      </c>
      <c r="AB478">
        <v>8.99</v>
      </c>
      <c r="AC478">
        <v>0</v>
      </c>
      <c r="AD478">
        <v>1</v>
      </c>
      <c r="AE478">
        <v>1</v>
      </c>
      <c r="AF478" t="s">
        <v>3</v>
      </c>
      <c r="AG478">
        <v>5.0599999999999996</v>
      </c>
      <c r="AH478">
        <v>2</v>
      </c>
      <c r="AI478">
        <v>48585182</v>
      </c>
      <c r="AJ478">
        <v>437</v>
      </c>
      <c r="AK478">
        <v>0</v>
      </c>
      <c r="AL478">
        <v>0</v>
      </c>
      <c r="AM478">
        <v>0</v>
      </c>
      <c r="AN478">
        <v>0</v>
      </c>
      <c r="AO478">
        <v>0</v>
      </c>
      <c r="AP478">
        <v>0</v>
      </c>
      <c r="AQ478">
        <v>0</v>
      </c>
      <c r="AR478">
        <v>0</v>
      </c>
    </row>
    <row r="479" spans="1:44">
      <c r="A479">
        <f>ROW(Source!A201)</f>
        <v>201</v>
      </c>
      <c r="B479">
        <v>48585190</v>
      </c>
      <c r="C479">
        <v>48585181</v>
      </c>
      <c r="D479">
        <v>121548</v>
      </c>
      <c r="E479">
        <v>1</v>
      </c>
      <c r="F479">
        <v>1</v>
      </c>
      <c r="G479">
        <v>1</v>
      </c>
      <c r="H479">
        <v>1</v>
      </c>
      <c r="I479" t="s">
        <v>24</v>
      </c>
      <c r="J479" t="s">
        <v>3</v>
      </c>
      <c r="K479" t="s">
        <v>992</v>
      </c>
      <c r="L479">
        <v>608254</v>
      </c>
      <c r="N479">
        <v>1013</v>
      </c>
      <c r="O479" t="s">
        <v>993</v>
      </c>
      <c r="P479" t="s">
        <v>993</v>
      </c>
      <c r="Q479">
        <v>1</v>
      </c>
      <c r="X479">
        <v>0.03</v>
      </c>
      <c r="Y479">
        <v>0</v>
      </c>
      <c r="Z479">
        <v>0</v>
      </c>
      <c r="AA479">
        <v>0</v>
      </c>
      <c r="AB479">
        <v>0</v>
      </c>
      <c r="AC479">
        <v>0</v>
      </c>
      <c r="AD479">
        <v>1</v>
      </c>
      <c r="AE479">
        <v>2</v>
      </c>
      <c r="AF479" t="s">
        <v>3</v>
      </c>
      <c r="AG479">
        <v>0.03</v>
      </c>
      <c r="AH479">
        <v>2</v>
      </c>
      <c r="AI479">
        <v>48585183</v>
      </c>
      <c r="AJ479">
        <v>438</v>
      </c>
      <c r="AK479">
        <v>0</v>
      </c>
      <c r="AL479">
        <v>0</v>
      </c>
      <c r="AM479">
        <v>0</v>
      </c>
      <c r="AN479">
        <v>0</v>
      </c>
      <c r="AO479">
        <v>0</v>
      </c>
      <c r="AP479">
        <v>0</v>
      </c>
      <c r="AQ479">
        <v>0</v>
      </c>
      <c r="AR479">
        <v>0</v>
      </c>
    </row>
    <row r="480" spans="1:44">
      <c r="A480">
        <f>ROW(Source!A201)</f>
        <v>201</v>
      </c>
      <c r="B480">
        <v>48585191</v>
      </c>
      <c r="C480">
        <v>48585181</v>
      </c>
      <c r="D480">
        <v>40547141</v>
      </c>
      <c r="E480">
        <v>1</v>
      </c>
      <c r="F480">
        <v>1</v>
      </c>
      <c r="G480">
        <v>1</v>
      </c>
      <c r="H480">
        <v>2</v>
      </c>
      <c r="I480" t="s">
        <v>1009</v>
      </c>
      <c r="J480" t="s">
        <v>1017</v>
      </c>
      <c r="K480" t="s">
        <v>1011</v>
      </c>
      <c r="L480">
        <v>1368</v>
      </c>
      <c r="N480">
        <v>1011</v>
      </c>
      <c r="O480" t="s">
        <v>997</v>
      </c>
      <c r="P480" t="s">
        <v>997</v>
      </c>
      <c r="Q480">
        <v>1</v>
      </c>
      <c r="X480">
        <v>0.03</v>
      </c>
      <c r="Y480">
        <v>0</v>
      </c>
      <c r="Z480">
        <v>32.090000000000003</v>
      </c>
      <c r="AA480">
        <v>12.1</v>
      </c>
      <c r="AB480">
        <v>0</v>
      </c>
      <c r="AC480">
        <v>0</v>
      </c>
      <c r="AD480">
        <v>1</v>
      </c>
      <c r="AE480">
        <v>0</v>
      </c>
      <c r="AF480" t="s">
        <v>3</v>
      </c>
      <c r="AG480">
        <v>0.03</v>
      </c>
      <c r="AH480">
        <v>2</v>
      </c>
      <c r="AI480">
        <v>48585184</v>
      </c>
      <c r="AJ480">
        <v>439</v>
      </c>
      <c r="AK480">
        <v>0</v>
      </c>
      <c r="AL480">
        <v>0</v>
      </c>
      <c r="AM480">
        <v>0</v>
      </c>
      <c r="AN480">
        <v>0</v>
      </c>
      <c r="AO480">
        <v>0</v>
      </c>
      <c r="AP480">
        <v>0</v>
      </c>
      <c r="AQ480">
        <v>0</v>
      </c>
      <c r="AR480">
        <v>0</v>
      </c>
    </row>
    <row r="481" spans="1:44">
      <c r="A481">
        <f>ROW(Source!A201)</f>
        <v>201</v>
      </c>
      <c r="B481">
        <v>48585192</v>
      </c>
      <c r="C481">
        <v>48585181</v>
      </c>
      <c r="D481">
        <v>40548857</v>
      </c>
      <c r="E481">
        <v>1</v>
      </c>
      <c r="F481">
        <v>1</v>
      </c>
      <c r="G481">
        <v>1</v>
      </c>
      <c r="H481">
        <v>2</v>
      </c>
      <c r="I481" t="s">
        <v>1028</v>
      </c>
      <c r="J481" t="s">
        <v>1029</v>
      </c>
      <c r="K481" t="s">
        <v>1030</v>
      </c>
      <c r="L481">
        <v>1368</v>
      </c>
      <c r="N481">
        <v>1011</v>
      </c>
      <c r="O481" t="s">
        <v>997</v>
      </c>
      <c r="P481" t="s">
        <v>997</v>
      </c>
      <c r="Q481">
        <v>1</v>
      </c>
      <c r="X481">
        <v>0.1</v>
      </c>
      <c r="Y481">
        <v>0</v>
      </c>
      <c r="Z481">
        <v>91.76</v>
      </c>
      <c r="AA481">
        <v>10.35</v>
      </c>
      <c r="AB481">
        <v>0</v>
      </c>
      <c r="AC481">
        <v>0</v>
      </c>
      <c r="AD481">
        <v>1</v>
      </c>
      <c r="AE481">
        <v>0</v>
      </c>
      <c r="AF481" t="s">
        <v>3</v>
      </c>
      <c r="AG481">
        <v>0.1</v>
      </c>
      <c r="AH481">
        <v>2</v>
      </c>
      <c r="AI481">
        <v>48585185</v>
      </c>
      <c r="AJ481">
        <v>440</v>
      </c>
      <c r="AK481">
        <v>0</v>
      </c>
      <c r="AL481">
        <v>0</v>
      </c>
      <c r="AM481">
        <v>0</v>
      </c>
      <c r="AN481">
        <v>0</v>
      </c>
      <c r="AO481">
        <v>0</v>
      </c>
      <c r="AP481">
        <v>0</v>
      </c>
      <c r="AQ481">
        <v>0</v>
      </c>
      <c r="AR481">
        <v>0</v>
      </c>
    </row>
    <row r="482" spans="1:44">
      <c r="A482">
        <f>ROW(Source!A201)</f>
        <v>201</v>
      </c>
      <c r="B482">
        <v>48585193</v>
      </c>
      <c r="C482">
        <v>48585181</v>
      </c>
      <c r="D482">
        <v>40482927</v>
      </c>
      <c r="E482">
        <v>1</v>
      </c>
      <c r="F482">
        <v>1</v>
      </c>
      <c r="G482">
        <v>1</v>
      </c>
      <c r="H482">
        <v>3</v>
      </c>
      <c r="I482" t="s">
        <v>1328</v>
      </c>
      <c r="J482" t="s">
        <v>1329</v>
      </c>
      <c r="K482" t="s">
        <v>1330</v>
      </c>
      <c r="L482">
        <v>1348</v>
      </c>
      <c r="N482">
        <v>1009</v>
      </c>
      <c r="O482" t="s">
        <v>40</v>
      </c>
      <c r="P482" t="s">
        <v>40</v>
      </c>
      <c r="Q482">
        <v>1000</v>
      </c>
      <c r="X482">
        <v>6.9999999999999999E-4</v>
      </c>
      <c r="Y482">
        <v>30030</v>
      </c>
      <c r="Z482">
        <v>0</v>
      </c>
      <c r="AA482">
        <v>0</v>
      </c>
      <c r="AB482">
        <v>0</v>
      </c>
      <c r="AC482">
        <v>0</v>
      </c>
      <c r="AD482">
        <v>1</v>
      </c>
      <c r="AE482">
        <v>0</v>
      </c>
      <c r="AF482" t="s">
        <v>3</v>
      </c>
      <c r="AG482">
        <v>6.9999999999999999E-4</v>
      </c>
      <c r="AH482">
        <v>2</v>
      </c>
      <c r="AI482">
        <v>48585186</v>
      </c>
      <c r="AJ482">
        <v>441</v>
      </c>
      <c r="AK482">
        <v>0</v>
      </c>
      <c r="AL482">
        <v>0</v>
      </c>
      <c r="AM482">
        <v>0</v>
      </c>
      <c r="AN482">
        <v>0</v>
      </c>
      <c r="AO482">
        <v>0</v>
      </c>
      <c r="AP482">
        <v>0</v>
      </c>
      <c r="AQ482">
        <v>0</v>
      </c>
      <c r="AR482">
        <v>0</v>
      </c>
    </row>
    <row r="483" spans="1:44">
      <c r="A483">
        <f>ROW(Source!A201)</f>
        <v>201</v>
      </c>
      <c r="B483">
        <v>48585194</v>
      </c>
      <c r="C483">
        <v>48585181</v>
      </c>
      <c r="D483">
        <v>40484190</v>
      </c>
      <c r="E483">
        <v>1</v>
      </c>
      <c r="F483">
        <v>1</v>
      </c>
      <c r="G483">
        <v>1</v>
      </c>
      <c r="H483">
        <v>3</v>
      </c>
      <c r="I483" t="s">
        <v>1331</v>
      </c>
      <c r="J483" t="s">
        <v>1332</v>
      </c>
      <c r="K483" t="s">
        <v>1333</v>
      </c>
      <c r="L483">
        <v>1348</v>
      </c>
      <c r="N483">
        <v>1009</v>
      </c>
      <c r="O483" t="s">
        <v>40</v>
      </c>
      <c r="P483" t="s">
        <v>40</v>
      </c>
      <c r="Q483">
        <v>1000</v>
      </c>
      <c r="X483">
        <v>2E-3</v>
      </c>
      <c r="Y483">
        <v>1904.5</v>
      </c>
      <c r="Z483">
        <v>0</v>
      </c>
      <c r="AA483">
        <v>0</v>
      </c>
      <c r="AB483">
        <v>0</v>
      </c>
      <c r="AC483">
        <v>0</v>
      </c>
      <c r="AD483">
        <v>1</v>
      </c>
      <c r="AE483">
        <v>0</v>
      </c>
      <c r="AF483" t="s">
        <v>3</v>
      </c>
      <c r="AG483">
        <v>2E-3</v>
      </c>
      <c r="AH483">
        <v>2</v>
      </c>
      <c r="AI483">
        <v>48585187</v>
      </c>
      <c r="AJ483">
        <v>442</v>
      </c>
      <c r="AK483">
        <v>0</v>
      </c>
      <c r="AL483">
        <v>0</v>
      </c>
      <c r="AM483">
        <v>0</v>
      </c>
      <c r="AN483">
        <v>0</v>
      </c>
      <c r="AO483">
        <v>0</v>
      </c>
      <c r="AP483">
        <v>0</v>
      </c>
      <c r="AQ483">
        <v>0</v>
      </c>
      <c r="AR483">
        <v>0</v>
      </c>
    </row>
    <row r="484" spans="1:44">
      <c r="A484">
        <f>ROW(Source!A201)</f>
        <v>201</v>
      </c>
      <c r="B484">
        <v>48585195</v>
      </c>
      <c r="C484">
        <v>48585181</v>
      </c>
      <c r="D484">
        <v>40513917</v>
      </c>
      <c r="E484">
        <v>1</v>
      </c>
      <c r="F484">
        <v>1</v>
      </c>
      <c r="G484">
        <v>1</v>
      </c>
      <c r="H484">
        <v>3</v>
      </c>
      <c r="I484" t="s">
        <v>1334</v>
      </c>
      <c r="J484" t="s">
        <v>1335</v>
      </c>
      <c r="K484" t="s">
        <v>1336</v>
      </c>
      <c r="L484">
        <v>1035</v>
      </c>
      <c r="N484">
        <v>1013</v>
      </c>
      <c r="O484" t="s">
        <v>129</v>
      </c>
      <c r="P484" t="s">
        <v>129</v>
      </c>
      <c r="Q484">
        <v>1</v>
      </c>
      <c r="X484">
        <v>10</v>
      </c>
      <c r="Y484">
        <v>132.47</v>
      </c>
      <c r="Z484">
        <v>0</v>
      </c>
      <c r="AA484">
        <v>0</v>
      </c>
      <c r="AB484">
        <v>0</v>
      </c>
      <c r="AC484">
        <v>0</v>
      </c>
      <c r="AD484">
        <v>1</v>
      </c>
      <c r="AE484">
        <v>0</v>
      </c>
      <c r="AF484" t="s">
        <v>3</v>
      </c>
      <c r="AG484">
        <v>10</v>
      </c>
      <c r="AH484">
        <v>2</v>
      </c>
      <c r="AI484">
        <v>48585188</v>
      </c>
      <c r="AJ484">
        <v>443</v>
      </c>
      <c r="AK484">
        <v>0</v>
      </c>
      <c r="AL484">
        <v>0</v>
      </c>
      <c r="AM484">
        <v>0</v>
      </c>
      <c r="AN484">
        <v>0</v>
      </c>
      <c r="AO484">
        <v>0</v>
      </c>
      <c r="AP484">
        <v>0</v>
      </c>
      <c r="AQ484">
        <v>0</v>
      </c>
      <c r="AR484">
        <v>0</v>
      </c>
    </row>
    <row r="485" spans="1:44">
      <c r="A485">
        <f>ROW(Source!A203)</f>
        <v>203</v>
      </c>
      <c r="B485">
        <v>48585214</v>
      </c>
      <c r="C485">
        <v>48585197</v>
      </c>
      <c r="D485">
        <v>23134664</v>
      </c>
      <c r="E485">
        <v>1</v>
      </c>
      <c r="F485">
        <v>1</v>
      </c>
      <c r="G485">
        <v>1</v>
      </c>
      <c r="H485">
        <v>1</v>
      </c>
      <c r="I485" t="s">
        <v>1169</v>
      </c>
      <c r="J485" t="s">
        <v>3</v>
      </c>
      <c r="K485" t="s">
        <v>1170</v>
      </c>
      <c r="L485">
        <v>1369</v>
      </c>
      <c r="N485">
        <v>1013</v>
      </c>
      <c r="O485" t="s">
        <v>991</v>
      </c>
      <c r="P485" t="s">
        <v>991</v>
      </c>
      <c r="Q485">
        <v>1</v>
      </c>
      <c r="X485">
        <v>24.64</v>
      </c>
      <c r="Y485">
        <v>0</v>
      </c>
      <c r="Z485">
        <v>0</v>
      </c>
      <c r="AA485">
        <v>0</v>
      </c>
      <c r="AB485">
        <v>8.89</v>
      </c>
      <c r="AC485">
        <v>0</v>
      </c>
      <c r="AD485">
        <v>1</v>
      </c>
      <c r="AE485">
        <v>1</v>
      </c>
      <c r="AF485" t="s">
        <v>3</v>
      </c>
      <c r="AG485">
        <v>24.64</v>
      </c>
      <c r="AH485">
        <v>2</v>
      </c>
      <c r="AI485">
        <v>48585198</v>
      </c>
      <c r="AJ485">
        <v>444</v>
      </c>
      <c r="AK485">
        <v>0</v>
      </c>
      <c r="AL485">
        <v>0</v>
      </c>
      <c r="AM485">
        <v>0</v>
      </c>
      <c r="AN485">
        <v>0</v>
      </c>
      <c r="AO485">
        <v>0</v>
      </c>
      <c r="AP485">
        <v>0</v>
      </c>
      <c r="AQ485">
        <v>0</v>
      </c>
      <c r="AR485">
        <v>0</v>
      </c>
    </row>
    <row r="486" spans="1:44">
      <c r="A486">
        <f>ROW(Source!A203)</f>
        <v>203</v>
      </c>
      <c r="B486">
        <v>48585215</v>
      </c>
      <c r="C486">
        <v>48585197</v>
      </c>
      <c r="D486">
        <v>121548</v>
      </c>
      <c r="E486">
        <v>1</v>
      </c>
      <c r="F486">
        <v>1</v>
      </c>
      <c r="G486">
        <v>1</v>
      </c>
      <c r="H486">
        <v>1</v>
      </c>
      <c r="I486" t="s">
        <v>24</v>
      </c>
      <c r="J486" t="s">
        <v>3</v>
      </c>
      <c r="K486" t="s">
        <v>992</v>
      </c>
      <c r="L486">
        <v>608254</v>
      </c>
      <c r="N486">
        <v>1013</v>
      </c>
      <c r="O486" t="s">
        <v>993</v>
      </c>
      <c r="P486" t="s">
        <v>993</v>
      </c>
      <c r="Q486">
        <v>1</v>
      </c>
      <c r="X486">
        <v>0.32</v>
      </c>
      <c r="Y486">
        <v>0</v>
      </c>
      <c r="Z486">
        <v>0</v>
      </c>
      <c r="AA486">
        <v>0</v>
      </c>
      <c r="AB486">
        <v>0</v>
      </c>
      <c r="AC486">
        <v>0</v>
      </c>
      <c r="AD486">
        <v>1</v>
      </c>
      <c r="AE486">
        <v>2</v>
      </c>
      <c r="AF486" t="s">
        <v>3</v>
      </c>
      <c r="AG486">
        <v>0.32</v>
      </c>
      <c r="AH486">
        <v>2</v>
      </c>
      <c r="AI486">
        <v>48585199</v>
      </c>
      <c r="AJ486">
        <v>445</v>
      </c>
      <c r="AK486">
        <v>0</v>
      </c>
      <c r="AL486">
        <v>0</v>
      </c>
      <c r="AM486">
        <v>0</v>
      </c>
      <c r="AN486">
        <v>0</v>
      </c>
      <c r="AO486">
        <v>0</v>
      </c>
      <c r="AP486">
        <v>0</v>
      </c>
      <c r="AQ486">
        <v>0</v>
      </c>
      <c r="AR486">
        <v>0</v>
      </c>
    </row>
    <row r="487" spans="1:44">
      <c r="A487">
        <f>ROW(Source!A203)</f>
        <v>203</v>
      </c>
      <c r="B487">
        <v>48585216</v>
      </c>
      <c r="C487">
        <v>48585197</v>
      </c>
      <c r="D487">
        <v>40547141</v>
      </c>
      <c r="E487">
        <v>1</v>
      </c>
      <c r="F487">
        <v>1</v>
      </c>
      <c r="G487">
        <v>1</v>
      </c>
      <c r="H487">
        <v>2</v>
      </c>
      <c r="I487" t="s">
        <v>1009</v>
      </c>
      <c r="J487" t="s">
        <v>1017</v>
      </c>
      <c r="K487" t="s">
        <v>1011</v>
      </c>
      <c r="L487">
        <v>1368</v>
      </c>
      <c r="N487">
        <v>1011</v>
      </c>
      <c r="O487" t="s">
        <v>997</v>
      </c>
      <c r="P487" t="s">
        <v>997</v>
      </c>
      <c r="Q487">
        <v>1</v>
      </c>
      <c r="X487">
        <v>0.32</v>
      </c>
      <c r="Y487">
        <v>0</v>
      </c>
      <c r="Z487">
        <v>32.090000000000003</v>
      </c>
      <c r="AA487">
        <v>12.1</v>
      </c>
      <c r="AB487">
        <v>0</v>
      </c>
      <c r="AC487">
        <v>0</v>
      </c>
      <c r="AD487">
        <v>1</v>
      </c>
      <c r="AE487">
        <v>0</v>
      </c>
      <c r="AF487" t="s">
        <v>3</v>
      </c>
      <c r="AG487">
        <v>0.32</v>
      </c>
      <c r="AH487">
        <v>2</v>
      </c>
      <c r="AI487">
        <v>48585200</v>
      </c>
      <c r="AJ487">
        <v>446</v>
      </c>
      <c r="AK487">
        <v>0</v>
      </c>
      <c r="AL487">
        <v>0</v>
      </c>
      <c r="AM487">
        <v>0</v>
      </c>
      <c r="AN487">
        <v>0</v>
      </c>
      <c r="AO487">
        <v>0</v>
      </c>
      <c r="AP487">
        <v>0</v>
      </c>
      <c r="AQ487">
        <v>0</v>
      </c>
      <c r="AR487">
        <v>0</v>
      </c>
    </row>
    <row r="488" spans="1:44">
      <c r="A488">
        <f>ROW(Source!A203)</f>
        <v>203</v>
      </c>
      <c r="B488">
        <v>48585217</v>
      </c>
      <c r="C488">
        <v>48585197</v>
      </c>
      <c r="D488">
        <v>40548544</v>
      </c>
      <c r="E488">
        <v>1</v>
      </c>
      <c r="F488">
        <v>1</v>
      </c>
      <c r="G488">
        <v>1</v>
      </c>
      <c r="H488">
        <v>2</v>
      </c>
      <c r="I488" t="s">
        <v>1110</v>
      </c>
      <c r="J488" t="s">
        <v>1111</v>
      </c>
      <c r="K488" t="s">
        <v>1112</v>
      </c>
      <c r="L488">
        <v>1368</v>
      </c>
      <c r="N488">
        <v>1011</v>
      </c>
      <c r="O488" t="s">
        <v>997</v>
      </c>
      <c r="P488" t="s">
        <v>997</v>
      </c>
      <c r="Q488">
        <v>1</v>
      </c>
      <c r="X488">
        <v>0.2</v>
      </c>
      <c r="Y488">
        <v>0</v>
      </c>
      <c r="Z488">
        <v>2.15</v>
      </c>
      <c r="AA488">
        <v>0</v>
      </c>
      <c r="AB488">
        <v>0</v>
      </c>
      <c r="AC488">
        <v>0</v>
      </c>
      <c r="AD488">
        <v>1</v>
      </c>
      <c r="AE488">
        <v>0</v>
      </c>
      <c r="AF488" t="s">
        <v>3</v>
      </c>
      <c r="AG488">
        <v>0.2</v>
      </c>
      <c r="AH488">
        <v>2</v>
      </c>
      <c r="AI488">
        <v>48585201</v>
      </c>
      <c r="AJ488">
        <v>447</v>
      </c>
      <c r="AK488">
        <v>0</v>
      </c>
      <c r="AL488">
        <v>0</v>
      </c>
      <c r="AM488">
        <v>0</v>
      </c>
      <c r="AN488">
        <v>0</v>
      </c>
      <c r="AO488">
        <v>0</v>
      </c>
      <c r="AP488">
        <v>0</v>
      </c>
      <c r="AQ488">
        <v>0</v>
      </c>
      <c r="AR488">
        <v>0</v>
      </c>
    </row>
    <row r="489" spans="1:44">
      <c r="A489">
        <f>ROW(Source!A203)</f>
        <v>203</v>
      </c>
      <c r="B489">
        <v>48585218</v>
      </c>
      <c r="C489">
        <v>48585197</v>
      </c>
      <c r="D489">
        <v>40548857</v>
      </c>
      <c r="E489">
        <v>1</v>
      </c>
      <c r="F489">
        <v>1</v>
      </c>
      <c r="G489">
        <v>1</v>
      </c>
      <c r="H489">
        <v>2</v>
      </c>
      <c r="I489" t="s">
        <v>1028</v>
      </c>
      <c r="J489" t="s">
        <v>1029</v>
      </c>
      <c r="K489" t="s">
        <v>1030</v>
      </c>
      <c r="L489">
        <v>1368</v>
      </c>
      <c r="N489">
        <v>1011</v>
      </c>
      <c r="O489" t="s">
        <v>997</v>
      </c>
      <c r="P489" t="s">
        <v>997</v>
      </c>
      <c r="Q489">
        <v>1</v>
      </c>
      <c r="X489">
        <v>0.39</v>
      </c>
      <c r="Y489">
        <v>0</v>
      </c>
      <c r="Z489">
        <v>91.76</v>
      </c>
      <c r="AA489">
        <v>10.35</v>
      </c>
      <c r="AB489">
        <v>0</v>
      </c>
      <c r="AC489">
        <v>0</v>
      </c>
      <c r="AD489">
        <v>1</v>
      </c>
      <c r="AE489">
        <v>0</v>
      </c>
      <c r="AF489" t="s">
        <v>3</v>
      </c>
      <c r="AG489">
        <v>0.39</v>
      </c>
      <c r="AH489">
        <v>2</v>
      </c>
      <c r="AI489">
        <v>48585202</v>
      </c>
      <c r="AJ489">
        <v>448</v>
      </c>
      <c r="AK489">
        <v>0</v>
      </c>
      <c r="AL489">
        <v>0</v>
      </c>
      <c r="AM489">
        <v>0</v>
      </c>
      <c r="AN489">
        <v>0</v>
      </c>
      <c r="AO489">
        <v>0</v>
      </c>
      <c r="AP489">
        <v>0</v>
      </c>
      <c r="AQ489">
        <v>0</v>
      </c>
      <c r="AR489">
        <v>0</v>
      </c>
    </row>
    <row r="490" spans="1:44">
      <c r="A490">
        <f>ROW(Source!A203)</f>
        <v>203</v>
      </c>
      <c r="B490">
        <v>48585219</v>
      </c>
      <c r="C490">
        <v>48585197</v>
      </c>
      <c r="D490">
        <v>40482927</v>
      </c>
      <c r="E490">
        <v>1</v>
      </c>
      <c r="F490">
        <v>1</v>
      </c>
      <c r="G490">
        <v>1</v>
      </c>
      <c r="H490">
        <v>3</v>
      </c>
      <c r="I490" t="s">
        <v>1328</v>
      </c>
      <c r="J490" t="s">
        <v>1329</v>
      </c>
      <c r="K490" t="s">
        <v>1330</v>
      </c>
      <c r="L490">
        <v>1348</v>
      </c>
      <c r="N490">
        <v>1009</v>
      </c>
      <c r="O490" t="s">
        <v>40</v>
      </c>
      <c r="P490" t="s">
        <v>40</v>
      </c>
      <c r="Q490">
        <v>1000</v>
      </c>
      <c r="X490">
        <v>1E-3</v>
      </c>
      <c r="Y490">
        <v>30030</v>
      </c>
      <c r="Z490">
        <v>0</v>
      </c>
      <c r="AA490">
        <v>0</v>
      </c>
      <c r="AB490">
        <v>0</v>
      </c>
      <c r="AC490">
        <v>0</v>
      </c>
      <c r="AD490">
        <v>1</v>
      </c>
      <c r="AE490">
        <v>0</v>
      </c>
      <c r="AF490" t="s">
        <v>3</v>
      </c>
      <c r="AG490">
        <v>1E-3</v>
      </c>
      <c r="AH490">
        <v>2</v>
      </c>
      <c r="AI490">
        <v>48585203</v>
      </c>
      <c r="AJ490">
        <v>449</v>
      </c>
      <c r="AK490">
        <v>0</v>
      </c>
      <c r="AL490">
        <v>0</v>
      </c>
      <c r="AM490">
        <v>0</v>
      </c>
      <c r="AN490">
        <v>0</v>
      </c>
      <c r="AO490">
        <v>0</v>
      </c>
      <c r="AP490">
        <v>0</v>
      </c>
      <c r="AQ490">
        <v>0</v>
      </c>
      <c r="AR490">
        <v>0</v>
      </c>
    </row>
    <row r="491" spans="1:44">
      <c r="A491">
        <f>ROW(Source!A203)</f>
        <v>203</v>
      </c>
      <c r="B491">
        <v>48585220</v>
      </c>
      <c r="C491">
        <v>48585197</v>
      </c>
      <c r="D491">
        <v>40485210</v>
      </c>
      <c r="E491">
        <v>1</v>
      </c>
      <c r="F491">
        <v>1</v>
      </c>
      <c r="G491">
        <v>1</v>
      </c>
      <c r="H491">
        <v>3</v>
      </c>
      <c r="I491" t="s">
        <v>1298</v>
      </c>
      <c r="J491" t="s">
        <v>1299</v>
      </c>
      <c r="K491" t="s">
        <v>1300</v>
      </c>
      <c r="L491">
        <v>1348</v>
      </c>
      <c r="N491">
        <v>1009</v>
      </c>
      <c r="O491" t="s">
        <v>40</v>
      </c>
      <c r="P491" t="s">
        <v>40</v>
      </c>
      <c r="Q491">
        <v>1000</v>
      </c>
      <c r="X491">
        <v>4.0000000000000002E-4</v>
      </c>
      <c r="Y491">
        <v>20713</v>
      </c>
      <c r="Z491">
        <v>0</v>
      </c>
      <c r="AA491">
        <v>0</v>
      </c>
      <c r="AB491">
        <v>0</v>
      </c>
      <c r="AC491">
        <v>0</v>
      </c>
      <c r="AD491">
        <v>1</v>
      </c>
      <c r="AE491">
        <v>0</v>
      </c>
      <c r="AF491" t="s">
        <v>3</v>
      </c>
      <c r="AG491">
        <v>4.0000000000000002E-4</v>
      </c>
      <c r="AH491">
        <v>2</v>
      </c>
      <c r="AI491">
        <v>48585204</v>
      </c>
      <c r="AJ491">
        <v>450</v>
      </c>
      <c r="AK491">
        <v>0</v>
      </c>
      <c r="AL491">
        <v>0</v>
      </c>
      <c r="AM491">
        <v>0</v>
      </c>
      <c r="AN491">
        <v>0</v>
      </c>
      <c r="AO491">
        <v>0</v>
      </c>
      <c r="AP491">
        <v>0</v>
      </c>
      <c r="AQ491">
        <v>0</v>
      </c>
      <c r="AR491">
        <v>0</v>
      </c>
    </row>
    <row r="492" spans="1:44">
      <c r="A492">
        <f>ROW(Source!A203)</f>
        <v>203</v>
      </c>
      <c r="B492">
        <v>48585221</v>
      </c>
      <c r="C492">
        <v>48585197</v>
      </c>
      <c r="D492">
        <v>40485440</v>
      </c>
      <c r="E492">
        <v>1</v>
      </c>
      <c r="F492">
        <v>1</v>
      </c>
      <c r="G492">
        <v>1</v>
      </c>
      <c r="H492">
        <v>3</v>
      </c>
      <c r="I492" t="s">
        <v>1301</v>
      </c>
      <c r="J492" t="s">
        <v>1302</v>
      </c>
      <c r="K492" t="s">
        <v>1303</v>
      </c>
      <c r="L492">
        <v>1348</v>
      </c>
      <c r="N492">
        <v>1009</v>
      </c>
      <c r="O492" t="s">
        <v>40</v>
      </c>
      <c r="P492" t="s">
        <v>40</v>
      </c>
      <c r="Q492">
        <v>1000</v>
      </c>
      <c r="X492">
        <v>2.0000000000000001E-4</v>
      </c>
      <c r="Y492">
        <v>17917</v>
      </c>
      <c r="Z492">
        <v>0</v>
      </c>
      <c r="AA492">
        <v>0</v>
      </c>
      <c r="AB492">
        <v>0</v>
      </c>
      <c r="AC492">
        <v>0</v>
      </c>
      <c r="AD492">
        <v>1</v>
      </c>
      <c r="AE492">
        <v>0</v>
      </c>
      <c r="AF492" t="s">
        <v>3</v>
      </c>
      <c r="AG492">
        <v>2.0000000000000001E-4</v>
      </c>
      <c r="AH492">
        <v>2</v>
      </c>
      <c r="AI492">
        <v>48585205</v>
      </c>
      <c r="AJ492">
        <v>451</v>
      </c>
      <c r="AK492">
        <v>0</v>
      </c>
      <c r="AL492">
        <v>0</v>
      </c>
      <c r="AM492">
        <v>0</v>
      </c>
      <c r="AN492">
        <v>0</v>
      </c>
      <c r="AO492">
        <v>0</v>
      </c>
      <c r="AP492">
        <v>0</v>
      </c>
      <c r="AQ492">
        <v>0</v>
      </c>
      <c r="AR492">
        <v>0</v>
      </c>
    </row>
    <row r="493" spans="1:44">
      <c r="A493">
        <f>ROW(Source!A203)</f>
        <v>203</v>
      </c>
      <c r="B493">
        <v>48585222</v>
      </c>
      <c r="C493">
        <v>48585197</v>
      </c>
      <c r="D493">
        <v>40484918</v>
      </c>
      <c r="E493">
        <v>1</v>
      </c>
      <c r="F493">
        <v>1</v>
      </c>
      <c r="G493">
        <v>1</v>
      </c>
      <c r="H493">
        <v>3</v>
      </c>
      <c r="I493" t="s">
        <v>1337</v>
      </c>
      <c r="J493" t="s">
        <v>1338</v>
      </c>
      <c r="K493" t="s">
        <v>1339</v>
      </c>
      <c r="L493">
        <v>1346</v>
      </c>
      <c r="N493">
        <v>1009</v>
      </c>
      <c r="O493" t="s">
        <v>220</v>
      </c>
      <c r="P493" t="s">
        <v>220</v>
      </c>
      <c r="Q493">
        <v>1</v>
      </c>
      <c r="X493">
        <v>0.8</v>
      </c>
      <c r="Y493">
        <v>13.56</v>
      </c>
      <c r="Z493">
        <v>0</v>
      </c>
      <c r="AA493">
        <v>0</v>
      </c>
      <c r="AB493">
        <v>0</v>
      </c>
      <c r="AC493">
        <v>0</v>
      </c>
      <c r="AD493">
        <v>1</v>
      </c>
      <c r="AE493">
        <v>0</v>
      </c>
      <c r="AF493" t="s">
        <v>3</v>
      </c>
      <c r="AG493">
        <v>0.8</v>
      </c>
      <c r="AH493">
        <v>2</v>
      </c>
      <c r="AI493">
        <v>48585206</v>
      </c>
      <c r="AJ493">
        <v>452</v>
      </c>
      <c r="AK493">
        <v>0</v>
      </c>
      <c r="AL493">
        <v>0</v>
      </c>
      <c r="AM493">
        <v>0</v>
      </c>
      <c r="AN493">
        <v>0</v>
      </c>
      <c r="AO493">
        <v>0</v>
      </c>
      <c r="AP493">
        <v>0</v>
      </c>
      <c r="AQ493">
        <v>0</v>
      </c>
      <c r="AR493">
        <v>0</v>
      </c>
    </row>
    <row r="494" spans="1:44">
      <c r="A494">
        <f>ROW(Source!A203)</f>
        <v>203</v>
      </c>
      <c r="B494">
        <v>48585223</v>
      </c>
      <c r="C494">
        <v>48585197</v>
      </c>
      <c r="D494">
        <v>40482976</v>
      </c>
      <c r="E494">
        <v>1</v>
      </c>
      <c r="F494">
        <v>1</v>
      </c>
      <c r="G494">
        <v>1</v>
      </c>
      <c r="H494">
        <v>3</v>
      </c>
      <c r="I494" t="s">
        <v>1304</v>
      </c>
      <c r="J494" t="s">
        <v>1305</v>
      </c>
      <c r="K494" t="s">
        <v>1306</v>
      </c>
      <c r="L494">
        <v>1346</v>
      </c>
      <c r="N494">
        <v>1009</v>
      </c>
      <c r="O494" t="s">
        <v>220</v>
      </c>
      <c r="P494" t="s">
        <v>220</v>
      </c>
      <c r="Q494">
        <v>1</v>
      </c>
      <c r="X494">
        <v>0.04</v>
      </c>
      <c r="Y494">
        <v>37.29</v>
      </c>
      <c r="Z494">
        <v>0</v>
      </c>
      <c r="AA494">
        <v>0</v>
      </c>
      <c r="AB494">
        <v>0</v>
      </c>
      <c r="AC494">
        <v>0</v>
      </c>
      <c r="AD494">
        <v>1</v>
      </c>
      <c r="AE494">
        <v>0</v>
      </c>
      <c r="AF494" t="s">
        <v>3</v>
      </c>
      <c r="AG494">
        <v>0.04</v>
      </c>
      <c r="AH494">
        <v>2</v>
      </c>
      <c r="AI494">
        <v>48585207</v>
      </c>
      <c r="AJ494">
        <v>453</v>
      </c>
      <c r="AK494">
        <v>0</v>
      </c>
      <c r="AL494">
        <v>0</v>
      </c>
      <c r="AM494">
        <v>0</v>
      </c>
      <c r="AN494">
        <v>0</v>
      </c>
      <c r="AO494">
        <v>0</v>
      </c>
      <c r="AP494">
        <v>0</v>
      </c>
      <c r="AQ494">
        <v>0</v>
      </c>
      <c r="AR494">
        <v>0</v>
      </c>
    </row>
    <row r="495" spans="1:44">
      <c r="A495">
        <f>ROW(Source!A203)</f>
        <v>203</v>
      </c>
      <c r="B495">
        <v>48585224</v>
      </c>
      <c r="C495">
        <v>48585197</v>
      </c>
      <c r="D495">
        <v>40482904</v>
      </c>
      <c r="E495">
        <v>1</v>
      </c>
      <c r="F495">
        <v>1</v>
      </c>
      <c r="G495">
        <v>1</v>
      </c>
      <c r="H495">
        <v>3</v>
      </c>
      <c r="I495" t="s">
        <v>1340</v>
      </c>
      <c r="J495" t="s">
        <v>1341</v>
      </c>
      <c r="K495" t="s">
        <v>1342</v>
      </c>
      <c r="L495">
        <v>1346</v>
      </c>
      <c r="N495">
        <v>1009</v>
      </c>
      <c r="O495" t="s">
        <v>220</v>
      </c>
      <c r="P495" t="s">
        <v>220</v>
      </c>
      <c r="Q495">
        <v>1</v>
      </c>
      <c r="X495">
        <v>4</v>
      </c>
      <c r="Y495">
        <v>9.61</v>
      </c>
      <c r="Z495">
        <v>0</v>
      </c>
      <c r="AA495">
        <v>0</v>
      </c>
      <c r="AB495">
        <v>0</v>
      </c>
      <c r="AC495">
        <v>0</v>
      </c>
      <c r="AD495">
        <v>1</v>
      </c>
      <c r="AE495">
        <v>0</v>
      </c>
      <c r="AF495" t="s">
        <v>3</v>
      </c>
      <c r="AG495">
        <v>4</v>
      </c>
      <c r="AH495">
        <v>2</v>
      </c>
      <c r="AI495">
        <v>48585208</v>
      </c>
      <c r="AJ495">
        <v>454</v>
      </c>
      <c r="AK495">
        <v>0</v>
      </c>
      <c r="AL495">
        <v>0</v>
      </c>
      <c r="AM495">
        <v>0</v>
      </c>
      <c r="AN495">
        <v>0</v>
      </c>
      <c r="AO495">
        <v>0</v>
      </c>
      <c r="AP495">
        <v>0</v>
      </c>
      <c r="AQ495">
        <v>0</v>
      </c>
      <c r="AR495">
        <v>0</v>
      </c>
    </row>
    <row r="496" spans="1:44">
      <c r="A496">
        <f>ROW(Source!A203)</f>
        <v>203</v>
      </c>
      <c r="B496">
        <v>48585225</v>
      </c>
      <c r="C496">
        <v>48585197</v>
      </c>
      <c r="D496">
        <v>40489480</v>
      </c>
      <c r="E496">
        <v>1</v>
      </c>
      <c r="F496">
        <v>1</v>
      </c>
      <c r="G496">
        <v>1</v>
      </c>
      <c r="H496">
        <v>3</v>
      </c>
      <c r="I496" t="s">
        <v>1343</v>
      </c>
      <c r="J496" t="s">
        <v>1344</v>
      </c>
      <c r="K496" t="s">
        <v>1345</v>
      </c>
      <c r="L496">
        <v>1348</v>
      </c>
      <c r="N496">
        <v>1009</v>
      </c>
      <c r="O496" t="s">
        <v>40</v>
      </c>
      <c r="P496" t="s">
        <v>40</v>
      </c>
      <c r="Q496">
        <v>1000</v>
      </c>
      <c r="X496">
        <v>5.0000000000000001E-4</v>
      </c>
      <c r="Y496">
        <v>12430</v>
      </c>
      <c r="Z496">
        <v>0</v>
      </c>
      <c r="AA496">
        <v>0</v>
      </c>
      <c r="AB496">
        <v>0</v>
      </c>
      <c r="AC496">
        <v>0</v>
      </c>
      <c r="AD496">
        <v>1</v>
      </c>
      <c r="AE496">
        <v>0</v>
      </c>
      <c r="AF496" t="s">
        <v>3</v>
      </c>
      <c r="AG496">
        <v>5.0000000000000001E-4</v>
      </c>
      <c r="AH496">
        <v>2</v>
      </c>
      <c r="AI496">
        <v>48585209</v>
      </c>
      <c r="AJ496">
        <v>455</v>
      </c>
      <c r="AK496">
        <v>0</v>
      </c>
      <c r="AL496">
        <v>0</v>
      </c>
      <c r="AM496">
        <v>0</v>
      </c>
      <c r="AN496">
        <v>0</v>
      </c>
      <c r="AO496">
        <v>0</v>
      </c>
      <c r="AP496">
        <v>0</v>
      </c>
      <c r="AQ496">
        <v>0</v>
      </c>
      <c r="AR496">
        <v>0</v>
      </c>
    </row>
    <row r="497" spans="1:44">
      <c r="A497">
        <f>ROW(Source!A203)</f>
        <v>203</v>
      </c>
      <c r="B497">
        <v>48585226</v>
      </c>
      <c r="C497">
        <v>48585197</v>
      </c>
      <c r="D497">
        <v>40489267</v>
      </c>
      <c r="E497">
        <v>1</v>
      </c>
      <c r="F497">
        <v>1</v>
      </c>
      <c r="G497">
        <v>1</v>
      </c>
      <c r="H497">
        <v>3</v>
      </c>
      <c r="I497" t="s">
        <v>1346</v>
      </c>
      <c r="J497" t="s">
        <v>1347</v>
      </c>
      <c r="K497" t="s">
        <v>1348</v>
      </c>
      <c r="L497">
        <v>1358</v>
      </c>
      <c r="N497">
        <v>1010</v>
      </c>
      <c r="O497" t="s">
        <v>506</v>
      </c>
      <c r="P497" t="s">
        <v>506</v>
      </c>
      <c r="Q497">
        <v>10</v>
      </c>
      <c r="X497">
        <v>4</v>
      </c>
      <c r="Y497">
        <v>1.8</v>
      </c>
      <c r="Z497">
        <v>0</v>
      </c>
      <c r="AA497">
        <v>0</v>
      </c>
      <c r="AB497">
        <v>0</v>
      </c>
      <c r="AC497">
        <v>0</v>
      </c>
      <c r="AD497">
        <v>1</v>
      </c>
      <c r="AE497">
        <v>0</v>
      </c>
      <c r="AF497" t="s">
        <v>3</v>
      </c>
      <c r="AG497">
        <v>4</v>
      </c>
      <c r="AH497">
        <v>2</v>
      </c>
      <c r="AI497">
        <v>48585210</v>
      </c>
      <c r="AJ497">
        <v>456</v>
      </c>
      <c r="AK497">
        <v>0</v>
      </c>
      <c r="AL497">
        <v>0</v>
      </c>
      <c r="AM497">
        <v>0</v>
      </c>
      <c r="AN497">
        <v>0</v>
      </c>
      <c r="AO497">
        <v>0</v>
      </c>
      <c r="AP497">
        <v>0</v>
      </c>
      <c r="AQ497">
        <v>0</v>
      </c>
      <c r="AR497">
        <v>0</v>
      </c>
    </row>
    <row r="498" spans="1:44">
      <c r="A498">
        <f>ROW(Source!A203)</f>
        <v>203</v>
      </c>
      <c r="B498">
        <v>48585227</v>
      </c>
      <c r="C498">
        <v>48585197</v>
      </c>
      <c r="D498">
        <v>40496534</v>
      </c>
      <c r="E498">
        <v>1</v>
      </c>
      <c r="F498">
        <v>1</v>
      </c>
      <c r="G498">
        <v>1</v>
      </c>
      <c r="H498">
        <v>3</v>
      </c>
      <c r="I498" t="s">
        <v>1349</v>
      </c>
      <c r="J498" t="s">
        <v>1350</v>
      </c>
      <c r="K498" t="s">
        <v>1351</v>
      </c>
      <c r="L498">
        <v>1348</v>
      </c>
      <c r="N498">
        <v>1009</v>
      </c>
      <c r="O498" t="s">
        <v>40</v>
      </c>
      <c r="P498" t="s">
        <v>40</v>
      </c>
      <c r="Q498">
        <v>1000</v>
      </c>
      <c r="X498">
        <v>8.0000000000000004E-4</v>
      </c>
      <c r="Y498">
        <v>12330</v>
      </c>
      <c r="Z498">
        <v>0</v>
      </c>
      <c r="AA498">
        <v>0</v>
      </c>
      <c r="AB498">
        <v>0</v>
      </c>
      <c r="AC498">
        <v>0</v>
      </c>
      <c r="AD498">
        <v>1</v>
      </c>
      <c r="AE498">
        <v>0</v>
      </c>
      <c r="AF498" t="s">
        <v>3</v>
      </c>
      <c r="AG498">
        <v>8.0000000000000004E-4</v>
      </c>
      <c r="AH498">
        <v>2</v>
      </c>
      <c r="AI498">
        <v>48585211</v>
      </c>
      <c r="AJ498">
        <v>457</v>
      </c>
      <c r="AK498">
        <v>0</v>
      </c>
      <c r="AL498">
        <v>0</v>
      </c>
      <c r="AM498">
        <v>0</v>
      </c>
      <c r="AN498">
        <v>0</v>
      </c>
      <c r="AO498">
        <v>0</v>
      </c>
      <c r="AP498">
        <v>0</v>
      </c>
      <c r="AQ498">
        <v>0</v>
      </c>
      <c r="AR498">
        <v>0</v>
      </c>
    </row>
    <row r="499" spans="1:44">
      <c r="A499">
        <f>ROW(Source!A203)</f>
        <v>203</v>
      </c>
      <c r="B499">
        <v>48585228</v>
      </c>
      <c r="C499">
        <v>48585197</v>
      </c>
      <c r="D499">
        <v>40514515</v>
      </c>
      <c r="E499">
        <v>1</v>
      </c>
      <c r="F499">
        <v>1</v>
      </c>
      <c r="G499">
        <v>1</v>
      </c>
      <c r="H499">
        <v>3</v>
      </c>
      <c r="I499" t="s">
        <v>1352</v>
      </c>
      <c r="J499" t="s">
        <v>1353</v>
      </c>
      <c r="K499" t="s">
        <v>1354</v>
      </c>
      <c r="L499">
        <v>1035</v>
      </c>
      <c r="N499">
        <v>1013</v>
      </c>
      <c r="O499" t="s">
        <v>129</v>
      </c>
      <c r="P499" t="s">
        <v>129</v>
      </c>
      <c r="Q499">
        <v>1</v>
      </c>
      <c r="X499">
        <v>10</v>
      </c>
      <c r="Y499">
        <v>523.5</v>
      </c>
      <c r="Z499">
        <v>0</v>
      </c>
      <c r="AA499">
        <v>0</v>
      </c>
      <c r="AB499">
        <v>0</v>
      </c>
      <c r="AC499">
        <v>0</v>
      </c>
      <c r="AD499">
        <v>1</v>
      </c>
      <c r="AE499">
        <v>0</v>
      </c>
      <c r="AF499" t="s">
        <v>3</v>
      </c>
      <c r="AG499">
        <v>10</v>
      </c>
      <c r="AH499">
        <v>2</v>
      </c>
      <c r="AI499">
        <v>48585212</v>
      </c>
      <c r="AJ499">
        <v>458</v>
      </c>
      <c r="AK499">
        <v>0</v>
      </c>
      <c r="AL499">
        <v>0</v>
      </c>
      <c r="AM499">
        <v>0</v>
      </c>
      <c r="AN499">
        <v>0</v>
      </c>
      <c r="AO499">
        <v>0</v>
      </c>
      <c r="AP499">
        <v>0</v>
      </c>
      <c r="AQ499">
        <v>0</v>
      </c>
      <c r="AR499">
        <v>0</v>
      </c>
    </row>
    <row r="500" spans="1:44">
      <c r="A500">
        <f>ROW(Source!A203)</f>
        <v>203</v>
      </c>
      <c r="B500">
        <v>48585229</v>
      </c>
      <c r="C500">
        <v>48585197</v>
      </c>
      <c r="D500">
        <v>40540927</v>
      </c>
      <c r="E500">
        <v>1</v>
      </c>
      <c r="F500">
        <v>1</v>
      </c>
      <c r="G500">
        <v>1</v>
      </c>
      <c r="H500">
        <v>3</v>
      </c>
      <c r="I500" t="s">
        <v>1355</v>
      </c>
      <c r="J500" t="s">
        <v>1356</v>
      </c>
      <c r="K500" t="s">
        <v>1357</v>
      </c>
      <c r="L500">
        <v>1346</v>
      </c>
      <c r="N500">
        <v>1009</v>
      </c>
      <c r="O500" t="s">
        <v>220</v>
      </c>
      <c r="P500" t="s">
        <v>220</v>
      </c>
      <c r="Q500">
        <v>1</v>
      </c>
      <c r="X500">
        <v>20</v>
      </c>
      <c r="Y500">
        <v>6.6</v>
      </c>
      <c r="Z500">
        <v>0</v>
      </c>
      <c r="AA500">
        <v>0</v>
      </c>
      <c r="AB500">
        <v>0</v>
      </c>
      <c r="AC500">
        <v>0</v>
      </c>
      <c r="AD500">
        <v>1</v>
      </c>
      <c r="AE500">
        <v>0</v>
      </c>
      <c r="AF500" t="s">
        <v>3</v>
      </c>
      <c r="AG500">
        <v>20</v>
      </c>
      <c r="AH500">
        <v>2</v>
      </c>
      <c r="AI500">
        <v>48585213</v>
      </c>
      <c r="AJ500">
        <v>459</v>
      </c>
      <c r="AK500">
        <v>0</v>
      </c>
      <c r="AL500">
        <v>0</v>
      </c>
      <c r="AM500">
        <v>0</v>
      </c>
      <c r="AN500">
        <v>0</v>
      </c>
      <c r="AO500">
        <v>0</v>
      </c>
      <c r="AP500">
        <v>0</v>
      </c>
      <c r="AQ500">
        <v>0</v>
      </c>
      <c r="AR500">
        <v>0</v>
      </c>
    </row>
    <row r="501" spans="1:44">
      <c r="A501">
        <f>ROW(Source!A206)</f>
        <v>206</v>
      </c>
      <c r="B501">
        <v>48585247</v>
      </c>
      <c r="C501">
        <v>48585232</v>
      </c>
      <c r="D501">
        <v>23129438</v>
      </c>
      <c r="E501">
        <v>1</v>
      </c>
      <c r="F501">
        <v>1</v>
      </c>
      <c r="G501">
        <v>1</v>
      </c>
      <c r="H501">
        <v>1</v>
      </c>
      <c r="I501" t="s">
        <v>1199</v>
      </c>
      <c r="J501" t="s">
        <v>3</v>
      </c>
      <c r="K501" t="s">
        <v>1200</v>
      </c>
      <c r="L501">
        <v>1369</v>
      </c>
      <c r="N501">
        <v>1013</v>
      </c>
      <c r="O501" t="s">
        <v>991</v>
      </c>
      <c r="P501" t="s">
        <v>991</v>
      </c>
      <c r="Q501">
        <v>1</v>
      </c>
      <c r="X501">
        <v>10.32</v>
      </c>
      <c r="Y501">
        <v>0</v>
      </c>
      <c r="Z501">
        <v>0</v>
      </c>
      <c r="AA501">
        <v>0</v>
      </c>
      <c r="AB501">
        <v>8.7899999999999991</v>
      </c>
      <c r="AC501">
        <v>0</v>
      </c>
      <c r="AD501">
        <v>1</v>
      </c>
      <c r="AE501">
        <v>1</v>
      </c>
      <c r="AF501" t="s">
        <v>3</v>
      </c>
      <c r="AG501">
        <v>10.32</v>
      </c>
      <c r="AH501">
        <v>2</v>
      </c>
      <c r="AI501">
        <v>48585233</v>
      </c>
      <c r="AJ501">
        <v>460</v>
      </c>
      <c r="AK501">
        <v>0</v>
      </c>
      <c r="AL501">
        <v>0</v>
      </c>
      <c r="AM501">
        <v>0</v>
      </c>
      <c r="AN501">
        <v>0</v>
      </c>
      <c r="AO501">
        <v>0</v>
      </c>
      <c r="AP501">
        <v>0</v>
      </c>
      <c r="AQ501">
        <v>0</v>
      </c>
      <c r="AR501">
        <v>0</v>
      </c>
    </row>
    <row r="502" spans="1:44">
      <c r="A502">
        <f>ROW(Source!A206)</f>
        <v>206</v>
      </c>
      <c r="B502">
        <v>48585248</v>
      </c>
      <c r="C502">
        <v>48585232</v>
      </c>
      <c r="D502">
        <v>121548</v>
      </c>
      <c r="E502">
        <v>1</v>
      </c>
      <c r="F502">
        <v>1</v>
      </c>
      <c r="G502">
        <v>1</v>
      </c>
      <c r="H502">
        <v>1</v>
      </c>
      <c r="I502" t="s">
        <v>24</v>
      </c>
      <c r="J502" t="s">
        <v>3</v>
      </c>
      <c r="K502" t="s">
        <v>992</v>
      </c>
      <c r="L502">
        <v>608254</v>
      </c>
      <c r="N502">
        <v>1013</v>
      </c>
      <c r="O502" t="s">
        <v>993</v>
      </c>
      <c r="P502" t="s">
        <v>993</v>
      </c>
      <c r="Q502">
        <v>1</v>
      </c>
      <c r="X502">
        <v>0.1</v>
      </c>
      <c r="Y502">
        <v>0</v>
      </c>
      <c r="Z502">
        <v>0</v>
      </c>
      <c r="AA502">
        <v>0</v>
      </c>
      <c r="AB502">
        <v>0</v>
      </c>
      <c r="AC502">
        <v>0</v>
      </c>
      <c r="AD502">
        <v>1</v>
      </c>
      <c r="AE502">
        <v>2</v>
      </c>
      <c r="AF502" t="s">
        <v>3</v>
      </c>
      <c r="AG502">
        <v>0.1</v>
      </c>
      <c r="AH502">
        <v>2</v>
      </c>
      <c r="AI502">
        <v>48585234</v>
      </c>
      <c r="AJ502">
        <v>461</v>
      </c>
      <c r="AK502">
        <v>0</v>
      </c>
      <c r="AL502">
        <v>0</v>
      </c>
      <c r="AM502">
        <v>0</v>
      </c>
      <c r="AN502">
        <v>0</v>
      </c>
      <c r="AO502">
        <v>0</v>
      </c>
      <c r="AP502">
        <v>0</v>
      </c>
      <c r="AQ502">
        <v>0</v>
      </c>
      <c r="AR502">
        <v>0</v>
      </c>
    </row>
    <row r="503" spans="1:44">
      <c r="A503">
        <f>ROW(Source!A206)</f>
        <v>206</v>
      </c>
      <c r="B503">
        <v>48585249</v>
      </c>
      <c r="C503">
        <v>48585232</v>
      </c>
      <c r="D503">
        <v>40547141</v>
      </c>
      <c r="E503">
        <v>1</v>
      </c>
      <c r="F503">
        <v>1</v>
      </c>
      <c r="G503">
        <v>1</v>
      </c>
      <c r="H503">
        <v>2</v>
      </c>
      <c r="I503" t="s">
        <v>1009</v>
      </c>
      <c r="J503" t="s">
        <v>1017</v>
      </c>
      <c r="K503" t="s">
        <v>1011</v>
      </c>
      <c r="L503">
        <v>1368</v>
      </c>
      <c r="N503">
        <v>1011</v>
      </c>
      <c r="O503" t="s">
        <v>997</v>
      </c>
      <c r="P503" t="s">
        <v>997</v>
      </c>
      <c r="Q503">
        <v>1</v>
      </c>
      <c r="X503">
        <v>0.1</v>
      </c>
      <c r="Y503">
        <v>0</v>
      </c>
      <c r="Z503">
        <v>32.090000000000003</v>
      </c>
      <c r="AA503">
        <v>12.1</v>
      </c>
      <c r="AB503">
        <v>0</v>
      </c>
      <c r="AC503">
        <v>0</v>
      </c>
      <c r="AD503">
        <v>1</v>
      </c>
      <c r="AE503">
        <v>0</v>
      </c>
      <c r="AF503" t="s">
        <v>3</v>
      </c>
      <c r="AG503">
        <v>0.1</v>
      </c>
      <c r="AH503">
        <v>2</v>
      </c>
      <c r="AI503">
        <v>48585235</v>
      </c>
      <c r="AJ503">
        <v>462</v>
      </c>
      <c r="AK503">
        <v>0</v>
      </c>
      <c r="AL503">
        <v>0</v>
      </c>
      <c r="AM503">
        <v>0</v>
      </c>
      <c r="AN503">
        <v>0</v>
      </c>
      <c r="AO503">
        <v>0</v>
      </c>
      <c r="AP503">
        <v>0</v>
      </c>
      <c r="AQ503">
        <v>0</v>
      </c>
      <c r="AR503">
        <v>0</v>
      </c>
    </row>
    <row r="504" spans="1:44">
      <c r="A504">
        <f>ROW(Source!A206)</f>
        <v>206</v>
      </c>
      <c r="B504">
        <v>48585250</v>
      </c>
      <c r="C504">
        <v>48585232</v>
      </c>
      <c r="D504">
        <v>40548544</v>
      </c>
      <c r="E504">
        <v>1</v>
      </c>
      <c r="F504">
        <v>1</v>
      </c>
      <c r="G504">
        <v>1</v>
      </c>
      <c r="H504">
        <v>2</v>
      </c>
      <c r="I504" t="s">
        <v>1110</v>
      </c>
      <c r="J504" t="s">
        <v>1111</v>
      </c>
      <c r="K504" t="s">
        <v>1112</v>
      </c>
      <c r="L504">
        <v>1368</v>
      </c>
      <c r="N504">
        <v>1011</v>
      </c>
      <c r="O504" t="s">
        <v>997</v>
      </c>
      <c r="P504" t="s">
        <v>997</v>
      </c>
      <c r="Q504">
        <v>1</v>
      </c>
      <c r="X504">
        <v>0.2</v>
      </c>
      <c r="Y504">
        <v>0</v>
      </c>
      <c r="Z504">
        <v>2.15</v>
      </c>
      <c r="AA504">
        <v>0</v>
      </c>
      <c r="AB504">
        <v>0</v>
      </c>
      <c r="AC504">
        <v>0</v>
      </c>
      <c r="AD504">
        <v>1</v>
      </c>
      <c r="AE504">
        <v>0</v>
      </c>
      <c r="AF504" t="s">
        <v>3</v>
      </c>
      <c r="AG504">
        <v>0.2</v>
      </c>
      <c r="AH504">
        <v>2</v>
      </c>
      <c r="AI504">
        <v>48585236</v>
      </c>
      <c r="AJ504">
        <v>463</v>
      </c>
      <c r="AK504">
        <v>0</v>
      </c>
      <c r="AL504">
        <v>0</v>
      </c>
      <c r="AM504">
        <v>0</v>
      </c>
      <c r="AN504">
        <v>0</v>
      </c>
      <c r="AO504">
        <v>0</v>
      </c>
      <c r="AP504">
        <v>0</v>
      </c>
      <c r="AQ504">
        <v>0</v>
      </c>
      <c r="AR504">
        <v>0</v>
      </c>
    </row>
    <row r="505" spans="1:44">
      <c r="A505">
        <f>ROW(Source!A206)</f>
        <v>206</v>
      </c>
      <c r="B505">
        <v>48585251</v>
      </c>
      <c r="C505">
        <v>48585232</v>
      </c>
      <c r="D505">
        <v>40548857</v>
      </c>
      <c r="E505">
        <v>1</v>
      </c>
      <c r="F505">
        <v>1</v>
      </c>
      <c r="G505">
        <v>1</v>
      </c>
      <c r="H505">
        <v>2</v>
      </c>
      <c r="I505" t="s">
        <v>1028</v>
      </c>
      <c r="J505" t="s">
        <v>1029</v>
      </c>
      <c r="K505" t="s">
        <v>1030</v>
      </c>
      <c r="L505">
        <v>1368</v>
      </c>
      <c r="N505">
        <v>1011</v>
      </c>
      <c r="O505" t="s">
        <v>997</v>
      </c>
      <c r="P505" t="s">
        <v>997</v>
      </c>
      <c r="Q505">
        <v>1</v>
      </c>
      <c r="X505">
        <v>0.15</v>
      </c>
      <c r="Y505">
        <v>0</v>
      </c>
      <c r="Z505">
        <v>91.76</v>
      </c>
      <c r="AA505">
        <v>10.35</v>
      </c>
      <c r="AB505">
        <v>0</v>
      </c>
      <c r="AC505">
        <v>0</v>
      </c>
      <c r="AD505">
        <v>1</v>
      </c>
      <c r="AE505">
        <v>0</v>
      </c>
      <c r="AF505" t="s">
        <v>3</v>
      </c>
      <c r="AG505">
        <v>0.15</v>
      </c>
      <c r="AH505">
        <v>2</v>
      </c>
      <c r="AI505">
        <v>48585237</v>
      </c>
      <c r="AJ505">
        <v>464</v>
      </c>
      <c r="AK505">
        <v>0</v>
      </c>
      <c r="AL505">
        <v>0</v>
      </c>
      <c r="AM505">
        <v>0</v>
      </c>
      <c r="AN505">
        <v>0</v>
      </c>
      <c r="AO505">
        <v>0</v>
      </c>
      <c r="AP505">
        <v>0</v>
      </c>
      <c r="AQ505">
        <v>0</v>
      </c>
      <c r="AR505">
        <v>0</v>
      </c>
    </row>
    <row r="506" spans="1:44">
      <c r="A506">
        <f>ROW(Source!A206)</f>
        <v>206</v>
      </c>
      <c r="B506">
        <v>48585252</v>
      </c>
      <c r="C506">
        <v>48585232</v>
      </c>
      <c r="D506">
        <v>40482927</v>
      </c>
      <c r="E506">
        <v>1</v>
      </c>
      <c r="F506">
        <v>1</v>
      </c>
      <c r="G506">
        <v>1</v>
      </c>
      <c r="H506">
        <v>3</v>
      </c>
      <c r="I506" t="s">
        <v>1328</v>
      </c>
      <c r="J506" t="s">
        <v>1329</v>
      </c>
      <c r="K506" t="s">
        <v>1330</v>
      </c>
      <c r="L506">
        <v>1348</v>
      </c>
      <c r="N506">
        <v>1009</v>
      </c>
      <c r="O506" t="s">
        <v>40</v>
      </c>
      <c r="P506" t="s">
        <v>40</v>
      </c>
      <c r="Q506">
        <v>1000</v>
      </c>
      <c r="X506">
        <v>8.9999999999999998E-4</v>
      </c>
      <c r="Y506">
        <v>30030</v>
      </c>
      <c r="Z506">
        <v>0</v>
      </c>
      <c r="AA506">
        <v>0</v>
      </c>
      <c r="AB506">
        <v>0</v>
      </c>
      <c r="AC506">
        <v>0</v>
      </c>
      <c r="AD506">
        <v>1</v>
      </c>
      <c r="AE506">
        <v>0</v>
      </c>
      <c r="AF506" t="s">
        <v>3</v>
      </c>
      <c r="AG506">
        <v>8.9999999999999998E-4</v>
      </c>
      <c r="AH506">
        <v>2</v>
      </c>
      <c r="AI506">
        <v>48585238</v>
      </c>
      <c r="AJ506">
        <v>465</v>
      </c>
      <c r="AK506">
        <v>0</v>
      </c>
      <c r="AL506">
        <v>0</v>
      </c>
      <c r="AM506">
        <v>0</v>
      </c>
      <c r="AN506">
        <v>0</v>
      </c>
      <c r="AO506">
        <v>0</v>
      </c>
      <c r="AP506">
        <v>0</v>
      </c>
      <c r="AQ506">
        <v>0</v>
      </c>
      <c r="AR506">
        <v>0</v>
      </c>
    </row>
    <row r="507" spans="1:44">
      <c r="A507">
        <f>ROW(Source!A206)</f>
        <v>206</v>
      </c>
      <c r="B507">
        <v>48585253</v>
      </c>
      <c r="C507">
        <v>48585232</v>
      </c>
      <c r="D507">
        <v>40485210</v>
      </c>
      <c r="E507">
        <v>1</v>
      </c>
      <c r="F507">
        <v>1</v>
      </c>
      <c r="G507">
        <v>1</v>
      </c>
      <c r="H507">
        <v>3</v>
      </c>
      <c r="I507" t="s">
        <v>1298</v>
      </c>
      <c r="J507" t="s">
        <v>1299</v>
      </c>
      <c r="K507" t="s">
        <v>1300</v>
      </c>
      <c r="L507">
        <v>1348</v>
      </c>
      <c r="N507">
        <v>1009</v>
      </c>
      <c r="O507" t="s">
        <v>40</v>
      </c>
      <c r="P507" t="s">
        <v>40</v>
      </c>
      <c r="Q507">
        <v>1000</v>
      </c>
      <c r="X507">
        <v>2.4000000000000001E-4</v>
      </c>
      <c r="Y507">
        <v>20713</v>
      </c>
      <c r="Z507">
        <v>0</v>
      </c>
      <c r="AA507">
        <v>0</v>
      </c>
      <c r="AB507">
        <v>0</v>
      </c>
      <c r="AC507">
        <v>0</v>
      </c>
      <c r="AD507">
        <v>1</v>
      </c>
      <c r="AE507">
        <v>0</v>
      </c>
      <c r="AF507" t="s">
        <v>3</v>
      </c>
      <c r="AG507">
        <v>2.4000000000000001E-4</v>
      </c>
      <c r="AH507">
        <v>2</v>
      </c>
      <c r="AI507">
        <v>48585239</v>
      </c>
      <c r="AJ507">
        <v>466</v>
      </c>
      <c r="AK507">
        <v>0</v>
      </c>
      <c r="AL507">
        <v>0</v>
      </c>
      <c r="AM507">
        <v>0</v>
      </c>
      <c r="AN507">
        <v>0</v>
      </c>
      <c r="AO507">
        <v>0</v>
      </c>
      <c r="AP507">
        <v>0</v>
      </c>
      <c r="AQ507">
        <v>0</v>
      </c>
      <c r="AR507">
        <v>0</v>
      </c>
    </row>
    <row r="508" spans="1:44">
      <c r="A508">
        <f>ROW(Source!A206)</f>
        <v>206</v>
      </c>
      <c r="B508">
        <v>48585254</v>
      </c>
      <c r="C508">
        <v>48585232</v>
      </c>
      <c r="D508">
        <v>40485440</v>
      </c>
      <c r="E508">
        <v>1</v>
      </c>
      <c r="F508">
        <v>1</v>
      </c>
      <c r="G508">
        <v>1</v>
      </c>
      <c r="H508">
        <v>3</v>
      </c>
      <c r="I508" t="s">
        <v>1301</v>
      </c>
      <c r="J508" t="s">
        <v>1302</v>
      </c>
      <c r="K508" t="s">
        <v>1303</v>
      </c>
      <c r="L508">
        <v>1348</v>
      </c>
      <c r="N508">
        <v>1009</v>
      </c>
      <c r="O508" t="s">
        <v>40</v>
      </c>
      <c r="P508" t="s">
        <v>40</v>
      </c>
      <c r="Q508">
        <v>1000</v>
      </c>
      <c r="X508">
        <v>1.2E-4</v>
      </c>
      <c r="Y508">
        <v>17917</v>
      </c>
      <c r="Z508">
        <v>0</v>
      </c>
      <c r="AA508">
        <v>0</v>
      </c>
      <c r="AB508">
        <v>0</v>
      </c>
      <c r="AC508">
        <v>0</v>
      </c>
      <c r="AD508">
        <v>1</v>
      </c>
      <c r="AE508">
        <v>0</v>
      </c>
      <c r="AF508" t="s">
        <v>3</v>
      </c>
      <c r="AG508">
        <v>1.2E-4</v>
      </c>
      <c r="AH508">
        <v>2</v>
      </c>
      <c r="AI508">
        <v>48585240</v>
      </c>
      <c r="AJ508">
        <v>467</v>
      </c>
      <c r="AK508">
        <v>0</v>
      </c>
      <c r="AL508">
        <v>0</v>
      </c>
      <c r="AM508">
        <v>0</v>
      </c>
      <c r="AN508">
        <v>0</v>
      </c>
      <c r="AO508">
        <v>0</v>
      </c>
      <c r="AP508">
        <v>0</v>
      </c>
      <c r="AQ508">
        <v>0</v>
      </c>
      <c r="AR508">
        <v>0</v>
      </c>
    </row>
    <row r="509" spans="1:44">
      <c r="A509">
        <f>ROW(Source!A206)</f>
        <v>206</v>
      </c>
      <c r="B509">
        <v>48585255</v>
      </c>
      <c r="C509">
        <v>48585232</v>
      </c>
      <c r="D509">
        <v>40484190</v>
      </c>
      <c r="E509">
        <v>1</v>
      </c>
      <c r="F509">
        <v>1</v>
      </c>
      <c r="G509">
        <v>1</v>
      </c>
      <c r="H509">
        <v>3</v>
      </c>
      <c r="I509" t="s">
        <v>1331</v>
      </c>
      <c r="J509" t="s">
        <v>1332</v>
      </c>
      <c r="K509" t="s">
        <v>1333</v>
      </c>
      <c r="L509">
        <v>1348</v>
      </c>
      <c r="N509">
        <v>1009</v>
      </c>
      <c r="O509" t="s">
        <v>40</v>
      </c>
      <c r="P509" t="s">
        <v>40</v>
      </c>
      <c r="Q509">
        <v>1000</v>
      </c>
      <c r="X509">
        <v>1.6000000000000001E-3</v>
      </c>
      <c r="Y509">
        <v>1904.5</v>
      </c>
      <c r="Z509">
        <v>0</v>
      </c>
      <c r="AA509">
        <v>0</v>
      </c>
      <c r="AB509">
        <v>0</v>
      </c>
      <c r="AC509">
        <v>0</v>
      </c>
      <c r="AD509">
        <v>1</v>
      </c>
      <c r="AE509">
        <v>0</v>
      </c>
      <c r="AF509" t="s">
        <v>3</v>
      </c>
      <c r="AG509">
        <v>1.6000000000000001E-3</v>
      </c>
      <c r="AH509">
        <v>2</v>
      </c>
      <c r="AI509">
        <v>48585241</v>
      </c>
      <c r="AJ509">
        <v>468</v>
      </c>
      <c r="AK509">
        <v>0</v>
      </c>
      <c r="AL509">
        <v>0</v>
      </c>
      <c r="AM509">
        <v>0</v>
      </c>
      <c r="AN509">
        <v>0</v>
      </c>
      <c r="AO509">
        <v>0</v>
      </c>
      <c r="AP509">
        <v>0</v>
      </c>
      <c r="AQ509">
        <v>0</v>
      </c>
      <c r="AR509">
        <v>0</v>
      </c>
    </row>
    <row r="510" spans="1:44">
      <c r="A510">
        <f>ROW(Source!A206)</f>
        <v>206</v>
      </c>
      <c r="B510">
        <v>48585256</v>
      </c>
      <c r="C510">
        <v>48585232</v>
      </c>
      <c r="D510">
        <v>40482976</v>
      </c>
      <c r="E510">
        <v>1</v>
      </c>
      <c r="F510">
        <v>1</v>
      </c>
      <c r="G510">
        <v>1</v>
      </c>
      <c r="H510">
        <v>3</v>
      </c>
      <c r="I510" t="s">
        <v>1304</v>
      </c>
      <c r="J510" t="s">
        <v>1305</v>
      </c>
      <c r="K510" t="s">
        <v>1306</v>
      </c>
      <c r="L510">
        <v>1346</v>
      </c>
      <c r="N510">
        <v>1009</v>
      </c>
      <c r="O510" t="s">
        <v>220</v>
      </c>
      <c r="P510" t="s">
        <v>220</v>
      </c>
      <c r="Q510">
        <v>1</v>
      </c>
      <c r="X510">
        <v>0.12</v>
      </c>
      <c r="Y510">
        <v>37.29</v>
      </c>
      <c r="Z510">
        <v>0</v>
      </c>
      <c r="AA510">
        <v>0</v>
      </c>
      <c r="AB510">
        <v>0</v>
      </c>
      <c r="AC510">
        <v>0</v>
      </c>
      <c r="AD510">
        <v>1</v>
      </c>
      <c r="AE510">
        <v>0</v>
      </c>
      <c r="AF510" t="s">
        <v>3</v>
      </c>
      <c r="AG510">
        <v>0.12</v>
      </c>
      <c r="AH510">
        <v>2</v>
      </c>
      <c r="AI510">
        <v>48585242</v>
      </c>
      <c r="AJ510">
        <v>469</v>
      </c>
      <c r="AK510">
        <v>0</v>
      </c>
      <c r="AL510">
        <v>0</v>
      </c>
      <c r="AM510">
        <v>0</v>
      </c>
      <c r="AN510">
        <v>0</v>
      </c>
      <c r="AO510">
        <v>0</v>
      </c>
      <c r="AP510">
        <v>0</v>
      </c>
      <c r="AQ510">
        <v>0</v>
      </c>
      <c r="AR510">
        <v>0</v>
      </c>
    </row>
    <row r="511" spans="1:44">
      <c r="A511">
        <f>ROW(Source!A206)</f>
        <v>206</v>
      </c>
      <c r="B511">
        <v>48585257</v>
      </c>
      <c r="C511">
        <v>48585232</v>
      </c>
      <c r="D511">
        <v>40482904</v>
      </c>
      <c r="E511">
        <v>1</v>
      </c>
      <c r="F511">
        <v>1</v>
      </c>
      <c r="G511">
        <v>1</v>
      </c>
      <c r="H511">
        <v>3</v>
      </c>
      <c r="I511" t="s">
        <v>1340</v>
      </c>
      <c r="J511" t="s">
        <v>1341</v>
      </c>
      <c r="K511" t="s">
        <v>1342</v>
      </c>
      <c r="L511">
        <v>1346</v>
      </c>
      <c r="N511">
        <v>1009</v>
      </c>
      <c r="O511" t="s">
        <v>220</v>
      </c>
      <c r="P511" t="s">
        <v>220</v>
      </c>
      <c r="Q511">
        <v>1</v>
      </c>
      <c r="X511">
        <v>0.8</v>
      </c>
      <c r="Y511">
        <v>9.61</v>
      </c>
      <c r="Z511">
        <v>0</v>
      </c>
      <c r="AA511">
        <v>0</v>
      </c>
      <c r="AB511">
        <v>0</v>
      </c>
      <c r="AC511">
        <v>0</v>
      </c>
      <c r="AD511">
        <v>1</v>
      </c>
      <c r="AE511">
        <v>0</v>
      </c>
      <c r="AF511" t="s">
        <v>3</v>
      </c>
      <c r="AG511">
        <v>0.8</v>
      </c>
      <c r="AH511">
        <v>2</v>
      </c>
      <c r="AI511">
        <v>48585243</v>
      </c>
      <c r="AJ511">
        <v>470</v>
      </c>
      <c r="AK511">
        <v>0</v>
      </c>
      <c r="AL511">
        <v>0</v>
      </c>
      <c r="AM511">
        <v>0</v>
      </c>
      <c r="AN511">
        <v>0</v>
      </c>
      <c r="AO511">
        <v>0</v>
      </c>
      <c r="AP511">
        <v>0</v>
      </c>
      <c r="AQ511">
        <v>0</v>
      </c>
      <c r="AR511">
        <v>0</v>
      </c>
    </row>
    <row r="512" spans="1:44">
      <c r="A512">
        <f>ROW(Source!A206)</f>
        <v>206</v>
      </c>
      <c r="B512">
        <v>48585258</v>
      </c>
      <c r="C512">
        <v>48585232</v>
      </c>
      <c r="D512">
        <v>40489484</v>
      </c>
      <c r="E512">
        <v>1</v>
      </c>
      <c r="F512">
        <v>1</v>
      </c>
      <c r="G512">
        <v>1</v>
      </c>
      <c r="H512">
        <v>3</v>
      </c>
      <c r="I512" t="s">
        <v>1358</v>
      </c>
      <c r="J512" t="s">
        <v>1359</v>
      </c>
      <c r="K512" t="s">
        <v>1360</v>
      </c>
      <c r="L512">
        <v>1348</v>
      </c>
      <c r="N512">
        <v>1009</v>
      </c>
      <c r="O512" t="s">
        <v>40</v>
      </c>
      <c r="P512" t="s">
        <v>40</v>
      </c>
      <c r="Q512">
        <v>1000</v>
      </c>
      <c r="X512">
        <v>6.9999999999999999E-4</v>
      </c>
      <c r="Y512">
        <v>11350</v>
      </c>
      <c r="Z512">
        <v>0</v>
      </c>
      <c r="AA512">
        <v>0</v>
      </c>
      <c r="AB512">
        <v>0</v>
      </c>
      <c r="AC512">
        <v>0</v>
      </c>
      <c r="AD512">
        <v>1</v>
      </c>
      <c r="AE512">
        <v>0</v>
      </c>
      <c r="AF512" t="s">
        <v>3</v>
      </c>
      <c r="AG512">
        <v>6.9999999999999999E-4</v>
      </c>
      <c r="AH512">
        <v>2</v>
      </c>
      <c r="AI512">
        <v>48585244</v>
      </c>
      <c r="AJ512">
        <v>471</v>
      </c>
      <c r="AK512">
        <v>0</v>
      </c>
      <c r="AL512">
        <v>0</v>
      </c>
      <c r="AM512">
        <v>0</v>
      </c>
      <c r="AN512">
        <v>0</v>
      </c>
      <c r="AO512">
        <v>0</v>
      </c>
      <c r="AP512">
        <v>0</v>
      </c>
      <c r="AQ512">
        <v>0</v>
      </c>
      <c r="AR512">
        <v>0</v>
      </c>
    </row>
    <row r="513" spans="1:44">
      <c r="A513">
        <f>ROW(Source!A206)</f>
        <v>206</v>
      </c>
      <c r="B513">
        <v>48585259</v>
      </c>
      <c r="C513">
        <v>48585232</v>
      </c>
      <c r="D513">
        <v>40489269</v>
      </c>
      <c r="E513">
        <v>1</v>
      </c>
      <c r="F513">
        <v>1</v>
      </c>
      <c r="G513">
        <v>1</v>
      </c>
      <c r="H513">
        <v>3</v>
      </c>
      <c r="I513" t="s">
        <v>1361</v>
      </c>
      <c r="J513" t="s">
        <v>1362</v>
      </c>
      <c r="K513" t="s">
        <v>1363</v>
      </c>
      <c r="L513">
        <v>1358</v>
      </c>
      <c r="N513">
        <v>1010</v>
      </c>
      <c r="O513" t="s">
        <v>506</v>
      </c>
      <c r="P513" t="s">
        <v>506</v>
      </c>
      <c r="Q513">
        <v>10</v>
      </c>
      <c r="X513">
        <v>4</v>
      </c>
      <c r="Y513">
        <v>2.7</v>
      </c>
      <c r="Z513">
        <v>0</v>
      </c>
      <c r="AA513">
        <v>0</v>
      </c>
      <c r="AB513">
        <v>0</v>
      </c>
      <c r="AC513">
        <v>0</v>
      </c>
      <c r="AD513">
        <v>1</v>
      </c>
      <c r="AE513">
        <v>0</v>
      </c>
      <c r="AF513" t="s">
        <v>3</v>
      </c>
      <c r="AG513">
        <v>4</v>
      </c>
      <c r="AH513">
        <v>2</v>
      </c>
      <c r="AI513">
        <v>48585245</v>
      </c>
      <c r="AJ513">
        <v>472</v>
      </c>
      <c r="AK513">
        <v>0</v>
      </c>
      <c r="AL513">
        <v>0</v>
      </c>
      <c r="AM513">
        <v>0</v>
      </c>
      <c r="AN513">
        <v>0</v>
      </c>
      <c r="AO513">
        <v>0</v>
      </c>
      <c r="AP513">
        <v>0</v>
      </c>
      <c r="AQ513">
        <v>0</v>
      </c>
      <c r="AR513">
        <v>0</v>
      </c>
    </row>
    <row r="514" spans="1:44">
      <c r="A514">
        <f>ROW(Source!A206)</f>
        <v>206</v>
      </c>
      <c r="B514">
        <v>48585260</v>
      </c>
      <c r="C514">
        <v>48585232</v>
      </c>
      <c r="D514">
        <v>40514504</v>
      </c>
      <c r="E514">
        <v>1</v>
      </c>
      <c r="F514">
        <v>1</v>
      </c>
      <c r="G514">
        <v>1</v>
      </c>
      <c r="H514">
        <v>3</v>
      </c>
      <c r="I514" t="s">
        <v>1364</v>
      </c>
      <c r="J514" t="s">
        <v>1365</v>
      </c>
      <c r="K514" t="s">
        <v>1366</v>
      </c>
      <c r="L514">
        <v>1035</v>
      </c>
      <c r="N514">
        <v>1013</v>
      </c>
      <c r="O514" t="s">
        <v>129</v>
      </c>
      <c r="P514" t="s">
        <v>129</v>
      </c>
      <c r="Q514">
        <v>1</v>
      </c>
      <c r="X514">
        <v>10</v>
      </c>
      <c r="Y514">
        <v>218.86</v>
      </c>
      <c r="Z514">
        <v>0</v>
      </c>
      <c r="AA514">
        <v>0</v>
      </c>
      <c r="AB514">
        <v>0</v>
      </c>
      <c r="AC514">
        <v>0</v>
      </c>
      <c r="AD514">
        <v>1</v>
      </c>
      <c r="AE514">
        <v>0</v>
      </c>
      <c r="AF514" t="s">
        <v>3</v>
      </c>
      <c r="AG514">
        <v>10</v>
      </c>
      <c r="AH514">
        <v>2</v>
      </c>
      <c r="AI514">
        <v>48585246</v>
      </c>
      <c r="AJ514">
        <v>473</v>
      </c>
      <c r="AK514">
        <v>0</v>
      </c>
      <c r="AL514">
        <v>0</v>
      </c>
      <c r="AM514">
        <v>0</v>
      </c>
      <c r="AN514">
        <v>0</v>
      </c>
      <c r="AO514">
        <v>0</v>
      </c>
      <c r="AP514">
        <v>0</v>
      </c>
      <c r="AQ514">
        <v>0</v>
      </c>
      <c r="AR514">
        <v>0</v>
      </c>
    </row>
    <row r="515" spans="1:44">
      <c r="A515">
        <f>ROW(Source!A207)</f>
        <v>207</v>
      </c>
      <c r="B515">
        <v>48585275</v>
      </c>
      <c r="C515">
        <v>48585261</v>
      </c>
      <c r="D515">
        <v>23135499</v>
      </c>
      <c r="E515">
        <v>1</v>
      </c>
      <c r="F515">
        <v>1</v>
      </c>
      <c r="G515">
        <v>1</v>
      </c>
      <c r="H515">
        <v>1</v>
      </c>
      <c r="I515" t="s">
        <v>1296</v>
      </c>
      <c r="J515" t="s">
        <v>3</v>
      </c>
      <c r="K515" t="s">
        <v>1297</v>
      </c>
      <c r="L515">
        <v>1369</v>
      </c>
      <c r="N515">
        <v>1013</v>
      </c>
      <c r="O515" t="s">
        <v>991</v>
      </c>
      <c r="P515" t="s">
        <v>991</v>
      </c>
      <c r="Q515">
        <v>1</v>
      </c>
      <c r="X515">
        <v>8.99</v>
      </c>
      <c r="Y515">
        <v>0</v>
      </c>
      <c r="Z515">
        <v>0</v>
      </c>
      <c r="AA515">
        <v>0</v>
      </c>
      <c r="AB515">
        <v>8.99</v>
      </c>
      <c r="AC515">
        <v>0</v>
      </c>
      <c r="AD515">
        <v>1</v>
      </c>
      <c r="AE515">
        <v>1</v>
      </c>
      <c r="AF515" t="s">
        <v>3</v>
      </c>
      <c r="AG515">
        <v>8.99</v>
      </c>
      <c r="AH515">
        <v>2</v>
      </c>
      <c r="AI515">
        <v>48585262</v>
      </c>
      <c r="AJ515">
        <v>474</v>
      </c>
      <c r="AK515">
        <v>0</v>
      </c>
      <c r="AL515">
        <v>0</v>
      </c>
      <c r="AM515">
        <v>0</v>
      </c>
      <c r="AN515">
        <v>0</v>
      </c>
      <c r="AO515">
        <v>0</v>
      </c>
      <c r="AP515">
        <v>0</v>
      </c>
      <c r="AQ515">
        <v>0</v>
      </c>
      <c r="AR515">
        <v>0</v>
      </c>
    </row>
    <row r="516" spans="1:44">
      <c r="A516">
        <f>ROW(Source!A207)</f>
        <v>207</v>
      </c>
      <c r="B516">
        <v>48585276</v>
      </c>
      <c r="C516">
        <v>48585261</v>
      </c>
      <c r="D516">
        <v>121548</v>
      </c>
      <c r="E516">
        <v>1</v>
      </c>
      <c r="F516">
        <v>1</v>
      </c>
      <c r="G516">
        <v>1</v>
      </c>
      <c r="H516">
        <v>1</v>
      </c>
      <c r="I516" t="s">
        <v>24</v>
      </c>
      <c r="J516" t="s">
        <v>3</v>
      </c>
      <c r="K516" t="s">
        <v>992</v>
      </c>
      <c r="L516">
        <v>608254</v>
      </c>
      <c r="N516">
        <v>1013</v>
      </c>
      <c r="O516" t="s">
        <v>993</v>
      </c>
      <c r="P516" t="s">
        <v>993</v>
      </c>
      <c r="Q516">
        <v>1</v>
      </c>
      <c r="X516">
        <v>7.0000000000000007E-2</v>
      </c>
      <c r="Y516">
        <v>0</v>
      </c>
      <c r="Z516">
        <v>0</v>
      </c>
      <c r="AA516">
        <v>0</v>
      </c>
      <c r="AB516">
        <v>0</v>
      </c>
      <c r="AC516">
        <v>0</v>
      </c>
      <c r="AD516">
        <v>1</v>
      </c>
      <c r="AE516">
        <v>2</v>
      </c>
      <c r="AF516" t="s">
        <v>3</v>
      </c>
      <c r="AG516">
        <v>7.0000000000000007E-2</v>
      </c>
      <c r="AH516">
        <v>2</v>
      </c>
      <c r="AI516">
        <v>48585263</v>
      </c>
      <c r="AJ516">
        <v>475</v>
      </c>
      <c r="AK516">
        <v>0</v>
      </c>
      <c r="AL516">
        <v>0</v>
      </c>
      <c r="AM516">
        <v>0</v>
      </c>
      <c r="AN516">
        <v>0</v>
      </c>
      <c r="AO516">
        <v>0</v>
      </c>
      <c r="AP516">
        <v>0</v>
      </c>
      <c r="AQ516">
        <v>0</v>
      </c>
      <c r="AR516">
        <v>0</v>
      </c>
    </row>
    <row r="517" spans="1:44">
      <c r="A517">
        <f>ROW(Source!A207)</f>
        <v>207</v>
      </c>
      <c r="B517">
        <v>48585277</v>
      </c>
      <c r="C517">
        <v>48585261</v>
      </c>
      <c r="D517">
        <v>40547141</v>
      </c>
      <c r="E517">
        <v>1</v>
      </c>
      <c r="F517">
        <v>1</v>
      </c>
      <c r="G517">
        <v>1</v>
      </c>
      <c r="H517">
        <v>2</v>
      </c>
      <c r="I517" t="s">
        <v>1009</v>
      </c>
      <c r="J517" t="s">
        <v>1017</v>
      </c>
      <c r="K517" t="s">
        <v>1011</v>
      </c>
      <c r="L517">
        <v>1368</v>
      </c>
      <c r="N517">
        <v>1011</v>
      </c>
      <c r="O517" t="s">
        <v>997</v>
      </c>
      <c r="P517" t="s">
        <v>997</v>
      </c>
      <c r="Q517">
        <v>1</v>
      </c>
      <c r="X517">
        <v>7.0000000000000007E-2</v>
      </c>
      <c r="Y517">
        <v>0</v>
      </c>
      <c r="Z517">
        <v>32.090000000000003</v>
      </c>
      <c r="AA517">
        <v>12.1</v>
      </c>
      <c r="AB517">
        <v>0</v>
      </c>
      <c r="AC517">
        <v>0</v>
      </c>
      <c r="AD517">
        <v>1</v>
      </c>
      <c r="AE517">
        <v>0</v>
      </c>
      <c r="AF517" t="s">
        <v>3</v>
      </c>
      <c r="AG517">
        <v>7.0000000000000007E-2</v>
      </c>
      <c r="AH517">
        <v>2</v>
      </c>
      <c r="AI517">
        <v>48585264</v>
      </c>
      <c r="AJ517">
        <v>476</v>
      </c>
      <c r="AK517">
        <v>0</v>
      </c>
      <c r="AL517">
        <v>0</v>
      </c>
      <c r="AM517">
        <v>0</v>
      </c>
      <c r="AN517">
        <v>0</v>
      </c>
      <c r="AO517">
        <v>0</v>
      </c>
      <c r="AP517">
        <v>0</v>
      </c>
      <c r="AQ517">
        <v>0</v>
      </c>
      <c r="AR517">
        <v>0</v>
      </c>
    </row>
    <row r="518" spans="1:44">
      <c r="A518">
        <f>ROW(Source!A207)</f>
        <v>207</v>
      </c>
      <c r="B518">
        <v>48585278</v>
      </c>
      <c r="C518">
        <v>48585261</v>
      </c>
      <c r="D518">
        <v>40548544</v>
      </c>
      <c r="E518">
        <v>1</v>
      </c>
      <c r="F518">
        <v>1</v>
      </c>
      <c r="G518">
        <v>1</v>
      </c>
      <c r="H518">
        <v>2</v>
      </c>
      <c r="I518" t="s">
        <v>1110</v>
      </c>
      <c r="J518" t="s">
        <v>1111</v>
      </c>
      <c r="K518" t="s">
        <v>1112</v>
      </c>
      <c r="L518">
        <v>1368</v>
      </c>
      <c r="N518">
        <v>1011</v>
      </c>
      <c r="O518" t="s">
        <v>997</v>
      </c>
      <c r="P518" t="s">
        <v>997</v>
      </c>
      <c r="Q518">
        <v>1</v>
      </c>
      <c r="X518">
        <v>0.2</v>
      </c>
      <c r="Y518">
        <v>0</v>
      </c>
      <c r="Z518">
        <v>2.15</v>
      </c>
      <c r="AA518">
        <v>0</v>
      </c>
      <c r="AB518">
        <v>0</v>
      </c>
      <c r="AC518">
        <v>0</v>
      </c>
      <c r="AD518">
        <v>1</v>
      </c>
      <c r="AE518">
        <v>0</v>
      </c>
      <c r="AF518" t="s">
        <v>3</v>
      </c>
      <c r="AG518">
        <v>0.2</v>
      </c>
      <c r="AH518">
        <v>2</v>
      </c>
      <c r="AI518">
        <v>48585265</v>
      </c>
      <c r="AJ518">
        <v>477</v>
      </c>
      <c r="AK518">
        <v>0</v>
      </c>
      <c r="AL518">
        <v>0</v>
      </c>
      <c r="AM518">
        <v>0</v>
      </c>
      <c r="AN518">
        <v>0</v>
      </c>
      <c r="AO518">
        <v>0</v>
      </c>
      <c r="AP518">
        <v>0</v>
      </c>
      <c r="AQ518">
        <v>0</v>
      </c>
      <c r="AR518">
        <v>0</v>
      </c>
    </row>
    <row r="519" spans="1:44">
      <c r="A519">
        <f>ROW(Source!A207)</f>
        <v>207</v>
      </c>
      <c r="B519">
        <v>48585279</v>
      </c>
      <c r="C519">
        <v>48585261</v>
      </c>
      <c r="D519">
        <v>40548857</v>
      </c>
      <c r="E519">
        <v>1</v>
      </c>
      <c r="F519">
        <v>1</v>
      </c>
      <c r="G519">
        <v>1</v>
      </c>
      <c r="H519">
        <v>2</v>
      </c>
      <c r="I519" t="s">
        <v>1028</v>
      </c>
      <c r="J519" t="s">
        <v>1029</v>
      </c>
      <c r="K519" t="s">
        <v>1030</v>
      </c>
      <c r="L519">
        <v>1368</v>
      </c>
      <c r="N519">
        <v>1011</v>
      </c>
      <c r="O519" t="s">
        <v>997</v>
      </c>
      <c r="P519" t="s">
        <v>997</v>
      </c>
      <c r="Q519">
        <v>1</v>
      </c>
      <c r="X519">
        <v>0.14000000000000001</v>
      </c>
      <c r="Y519">
        <v>0</v>
      </c>
      <c r="Z519">
        <v>91.76</v>
      </c>
      <c r="AA519">
        <v>10.35</v>
      </c>
      <c r="AB519">
        <v>0</v>
      </c>
      <c r="AC519">
        <v>0</v>
      </c>
      <c r="AD519">
        <v>1</v>
      </c>
      <c r="AE519">
        <v>0</v>
      </c>
      <c r="AF519" t="s">
        <v>3</v>
      </c>
      <c r="AG519">
        <v>0.14000000000000001</v>
      </c>
      <c r="AH519">
        <v>2</v>
      </c>
      <c r="AI519">
        <v>48585266</v>
      </c>
      <c r="AJ519">
        <v>478</v>
      </c>
      <c r="AK519">
        <v>0</v>
      </c>
      <c r="AL519">
        <v>0</v>
      </c>
      <c r="AM519">
        <v>0</v>
      </c>
      <c r="AN519">
        <v>0</v>
      </c>
      <c r="AO519">
        <v>0</v>
      </c>
      <c r="AP519">
        <v>0</v>
      </c>
      <c r="AQ519">
        <v>0</v>
      </c>
      <c r="AR519">
        <v>0</v>
      </c>
    </row>
    <row r="520" spans="1:44">
      <c r="A520">
        <f>ROW(Source!A207)</f>
        <v>207</v>
      </c>
      <c r="B520">
        <v>48585280</v>
      </c>
      <c r="C520">
        <v>48585261</v>
      </c>
      <c r="D520">
        <v>40482927</v>
      </c>
      <c r="E520">
        <v>1</v>
      </c>
      <c r="F520">
        <v>1</v>
      </c>
      <c r="G520">
        <v>1</v>
      </c>
      <c r="H520">
        <v>3</v>
      </c>
      <c r="I520" t="s">
        <v>1328</v>
      </c>
      <c r="J520" t="s">
        <v>1329</v>
      </c>
      <c r="K520" t="s">
        <v>1330</v>
      </c>
      <c r="L520">
        <v>1348</v>
      </c>
      <c r="N520">
        <v>1009</v>
      </c>
      <c r="O520" t="s">
        <v>40</v>
      </c>
      <c r="P520" t="s">
        <v>40</v>
      </c>
      <c r="Q520">
        <v>1000</v>
      </c>
      <c r="X520">
        <v>1.4E-3</v>
      </c>
      <c r="Y520">
        <v>30030</v>
      </c>
      <c r="Z520">
        <v>0</v>
      </c>
      <c r="AA520">
        <v>0</v>
      </c>
      <c r="AB520">
        <v>0</v>
      </c>
      <c r="AC520">
        <v>0</v>
      </c>
      <c r="AD520">
        <v>1</v>
      </c>
      <c r="AE520">
        <v>0</v>
      </c>
      <c r="AF520" t="s">
        <v>3</v>
      </c>
      <c r="AG520">
        <v>1.4E-3</v>
      </c>
      <c r="AH520">
        <v>2</v>
      </c>
      <c r="AI520">
        <v>48585267</v>
      </c>
      <c r="AJ520">
        <v>479</v>
      </c>
      <c r="AK520">
        <v>0</v>
      </c>
      <c r="AL520">
        <v>0</v>
      </c>
      <c r="AM520">
        <v>0</v>
      </c>
      <c r="AN520">
        <v>0</v>
      </c>
      <c r="AO520">
        <v>0</v>
      </c>
      <c r="AP520">
        <v>0</v>
      </c>
      <c r="AQ520">
        <v>0</v>
      </c>
      <c r="AR520">
        <v>0</v>
      </c>
    </row>
    <row r="521" spans="1:44">
      <c r="A521">
        <f>ROW(Source!A207)</f>
        <v>207</v>
      </c>
      <c r="B521">
        <v>48585281</v>
      </c>
      <c r="C521">
        <v>48585261</v>
      </c>
      <c r="D521">
        <v>40485210</v>
      </c>
      <c r="E521">
        <v>1</v>
      </c>
      <c r="F521">
        <v>1</v>
      </c>
      <c r="G521">
        <v>1</v>
      </c>
      <c r="H521">
        <v>3</v>
      </c>
      <c r="I521" t="s">
        <v>1298</v>
      </c>
      <c r="J521" t="s">
        <v>1299</v>
      </c>
      <c r="K521" t="s">
        <v>1300</v>
      </c>
      <c r="L521">
        <v>1348</v>
      </c>
      <c r="N521">
        <v>1009</v>
      </c>
      <c r="O521" t="s">
        <v>40</v>
      </c>
      <c r="P521" t="s">
        <v>40</v>
      </c>
      <c r="Q521">
        <v>1000</v>
      </c>
      <c r="X521">
        <v>4.0000000000000002E-4</v>
      </c>
      <c r="Y521">
        <v>20713</v>
      </c>
      <c r="Z521">
        <v>0</v>
      </c>
      <c r="AA521">
        <v>0</v>
      </c>
      <c r="AB521">
        <v>0</v>
      </c>
      <c r="AC521">
        <v>0</v>
      </c>
      <c r="AD521">
        <v>1</v>
      </c>
      <c r="AE521">
        <v>0</v>
      </c>
      <c r="AF521" t="s">
        <v>3</v>
      </c>
      <c r="AG521">
        <v>4.0000000000000002E-4</v>
      </c>
      <c r="AH521">
        <v>2</v>
      </c>
      <c r="AI521">
        <v>48585268</v>
      </c>
      <c r="AJ521">
        <v>480</v>
      </c>
      <c r="AK521">
        <v>0</v>
      </c>
      <c r="AL521">
        <v>0</v>
      </c>
      <c r="AM521">
        <v>0</v>
      </c>
      <c r="AN521">
        <v>0</v>
      </c>
      <c r="AO521">
        <v>0</v>
      </c>
      <c r="AP521">
        <v>0</v>
      </c>
      <c r="AQ521">
        <v>0</v>
      </c>
      <c r="AR521">
        <v>0</v>
      </c>
    </row>
    <row r="522" spans="1:44">
      <c r="A522">
        <f>ROW(Source!A207)</f>
        <v>207</v>
      </c>
      <c r="B522">
        <v>48585282</v>
      </c>
      <c r="C522">
        <v>48585261</v>
      </c>
      <c r="D522">
        <v>40485440</v>
      </c>
      <c r="E522">
        <v>1</v>
      </c>
      <c r="F522">
        <v>1</v>
      </c>
      <c r="G522">
        <v>1</v>
      </c>
      <c r="H522">
        <v>3</v>
      </c>
      <c r="I522" t="s">
        <v>1301</v>
      </c>
      <c r="J522" t="s">
        <v>1302</v>
      </c>
      <c r="K522" t="s">
        <v>1303</v>
      </c>
      <c r="L522">
        <v>1348</v>
      </c>
      <c r="N522">
        <v>1009</v>
      </c>
      <c r="O522" t="s">
        <v>40</v>
      </c>
      <c r="P522" t="s">
        <v>40</v>
      </c>
      <c r="Q522">
        <v>1000</v>
      </c>
      <c r="X522">
        <v>2.0000000000000001E-4</v>
      </c>
      <c r="Y522">
        <v>17917</v>
      </c>
      <c r="Z522">
        <v>0</v>
      </c>
      <c r="AA522">
        <v>0</v>
      </c>
      <c r="AB522">
        <v>0</v>
      </c>
      <c r="AC522">
        <v>0</v>
      </c>
      <c r="AD522">
        <v>1</v>
      </c>
      <c r="AE522">
        <v>0</v>
      </c>
      <c r="AF522" t="s">
        <v>3</v>
      </c>
      <c r="AG522">
        <v>2.0000000000000001E-4</v>
      </c>
      <c r="AH522">
        <v>2</v>
      </c>
      <c r="AI522">
        <v>48585269</v>
      </c>
      <c r="AJ522">
        <v>481</v>
      </c>
      <c r="AK522">
        <v>0</v>
      </c>
      <c r="AL522">
        <v>0</v>
      </c>
      <c r="AM522">
        <v>0</v>
      </c>
      <c r="AN522">
        <v>0</v>
      </c>
      <c r="AO522">
        <v>0</v>
      </c>
      <c r="AP522">
        <v>0</v>
      </c>
      <c r="AQ522">
        <v>0</v>
      </c>
      <c r="AR522">
        <v>0</v>
      </c>
    </row>
    <row r="523" spans="1:44">
      <c r="A523">
        <f>ROW(Source!A207)</f>
        <v>207</v>
      </c>
      <c r="B523">
        <v>48585283</v>
      </c>
      <c r="C523">
        <v>48585261</v>
      </c>
      <c r="D523">
        <v>40484190</v>
      </c>
      <c r="E523">
        <v>1</v>
      </c>
      <c r="F523">
        <v>1</v>
      </c>
      <c r="G523">
        <v>1</v>
      </c>
      <c r="H523">
        <v>3</v>
      </c>
      <c r="I523" t="s">
        <v>1331</v>
      </c>
      <c r="J523" t="s">
        <v>1332</v>
      </c>
      <c r="K523" t="s">
        <v>1333</v>
      </c>
      <c r="L523">
        <v>1348</v>
      </c>
      <c r="N523">
        <v>1009</v>
      </c>
      <c r="O523" t="s">
        <v>40</v>
      </c>
      <c r="P523" t="s">
        <v>40</v>
      </c>
      <c r="Q523">
        <v>1000</v>
      </c>
      <c r="X523">
        <v>2E-3</v>
      </c>
      <c r="Y523">
        <v>1904.5</v>
      </c>
      <c r="Z523">
        <v>0</v>
      </c>
      <c r="AA523">
        <v>0</v>
      </c>
      <c r="AB523">
        <v>0</v>
      </c>
      <c r="AC523">
        <v>0</v>
      </c>
      <c r="AD523">
        <v>1</v>
      </c>
      <c r="AE523">
        <v>0</v>
      </c>
      <c r="AF523" t="s">
        <v>3</v>
      </c>
      <c r="AG523">
        <v>2E-3</v>
      </c>
      <c r="AH523">
        <v>2</v>
      </c>
      <c r="AI523">
        <v>48585270</v>
      </c>
      <c r="AJ523">
        <v>482</v>
      </c>
      <c r="AK523">
        <v>0</v>
      </c>
      <c r="AL523">
        <v>0</v>
      </c>
      <c r="AM523">
        <v>0</v>
      </c>
      <c r="AN523">
        <v>0</v>
      </c>
      <c r="AO523">
        <v>0</v>
      </c>
      <c r="AP523">
        <v>0</v>
      </c>
      <c r="AQ523">
        <v>0</v>
      </c>
      <c r="AR523">
        <v>0</v>
      </c>
    </row>
    <row r="524" spans="1:44">
      <c r="A524">
        <f>ROW(Source!A207)</f>
        <v>207</v>
      </c>
      <c r="B524">
        <v>48585284</v>
      </c>
      <c r="C524">
        <v>48585261</v>
      </c>
      <c r="D524">
        <v>40482976</v>
      </c>
      <c r="E524">
        <v>1</v>
      </c>
      <c r="F524">
        <v>1</v>
      </c>
      <c r="G524">
        <v>1</v>
      </c>
      <c r="H524">
        <v>3</v>
      </c>
      <c r="I524" t="s">
        <v>1304</v>
      </c>
      <c r="J524" t="s">
        <v>1305</v>
      </c>
      <c r="K524" t="s">
        <v>1306</v>
      </c>
      <c r="L524">
        <v>1346</v>
      </c>
      <c r="N524">
        <v>1009</v>
      </c>
      <c r="O524" t="s">
        <v>220</v>
      </c>
      <c r="P524" t="s">
        <v>220</v>
      </c>
      <c r="Q524">
        <v>1</v>
      </c>
      <c r="X524">
        <v>0.02</v>
      </c>
      <c r="Y524">
        <v>37.29</v>
      </c>
      <c r="Z524">
        <v>0</v>
      </c>
      <c r="AA524">
        <v>0</v>
      </c>
      <c r="AB524">
        <v>0</v>
      </c>
      <c r="AC524">
        <v>0</v>
      </c>
      <c r="AD524">
        <v>1</v>
      </c>
      <c r="AE524">
        <v>0</v>
      </c>
      <c r="AF524" t="s">
        <v>3</v>
      </c>
      <c r="AG524">
        <v>0.02</v>
      </c>
      <c r="AH524">
        <v>2</v>
      </c>
      <c r="AI524">
        <v>48585271</v>
      </c>
      <c r="AJ524">
        <v>483</v>
      </c>
      <c r="AK524">
        <v>0</v>
      </c>
      <c r="AL524">
        <v>0</v>
      </c>
      <c r="AM524">
        <v>0</v>
      </c>
      <c r="AN524">
        <v>0</v>
      </c>
      <c r="AO524">
        <v>0</v>
      </c>
      <c r="AP524">
        <v>0</v>
      </c>
      <c r="AQ524">
        <v>0</v>
      </c>
      <c r="AR524">
        <v>0</v>
      </c>
    </row>
    <row r="525" spans="1:44">
      <c r="A525">
        <f>ROW(Source!A207)</f>
        <v>207</v>
      </c>
      <c r="B525">
        <v>48585285</v>
      </c>
      <c r="C525">
        <v>48585261</v>
      </c>
      <c r="D525">
        <v>40482904</v>
      </c>
      <c r="E525">
        <v>1</v>
      </c>
      <c r="F525">
        <v>1</v>
      </c>
      <c r="G525">
        <v>1</v>
      </c>
      <c r="H525">
        <v>3</v>
      </c>
      <c r="I525" t="s">
        <v>1340</v>
      </c>
      <c r="J525" t="s">
        <v>1341</v>
      </c>
      <c r="K525" t="s">
        <v>1342</v>
      </c>
      <c r="L525">
        <v>1346</v>
      </c>
      <c r="N525">
        <v>1009</v>
      </c>
      <c r="O525" t="s">
        <v>220</v>
      </c>
      <c r="P525" t="s">
        <v>220</v>
      </c>
      <c r="Q525">
        <v>1</v>
      </c>
      <c r="X525">
        <v>2</v>
      </c>
      <c r="Y525">
        <v>9.61</v>
      </c>
      <c r="Z525">
        <v>0</v>
      </c>
      <c r="AA525">
        <v>0</v>
      </c>
      <c r="AB525">
        <v>0</v>
      </c>
      <c r="AC525">
        <v>0</v>
      </c>
      <c r="AD525">
        <v>1</v>
      </c>
      <c r="AE525">
        <v>0</v>
      </c>
      <c r="AF525" t="s">
        <v>3</v>
      </c>
      <c r="AG525">
        <v>2</v>
      </c>
      <c r="AH525">
        <v>2</v>
      </c>
      <c r="AI525">
        <v>48585272</v>
      </c>
      <c r="AJ525">
        <v>484</v>
      </c>
      <c r="AK525">
        <v>0</v>
      </c>
      <c r="AL525">
        <v>0</v>
      </c>
      <c r="AM525">
        <v>0</v>
      </c>
      <c r="AN525">
        <v>0</v>
      </c>
      <c r="AO525">
        <v>0</v>
      </c>
      <c r="AP525">
        <v>0</v>
      </c>
      <c r="AQ525">
        <v>0</v>
      </c>
      <c r="AR525">
        <v>0</v>
      </c>
    </row>
    <row r="526" spans="1:44">
      <c r="A526">
        <f>ROW(Source!A207)</f>
        <v>207</v>
      </c>
      <c r="B526">
        <v>48585286</v>
      </c>
      <c r="C526">
        <v>48585261</v>
      </c>
      <c r="D526">
        <v>40489482</v>
      </c>
      <c r="E526">
        <v>1</v>
      </c>
      <c r="F526">
        <v>1</v>
      </c>
      <c r="G526">
        <v>1</v>
      </c>
      <c r="H526">
        <v>3</v>
      </c>
      <c r="I526" t="s">
        <v>1367</v>
      </c>
      <c r="J526" t="s">
        <v>1368</v>
      </c>
      <c r="K526" t="s">
        <v>1369</v>
      </c>
      <c r="L526">
        <v>1348</v>
      </c>
      <c r="N526">
        <v>1009</v>
      </c>
      <c r="O526" t="s">
        <v>40</v>
      </c>
      <c r="P526" t="s">
        <v>40</v>
      </c>
      <c r="Q526">
        <v>1000</v>
      </c>
      <c r="X526">
        <v>6.9999999999999999E-4</v>
      </c>
      <c r="Y526">
        <v>11350</v>
      </c>
      <c r="Z526">
        <v>0</v>
      </c>
      <c r="AA526">
        <v>0</v>
      </c>
      <c r="AB526">
        <v>0</v>
      </c>
      <c r="AC526">
        <v>0</v>
      </c>
      <c r="AD526">
        <v>1</v>
      </c>
      <c r="AE526">
        <v>0</v>
      </c>
      <c r="AF526" t="s">
        <v>3</v>
      </c>
      <c r="AG526">
        <v>6.9999999999999999E-4</v>
      </c>
      <c r="AH526">
        <v>2</v>
      </c>
      <c r="AI526">
        <v>48585273</v>
      </c>
      <c r="AJ526">
        <v>485</v>
      </c>
      <c r="AK526">
        <v>0</v>
      </c>
      <c r="AL526">
        <v>0</v>
      </c>
      <c r="AM526">
        <v>0</v>
      </c>
      <c r="AN526">
        <v>0</v>
      </c>
      <c r="AO526">
        <v>0</v>
      </c>
      <c r="AP526">
        <v>0</v>
      </c>
      <c r="AQ526">
        <v>0</v>
      </c>
      <c r="AR526">
        <v>0</v>
      </c>
    </row>
    <row r="527" spans="1:44">
      <c r="A527">
        <f>ROW(Source!A207)</f>
        <v>207</v>
      </c>
      <c r="B527">
        <v>48585287</v>
      </c>
      <c r="C527">
        <v>48585261</v>
      </c>
      <c r="D527">
        <v>40489268</v>
      </c>
      <c r="E527">
        <v>1</v>
      </c>
      <c r="F527">
        <v>1</v>
      </c>
      <c r="G527">
        <v>1</v>
      </c>
      <c r="H527">
        <v>3</v>
      </c>
      <c r="I527" t="s">
        <v>1370</v>
      </c>
      <c r="J527" t="s">
        <v>1371</v>
      </c>
      <c r="K527" t="s">
        <v>1372</v>
      </c>
      <c r="L527">
        <v>1358</v>
      </c>
      <c r="N527">
        <v>1010</v>
      </c>
      <c r="O527" t="s">
        <v>506</v>
      </c>
      <c r="P527" t="s">
        <v>506</v>
      </c>
      <c r="Q527">
        <v>10</v>
      </c>
      <c r="X527">
        <v>4</v>
      </c>
      <c r="Y527">
        <v>2</v>
      </c>
      <c r="Z527">
        <v>0</v>
      </c>
      <c r="AA527">
        <v>0</v>
      </c>
      <c r="AB527">
        <v>0</v>
      </c>
      <c r="AC527">
        <v>0</v>
      </c>
      <c r="AD527">
        <v>1</v>
      </c>
      <c r="AE527">
        <v>0</v>
      </c>
      <c r="AF527" t="s">
        <v>3</v>
      </c>
      <c r="AG527">
        <v>4</v>
      </c>
      <c r="AH527">
        <v>2</v>
      </c>
      <c r="AI527">
        <v>48585274</v>
      </c>
      <c r="AJ527">
        <v>486</v>
      </c>
      <c r="AK527">
        <v>0</v>
      </c>
      <c r="AL527">
        <v>0</v>
      </c>
      <c r="AM527">
        <v>0</v>
      </c>
      <c r="AN527">
        <v>0</v>
      </c>
      <c r="AO527">
        <v>0</v>
      </c>
      <c r="AP527">
        <v>0</v>
      </c>
      <c r="AQ527">
        <v>0</v>
      </c>
      <c r="AR527">
        <v>0</v>
      </c>
    </row>
    <row r="528" spans="1:44">
      <c r="A528">
        <f>ROW(Source!A207)</f>
        <v>207</v>
      </c>
      <c r="B528">
        <v>48585288</v>
      </c>
      <c r="C528">
        <v>48585261</v>
      </c>
      <c r="D528">
        <v>40514827</v>
      </c>
      <c r="E528">
        <v>1</v>
      </c>
      <c r="F528">
        <v>1</v>
      </c>
      <c r="G528">
        <v>1</v>
      </c>
      <c r="H528">
        <v>3</v>
      </c>
      <c r="I528" t="s">
        <v>498</v>
      </c>
      <c r="J528" t="s">
        <v>500</v>
      </c>
      <c r="K528" t="s">
        <v>499</v>
      </c>
      <c r="L528">
        <v>1035</v>
      </c>
      <c r="N528">
        <v>1013</v>
      </c>
      <c r="O528" t="s">
        <v>129</v>
      </c>
      <c r="P528" t="s">
        <v>129</v>
      </c>
      <c r="Q528">
        <v>1</v>
      </c>
      <c r="X528">
        <v>10</v>
      </c>
      <c r="Y528">
        <v>103.22</v>
      </c>
      <c r="Z528">
        <v>0</v>
      </c>
      <c r="AA528">
        <v>0</v>
      </c>
      <c r="AB528">
        <v>0</v>
      </c>
      <c r="AC528">
        <v>0</v>
      </c>
      <c r="AD528">
        <v>1</v>
      </c>
      <c r="AE528">
        <v>0</v>
      </c>
      <c r="AF528" t="s">
        <v>3</v>
      </c>
      <c r="AG528">
        <v>10</v>
      </c>
      <c r="AH528">
        <v>3</v>
      </c>
      <c r="AI528">
        <v>-1</v>
      </c>
      <c r="AJ528" t="s">
        <v>3</v>
      </c>
      <c r="AK528">
        <v>0</v>
      </c>
      <c r="AL528">
        <v>0</v>
      </c>
      <c r="AM528">
        <v>0</v>
      </c>
      <c r="AN528">
        <v>0</v>
      </c>
      <c r="AO528">
        <v>0</v>
      </c>
      <c r="AP528">
        <v>0</v>
      </c>
      <c r="AQ528">
        <v>0</v>
      </c>
      <c r="AR528">
        <v>0</v>
      </c>
    </row>
    <row r="529" spans="1:44">
      <c r="A529">
        <f>ROW(Source!A210)</f>
        <v>210</v>
      </c>
      <c r="B529">
        <v>48585299</v>
      </c>
      <c r="C529">
        <v>48585291</v>
      </c>
      <c r="D529">
        <v>23135499</v>
      </c>
      <c r="E529">
        <v>1</v>
      </c>
      <c r="F529">
        <v>1</v>
      </c>
      <c r="G529">
        <v>1</v>
      </c>
      <c r="H529">
        <v>1</v>
      </c>
      <c r="I529" t="s">
        <v>1296</v>
      </c>
      <c r="J529" t="s">
        <v>3</v>
      </c>
      <c r="K529" t="s">
        <v>1297</v>
      </c>
      <c r="L529">
        <v>1369</v>
      </c>
      <c r="N529">
        <v>1013</v>
      </c>
      <c r="O529" t="s">
        <v>991</v>
      </c>
      <c r="P529" t="s">
        <v>991</v>
      </c>
      <c r="Q529">
        <v>1</v>
      </c>
      <c r="X529">
        <v>7</v>
      </c>
      <c r="Y529">
        <v>0</v>
      </c>
      <c r="Z529">
        <v>0</v>
      </c>
      <c r="AA529">
        <v>0</v>
      </c>
      <c r="AB529">
        <v>8.99</v>
      </c>
      <c r="AC529">
        <v>0</v>
      </c>
      <c r="AD529">
        <v>1</v>
      </c>
      <c r="AE529">
        <v>1</v>
      </c>
      <c r="AF529" t="s">
        <v>3</v>
      </c>
      <c r="AG529">
        <v>7</v>
      </c>
      <c r="AH529">
        <v>2</v>
      </c>
      <c r="AI529">
        <v>48585292</v>
      </c>
      <c r="AJ529">
        <v>487</v>
      </c>
      <c r="AK529">
        <v>0</v>
      </c>
      <c r="AL529">
        <v>0</v>
      </c>
      <c r="AM529">
        <v>0</v>
      </c>
      <c r="AN529">
        <v>0</v>
      </c>
      <c r="AO529">
        <v>0</v>
      </c>
      <c r="AP529">
        <v>0</v>
      </c>
      <c r="AQ529">
        <v>0</v>
      </c>
      <c r="AR529">
        <v>0</v>
      </c>
    </row>
    <row r="530" spans="1:44">
      <c r="A530">
        <f>ROW(Source!A210)</f>
        <v>210</v>
      </c>
      <c r="B530">
        <v>48585300</v>
      </c>
      <c r="C530">
        <v>48585291</v>
      </c>
      <c r="D530">
        <v>40548544</v>
      </c>
      <c r="E530">
        <v>1</v>
      </c>
      <c r="F530">
        <v>1</v>
      </c>
      <c r="G530">
        <v>1</v>
      </c>
      <c r="H530">
        <v>2</v>
      </c>
      <c r="I530" t="s">
        <v>1110</v>
      </c>
      <c r="J530" t="s">
        <v>1111</v>
      </c>
      <c r="K530" t="s">
        <v>1112</v>
      </c>
      <c r="L530">
        <v>1368</v>
      </c>
      <c r="N530">
        <v>1011</v>
      </c>
      <c r="O530" t="s">
        <v>997</v>
      </c>
      <c r="P530" t="s">
        <v>997</v>
      </c>
      <c r="Q530">
        <v>1</v>
      </c>
      <c r="X530">
        <v>0.1</v>
      </c>
      <c r="Y530">
        <v>0</v>
      </c>
      <c r="Z530">
        <v>2.15</v>
      </c>
      <c r="AA530">
        <v>0</v>
      </c>
      <c r="AB530">
        <v>0</v>
      </c>
      <c r="AC530">
        <v>0</v>
      </c>
      <c r="AD530">
        <v>1</v>
      </c>
      <c r="AE530">
        <v>0</v>
      </c>
      <c r="AF530" t="s">
        <v>3</v>
      </c>
      <c r="AG530">
        <v>0.1</v>
      </c>
      <c r="AH530">
        <v>2</v>
      </c>
      <c r="AI530">
        <v>48585293</v>
      </c>
      <c r="AJ530">
        <v>488</v>
      </c>
      <c r="AK530">
        <v>0</v>
      </c>
      <c r="AL530">
        <v>0</v>
      </c>
      <c r="AM530">
        <v>0</v>
      </c>
      <c r="AN530">
        <v>0</v>
      </c>
      <c r="AO530">
        <v>0</v>
      </c>
      <c r="AP530">
        <v>0</v>
      </c>
      <c r="AQ530">
        <v>0</v>
      </c>
      <c r="AR530">
        <v>0</v>
      </c>
    </row>
    <row r="531" spans="1:44">
      <c r="A531">
        <f>ROW(Source!A210)</f>
        <v>210</v>
      </c>
      <c r="B531">
        <v>48585301</v>
      </c>
      <c r="C531">
        <v>48585291</v>
      </c>
      <c r="D531">
        <v>40485210</v>
      </c>
      <c r="E531">
        <v>1</v>
      </c>
      <c r="F531">
        <v>1</v>
      </c>
      <c r="G531">
        <v>1</v>
      </c>
      <c r="H531">
        <v>3</v>
      </c>
      <c r="I531" t="s">
        <v>1298</v>
      </c>
      <c r="J531" t="s">
        <v>1299</v>
      </c>
      <c r="K531" t="s">
        <v>1300</v>
      </c>
      <c r="L531">
        <v>1348</v>
      </c>
      <c r="N531">
        <v>1009</v>
      </c>
      <c r="O531" t="s">
        <v>40</v>
      </c>
      <c r="P531" t="s">
        <v>40</v>
      </c>
      <c r="Q531">
        <v>1000</v>
      </c>
      <c r="X531">
        <v>2.5999999999999998E-4</v>
      </c>
      <c r="Y531">
        <v>20713</v>
      </c>
      <c r="Z531">
        <v>0</v>
      </c>
      <c r="AA531">
        <v>0</v>
      </c>
      <c r="AB531">
        <v>0</v>
      </c>
      <c r="AC531">
        <v>0</v>
      </c>
      <c r="AD531">
        <v>1</v>
      </c>
      <c r="AE531">
        <v>0</v>
      </c>
      <c r="AF531" t="s">
        <v>3</v>
      </c>
      <c r="AG531">
        <v>2.5999999999999998E-4</v>
      </c>
      <c r="AH531">
        <v>2</v>
      </c>
      <c r="AI531">
        <v>48585294</v>
      </c>
      <c r="AJ531">
        <v>489</v>
      </c>
      <c r="AK531">
        <v>0</v>
      </c>
      <c r="AL531">
        <v>0</v>
      </c>
      <c r="AM531">
        <v>0</v>
      </c>
      <c r="AN531">
        <v>0</v>
      </c>
      <c r="AO531">
        <v>0</v>
      </c>
      <c r="AP531">
        <v>0</v>
      </c>
      <c r="AQ531">
        <v>0</v>
      </c>
      <c r="AR531">
        <v>0</v>
      </c>
    </row>
    <row r="532" spans="1:44">
      <c r="A532">
        <f>ROW(Source!A210)</f>
        <v>210</v>
      </c>
      <c r="B532">
        <v>48585302</v>
      </c>
      <c r="C532">
        <v>48585291</v>
      </c>
      <c r="D532">
        <v>40485440</v>
      </c>
      <c r="E532">
        <v>1</v>
      </c>
      <c r="F532">
        <v>1</v>
      </c>
      <c r="G532">
        <v>1</v>
      </c>
      <c r="H532">
        <v>3</v>
      </c>
      <c r="I532" t="s">
        <v>1301</v>
      </c>
      <c r="J532" t="s">
        <v>1302</v>
      </c>
      <c r="K532" t="s">
        <v>1303</v>
      </c>
      <c r="L532">
        <v>1348</v>
      </c>
      <c r="N532">
        <v>1009</v>
      </c>
      <c r="O532" t="s">
        <v>40</v>
      </c>
      <c r="P532" t="s">
        <v>40</v>
      </c>
      <c r="Q532">
        <v>1000</v>
      </c>
      <c r="X532">
        <v>1.2999999999999999E-4</v>
      </c>
      <c r="Y532">
        <v>17917</v>
      </c>
      <c r="Z532">
        <v>0</v>
      </c>
      <c r="AA532">
        <v>0</v>
      </c>
      <c r="AB532">
        <v>0</v>
      </c>
      <c r="AC532">
        <v>0</v>
      </c>
      <c r="AD532">
        <v>1</v>
      </c>
      <c r="AE532">
        <v>0</v>
      </c>
      <c r="AF532" t="s">
        <v>3</v>
      </c>
      <c r="AG532">
        <v>1.2999999999999999E-4</v>
      </c>
      <c r="AH532">
        <v>2</v>
      </c>
      <c r="AI532">
        <v>48585295</v>
      </c>
      <c r="AJ532">
        <v>490</v>
      </c>
      <c r="AK532">
        <v>0</v>
      </c>
      <c r="AL532">
        <v>0</v>
      </c>
      <c r="AM532">
        <v>0</v>
      </c>
      <c r="AN532">
        <v>0</v>
      </c>
      <c r="AO532">
        <v>0</v>
      </c>
      <c r="AP532">
        <v>0</v>
      </c>
      <c r="AQ532">
        <v>0</v>
      </c>
      <c r="AR532">
        <v>0</v>
      </c>
    </row>
    <row r="533" spans="1:44">
      <c r="A533">
        <f>ROW(Source!A210)</f>
        <v>210</v>
      </c>
      <c r="B533">
        <v>48585303</v>
      </c>
      <c r="C533">
        <v>48585291</v>
      </c>
      <c r="D533">
        <v>40482976</v>
      </c>
      <c r="E533">
        <v>1</v>
      </c>
      <c r="F533">
        <v>1</v>
      </c>
      <c r="G533">
        <v>1</v>
      </c>
      <c r="H533">
        <v>3</v>
      </c>
      <c r="I533" t="s">
        <v>1304</v>
      </c>
      <c r="J533" t="s">
        <v>1305</v>
      </c>
      <c r="K533" t="s">
        <v>1306</v>
      </c>
      <c r="L533">
        <v>1346</v>
      </c>
      <c r="N533">
        <v>1009</v>
      </c>
      <c r="O533" t="s">
        <v>220</v>
      </c>
      <c r="P533" t="s">
        <v>220</v>
      </c>
      <c r="Q533">
        <v>1</v>
      </c>
      <c r="X533">
        <v>0.13</v>
      </c>
      <c r="Y533">
        <v>37.29</v>
      </c>
      <c r="Z533">
        <v>0</v>
      </c>
      <c r="AA533">
        <v>0</v>
      </c>
      <c r="AB533">
        <v>0</v>
      </c>
      <c r="AC533">
        <v>0</v>
      </c>
      <c r="AD533">
        <v>1</v>
      </c>
      <c r="AE533">
        <v>0</v>
      </c>
      <c r="AF533" t="s">
        <v>3</v>
      </c>
      <c r="AG533">
        <v>0.13</v>
      </c>
      <c r="AH533">
        <v>2</v>
      </c>
      <c r="AI533">
        <v>48585296</v>
      </c>
      <c r="AJ533">
        <v>491</v>
      </c>
      <c r="AK533">
        <v>0</v>
      </c>
      <c r="AL533">
        <v>0</v>
      </c>
      <c r="AM533">
        <v>0</v>
      </c>
      <c r="AN533">
        <v>0</v>
      </c>
      <c r="AO533">
        <v>0</v>
      </c>
      <c r="AP533">
        <v>0</v>
      </c>
      <c r="AQ533">
        <v>0</v>
      </c>
      <c r="AR533">
        <v>0</v>
      </c>
    </row>
    <row r="534" spans="1:44">
      <c r="A534">
        <f>ROW(Source!A210)</f>
        <v>210</v>
      </c>
      <c r="B534">
        <v>48585304</v>
      </c>
      <c r="C534">
        <v>48585291</v>
      </c>
      <c r="D534">
        <v>40489475</v>
      </c>
      <c r="E534">
        <v>1</v>
      </c>
      <c r="F534">
        <v>1</v>
      </c>
      <c r="G534">
        <v>1</v>
      </c>
      <c r="H534">
        <v>3</v>
      </c>
      <c r="I534" t="s">
        <v>1373</v>
      </c>
      <c r="J534" t="s">
        <v>1374</v>
      </c>
      <c r="K534" t="s">
        <v>1375</v>
      </c>
      <c r="L534">
        <v>1348</v>
      </c>
      <c r="N534">
        <v>1009</v>
      </c>
      <c r="O534" t="s">
        <v>40</v>
      </c>
      <c r="P534" t="s">
        <v>40</v>
      </c>
      <c r="Q534">
        <v>1000</v>
      </c>
      <c r="X534">
        <v>1E-4</v>
      </c>
      <c r="Y534">
        <v>12430</v>
      </c>
      <c r="Z534">
        <v>0</v>
      </c>
      <c r="AA534">
        <v>0</v>
      </c>
      <c r="AB534">
        <v>0</v>
      </c>
      <c r="AC534">
        <v>0</v>
      </c>
      <c r="AD534">
        <v>1</v>
      </c>
      <c r="AE534">
        <v>0</v>
      </c>
      <c r="AF534" t="s">
        <v>3</v>
      </c>
      <c r="AG534">
        <v>1E-4</v>
      </c>
      <c r="AH534">
        <v>2</v>
      </c>
      <c r="AI534">
        <v>48585297</v>
      </c>
      <c r="AJ534">
        <v>492</v>
      </c>
      <c r="AK534">
        <v>0</v>
      </c>
      <c r="AL534">
        <v>0</v>
      </c>
      <c r="AM534">
        <v>0</v>
      </c>
      <c r="AN534">
        <v>0</v>
      </c>
      <c r="AO534">
        <v>0</v>
      </c>
      <c r="AP534">
        <v>0</v>
      </c>
      <c r="AQ534">
        <v>0</v>
      </c>
      <c r="AR534">
        <v>0</v>
      </c>
    </row>
    <row r="535" spans="1:44">
      <c r="A535">
        <f>ROW(Source!A210)</f>
        <v>210</v>
      </c>
      <c r="B535">
        <v>48585305</v>
      </c>
      <c r="C535">
        <v>48585291</v>
      </c>
      <c r="D535">
        <v>40489265</v>
      </c>
      <c r="E535">
        <v>1</v>
      </c>
      <c r="F535">
        <v>1</v>
      </c>
      <c r="G535">
        <v>1</v>
      </c>
      <c r="H535">
        <v>3</v>
      </c>
      <c r="I535" t="s">
        <v>1376</v>
      </c>
      <c r="J535" t="s">
        <v>1377</v>
      </c>
      <c r="K535" t="s">
        <v>1378</v>
      </c>
      <c r="L535">
        <v>1358</v>
      </c>
      <c r="N535">
        <v>1010</v>
      </c>
      <c r="O535" t="s">
        <v>506</v>
      </c>
      <c r="P535" t="s">
        <v>506</v>
      </c>
      <c r="Q535">
        <v>10</v>
      </c>
      <c r="X535">
        <v>2</v>
      </c>
      <c r="Y535">
        <v>1.6</v>
      </c>
      <c r="Z535">
        <v>0</v>
      </c>
      <c r="AA535">
        <v>0</v>
      </c>
      <c r="AB535">
        <v>0</v>
      </c>
      <c r="AC535">
        <v>0</v>
      </c>
      <c r="AD535">
        <v>1</v>
      </c>
      <c r="AE535">
        <v>0</v>
      </c>
      <c r="AF535" t="s">
        <v>3</v>
      </c>
      <c r="AG535">
        <v>2</v>
      </c>
      <c r="AH535">
        <v>2</v>
      </c>
      <c r="AI535">
        <v>48585298</v>
      </c>
      <c r="AJ535">
        <v>493</v>
      </c>
      <c r="AK535">
        <v>0</v>
      </c>
      <c r="AL535">
        <v>0</v>
      </c>
      <c r="AM535">
        <v>0</v>
      </c>
      <c r="AN535">
        <v>0</v>
      </c>
      <c r="AO535">
        <v>0</v>
      </c>
      <c r="AP535">
        <v>0</v>
      </c>
      <c r="AQ535">
        <v>0</v>
      </c>
      <c r="AR535">
        <v>0</v>
      </c>
    </row>
    <row r="536" spans="1:44">
      <c r="A536">
        <f>ROW(Source!A210)</f>
        <v>210</v>
      </c>
      <c r="B536">
        <v>48585306</v>
      </c>
      <c r="C536">
        <v>48585291</v>
      </c>
      <c r="D536">
        <v>40514857</v>
      </c>
      <c r="E536">
        <v>1</v>
      </c>
      <c r="F536">
        <v>1</v>
      </c>
      <c r="G536">
        <v>1</v>
      </c>
      <c r="H536">
        <v>3</v>
      </c>
      <c r="I536" t="s">
        <v>509</v>
      </c>
      <c r="J536" t="s">
        <v>511</v>
      </c>
      <c r="K536" t="s">
        <v>510</v>
      </c>
      <c r="L536">
        <v>1354</v>
      </c>
      <c r="N536">
        <v>1010</v>
      </c>
      <c r="O536" t="s">
        <v>170</v>
      </c>
      <c r="P536" t="s">
        <v>170</v>
      </c>
      <c r="Q536">
        <v>1</v>
      </c>
      <c r="X536">
        <v>10</v>
      </c>
      <c r="Y536">
        <v>143</v>
      </c>
      <c r="Z536">
        <v>0</v>
      </c>
      <c r="AA536">
        <v>0</v>
      </c>
      <c r="AB536">
        <v>0</v>
      </c>
      <c r="AC536">
        <v>0</v>
      </c>
      <c r="AD536">
        <v>1</v>
      </c>
      <c r="AE536">
        <v>0</v>
      </c>
      <c r="AF536" t="s">
        <v>3</v>
      </c>
      <c r="AG536">
        <v>10</v>
      </c>
      <c r="AH536">
        <v>3</v>
      </c>
      <c r="AI536">
        <v>-1</v>
      </c>
      <c r="AJ536" t="s">
        <v>3</v>
      </c>
      <c r="AK536">
        <v>0</v>
      </c>
      <c r="AL536">
        <v>0</v>
      </c>
      <c r="AM536">
        <v>0</v>
      </c>
      <c r="AN536">
        <v>0</v>
      </c>
      <c r="AO536">
        <v>0</v>
      </c>
      <c r="AP536">
        <v>0</v>
      </c>
      <c r="AQ536">
        <v>0</v>
      </c>
      <c r="AR536">
        <v>0</v>
      </c>
    </row>
    <row r="537" spans="1:44">
      <c r="A537">
        <f>ROW(Source!A215)</f>
        <v>215</v>
      </c>
      <c r="B537">
        <v>48585323</v>
      </c>
      <c r="C537">
        <v>48585311</v>
      </c>
      <c r="D537">
        <v>23134955</v>
      </c>
      <c r="E537">
        <v>1</v>
      </c>
      <c r="F537">
        <v>1</v>
      </c>
      <c r="G537">
        <v>1</v>
      </c>
      <c r="H537">
        <v>1</v>
      </c>
      <c r="I537" t="s">
        <v>1020</v>
      </c>
      <c r="J537" t="s">
        <v>3</v>
      </c>
      <c r="K537" t="s">
        <v>1021</v>
      </c>
      <c r="L537">
        <v>1369</v>
      </c>
      <c r="N537">
        <v>1013</v>
      </c>
      <c r="O537" t="s">
        <v>991</v>
      </c>
      <c r="P537" t="s">
        <v>991</v>
      </c>
      <c r="Q537">
        <v>1</v>
      </c>
      <c r="X537">
        <v>167.86</v>
      </c>
      <c r="Y537">
        <v>0</v>
      </c>
      <c r="Z537">
        <v>0</v>
      </c>
      <c r="AA537">
        <v>0</v>
      </c>
      <c r="AB537">
        <v>8.17</v>
      </c>
      <c r="AC537">
        <v>0</v>
      </c>
      <c r="AD537">
        <v>1</v>
      </c>
      <c r="AE537">
        <v>1</v>
      </c>
      <c r="AF537" t="s">
        <v>3</v>
      </c>
      <c r="AG537">
        <v>167.86</v>
      </c>
      <c r="AH537">
        <v>2</v>
      </c>
      <c r="AI537">
        <v>48585312</v>
      </c>
      <c r="AJ537">
        <v>494</v>
      </c>
      <c r="AK537">
        <v>0</v>
      </c>
      <c r="AL537">
        <v>0</v>
      </c>
      <c r="AM537">
        <v>0</v>
      </c>
      <c r="AN537">
        <v>0</v>
      </c>
      <c r="AO537">
        <v>0</v>
      </c>
      <c r="AP537">
        <v>0</v>
      </c>
      <c r="AQ537">
        <v>0</v>
      </c>
      <c r="AR537">
        <v>0</v>
      </c>
    </row>
    <row r="538" spans="1:44">
      <c r="A538">
        <f>ROW(Source!A215)</f>
        <v>215</v>
      </c>
      <c r="B538">
        <v>48585324</v>
      </c>
      <c r="C538">
        <v>48585311</v>
      </c>
      <c r="D538">
        <v>121548</v>
      </c>
      <c r="E538">
        <v>1</v>
      </c>
      <c r="F538">
        <v>1</v>
      </c>
      <c r="G538">
        <v>1</v>
      </c>
      <c r="H538">
        <v>1</v>
      </c>
      <c r="I538" t="s">
        <v>24</v>
      </c>
      <c r="J538" t="s">
        <v>3</v>
      </c>
      <c r="K538" t="s">
        <v>992</v>
      </c>
      <c r="L538">
        <v>608254</v>
      </c>
      <c r="N538">
        <v>1013</v>
      </c>
      <c r="O538" t="s">
        <v>993</v>
      </c>
      <c r="P538" t="s">
        <v>993</v>
      </c>
      <c r="Q538">
        <v>1</v>
      </c>
      <c r="X538">
        <v>0.52</v>
      </c>
      <c r="Y538">
        <v>0</v>
      </c>
      <c r="Z538">
        <v>0</v>
      </c>
      <c r="AA538">
        <v>0</v>
      </c>
      <c r="AB538">
        <v>0</v>
      </c>
      <c r="AC538">
        <v>0</v>
      </c>
      <c r="AD538">
        <v>1</v>
      </c>
      <c r="AE538">
        <v>2</v>
      </c>
      <c r="AF538" t="s">
        <v>3</v>
      </c>
      <c r="AG538">
        <v>0.52</v>
      </c>
      <c r="AH538">
        <v>2</v>
      </c>
      <c r="AI538">
        <v>48585313</v>
      </c>
      <c r="AJ538">
        <v>495</v>
      </c>
      <c r="AK538">
        <v>0</v>
      </c>
      <c r="AL538">
        <v>0</v>
      </c>
      <c r="AM538">
        <v>0</v>
      </c>
      <c r="AN538">
        <v>0</v>
      </c>
      <c r="AO538">
        <v>0</v>
      </c>
      <c r="AP538">
        <v>0</v>
      </c>
      <c r="AQ538">
        <v>0</v>
      </c>
      <c r="AR538">
        <v>0</v>
      </c>
    </row>
    <row r="539" spans="1:44">
      <c r="A539">
        <f>ROW(Source!A215)</f>
        <v>215</v>
      </c>
      <c r="B539">
        <v>48585325</v>
      </c>
      <c r="C539">
        <v>48585311</v>
      </c>
      <c r="D539">
        <v>40547010</v>
      </c>
      <c r="E539">
        <v>1</v>
      </c>
      <c r="F539">
        <v>1</v>
      </c>
      <c r="G539">
        <v>1</v>
      </c>
      <c r="H539">
        <v>2</v>
      </c>
      <c r="I539" t="s">
        <v>1052</v>
      </c>
      <c r="J539" t="s">
        <v>1053</v>
      </c>
      <c r="K539" t="s">
        <v>1054</v>
      </c>
      <c r="L539">
        <v>1368</v>
      </c>
      <c r="N539">
        <v>1011</v>
      </c>
      <c r="O539" t="s">
        <v>997</v>
      </c>
      <c r="P539" t="s">
        <v>997</v>
      </c>
      <c r="Q539">
        <v>1</v>
      </c>
      <c r="X539">
        <v>0.52</v>
      </c>
      <c r="Y539">
        <v>0</v>
      </c>
      <c r="Z539">
        <v>124.14</v>
      </c>
      <c r="AA539">
        <v>12.1</v>
      </c>
      <c r="AB539">
        <v>0</v>
      </c>
      <c r="AC539">
        <v>0</v>
      </c>
      <c r="AD539">
        <v>1</v>
      </c>
      <c r="AE539">
        <v>0</v>
      </c>
      <c r="AF539" t="s">
        <v>3</v>
      </c>
      <c r="AG539">
        <v>0.52</v>
      </c>
      <c r="AH539">
        <v>2</v>
      </c>
      <c r="AI539">
        <v>48585314</v>
      </c>
      <c r="AJ539">
        <v>496</v>
      </c>
      <c r="AK539">
        <v>0</v>
      </c>
      <c r="AL539">
        <v>0</v>
      </c>
      <c r="AM539">
        <v>0</v>
      </c>
      <c r="AN539">
        <v>0</v>
      </c>
      <c r="AO539">
        <v>0</v>
      </c>
      <c r="AP539">
        <v>0</v>
      </c>
      <c r="AQ539">
        <v>0</v>
      </c>
      <c r="AR539">
        <v>0</v>
      </c>
    </row>
    <row r="540" spans="1:44">
      <c r="A540">
        <f>ROW(Source!A215)</f>
        <v>215</v>
      </c>
      <c r="B540">
        <v>48585326</v>
      </c>
      <c r="C540">
        <v>48585311</v>
      </c>
      <c r="D540">
        <v>40547108</v>
      </c>
      <c r="E540">
        <v>1</v>
      </c>
      <c r="F540">
        <v>1</v>
      </c>
      <c r="G540">
        <v>1</v>
      </c>
      <c r="H540">
        <v>2</v>
      </c>
      <c r="I540" t="s">
        <v>1379</v>
      </c>
      <c r="J540" t="s">
        <v>1380</v>
      </c>
      <c r="K540" t="s">
        <v>1381</v>
      </c>
      <c r="L540">
        <v>1368</v>
      </c>
      <c r="N540">
        <v>1011</v>
      </c>
      <c r="O540" t="s">
        <v>997</v>
      </c>
      <c r="P540" t="s">
        <v>997</v>
      </c>
      <c r="Q540">
        <v>1</v>
      </c>
      <c r="X540">
        <v>0.39</v>
      </c>
      <c r="Y540">
        <v>0</v>
      </c>
      <c r="Z540">
        <v>6.9</v>
      </c>
      <c r="AA540">
        <v>0</v>
      </c>
      <c r="AB540">
        <v>0</v>
      </c>
      <c r="AC540">
        <v>0</v>
      </c>
      <c r="AD540">
        <v>1</v>
      </c>
      <c r="AE540">
        <v>0</v>
      </c>
      <c r="AF540" t="s">
        <v>3</v>
      </c>
      <c r="AG540">
        <v>0.39</v>
      </c>
      <c r="AH540">
        <v>2</v>
      </c>
      <c r="AI540">
        <v>48585315</v>
      </c>
      <c r="AJ540">
        <v>497</v>
      </c>
      <c r="AK540">
        <v>0</v>
      </c>
      <c r="AL540">
        <v>0</v>
      </c>
      <c r="AM540">
        <v>0</v>
      </c>
      <c r="AN540">
        <v>0</v>
      </c>
      <c r="AO540">
        <v>0</v>
      </c>
      <c r="AP540">
        <v>0</v>
      </c>
      <c r="AQ540">
        <v>0</v>
      </c>
      <c r="AR540">
        <v>0</v>
      </c>
    </row>
    <row r="541" spans="1:44">
      <c r="A541">
        <f>ROW(Source!A215)</f>
        <v>215</v>
      </c>
      <c r="B541">
        <v>48585327</v>
      </c>
      <c r="C541">
        <v>48585311</v>
      </c>
      <c r="D541">
        <v>40547214</v>
      </c>
      <c r="E541">
        <v>1</v>
      </c>
      <c r="F541">
        <v>1</v>
      </c>
      <c r="G541">
        <v>1</v>
      </c>
      <c r="H541">
        <v>2</v>
      </c>
      <c r="I541" t="s">
        <v>1104</v>
      </c>
      <c r="J541" t="s">
        <v>1105</v>
      </c>
      <c r="K541" t="s">
        <v>1106</v>
      </c>
      <c r="L541">
        <v>1368</v>
      </c>
      <c r="N541">
        <v>1011</v>
      </c>
      <c r="O541" t="s">
        <v>997</v>
      </c>
      <c r="P541" t="s">
        <v>997</v>
      </c>
      <c r="Q541">
        <v>1</v>
      </c>
      <c r="X541">
        <v>1.79</v>
      </c>
      <c r="Y541">
        <v>0</v>
      </c>
      <c r="Z541">
        <v>7.55</v>
      </c>
      <c r="AA541">
        <v>0</v>
      </c>
      <c r="AB541">
        <v>0</v>
      </c>
      <c r="AC541">
        <v>0</v>
      </c>
      <c r="AD541">
        <v>1</v>
      </c>
      <c r="AE541">
        <v>0</v>
      </c>
      <c r="AF541" t="s">
        <v>3</v>
      </c>
      <c r="AG541">
        <v>1.79</v>
      </c>
      <c r="AH541">
        <v>2</v>
      </c>
      <c r="AI541">
        <v>48585316</v>
      </c>
      <c r="AJ541">
        <v>498</v>
      </c>
      <c r="AK541">
        <v>0</v>
      </c>
      <c r="AL541">
        <v>0</v>
      </c>
      <c r="AM541">
        <v>0</v>
      </c>
      <c r="AN541">
        <v>0</v>
      </c>
      <c r="AO541">
        <v>0</v>
      </c>
      <c r="AP541">
        <v>0</v>
      </c>
      <c r="AQ541">
        <v>0</v>
      </c>
      <c r="AR541">
        <v>0</v>
      </c>
    </row>
    <row r="542" spans="1:44">
      <c r="A542">
        <f>ROW(Source!A215)</f>
        <v>215</v>
      </c>
      <c r="B542">
        <v>48585328</v>
      </c>
      <c r="C542">
        <v>48585311</v>
      </c>
      <c r="D542">
        <v>40548857</v>
      </c>
      <c r="E542">
        <v>1</v>
      </c>
      <c r="F542">
        <v>1</v>
      </c>
      <c r="G542">
        <v>1</v>
      </c>
      <c r="H542">
        <v>2</v>
      </c>
      <c r="I542" t="s">
        <v>1028</v>
      </c>
      <c r="J542" t="s">
        <v>1029</v>
      </c>
      <c r="K542" t="s">
        <v>1030</v>
      </c>
      <c r="L542">
        <v>1368</v>
      </c>
      <c r="N542">
        <v>1011</v>
      </c>
      <c r="O542" t="s">
        <v>997</v>
      </c>
      <c r="P542" t="s">
        <v>997</v>
      </c>
      <c r="Q542">
        <v>1</v>
      </c>
      <c r="X542">
        <v>0.78</v>
      </c>
      <c r="Y542">
        <v>0</v>
      </c>
      <c r="Z542">
        <v>91.76</v>
      </c>
      <c r="AA542">
        <v>10.35</v>
      </c>
      <c r="AB542">
        <v>0</v>
      </c>
      <c r="AC542">
        <v>0</v>
      </c>
      <c r="AD542">
        <v>1</v>
      </c>
      <c r="AE542">
        <v>0</v>
      </c>
      <c r="AF542" t="s">
        <v>3</v>
      </c>
      <c r="AG542">
        <v>0.78</v>
      </c>
      <c r="AH542">
        <v>2</v>
      </c>
      <c r="AI542">
        <v>48585317</v>
      </c>
      <c r="AJ542">
        <v>499</v>
      </c>
      <c r="AK542">
        <v>0</v>
      </c>
      <c r="AL542">
        <v>0</v>
      </c>
      <c r="AM542">
        <v>0</v>
      </c>
      <c r="AN542">
        <v>0</v>
      </c>
      <c r="AO542">
        <v>0</v>
      </c>
      <c r="AP542">
        <v>0</v>
      </c>
      <c r="AQ542">
        <v>0</v>
      </c>
      <c r="AR542">
        <v>0</v>
      </c>
    </row>
    <row r="543" spans="1:44">
      <c r="A543">
        <f>ROW(Source!A215)</f>
        <v>215</v>
      </c>
      <c r="B543">
        <v>48585329</v>
      </c>
      <c r="C543">
        <v>48585311</v>
      </c>
      <c r="D543">
        <v>40486031</v>
      </c>
      <c r="E543">
        <v>1</v>
      </c>
      <c r="F543">
        <v>1</v>
      </c>
      <c r="G543">
        <v>1</v>
      </c>
      <c r="H543">
        <v>3</v>
      </c>
      <c r="I543" t="s">
        <v>1382</v>
      </c>
      <c r="J543" t="s">
        <v>1383</v>
      </c>
      <c r="K543" t="s">
        <v>1384</v>
      </c>
      <c r="L543">
        <v>1348</v>
      </c>
      <c r="N543">
        <v>1009</v>
      </c>
      <c r="O543" t="s">
        <v>40</v>
      </c>
      <c r="P543" t="s">
        <v>40</v>
      </c>
      <c r="Q543">
        <v>1000</v>
      </c>
      <c r="X543">
        <v>5.0099999999999997E-3</v>
      </c>
      <c r="Y543">
        <v>17183</v>
      </c>
      <c r="Z543">
        <v>0</v>
      </c>
      <c r="AA543">
        <v>0</v>
      </c>
      <c r="AB543">
        <v>0</v>
      </c>
      <c r="AC543">
        <v>0</v>
      </c>
      <c r="AD543">
        <v>1</v>
      </c>
      <c r="AE543">
        <v>0</v>
      </c>
      <c r="AF543" t="s">
        <v>3</v>
      </c>
      <c r="AG543">
        <v>5.0099999999999997E-3</v>
      </c>
      <c r="AH543">
        <v>2</v>
      </c>
      <c r="AI543">
        <v>48585318</v>
      </c>
      <c r="AJ543">
        <v>500</v>
      </c>
      <c r="AK543">
        <v>0</v>
      </c>
      <c r="AL543">
        <v>0</v>
      </c>
      <c r="AM543">
        <v>0</v>
      </c>
      <c r="AN543">
        <v>0</v>
      </c>
      <c r="AO543">
        <v>0</v>
      </c>
      <c r="AP543">
        <v>0</v>
      </c>
      <c r="AQ543">
        <v>0</v>
      </c>
      <c r="AR543">
        <v>0</v>
      </c>
    </row>
    <row r="544" spans="1:44">
      <c r="A544">
        <f>ROW(Source!A215)</f>
        <v>215</v>
      </c>
      <c r="B544">
        <v>48585330</v>
      </c>
      <c r="C544">
        <v>48585311</v>
      </c>
      <c r="D544">
        <v>40488840</v>
      </c>
      <c r="E544">
        <v>1</v>
      </c>
      <c r="F544">
        <v>1</v>
      </c>
      <c r="G544">
        <v>1</v>
      </c>
      <c r="H544">
        <v>3</v>
      </c>
      <c r="I544" t="s">
        <v>1385</v>
      </c>
      <c r="J544" t="s">
        <v>1386</v>
      </c>
      <c r="K544" t="s">
        <v>1387</v>
      </c>
      <c r="L544">
        <v>1348</v>
      </c>
      <c r="N544">
        <v>1009</v>
      </c>
      <c r="O544" t="s">
        <v>40</v>
      </c>
      <c r="P544" t="s">
        <v>40</v>
      </c>
      <c r="Q544">
        <v>1000</v>
      </c>
      <c r="X544">
        <v>4.4999999999999999E-4</v>
      </c>
      <c r="Y544">
        <v>10362</v>
      </c>
      <c r="Z544">
        <v>0</v>
      </c>
      <c r="AA544">
        <v>0</v>
      </c>
      <c r="AB544">
        <v>0</v>
      </c>
      <c r="AC544">
        <v>0</v>
      </c>
      <c r="AD544">
        <v>1</v>
      </c>
      <c r="AE544">
        <v>0</v>
      </c>
      <c r="AF544" t="s">
        <v>3</v>
      </c>
      <c r="AG544">
        <v>4.4999999999999999E-4</v>
      </c>
      <c r="AH544">
        <v>2</v>
      </c>
      <c r="AI544">
        <v>48585319</v>
      </c>
      <c r="AJ544">
        <v>501</v>
      </c>
      <c r="AK544">
        <v>0</v>
      </c>
      <c r="AL544">
        <v>0</v>
      </c>
      <c r="AM544">
        <v>0</v>
      </c>
      <c r="AN544">
        <v>0</v>
      </c>
      <c r="AO544">
        <v>0</v>
      </c>
      <c r="AP544">
        <v>0</v>
      </c>
      <c r="AQ544">
        <v>0</v>
      </c>
      <c r="AR544">
        <v>0</v>
      </c>
    </row>
    <row r="545" spans="1:44">
      <c r="A545">
        <f>ROW(Source!A215)</f>
        <v>215</v>
      </c>
      <c r="B545">
        <v>48585331</v>
      </c>
      <c r="C545">
        <v>48585311</v>
      </c>
      <c r="D545">
        <v>40484911</v>
      </c>
      <c r="E545">
        <v>1</v>
      </c>
      <c r="F545">
        <v>1</v>
      </c>
      <c r="G545">
        <v>1</v>
      </c>
      <c r="H545">
        <v>3</v>
      </c>
      <c r="I545" t="s">
        <v>1388</v>
      </c>
      <c r="J545" t="s">
        <v>1389</v>
      </c>
      <c r="K545" t="s">
        <v>1390</v>
      </c>
      <c r="L545">
        <v>1346</v>
      </c>
      <c r="N545">
        <v>1009</v>
      </c>
      <c r="O545" t="s">
        <v>220</v>
      </c>
      <c r="P545" t="s">
        <v>220</v>
      </c>
      <c r="Q545">
        <v>1</v>
      </c>
      <c r="X545">
        <v>8</v>
      </c>
      <c r="Y545">
        <v>23.09</v>
      </c>
      <c r="Z545">
        <v>0</v>
      </c>
      <c r="AA545">
        <v>0</v>
      </c>
      <c r="AB545">
        <v>0</v>
      </c>
      <c r="AC545">
        <v>0</v>
      </c>
      <c r="AD545">
        <v>1</v>
      </c>
      <c r="AE545">
        <v>0</v>
      </c>
      <c r="AF545" t="s">
        <v>3</v>
      </c>
      <c r="AG545">
        <v>8</v>
      </c>
      <c r="AH545">
        <v>2</v>
      </c>
      <c r="AI545">
        <v>48585320</v>
      </c>
      <c r="AJ545">
        <v>502</v>
      </c>
      <c r="AK545">
        <v>0</v>
      </c>
      <c r="AL545">
        <v>0</v>
      </c>
      <c r="AM545">
        <v>0</v>
      </c>
      <c r="AN545">
        <v>0</v>
      </c>
      <c r="AO545">
        <v>0</v>
      </c>
      <c r="AP545">
        <v>0</v>
      </c>
      <c r="AQ545">
        <v>0</v>
      </c>
      <c r="AR545">
        <v>0</v>
      </c>
    </row>
    <row r="546" spans="1:44">
      <c r="A546">
        <f>ROW(Source!A215)</f>
        <v>215</v>
      </c>
      <c r="B546">
        <v>48585332</v>
      </c>
      <c r="C546">
        <v>48585311</v>
      </c>
      <c r="D546">
        <v>40489071</v>
      </c>
      <c r="E546">
        <v>1</v>
      </c>
      <c r="F546">
        <v>1</v>
      </c>
      <c r="G546">
        <v>1</v>
      </c>
      <c r="H546">
        <v>3</v>
      </c>
      <c r="I546" t="s">
        <v>1391</v>
      </c>
      <c r="J546" t="s">
        <v>1392</v>
      </c>
      <c r="K546" t="s">
        <v>1393</v>
      </c>
      <c r="L546">
        <v>1348</v>
      </c>
      <c r="N546">
        <v>1009</v>
      </c>
      <c r="O546" t="s">
        <v>40</v>
      </c>
      <c r="P546" t="s">
        <v>40</v>
      </c>
      <c r="Q546">
        <v>1000</v>
      </c>
      <c r="X546">
        <v>1.4999999999999999E-2</v>
      </c>
      <c r="Y546">
        <v>9040.01</v>
      </c>
      <c r="Z546">
        <v>0</v>
      </c>
      <c r="AA546">
        <v>0</v>
      </c>
      <c r="AB546">
        <v>0</v>
      </c>
      <c r="AC546">
        <v>0</v>
      </c>
      <c r="AD546">
        <v>1</v>
      </c>
      <c r="AE546">
        <v>0</v>
      </c>
      <c r="AF546" t="s">
        <v>3</v>
      </c>
      <c r="AG546">
        <v>1.4999999999999999E-2</v>
      </c>
      <c r="AH546">
        <v>2</v>
      </c>
      <c r="AI546">
        <v>48585321</v>
      </c>
      <c r="AJ546">
        <v>503</v>
      </c>
      <c r="AK546">
        <v>0</v>
      </c>
      <c r="AL546">
        <v>0</v>
      </c>
      <c r="AM546">
        <v>0</v>
      </c>
      <c r="AN546">
        <v>0</v>
      </c>
      <c r="AO546">
        <v>0</v>
      </c>
      <c r="AP546">
        <v>0</v>
      </c>
      <c r="AQ546">
        <v>0</v>
      </c>
      <c r="AR546">
        <v>0</v>
      </c>
    </row>
    <row r="547" spans="1:44">
      <c r="A547">
        <f>ROW(Source!A215)</f>
        <v>215</v>
      </c>
      <c r="B547">
        <v>48585333</v>
      </c>
      <c r="C547">
        <v>48585311</v>
      </c>
      <c r="D547">
        <v>40487730</v>
      </c>
      <c r="E547">
        <v>1</v>
      </c>
      <c r="F547">
        <v>1</v>
      </c>
      <c r="G547">
        <v>1</v>
      </c>
      <c r="H547">
        <v>3</v>
      </c>
      <c r="I547" t="s">
        <v>1604</v>
      </c>
      <c r="J547" t="s">
        <v>1605</v>
      </c>
      <c r="K547" t="s">
        <v>1606</v>
      </c>
      <c r="L547">
        <v>1327</v>
      </c>
      <c r="N547">
        <v>1005</v>
      </c>
      <c r="O547" t="s">
        <v>105</v>
      </c>
      <c r="P547" t="s">
        <v>105</v>
      </c>
      <c r="Q547">
        <v>1</v>
      </c>
      <c r="X547">
        <v>0</v>
      </c>
      <c r="Y547">
        <v>0</v>
      </c>
      <c r="Z547">
        <v>0</v>
      </c>
      <c r="AA547">
        <v>0</v>
      </c>
      <c r="AB547">
        <v>0</v>
      </c>
      <c r="AC547">
        <v>1</v>
      </c>
      <c r="AD547">
        <v>0</v>
      </c>
      <c r="AE547">
        <v>0</v>
      </c>
      <c r="AF547" t="s">
        <v>3</v>
      </c>
      <c r="AG547">
        <v>0</v>
      </c>
      <c r="AH547">
        <v>3</v>
      </c>
      <c r="AI547">
        <v>-1</v>
      </c>
      <c r="AJ547" t="s">
        <v>3</v>
      </c>
      <c r="AK547">
        <v>0</v>
      </c>
      <c r="AL547">
        <v>0</v>
      </c>
      <c r="AM547">
        <v>0</v>
      </c>
      <c r="AN547">
        <v>0</v>
      </c>
      <c r="AO547">
        <v>0</v>
      </c>
      <c r="AP547">
        <v>0</v>
      </c>
      <c r="AQ547">
        <v>0</v>
      </c>
      <c r="AR547">
        <v>0</v>
      </c>
    </row>
    <row r="548" spans="1:44">
      <c r="A548">
        <f>ROW(Source!A215)</f>
        <v>215</v>
      </c>
      <c r="B548">
        <v>48585334</v>
      </c>
      <c r="C548">
        <v>48585311</v>
      </c>
      <c r="D548">
        <v>40508845</v>
      </c>
      <c r="E548">
        <v>1</v>
      </c>
      <c r="F548">
        <v>1</v>
      </c>
      <c r="G548">
        <v>1</v>
      </c>
      <c r="H548">
        <v>3</v>
      </c>
      <c r="I548" t="s">
        <v>1607</v>
      </c>
      <c r="J548" t="s">
        <v>1608</v>
      </c>
      <c r="K548" t="s">
        <v>1609</v>
      </c>
      <c r="L548">
        <v>1327</v>
      </c>
      <c r="N548">
        <v>1005</v>
      </c>
      <c r="O548" t="s">
        <v>105</v>
      </c>
      <c r="P548" t="s">
        <v>105</v>
      </c>
      <c r="Q548">
        <v>1</v>
      </c>
      <c r="X548">
        <v>100</v>
      </c>
      <c r="Y548">
        <v>0</v>
      </c>
      <c r="Z548">
        <v>0</v>
      </c>
      <c r="AA548">
        <v>0</v>
      </c>
      <c r="AB548">
        <v>0</v>
      </c>
      <c r="AC548">
        <v>0</v>
      </c>
      <c r="AD548">
        <v>0</v>
      </c>
      <c r="AE548">
        <v>0</v>
      </c>
      <c r="AF548" t="s">
        <v>3</v>
      </c>
      <c r="AG548">
        <v>100</v>
      </c>
      <c r="AH548">
        <v>3</v>
      </c>
      <c r="AI548">
        <v>-1</v>
      </c>
      <c r="AJ548" t="s">
        <v>3</v>
      </c>
      <c r="AK548">
        <v>0</v>
      </c>
      <c r="AL548">
        <v>0</v>
      </c>
      <c r="AM548">
        <v>0</v>
      </c>
      <c r="AN548">
        <v>0</v>
      </c>
      <c r="AO548">
        <v>0</v>
      </c>
      <c r="AP548">
        <v>0</v>
      </c>
      <c r="AQ548">
        <v>0</v>
      </c>
      <c r="AR548">
        <v>0</v>
      </c>
    </row>
    <row r="549" spans="1:44">
      <c r="A549">
        <f>ROW(Source!A215)</f>
        <v>215</v>
      </c>
      <c r="B549">
        <v>48585335</v>
      </c>
      <c r="C549">
        <v>48585311</v>
      </c>
      <c r="D549">
        <v>40510535</v>
      </c>
      <c r="E549">
        <v>1</v>
      </c>
      <c r="F549">
        <v>1</v>
      </c>
      <c r="G549">
        <v>1</v>
      </c>
      <c r="H549">
        <v>3</v>
      </c>
      <c r="I549" t="s">
        <v>1610</v>
      </c>
      <c r="J549" t="s">
        <v>1611</v>
      </c>
      <c r="K549" t="s">
        <v>1612</v>
      </c>
      <c r="L549">
        <v>1354</v>
      </c>
      <c r="N549">
        <v>1010</v>
      </c>
      <c r="O549" t="s">
        <v>170</v>
      </c>
      <c r="P549" t="s">
        <v>170</v>
      </c>
      <c r="Q549">
        <v>1</v>
      </c>
      <c r="X549">
        <v>0</v>
      </c>
      <c r="Y549">
        <v>0</v>
      </c>
      <c r="Z549">
        <v>0</v>
      </c>
      <c r="AA549">
        <v>0</v>
      </c>
      <c r="AB549">
        <v>0</v>
      </c>
      <c r="AC549">
        <v>1</v>
      </c>
      <c r="AD549">
        <v>0</v>
      </c>
      <c r="AE549">
        <v>0</v>
      </c>
      <c r="AF549" t="s">
        <v>3</v>
      </c>
      <c r="AG549">
        <v>0</v>
      </c>
      <c r="AH549">
        <v>3</v>
      </c>
      <c r="AI549">
        <v>-1</v>
      </c>
      <c r="AJ549" t="s">
        <v>3</v>
      </c>
      <c r="AK549">
        <v>0</v>
      </c>
      <c r="AL549">
        <v>0</v>
      </c>
      <c r="AM549">
        <v>0</v>
      </c>
      <c r="AN549">
        <v>0</v>
      </c>
      <c r="AO549">
        <v>0</v>
      </c>
      <c r="AP549">
        <v>0</v>
      </c>
      <c r="AQ549">
        <v>0</v>
      </c>
      <c r="AR549">
        <v>0</v>
      </c>
    </row>
    <row r="550" spans="1:44">
      <c r="A550">
        <f>ROW(Source!A215)</f>
        <v>215</v>
      </c>
      <c r="B550">
        <v>48585336</v>
      </c>
      <c r="C550">
        <v>48585311</v>
      </c>
      <c r="D550">
        <v>40512524</v>
      </c>
      <c r="E550">
        <v>1</v>
      </c>
      <c r="F550">
        <v>1</v>
      </c>
      <c r="G550">
        <v>1</v>
      </c>
      <c r="H550">
        <v>3</v>
      </c>
      <c r="I550" t="s">
        <v>1595</v>
      </c>
      <c r="J550" t="s">
        <v>1596</v>
      </c>
      <c r="K550" t="s">
        <v>1597</v>
      </c>
      <c r="L550">
        <v>1346</v>
      </c>
      <c r="N550">
        <v>1009</v>
      </c>
      <c r="O550" t="s">
        <v>220</v>
      </c>
      <c r="P550" t="s">
        <v>220</v>
      </c>
      <c r="Q550">
        <v>1</v>
      </c>
      <c r="X550">
        <v>0</v>
      </c>
      <c r="Y550">
        <v>0</v>
      </c>
      <c r="Z550">
        <v>0</v>
      </c>
      <c r="AA550">
        <v>0</v>
      </c>
      <c r="AB550">
        <v>0</v>
      </c>
      <c r="AC550">
        <v>1</v>
      </c>
      <c r="AD550">
        <v>0</v>
      </c>
      <c r="AE550">
        <v>0</v>
      </c>
      <c r="AF550" t="s">
        <v>3</v>
      </c>
      <c r="AG550">
        <v>0</v>
      </c>
      <c r="AH550">
        <v>3</v>
      </c>
      <c r="AI550">
        <v>-1</v>
      </c>
      <c r="AJ550" t="s">
        <v>3</v>
      </c>
      <c r="AK550">
        <v>0</v>
      </c>
      <c r="AL550">
        <v>0</v>
      </c>
      <c r="AM550">
        <v>0</v>
      </c>
      <c r="AN550">
        <v>0</v>
      </c>
      <c r="AO550">
        <v>0</v>
      </c>
      <c r="AP550">
        <v>0</v>
      </c>
      <c r="AQ550">
        <v>0</v>
      </c>
      <c r="AR550">
        <v>0</v>
      </c>
    </row>
    <row r="551" spans="1:44">
      <c r="A551">
        <f>ROW(Source!A215)</f>
        <v>215</v>
      </c>
      <c r="B551">
        <v>48585337</v>
      </c>
      <c r="C551">
        <v>48585311</v>
      </c>
      <c r="D551">
        <v>40514452</v>
      </c>
      <c r="E551">
        <v>1</v>
      </c>
      <c r="F551">
        <v>1</v>
      </c>
      <c r="G551">
        <v>1</v>
      </c>
      <c r="H551">
        <v>3</v>
      </c>
      <c r="I551" t="s">
        <v>1613</v>
      </c>
      <c r="J551" t="s">
        <v>1614</v>
      </c>
      <c r="K551" t="s">
        <v>1615</v>
      </c>
      <c r="L551">
        <v>1354</v>
      </c>
      <c r="N551">
        <v>1010</v>
      </c>
      <c r="O551" t="s">
        <v>170</v>
      </c>
      <c r="P551" t="s">
        <v>170</v>
      </c>
      <c r="Q551">
        <v>1</v>
      </c>
      <c r="X551">
        <v>0</v>
      </c>
      <c r="Y551">
        <v>0</v>
      </c>
      <c r="Z551">
        <v>0</v>
      </c>
      <c r="AA551">
        <v>0</v>
      </c>
      <c r="AB551">
        <v>0</v>
      </c>
      <c r="AC551">
        <v>1</v>
      </c>
      <c r="AD551">
        <v>0</v>
      </c>
      <c r="AE551">
        <v>0</v>
      </c>
      <c r="AF551" t="s">
        <v>3</v>
      </c>
      <c r="AG551">
        <v>0</v>
      </c>
      <c r="AH551">
        <v>3</v>
      </c>
      <c r="AI551">
        <v>-1</v>
      </c>
      <c r="AJ551" t="s">
        <v>3</v>
      </c>
      <c r="AK551">
        <v>0</v>
      </c>
      <c r="AL551">
        <v>0</v>
      </c>
      <c r="AM551">
        <v>0</v>
      </c>
      <c r="AN551">
        <v>0</v>
      </c>
      <c r="AO551">
        <v>0</v>
      </c>
      <c r="AP551">
        <v>0</v>
      </c>
      <c r="AQ551">
        <v>0</v>
      </c>
      <c r="AR551">
        <v>0</v>
      </c>
    </row>
    <row r="552" spans="1:44">
      <c r="A552">
        <f>ROW(Source!A215)</f>
        <v>215</v>
      </c>
      <c r="B552">
        <v>48585338</v>
      </c>
      <c r="C552">
        <v>48585311</v>
      </c>
      <c r="D552">
        <v>40510145</v>
      </c>
      <c r="E552">
        <v>1</v>
      </c>
      <c r="F552">
        <v>1</v>
      </c>
      <c r="G552">
        <v>1</v>
      </c>
      <c r="H552">
        <v>3</v>
      </c>
      <c r="I552" t="s">
        <v>1616</v>
      </c>
      <c r="J552" t="s">
        <v>1617</v>
      </c>
      <c r="K552" t="s">
        <v>1618</v>
      </c>
      <c r="L552">
        <v>1354</v>
      </c>
      <c r="N552">
        <v>1010</v>
      </c>
      <c r="O552" t="s">
        <v>170</v>
      </c>
      <c r="P552" t="s">
        <v>170</v>
      </c>
      <c r="Q552">
        <v>1</v>
      </c>
      <c r="X552">
        <v>0</v>
      </c>
      <c r="Y552">
        <v>0</v>
      </c>
      <c r="Z552">
        <v>0</v>
      </c>
      <c r="AA552">
        <v>0</v>
      </c>
      <c r="AB552">
        <v>0</v>
      </c>
      <c r="AC552">
        <v>1</v>
      </c>
      <c r="AD552">
        <v>0</v>
      </c>
      <c r="AE552">
        <v>0</v>
      </c>
      <c r="AF552" t="s">
        <v>3</v>
      </c>
      <c r="AG552">
        <v>0</v>
      </c>
      <c r="AH552">
        <v>3</v>
      </c>
      <c r="AI552">
        <v>-1</v>
      </c>
      <c r="AJ552" t="s">
        <v>3</v>
      </c>
      <c r="AK552">
        <v>0</v>
      </c>
      <c r="AL552">
        <v>0</v>
      </c>
      <c r="AM552">
        <v>0</v>
      </c>
      <c r="AN552">
        <v>0</v>
      </c>
      <c r="AO552">
        <v>0</v>
      </c>
      <c r="AP552">
        <v>0</v>
      </c>
      <c r="AQ552">
        <v>0</v>
      </c>
      <c r="AR552">
        <v>0</v>
      </c>
    </row>
    <row r="553" spans="1:44">
      <c r="A553">
        <f>ROW(Source!A215)</f>
        <v>215</v>
      </c>
      <c r="B553">
        <v>48585339</v>
      </c>
      <c r="C553">
        <v>48585311</v>
      </c>
      <c r="D553">
        <v>40546363</v>
      </c>
      <c r="E553">
        <v>1</v>
      </c>
      <c r="F553">
        <v>1</v>
      </c>
      <c r="G553">
        <v>1</v>
      </c>
      <c r="H553">
        <v>3</v>
      </c>
      <c r="I553" t="s">
        <v>1394</v>
      </c>
      <c r="J553" t="s">
        <v>1395</v>
      </c>
      <c r="K553" t="s">
        <v>1396</v>
      </c>
      <c r="L553">
        <v>1348</v>
      </c>
      <c r="N553">
        <v>1009</v>
      </c>
      <c r="O553" t="s">
        <v>40</v>
      </c>
      <c r="P553" t="s">
        <v>40</v>
      </c>
      <c r="Q553">
        <v>1000</v>
      </c>
      <c r="X553">
        <v>8.8999999999999995E-4</v>
      </c>
      <c r="Y553">
        <v>27081.98</v>
      </c>
      <c r="Z553">
        <v>0</v>
      </c>
      <c r="AA553">
        <v>0</v>
      </c>
      <c r="AB553">
        <v>0</v>
      </c>
      <c r="AC553">
        <v>0</v>
      </c>
      <c r="AD553">
        <v>1</v>
      </c>
      <c r="AE553">
        <v>0</v>
      </c>
      <c r="AF553" t="s">
        <v>3</v>
      </c>
      <c r="AG553">
        <v>8.8999999999999995E-4</v>
      </c>
      <c r="AH553">
        <v>2</v>
      </c>
      <c r="AI553">
        <v>48585322</v>
      </c>
      <c r="AJ553">
        <v>504</v>
      </c>
      <c r="AK553">
        <v>0</v>
      </c>
      <c r="AL553">
        <v>0</v>
      </c>
      <c r="AM553">
        <v>0</v>
      </c>
      <c r="AN553">
        <v>0</v>
      </c>
      <c r="AO553">
        <v>0</v>
      </c>
      <c r="AP553">
        <v>0</v>
      </c>
      <c r="AQ553">
        <v>0</v>
      </c>
      <c r="AR553">
        <v>0</v>
      </c>
    </row>
    <row r="554" spans="1:44">
      <c r="A554">
        <f>ROW(Source!A218)</f>
        <v>218</v>
      </c>
      <c r="B554">
        <v>48585351</v>
      </c>
      <c r="C554">
        <v>48585342</v>
      </c>
      <c r="D554">
        <v>23129536</v>
      </c>
      <c r="E554">
        <v>1</v>
      </c>
      <c r="F554">
        <v>1</v>
      </c>
      <c r="G554">
        <v>1</v>
      </c>
      <c r="H554">
        <v>1</v>
      </c>
      <c r="I554" t="s">
        <v>989</v>
      </c>
      <c r="J554" t="s">
        <v>3</v>
      </c>
      <c r="K554" t="s">
        <v>990</v>
      </c>
      <c r="L554">
        <v>1369</v>
      </c>
      <c r="N554">
        <v>1013</v>
      </c>
      <c r="O554" t="s">
        <v>991</v>
      </c>
      <c r="P554" t="s">
        <v>991</v>
      </c>
      <c r="Q554">
        <v>1</v>
      </c>
      <c r="X554">
        <v>1.33</v>
      </c>
      <c r="Y554">
        <v>0</v>
      </c>
      <c r="Z554">
        <v>0</v>
      </c>
      <c r="AA554">
        <v>0</v>
      </c>
      <c r="AB554">
        <v>8.2799999999999994</v>
      </c>
      <c r="AC554">
        <v>0</v>
      </c>
      <c r="AD554">
        <v>1</v>
      </c>
      <c r="AE554">
        <v>1</v>
      </c>
      <c r="AF554" t="s">
        <v>3</v>
      </c>
      <c r="AG554">
        <v>1.33</v>
      </c>
      <c r="AH554">
        <v>2</v>
      </c>
      <c r="AI554">
        <v>48585343</v>
      </c>
      <c r="AJ554">
        <v>505</v>
      </c>
      <c r="AK554">
        <v>0</v>
      </c>
      <c r="AL554">
        <v>0</v>
      </c>
      <c r="AM554">
        <v>0</v>
      </c>
      <c r="AN554">
        <v>0</v>
      </c>
      <c r="AO554">
        <v>0</v>
      </c>
      <c r="AP554">
        <v>0</v>
      </c>
      <c r="AQ554">
        <v>0</v>
      </c>
      <c r="AR554">
        <v>0</v>
      </c>
    </row>
    <row r="555" spans="1:44">
      <c r="A555">
        <f>ROW(Source!A218)</f>
        <v>218</v>
      </c>
      <c r="B555">
        <v>48585352</v>
      </c>
      <c r="C555">
        <v>48585342</v>
      </c>
      <c r="D555">
        <v>40547104</v>
      </c>
      <c r="E555">
        <v>1</v>
      </c>
      <c r="F555">
        <v>1</v>
      </c>
      <c r="G555">
        <v>1</v>
      </c>
      <c r="H555">
        <v>2</v>
      </c>
      <c r="I555" t="s">
        <v>1397</v>
      </c>
      <c r="J555" t="s">
        <v>1398</v>
      </c>
      <c r="K555" t="s">
        <v>1399</v>
      </c>
      <c r="L555">
        <v>1368</v>
      </c>
      <c r="N555">
        <v>1011</v>
      </c>
      <c r="O555" t="s">
        <v>997</v>
      </c>
      <c r="P555" t="s">
        <v>997</v>
      </c>
      <c r="Q555">
        <v>1</v>
      </c>
      <c r="X555">
        <v>0.31</v>
      </c>
      <c r="Y555">
        <v>0</v>
      </c>
      <c r="Z555">
        <v>2.85</v>
      </c>
      <c r="AA555">
        <v>0</v>
      </c>
      <c r="AB555">
        <v>0</v>
      </c>
      <c r="AC555">
        <v>0</v>
      </c>
      <c r="AD555">
        <v>1</v>
      </c>
      <c r="AE555">
        <v>0</v>
      </c>
      <c r="AF555" t="s">
        <v>3</v>
      </c>
      <c r="AG555">
        <v>0.31</v>
      </c>
      <c r="AH555">
        <v>2</v>
      </c>
      <c r="AI555">
        <v>48585344</v>
      </c>
      <c r="AJ555">
        <v>506</v>
      </c>
      <c r="AK555">
        <v>0</v>
      </c>
      <c r="AL555">
        <v>0</v>
      </c>
      <c r="AM555">
        <v>0</v>
      </c>
      <c r="AN555">
        <v>0</v>
      </c>
      <c r="AO555">
        <v>0</v>
      </c>
      <c r="AP555">
        <v>0</v>
      </c>
      <c r="AQ555">
        <v>0</v>
      </c>
      <c r="AR555">
        <v>0</v>
      </c>
    </row>
    <row r="556" spans="1:44">
      <c r="A556">
        <f>ROW(Source!A218)</f>
        <v>218</v>
      </c>
      <c r="B556">
        <v>48585353</v>
      </c>
      <c r="C556">
        <v>48585342</v>
      </c>
      <c r="D556">
        <v>40547108</v>
      </c>
      <c r="E556">
        <v>1</v>
      </c>
      <c r="F556">
        <v>1</v>
      </c>
      <c r="G556">
        <v>1</v>
      </c>
      <c r="H556">
        <v>2</v>
      </c>
      <c r="I556" t="s">
        <v>1379</v>
      </c>
      <c r="J556" t="s">
        <v>1380</v>
      </c>
      <c r="K556" t="s">
        <v>1381</v>
      </c>
      <c r="L556">
        <v>1368</v>
      </c>
      <c r="N556">
        <v>1011</v>
      </c>
      <c r="O556" t="s">
        <v>997</v>
      </c>
      <c r="P556" t="s">
        <v>997</v>
      </c>
      <c r="Q556">
        <v>1</v>
      </c>
      <c r="X556">
        <v>0.05</v>
      </c>
      <c r="Y556">
        <v>0</v>
      </c>
      <c r="Z556">
        <v>6.9</v>
      </c>
      <c r="AA556">
        <v>0</v>
      </c>
      <c r="AB556">
        <v>0</v>
      </c>
      <c r="AC556">
        <v>0</v>
      </c>
      <c r="AD556">
        <v>1</v>
      </c>
      <c r="AE556">
        <v>0</v>
      </c>
      <c r="AF556" t="s">
        <v>3</v>
      </c>
      <c r="AG556">
        <v>0.05</v>
      </c>
      <c r="AH556">
        <v>2</v>
      </c>
      <c r="AI556">
        <v>48585345</v>
      </c>
      <c r="AJ556">
        <v>507</v>
      </c>
      <c r="AK556">
        <v>0</v>
      </c>
      <c r="AL556">
        <v>0</v>
      </c>
      <c r="AM556">
        <v>0</v>
      </c>
      <c r="AN556">
        <v>0</v>
      </c>
      <c r="AO556">
        <v>0</v>
      </c>
      <c r="AP556">
        <v>0</v>
      </c>
      <c r="AQ556">
        <v>0</v>
      </c>
      <c r="AR556">
        <v>0</v>
      </c>
    </row>
    <row r="557" spans="1:44">
      <c r="A557">
        <f>ROW(Source!A218)</f>
        <v>218</v>
      </c>
      <c r="B557">
        <v>48585354</v>
      </c>
      <c r="C557">
        <v>48585342</v>
      </c>
      <c r="D557">
        <v>40547214</v>
      </c>
      <c r="E557">
        <v>1</v>
      </c>
      <c r="F557">
        <v>1</v>
      </c>
      <c r="G557">
        <v>1</v>
      </c>
      <c r="H557">
        <v>2</v>
      </c>
      <c r="I557" t="s">
        <v>1104</v>
      </c>
      <c r="J557" t="s">
        <v>1105</v>
      </c>
      <c r="K557" t="s">
        <v>1106</v>
      </c>
      <c r="L557">
        <v>1368</v>
      </c>
      <c r="N557">
        <v>1011</v>
      </c>
      <c r="O557" t="s">
        <v>997</v>
      </c>
      <c r="P557" t="s">
        <v>997</v>
      </c>
      <c r="Q557">
        <v>1</v>
      </c>
      <c r="X557">
        <v>0.23</v>
      </c>
      <c r="Y557">
        <v>0</v>
      </c>
      <c r="Z557">
        <v>7.55</v>
      </c>
      <c r="AA557">
        <v>0</v>
      </c>
      <c r="AB557">
        <v>0</v>
      </c>
      <c r="AC557">
        <v>0</v>
      </c>
      <c r="AD557">
        <v>1</v>
      </c>
      <c r="AE557">
        <v>0</v>
      </c>
      <c r="AF557" t="s">
        <v>3</v>
      </c>
      <c r="AG557">
        <v>0.23</v>
      </c>
      <c r="AH557">
        <v>2</v>
      </c>
      <c r="AI557">
        <v>48585346</v>
      </c>
      <c r="AJ557">
        <v>508</v>
      </c>
      <c r="AK557">
        <v>0</v>
      </c>
      <c r="AL557">
        <v>0</v>
      </c>
      <c r="AM557">
        <v>0</v>
      </c>
      <c r="AN557">
        <v>0</v>
      </c>
      <c r="AO557">
        <v>0</v>
      </c>
      <c r="AP557">
        <v>0</v>
      </c>
      <c r="AQ557">
        <v>0</v>
      </c>
      <c r="AR557">
        <v>0</v>
      </c>
    </row>
    <row r="558" spans="1:44">
      <c r="A558">
        <f>ROW(Source!A218)</f>
        <v>218</v>
      </c>
      <c r="B558">
        <v>48585355</v>
      </c>
      <c r="C558">
        <v>48585342</v>
      </c>
      <c r="D558">
        <v>40548857</v>
      </c>
      <c r="E558">
        <v>1</v>
      </c>
      <c r="F558">
        <v>1</v>
      </c>
      <c r="G558">
        <v>1</v>
      </c>
      <c r="H558">
        <v>2</v>
      </c>
      <c r="I558" t="s">
        <v>1028</v>
      </c>
      <c r="J558" t="s">
        <v>1029</v>
      </c>
      <c r="K558" t="s">
        <v>1030</v>
      </c>
      <c r="L558">
        <v>1368</v>
      </c>
      <c r="N558">
        <v>1011</v>
      </c>
      <c r="O558" t="s">
        <v>997</v>
      </c>
      <c r="P558" t="s">
        <v>997</v>
      </c>
      <c r="Q558">
        <v>1</v>
      </c>
      <c r="X558">
        <v>0.01</v>
      </c>
      <c r="Y558">
        <v>0</v>
      </c>
      <c r="Z558">
        <v>91.76</v>
      </c>
      <c r="AA558">
        <v>10.35</v>
      </c>
      <c r="AB558">
        <v>0</v>
      </c>
      <c r="AC558">
        <v>0</v>
      </c>
      <c r="AD558">
        <v>1</v>
      </c>
      <c r="AE558">
        <v>0</v>
      </c>
      <c r="AF558" t="s">
        <v>3</v>
      </c>
      <c r="AG558">
        <v>0.01</v>
      </c>
      <c r="AH558">
        <v>2</v>
      </c>
      <c r="AI558">
        <v>48585347</v>
      </c>
      <c r="AJ558">
        <v>509</v>
      </c>
      <c r="AK558">
        <v>0</v>
      </c>
      <c r="AL558">
        <v>0</v>
      </c>
      <c r="AM558">
        <v>0</v>
      </c>
      <c r="AN558">
        <v>0</v>
      </c>
      <c r="AO558">
        <v>0</v>
      </c>
      <c r="AP558">
        <v>0</v>
      </c>
      <c r="AQ558">
        <v>0</v>
      </c>
      <c r="AR558">
        <v>0</v>
      </c>
    </row>
    <row r="559" spans="1:44">
      <c r="A559">
        <f>ROW(Source!A218)</f>
        <v>218</v>
      </c>
      <c r="B559">
        <v>48585356</v>
      </c>
      <c r="C559">
        <v>48585342</v>
      </c>
      <c r="D559">
        <v>40488840</v>
      </c>
      <c r="E559">
        <v>1</v>
      </c>
      <c r="F559">
        <v>1</v>
      </c>
      <c r="G559">
        <v>1</v>
      </c>
      <c r="H559">
        <v>3</v>
      </c>
      <c r="I559" t="s">
        <v>1385</v>
      </c>
      <c r="J559" t="s">
        <v>1386</v>
      </c>
      <c r="K559" t="s">
        <v>1387</v>
      </c>
      <c r="L559">
        <v>1348</v>
      </c>
      <c r="N559">
        <v>1009</v>
      </c>
      <c r="O559" t="s">
        <v>40</v>
      </c>
      <c r="P559" t="s">
        <v>40</v>
      </c>
      <c r="Q559">
        <v>1000</v>
      </c>
      <c r="X559">
        <v>2.0000000000000001E-4</v>
      </c>
      <c r="Y559">
        <v>10362</v>
      </c>
      <c r="Z559">
        <v>0</v>
      </c>
      <c r="AA559">
        <v>0</v>
      </c>
      <c r="AB559">
        <v>0</v>
      </c>
      <c r="AC559">
        <v>0</v>
      </c>
      <c r="AD559">
        <v>1</v>
      </c>
      <c r="AE559">
        <v>0</v>
      </c>
      <c r="AF559" t="s">
        <v>3</v>
      </c>
      <c r="AG559">
        <v>2.0000000000000001E-4</v>
      </c>
      <c r="AH559">
        <v>2</v>
      </c>
      <c r="AI559">
        <v>48585348</v>
      </c>
      <c r="AJ559">
        <v>510</v>
      </c>
      <c r="AK559">
        <v>0</v>
      </c>
      <c r="AL559">
        <v>0</v>
      </c>
      <c r="AM559">
        <v>0</v>
      </c>
      <c r="AN559">
        <v>0</v>
      </c>
      <c r="AO559">
        <v>0</v>
      </c>
      <c r="AP559">
        <v>0</v>
      </c>
      <c r="AQ559">
        <v>0</v>
      </c>
      <c r="AR559">
        <v>0</v>
      </c>
    </row>
    <row r="560" spans="1:44">
      <c r="A560">
        <f>ROW(Source!A218)</f>
        <v>218</v>
      </c>
      <c r="B560">
        <v>48585357</v>
      </c>
      <c r="C560">
        <v>48585342</v>
      </c>
      <c r="D560">
        <v>40484911</v>
      </c>
      <c r="E560">
        <v>1</v>
      </c>
      <c r="F560">
        <v>1</v>
      </c>
      <c r="G560">
        <v>1</v>
      </c>
      <c r="H560">
        <v>3</v>
      </c>
      <c r="I560" t="s">
        <v>1388</v>
      </c>
      <c r="J560" t="s">
        <v>1389</v>
      </c>
      <c r="K560" t="s">
        <v>1390</v>
      </c>
      <c r="L560">
        <v>1346</v>
      </c>
      <c r="N560">
        <v>1009</v>
      </c>
      <c r="O560" t="s">
        <v>220</v>
      </c>
      <c r="P560" t="s">
        <v>220</v>
      </c>
      <c r="Q560">
        <v>1</v>
      </c>
      <c r="X560">
        <v>0.16400000000000001</v>
      </c>
      <c r="Y560">
        <v>23.09</v>
      </c>
      <c r="Z560">
        <v>0</v>
      </c>
      <c r="AA560">
        <v>0</v>
      </c>
      <c r="AB560">
        <v>0</v>
      </c>
      <c r="AC560">
        <v>0</v>
      </c>
      <c r="AD560">
        <v>1</v>
      </c>
      <c r="AE560">
        <v>0</v>
      </c>
      <c r="AF560" t="s">
        <v>3</v>
      </c>
      <c r="AG560">
        <v>0.16400000000000001</v>
      </c>
      <c r="AH560">
        <v>2</v>
      </c>
      <c r="AI560">
        <v>48585349</v>
      </c>
      <c r="AJ560">
        <v>511</v>
      </c>
      <c r="AK560">
        <v>0</v>
      </c>
      <c r="AL560">
        <v>0</v>
      </c>
      <c r="AM560">
        <v>0</v>
      </c>
      <c r="AN560">
        <v>0</v>
      </c>
      <c r="AO560">
        <v>0</v>
      </c>
      <c r="AP560">
        <v>0</v>
      </c>
      <c r="AQ560">
        <v>0</v>
      </c>
      <c r="AR560">
        <v>0</v>
      </c>
    </row>
    <row r="561" spans="1:44">
      <c r="A561">
        <f>ROW(Source!A218)</f>
        <v>218</v>
      </c>
      <c r="B561">
        <v>48585358</v>
      </c>
      <c r="C561">
        <v>48585342</v>
      </c>
      <c r="D561">
        <v>40489071</v>
      </c>
      <c r="E561">
        <v>1</v>
      </c>
      <c r="F561">
        <v>1</v>
      </c>
      <c r="G561">
        <v>1</v>
      </c>
      <c r="H561">
        <v>3</v>
      </c>
      <c r="I561" t="s">
        <v>1391</v>
      </c>
      <c r="J561" t="s">
        <v>1392</v>
      </c>
      <c r="K561" t="s">
        <v>1393</v>
      </c>
      <c r="L561">
        <v>1348</v>
      </c>
      <c r="N561">
        <v>1009</v>
      </c>
      <c r="O561" t="s">
        <v>40</v>
      </c>
      <c r="P561" t="s">
        <v>40</v>
      </c>
      <c r="Q561">
        <v>1000</v>
      </c>
      <c r="X561">
        <v>1.3999999999999999E-4</v>
      </c>
      <c r="Y561">
        <v>9040.01</v>
      </c>
      <c r="Z561">
        <v>0</v>
      </c>
      <c r="AA561">
        <v>0</v>
      </c>
      <c r="AB561">
        <v>0</v>
      </c>
      <c r="AC561">
        <v>0</v>
      </c>
      <c r="AD561">
        <v>1</v>
      </c>
      <c r="AE561">
        <v>0</v>
      </c>
      <c r="AF561" t="s">
        <v>3</v>
      </c>
      <c r="AG561">
        <v>1.3999999999999999E-4</v>
      </c>
      <c r="AH561">
        <v>2</v>
      </c>
      <c r="AI561">
        <v>48585350</v>
      </c>
      <c r="AJ561">
        <v>512</v>
      </c>
      <c r="AK561">
        <v>0</v>
      </c>
      <c r="AL561">
        <v>0</v>
      </c>
      <c r="AM561">
        <v>0</v>
      </c>
      <c r="AN561">
        <v>0</v>
      </c>
      <c r="AO561">
        <v>0</v>
      </c>
      <c r="AP561">
        <v>0</v>
      </c>
      <c r="AQ561">
        <v>0</v>
      </c>
      <c r="AR561">
        <v>0</v>
      </c>
    </row>
    <row r="562" spans="1:44">
      <c r="A562">
        <f>ROW(Source!A218)</f>
        <v>218</v>
      </c>
      <c r="B562">
        <v>48585359</v>
      </c>
      <c r="C562">
        <v>48585342</v>
      </c>
      <c r="D562">
        <v>40508865</v>
      </c>
      <c r="E562">
        <v>1</v>
      </c>
      <c r="F562">
        <v>1</v>
      </c>
      <c r="G562">
        <v>1</v>
      </c>
      <c r="H562">
        <v>3</v>
      </c>
      <c r="I562" t="s">
        <v>1619</v>
      </c>
      <c r="J562" t="s">
        <v>1620</v>
      </c>
      <c r="K562" t="s">
        <v>1621</v>
      </c>
      <c r="L562">
        <v>1354</v>
      </c>
      <c r="N562">
        <v>1010</v>
      </c>
      <c r="O562" t="s">
        <v>170</v>
      </c>
      <c r="P562" t="s">
        <v>170</v>
      </c>
      <c r="Q562">
        <v>1</v>
      </c>
      <c r="X562">
        <v>1</v>
      </c>
      <c r="Y562">
        <v>0</v>
      </c>
      <c r="Z562">
        <v>0</v>
      </c>
      <c r="AA562">
        <v>0</v>
      </c>
      <c r="AB562">
        <v>0</v>
      </c>
      <c r="AC562">
        <v>0</v>
      </c>
      <c r="AD562">
        <v>0</v>
      </c>
      <c r="AE562">
        <v>0</v>
      </c>
      <c r="AF562" t="s">
        <v>3</v>
      </c>
      <c r="AG562">
        <v>1</v>
      </c>
      <c r="AH562">
        <v>3</v>
      </c>
      <c r="AI562">
        <v>-1</v>
      </c>
      <c r="AJ562" t="s">
        <v>3</v>
      </c>
      <c r="AK562">
        <v>0</v>
      </c>
      <c r="AL562">
        <v>0</v>
      </c>
      <c r="AM562">
        <v>0</v>
      </c>
      <c r="AN562">
        <v>0</v>
      </c>
      <c r="AO562">
        <v>0</v>
      </c>
      <c r="AP562">
        <v>0</v>
      </c>
      <c r="AQ562">
        <v>0</v>
      </c>
      <c r="AR562">
        <v>0</v>
      </c>
    </row>
    <row r="563" spans="1:44">
      <c r="A563">
        <f>ROW(Source!A218)</f>
        <v>218</v>
      </c>
      <c r="B563">
        <v>48585360</v>
      </c>
      <c r="C563">
        <v>48585342</v>
      </c>
      <c r="D563">
        <v>40512524</v>
      </c>
      <c r="E563">
        <v>1</v>
      </c>
      <c r="F563">
        <v>1</v>
      </c>
      <c r="G563">
        <v>1</v>
      </c>
      <c r="H563">
        <v>3</v>
      </c>
      <c r="I563" t="s">
        <v>1595</v>
      </c>
      <c r="J563" t="s">
        <v>1596</v>
      </c>
      <c r="K563" t="s">
        <v>1597</v>
      </c>
      <c r="L563">
        <v>1346</v>
      </c>
      <c r="N563">
        <v>1009</v>
      </c>
      <c r="O563" t="s">
        <v>220</v>
      </c>
      <c r="P563" t="s">
        <v>220</v>
      </c>
      <c r="Q563">
        <v>1</v>
      </c>
      <c r="X563">
        <v>0</v>
      </c>
      <c r="Y563">
        <v>0</v>
      </c>
      <c r="Z563">
        <v>0</v>
      </c>
      <c r="AA563">
        <v>0</v>
      </c>
      <c r="AB563">
        <v>0</v>
      </c>
      <c r="AC563">
        <v>1</v>
      </c>
      <c r="AD563">
        <v>0</v>
      </c>
      <c r="AE563">
        <v>0</v>
      </c>
      <c r="AF563" t="s">
        <v>3</v>
      </c>
      <c r="AG563">
        <v>0</v>
      </c>
      <c r="AH563">
        <v>3</v>
      </c>
      <c r="AI563">
        <v>-1</v>
      </c>
      <c r="AJ563" t="s">
        <v>3</v>
      </c>
      <c r="AK563">
        <v>0</v>
      </c>
      <c r="AL563">
        <v>0</v>
      </c>
      <c r="AM563">
        <v>0</v>
      </c>
      <c r="AN563">
        <v>0</v>
      </c>
      <c r="AO563">
        <v>0</v>
      </c>
      <c r="AP563">
        <v>0</v>
      </c>
      <c r="AQ563">
        <v>0</v>
      </c>
      <c r="AR563">
        <v>0</v>
      </c>
    </row>
    <row r="564" spans="1:44">
      <c r="A564">
        <f>ROW(Source!A220)</f>
        <v>220</v>
      </c>
      <c r="B564">
        <v>48585368</v>
      </c>
      <c r="C564">
        <v>48585362</v>
      </c>
      <c r="D564">
        <v>23129536</v>
      </c>
      <c r="E564">
        <v>1</v>
      </c>
      <c r="F564">
        <v>1</v>
      </c>
      <c r="G564">
        <v>1</v>
      </c>
      <c r="H564">
        <v>1</v>
      </c>
      <c r="I564" t="s">
        <v>989</v>
      </c>
      <c r="J564" t="s">
        <v>3</v>
      </c>
      <c r="K564" t="s">
        <v>990</v>
      </c>
      <c r="L564">
        <v>1369</v>
      </c>
      <c r="N564">
        <v>1013</v>
      </c>
      <c r="O564" t="s">
        <v>991</v>
      </c>
      <c r="P564" t="s">
        <v>991</v>
      </c>
      <c r="Q564">
        <v>1</v>
      </c>
      <c r="X564">
        <v>1.0900000000000001</v>
      </c>
      <c r="Y564">
        <v>0</v>
      </c>
      <c r="Z564">
        <v>0</v>
      </c>
      <c r="AA564">
        <v>0</v>
      </c>
      <c r="AB564">
        <v>8.2799999999999994</v>
      </c>
      <c r="AC564">
        <v>0</v>
      </c>
      <c r="AD564">
        <v>1</v>
      </c>
      <c r="AE564">
        <v>1</v>
      </c>
      <c r="AF564" t="s">
        <v>3</v>
      </c>
      <c r="AG564">
        <v>1.0900000000000001</v>
      </c>
      <c r="AH564">
        <v>2</v>
      </c>
      <c r="AI564">
        <v>48585363</v>
      </c>
      <c r="AJ564">
        <v>513</v>
      </c>
      <c r="AK564">
        <v>0</v>
      </c>
      <c r="AL564">
        <v>0</v>
      </c>
      <c r="AM564">
        <v>0</v>
      </c>
      <c r="AN564">
        <v>0</v>
      </c>
      <c r="AO564">
        <v>0</v>
      </c>
      <c r="AP564">
        <v>0</v>
      </c>
      <c r="AQ564">
        <v>0</v>
      </c>
      <c r="AR564">
        <v>0</v>
      </c>
    </row>
    <row r="565" spans="1:44">
      <c r="A565">
        <f>ROW(Source!A220)</f>
        <v>220</v>
      </c>
      <c r="B565">
        <v>48585369</v>
      </c>
      <c r="C565">
        <v>48585362</v>
      </c>
      <c r="D565">
        <v>40547104</v>
      </c>
      <c r="E565">
        <v>1</v>
      </c>
      <c r="F565">
        <v>1</v>
      </c>
      <c r="G565">
        <v>1</v>
      </c>
      <c r="H565">
        <v>2</v>
      </c>
      <c r="I565" t="s">
        <v>1397</v>
      </c>
      <c r="J565" t="s">
        <v>1398</v>
      </c>
      <c r="K565" t="s">
        <v>1399</v>
      </c>
      <c r="L565">
        <v>1368</v>
      </c>
      <c r="N565">
        <v>1011</v>
      </c>
      <c r="O565" t="s">
        <v>997</v>
      </c>
      <c r="P565" t="s">
        <v>997</v>
      </c>
      <c r="Q565">
        <v>1</v>
      </c>
      <c r="X565">
        <v>0.27</v>
      </c>
      <c r="Y565">
        <v>0</v>
      </c>
      <c r="Z565">
        <v>2.85</v>
      </c>
      <c r="AA565">
        <v>0</v>
      </c>
      <c r="AB565">
        <v>0</v>
      </c>
      <c r="AC565">
        <v>0</v>
      </c>
      <c r="AD565">
        <v>1</v>
      </c>
      <c r="AE565">
        <v>0</v>
      </c>
      <c r="AF565" t="s">
        <v>3</v>
      </c>
      <c r="AG565">
        <v>0.27</v>
      </c>
      <c r="AH565">
        <v>2</v>
      </c>
      <c r="AI565">
        <v>48585364</v>
      </c>
      <c r="AJ565">
        <v>514</v>
      </c>
      <c r="AK565">
        <v>0</v>
      </c>
      <c r="AL565">
        <v>0</v>
      </c>
      <c r="AM565">
        <v>0</v>
      </c>
      <c r="AN565">
        <v>0</v>
      </c>
      <c r="AO565">
        <v>0</v>
      </c>
      <c r="AP565">
        <v>0</v>
      </c>
      <c r="AQ565">
        <v>0</v>
      </c>
      <c r="AR565">
        <v>0</v>
      </c>
    </row>
    <row r="566" spans="1:44">
      <c r="A566">
        <f>ROW(Source!A220)</f>
        <v>220</v>
      </c>
      <c r="B566">
        <v>48585370</v>
      </c>
      <c r="C566">
        <v>48585362</v>
      </c>
      <c r="D566">
        <v>40548857</v>
      </c>
      <c r="E566">
        <v>1</v>
      </c>
      <c r="F566">
        <v>1</v>
      </c>
      <c r="G566">
        <v>1</v>
      </c>
      <c r="H566">
        <v>2</v>
      </c>
      <c r="I566" t="s">
        <v>1028</v>
      </c>
      <c r="J566" t="s">
        <v>1029</v>
      </c>
      <c r="K566" t="s">
        <v>1030</v>
      </c>
      <c r="L566">
        <v>1368</v>
      </c>
      <c r="N566">
        <v>1011</v>
      </c>
      <c r="O566" t="s">
        <v>997</v>
      </c>
      <c r="P566" t="s">
        <v>997</v>
      </c>
      <c r="Q566">
        <v>1</v>
      </c>
      <c r="X566">
        <v>0.01</v>
      </c>
      <c r="Y566">
        <v>0</v>
      </c>
      <c r="Z566">
        <v>91.76</v>
      </c>
      <c r="AA566">
        <v>10.35</v>
      </c>
      <c r="AB566">
        <v>0</v>
      </c>
      <c r="AC566">
        <v>0</v>
      </c>
      <c r="AD566">
        <v>1</v>
      </c>
      <c r="AE566">
        <v>0</v>
      </c>
      <c r="AF566" t="s">
        <v>3</v>
      </c>
      <c r="AG566">
        <v>0.01</v>
      </c>
      <c r="AH566">
        <v>2</v>
      </c>
      <c r="AI566">
        <v>48585365</v>
      </c>
      <c r="AJ566">
        <v>515</v>
      </c>
      <c r="AK566">
        <v>0</v>
      </c>
      <c r="AL566">
        <v>0</v>
      </c>
      <c r="AM566">
        <v>0</v>
      </c>
      <c r="AN566">
        <v>0</v>
      </c>
      <c r="AO566">
        <v>0</v>
      </c>
      <c r="AP566">
        <v>0</v>
      </c>
      <c r="AQ566">
        <v>0</v>
      </c>
      <c r="AR566">
        <v>0</v>
      </c>
    </row>
    <row r="567" spans="1:44">
      <c r="A567">
        <f>ROW(Source!A220)</f>
        <v>220</v>
      </c>
      <c r="B567">
        <v>48585371</v>
      </c>
      <c r="C567">
        <v>48585362</v>
      </c>
      <c r="D567">
        <v>40484911</v>
      </c>
      <c r="E567">
        <v>1</v>
      </c>
      <c r="F567">
        <v>1</v>
      </c>
      <c r="G567">
        <v>1</v>
      </c>
      <c r="H567">
        <v>3</v>
      </c>
      <c r="I567" t="s">
        <v>1388</v>
      </c>
      <c r="J567" t="s">
        <v>1389</v>
      </c>
      <c r="K567" t="s">
        <v>1390</v>
      </c>
      <c r="L567">
        <v>1346</v>
      </c>
      <c r="N567">
        <v>1009</v>
      </c>
      <c r="O567" t="s">
        <v>220</v>
      </c>
      <c r="P567" t="s">
        <v>220</v>
      </c>
      <c r="Q567">
        <v>1</v>
      </c>
      <c r="X567">
        <v>0.19</v>
      </c>
      <c r="Y567">
        <v>23.09</v>
      </c>
      <c r="Z567">
        <v>0</v>
      </c>
      <c r="AA567">
        <v>0</v>
      </c>
      <c r="AB567">
        <v>0</v>
      </c>
      <c r="AC567">
        <v>0</v>
      </c>
      <c r="AD567">
        <v>1</v>
      </c>
      <c r="AE567">
        <v>0</v>
      </c>
      <c r="AF567" t="s">
        <v>3</v>
      </c>
      <c r="AG567">
        <v>0.19</v>
      </c>
      <c r="AH567">
        <v>2</v>
      </c>
      <c r="AI567">
        <v>48585366</v>
      </c>
      <c r="AJ567">
        <v>516</v>
      </c>
      <c r="AK567">
        <v>0</v>
      </c>
      <c r="AL567">
        <v>0</v>
      </c>
      <c r="AM567">
        <v>0</v>
      </c>
      <c r="AN567">
        <v>0</v>
      </c>
      <c r="AO567">
        <v>0</v>
      </c>
      <c r="AP567">
        <v>0</v>
      </c>
      <c r="AQ567">
        <v>0</v>
      </c>
      <c r="AR567">
        <v>0</v>
      </c>
    </row>
    <row r="568" spans="1:44">
      <c r="A568">
        <f>ROW(Source!A220)</f>
        <v>220</v>
      </c>
      <c r="B568">
        <v>48585372</v>
      </c>
      <c r="C568">
        <v>48585362</v>
      </c>
      <c r="D568">
        <v>40489071</v>
      </c>
      <c r="E568">
        <v>1</v>
      </c>
      <c r="F568">
        <v>1</v>
      </c>
      <c r="G568">
        <v>1</v>
      </c>
      <c r="H568">
        <v>3</v>
      </c>
      <c r="I568" t="s">
        <v>1391</v>
      </c>
      <c r="J568" t="s">
        <v>1392</v>
      </c>
      <c r="K568" t="s">
        <v>1393</v>
      </c>
      <c r="L568">
        <v>1348</v>
      </c>
      <c r="N568">
        <v>1009</v>
      </c>
      <c r="O568" t="s">
        <v>40</v>
      </c>
      <c r="P568" t="s">
        <v>40</v>
      </c>
      <c r="Q568">
        <v>1000</v>
      </c>
      <c r="X568">
        <v>6.0000000000000002E-5</v>
      </c>
      <c r="Y568">
        <v>9040.01</v>
      </c>
      <c r="Z568">
        <v>0</v>
      </c>
      <c r="AA568">
        <v>0</v>
      </c>
      <c r="AB568">
        <v>0</v>
      </c>
      <c r="AC568">
        <v>0</v>
      </c>
      <c r="AD568">
        <v>1</v>
      </c>
      <c r="AE568">
        <v>0</v>
      </c>
      <c r="AF568" t="s">
        <v>3</v>
      </c>
      <c r="AG568">
        <v>6.0000000000000002E-5</v>
      </c>
      <c r="AH568">
        <v>2</v>
      </c>
      <c r="AI568">
        <v>48585367</v>
      </c>
      <c r="AJ568">
        <v>517</v>
      </c>
      <c r="AK568">
        <v>0</v>
      </c>
      <c r="AL568">
        <v>0</v>
      </c>
      <c r="AM568">
        <v>0</v>
      </c>
      <c r="AN568">
        <v>0</v>
      </c>
      <c r="AO568">
        <v>0</v>
      </c>
      <c r="AP568">
        <v>0</v>
      </c>
      <c r="AQ568">
        <v>0</v>
      </c>
      <c r="AR568">
        <v>0</v>
      </c>
    </row>
    <row r="569" spans="1:44">
      <c r="A569">
        <f>ROW(Source!A220)</f>
        <v>220</v>
      </c>
      <c r="B569">
        <v>48585373</v>
      </c>
      <c r="C569">
        <v>48585362</v>
      </c>
      <c r="D569">
        <v>40512524</v>
      </c>
      <c r="E569">
        <v>1</v>
      </c>
      <c r="F569">
        <v>1</v>
      </c>
      <c r="G569">
        <v>1</v>
      </c>
      <c r="H569">
        <v>3</v>
      </c>
      <c r="I569" t="s">
        <v>1595</v>
      </c>
      <c r="J569" t="s">
        <v>1596</v>
      </c>
      <c r="K569" t="s">
        <v>1597</v>
      </c>
      <c r="L569">
        <v>1346</v>
      </c>
      <c r="N569">
        <v>1009</v>
      </c>
      <c r="O569" t="s">
        <v>220</v>
      </c>
      <c r="P569" t="s">
        <v>220</v>
      </c>
      <c r="Q569">
        <v>1</v>
      </c>
      <c r="X569">
        <v>0</v>
      </c>
      <c r="Y569">
        <v>0</v>
      </c>
      <c r="Z569">
        <v>0</v>
      </c>
      <c r="AA569">
        <v>0</v>
      </c>
      <c r="AB569">
        <v>0</v>
      </c>
      <c r="AC569">
        <v>1</v>
      </c>
      <c r="AD569">
        <v>0</v>
      </c>
      <c r="AE569">
        <v>0</v>
      </c>
      <c r="AF569" t="s">
        <v>3</v>
      </c>
      <c r="AG569">
        <v>0</v>
      </c>
      <c r="AH569">
        <v>3</v>
      </c>
      <c r="AI569">
        <v>-1</v>
      </c>
      <c r="AJ569" t="s">
        <v>3</v>
      </c>
      <c r="AK569">
        <v>0</v>
      </c>
      <c r="AL569">
        <v>0</v>
      </c>
      <c r="AM569">
        <v>0</v>
      </c>
      <c r="AN569">
        <v>0</v>
      </c>
      <c r="AO569">
        <v>0</v>
      </c>
      <c r="AP569">
        <v>0</v>
      </c>
      <c r="AQ569">
        <v>0</v>
      </c>
      <c r="AR569">
        <v>0</v>
      </c>
    </row>
    <row r="570" spans="1:44">
      <c r="A570">
        <f>ROW(Source!A220)</f>
        <v>220</v>
      </c>
      <c r="B570">
        <v>48585374</v>
      </c>
      <c r="C570">
        <v>48585362</v>
      </c>
      <c r="D570">
        <v>40508301</v>
      </c>
      <c r="E570">
        <v>1</v>
      </c>
      <c r="F570">
        <v>1</v>
      </c>
      <c r="G570">
        <v>1</v>
      </c>
      <c r="H570">
        <v>3</v>
      </c>
      <c r="I570" t="s">
        <v>1622</v>
      </c>
      <c r="J570" t="s">
        <v>1623</v>
      </c>
      <c r="K570" t="s">
        <v>1624</v>
      </c>
      <c r="L570">
        <v>1354</v>
      </c>
      <c r="N570">
        <v>1010</v>
      </c>
      <c r="O570" t="s">
        <v>170</v>
      </c>
      <c r="P570" t="s">
        <v>170</v>
      </c>
      <c r="Q570">
        <v>1</v>
      </c>
      <c r="X570">
        <v>1</v>
      </c>
      <c r="Y570">
        <v>0</v>
      </c>
      <c r="Z570">
        <v>0</v>
      </c>
      <c r="AA570">
        <v>0</v>
      </c>
      <c r="AB570">
        <v>0</v>
      </c>
      <c r="AC570">
        <v>0</v>
      </c>
      <c r="AD570">
        <v>0</v>
      </c>
      <c r="AE570">
        <v>0</v>
      </c>
      <c r="AF570" t="s">
        <v>3</v>
      </c>
      <c r="AG570">
        <v>1</v>
      </c>
      <c r="AH570">
        <v>3</v>
      </c>
      <c r="AI570">
        <v>-1</v>
      </c>
      <c r="AJ570" t="s">
        <v>3</v>
      </c>
      <c r="AK570">
        <v>0</v>
      </c>
      <c r="AL570">
        <v>0</v>
      </c>
      <c r="AM570">
        <v>0</v>
      </c>
      <c r="AN570">
        <v>0</v>
      </c>
      <c r="AO570">
        <v>0</v>
      </c>
      <c r="AP570">
        <v>0</v>
      </c>
      <c r="AQ570">
        <v>0</v>
      </c>
      <c r="AR570">
        <v>0</v>
      </c>
    </row>
    <row r="571" spans="1:44">
      <c r="A571">
        <f>ROW(Source!A222)</f>
        <v>222</v>
      </c>
      <c r="B571">
        <v>48585382</v>
      </c>
      <c r="C571">
        <v>48585376</v>
      </c>
      <c r="D571">
        <v>23129536</v>
      </c>
      <c r="E571">
        <v>1</v>
      </c>
      <c r="F571">
        <v>1</v>
      </c>
      <c r="G571">
        <v>1</v>
      </c>
      <c r="H571">
        <v>1</v>
      </c>
      <c r="I571" t="s">
        <v>989</v>
      </c>
      <c r="J571" t="s">
        <v>3</v>
      </c>
      <c r="K571" t="s">
        <v>990</v>
      </c>
      <c r="L571">
        <v>1369</v>
      </c>
      <c r="N571">
        <v>1013</v>
      </c>
      <c r="O571" t="s">
        <v>991</v>
      </c>
      <c r="P571" t="s">
        <v>991</v>
      </c>
      <c r="Q571">
        <v>1</v>
      </c>
      <c r="X571">
        <v>1.03</v>
      </c>
      <c r="Y571">
        <v>0</v>
      </c>
      <c r="Z571">
        <v>0</v>
      </c>
      <c r="AA571">
        <v>0</v>
      </c>
      <c r="AB571">
        <v>8.2799999999999994</v>
      </c>
      <c r="AC571">
        <v>0</v>
      </c>
      <c r="AD571">
        <v>1</v>
      </c>
      <c r="AE571">
        <v>1</v>
      </c>
      <c r="AF571" t="s">
        <v>3</v>
      </c>
      <c r="AG571">
        <v>1.03</v>
      </c>
      <c r="AH571">
        <v>2</v>
      </c>
      <c r="AI571">
        <v>48585377</v>
      </c>
      <c r="AJ571">
        <v>518</v>
      </c>
      <c r="AK571">
        <v>0</v>
      </c>
      <c r="AL571">
        <v>0</v>
      </c>
      <c r="AM571">
        <v>0</v>
      </c>
      <c r="AN571">
        <v>0</v>
      </c>
      <c r="AO571">
        <v>0</v>
      </c>
      <c r="AP571">
        <v>0</v>
      </c>
      <c r="AQ571">
        <v>0</v>
      </c>
      <c r="AR571">
        <v>0</v>
      </c>
    </row>
    <row r="572" spans="1:44">
      <c r="A572">
        <f>ROW(Source!A222)</f>
        <v>222</v>
      </c>
      <c r="B572">
        <v>48585383</v>
      </c>
      <c r="C572">
        <v>48585376</v>
      </c>
      <c r="D572">
        <v>40547104</v>
      </c>
      <c r="E572">
        <v>1</v>
      </c>
      <c r="F572">
        <v>1</v>
      </c>
      <c r="G572">
        <v>1</v>
      </c>
      <c r="H572">
        <v>2</v>
      </c>
      <c r="I572" t="s">
        <v>1397</v>
      </c>
      <c r="J572" t="s">
        <v>1398</v>
      </c>
      <c r="K572" t="s">
        <v>1399</v>
      </c>
      <c r="L572">
        <v>1368</v>
      </c>
      <c r="N572">
        <v>1011</v>
      </c>
      <c r="O572" t="s">
        <v>997</v>
      </c>
      <c r="P572" t="s">
        <v>997</v>
      </c>
      <c r="Q572">
        <v>1</v>
      </c>
      <c r="X572">
        <v>0.26</v>
      </c>
      <c r="Y572">
        <v>0</v>
      </c>
      <c r="Z572">
        <v>2.85</v>
      </c>
      <c r="AA572">
        <v>0</v>
      </c>
      <c r="AB572">
        <v>0</v>
      </c>
      <c r="AC572">
        <v>0</v>
      </c>
      <c r="AD572">
        <v>1</v>
      </c>
      <c r="AE572">
        <v>0</v>
      </c>
      <c r="AF572" t="s">
        <v>3</v>
      </c>
      <c r="AG572">
        <v>0.26</v>
      </c>
      <c r="AH572">
        <v>2</v>
      </c>
      <c r="AI572">
        <v>48585378</v>
      </c>
      <c r="AJ572">
        <v>519</v>
      </c>
      <c r="AK572">
        <v>0</v>
      </c>
      <c r="AL572">
        <v>0</v>
      </c>
      <c r="AM572">
        <v>0</v>
      </c>
      <c r="AN572">
        <v>0</v>
      </c>
      <c r="AO572">
        <v>0</v>
      </c>
      <c r="AP572">
        <v>0</v>
      </c>
      <c r="AQ572">
        <v>0</v>
      </c>
      <c r="AR572">
        <v>0</v>
      </c>
    </row>
    <row r="573" spans="1:44">
      <c r="A573">
        <f>ROW(Source!A222)</f>
        <v>222</v>
      </c>
      <c r="B573">
        <v>48585384</v>
      </c>
      <c r="C573">
        <v>48585376</v>
      </c>
      <c r="D573">
        <v>40548857</v>
      </c>
      <c r="E573">
        <v>1</v>
      </c>
      <c r="F573">
        <v>1</v>
      </c>
      <c r="G573">
        <v>1</v>
      </c>
      <c r="H573">
        <v>2</v>
      </c>
      <c r="I573" t="s">
        <v>1028</v>
      </c>
      <c r="J573" t="s">
        <v>1029</v>
      </c>
      <c r="K573" t="s">
        <v>1030</v>
      </c>
      <c r="L573">
        <v>1368</v>
      </c>
      <c r="N573">
        <v>1011</v>
      </c>
      <c r="O573" t="s">
        <v>997</v>
      </c>
      <c r="P573" t="s">
        <v>997</v>
      </c>
      <c r="Q573">
        <v>1</v>
      </c>
      <c r="X573">
        <v>0.01</v>
      </c>
      <c r="Y573">
        <v>0</v>
      </c>
      <c r="Z573">
        <v>91.76</v>
      </c>
      <c r="AA573">
        <v>10.35</v>
      </c>
      <c r="AB573">
        <v>0</v>
      </c>
      <c r="AC573">
        <v>0</v>
      </c>
      <c r="AD573">
        <v>1</v>
      </c>
      <c r="AE573">
        <v>0</v>
      </c>
      <c r="AF573" t="s">
        <v>3</v>
      </c>
      <c r="AG573">
        <v>0.01</v>
      </c>
      <c r="AH573">
        <v>2</v>
      </c>
      <c r="AI573">
        <v>48585379</v>
      </c>
      <c r="AJ573">
        <v>520</v>
      </c>
      <c r="AK573">
        <v>0</v>
      </c>
      <c r="AL573">
        <v>0</v>
      </c>
      <c r="AM573">
        <v>0</v>
      </c>
      <c r="AN573">
        <v>0</v>
      </c>
      <c r="AO573">
        <v>0</v>
      </c>
      <c r="AP573">
        <v>0</v>
      </c>
      <c r="AQ573">
        <v>0</v>
      </c>
      <c r="AR573">
        <v>0</v>
      </c>
    </row>
    <row r="574" spans="1:44">
      <c r="A574">
        <f>ROW(Source!A222)</f>
        <v>222</v>
      </c>
      <c r="B574">
        <v>48585385</v>
      </c>
      <c r="C574">
        <v>48585376</v>
      </c>
      <c r="D574">
        <v>40484911</v>
      </c>
      <c r="E574">
        <v>1</v>
      </c>
      <c r="F574">
        <v>1</v>
      </c>
      <c r="G574">
        <v>1</v>
      </c>
      <c r="H574">
        <v>3</v>
      </c>
      <c r="I574" t="s">
        <v>1388</v>
      </c>
      <c r="J574" t="s">
        <v>1389</v>
      </c>
      <c r="K574" t="s">
        <v>1390</v>
      </c>
      <c r="L574">
        <v>1346</v>
      </c>
      <c r="N574">
        <v>1009</v>
      </c>
      <c r="O574" t="s">
        <v>220</v>
      </c>
      <c r="P574" t="s">
        <v>220</v>
      </c>
      <c r="Q574">
        <v>1</v>
      </c>
      <c r="X574">
        <v>0.246</v>
      </c>
      <c r="Y574">
        <v>23.09</v>
      </c>
      <c r="Z574">
        <v>0</v>
      </c>
      <c r="AA574">
        <v>0</v>
      </c>
      <c r="AB574">
        <v>0</v>
      </c>
      <c r="AC574">
        <v>0</v>
      </c>
      <c r="AD574">
        <v>1</v>
      </c>
      <c r="AE574">
        <v>0</v>
      </c>
      <c r="AF574" t="s">
        <v>3</v>
      </c>
      <c r="AG574">
        <v>0.246</v>
      </c>
      <c r="AH574">
        <v>2</v>
      </c>
      <c r="AI574">
        <v>48585380</v>
      </c>
      <c r="AJ574">
        <v>521</v>
      </c>
      <c r="AK574">
        <v>0</v>
      </c>
      <c r="AL574">
        <v>0</v>
      </c>
      <c r="AM574">
        <v>0</v>
      </c>
      <c r="AN574">
        <v>0</v>
      </c>
      <c r="AO574">
        <v>0</v>
      </c>
      <c r="AP574">
        <v>0</v>
      </c>
      <c r="AQ574">
        <v>0</v>
      </c>
      <c r="AR574">
        <v>0</v>
      </c>
    </row>
    <row r="575" spans="1:44">
      <c r="A575">
        <f>ROW(Source!A222)</f>
        <v>222</v>
      </c>
      <c r="B575">
        <v>48585386</v>
      </c>
      <c r="C575">
        <v>48585376</v>
      </c>
      <c r="D575">
        <v>40489071</v>
      </c>
      <c r="E575">
        <v>1</v>
      </c>
      <c r="F575">
        <v>1</v>
      </c>
      <c r="G575">
        <v>1</v>
      </c>
      <c r="H575">
        <v>3</v>
      </c>
      <c r="I575" t="s">
        <v>1391</v>
      </c>
      <c r="J575" t="s">
        <v>1392</v>
      </c>
      <c r="K575" t="s">
        <v>1393</v>
      </c>
      <c r="L575">
        <v>1348</v>
      </c>
      <c r="N575">
        <v>1009</v>
      </c>
      <c r="O575" t="s">
        <v>40</v>
      </c>
      <c r="P575" t="s">
        <v>40</v>
      </c>
      <c r="Q575">
        <v>1000</v>
      </c>
      <c r="X575">
        <v>2.0000000000000001E-4</v>
      </c>
      <c r="Y575">
        <v>9040.01</v>
      </c>
      <c r="Z575">
        <v>0</v>
      </c>
      <c r="AA575">
        <v>0</v>
      </c>
      <c r="AB575">
        <v>0</v>
      </c>
      <c r="AC575">
        <v>0</v>
      </c>
      <c r="AD575">
        <v>1</v>
      </c>
      <c r="AE575">
        <v>0</v>
      </c>
      <c r="AF575" t="s">
        <v>3</v>
      </c>
      <c r="AG575">
        <v>2.0000000000000001E-4</v>
      </c>
      <c r="AH575">
        <v>2</v>
      </c>
      <c r="AI575">
        <v>48585381</v>
      </c>
      <c r="AJ575">
        <v>522</v>
      </c>
      <c r="AK575">
        <v>0</v>
      </c>
      <c r="AL575">
        <v>0</v>
      </c>
      <c r="AM575">
        <v>0</v>
      </c>
      <c r="AN575">
        <v>0</v>
      </c>
      <c r="AO575">
        <v>0</v>
      </c>
      <c r="AP575">
        <v>0</v>
      </c>
      <c r="AQ575">
        <v>0</v>
      </c>
      <c r="AR575">
        <v>0</v>
      </c>
    </row>
    <row r="576" spans="1:44">
      <c r="A576">
        <f>ROW(Source!A222)</f>
        <v>222</v>
      </c>
      <c r="B576">
        <v>48585387</v>
      </c>
      <c r="C576">
        <v>48585376</v>
      </c>
      <c r="D576">
        <v>40510555</v>
      </c>
      <c r="E576">
        <v>1</v>
      </c>
      <c r="F576">
        <v>1</v>
      </c>
      <c r="G576">
        <v>1</v>
      </c>
      <c r="H576">
        <v>3</v>
      </c>
      <c r="I576" t="s">
        <v>1625</v>
      </c>
      <c r="J576" t="s">
        <v>1626</v>
      </c>
      <c r="K576" t="s">
        <v>1627</v>
      </c>
      <c r="L576">
        <v>1354</v>
      </c>
      <c r="N576">
        <v>1010</v>
      </c>
      <c r="O576" t="s">
        <v>170</v>
      </c>
      <c r="P576" t="s">
        <v>170</v>
      </c>
      <c r="Q576">
        <v>1</v>
      </c>
      <c r="X576">
        <v>1</v>
      </c>
      <c r="Y576">
        <v>0</v>
      </c>
      <c r="Z576">
        <v>0</v>
      </c>
      <c r="AA576">
        <v>0</v>
      </c>
      <c r="AB576">
        <v>0</v>
      </c>
      <c r="AC576">
        <v>0</v>
      </c>
      <c r="AD576">
        <v>0</v>
      </c>
      <c r="AE576">
        <v>0</v>
      </c>
      <c r="AF576" t="s">
        <v>3</v>
      </c>
      <c r="AG576">
        <v>1</v>
      </c>
      <c r="AH576">
        <v>3</v>
      </c>
      <c r="AI576">
        <v>-1</v>
      </c>
      <c r="AJ576" t="s">
        <v>3</v>
      </c>
      <c r="AK576">
        <v>0</v>
      </c>
      <c r="AL576">
        <v>0</v>
      </c>
      <c r="AM576">
        <v>0</v>
      </c>
      <c r="AN576">
        <v>0</v>
      </c>
      <c r="AO576">
        <v>0</v>
      </c>
      <c r="AP576">
        <v>0</v>
      </c>
      <c r="AQ576">
        <v>0</v>
      </c>
      <c r="AR576">
        <v>0</v>
      </c>
    </row>
    <row r="577" spans="1:44">
      <c r="A577">
        <f>ROW(Source!A225)</f>
        <v>225</v>
      </c>
      <c r="B577">
        <v>48585397</v>
      </c>
      <c r="C577">
        <v>48585390</v>
      </c>
      <c r="D577">
        <v>23129805</v>
      </c>
      <c r="E577">
        <v>1</v>
      </c>
      <c r="F577">
        <v>1</v>
      </c>
      <c r="G577">
        <v>1</v>
      </c>
      <c r="H577">
        <v>1</v>
      </c>
      <c r="I577" t="s">
        <v>1183</v>
      </c>
      <c r="J577" t="s">
        <v>3</v>
      </c>
      <c r="K577" t="s">
        <v>1184</v>
      </c>
      <c r="L577">
        <v>1369</v>
      </c>
      <c r="N577">
        <v>1013</v>
      </c>
      <c r="O577" t="s">
        <v>991</v>
      </c>
      <c r="P577" t="s">
        <v>991</v>
      </c>
      <c r="Q577">
        <v>1</v>
      </c>
      <c r="X577">
        <v>6.54</v>
      </c>
      <c r="Y577">
        <v>0</v>
      </c>
      <c r="Z577">
        <v>0</v>
      </c>
      <c r="AA577">
        <v>0</v>
      </c>
      <c r="AB577">
        <v>7.97</v>
      </c>
      <c r="AC577">
        <v>0</v>
      </c>
      <c r="AD577">
        <v>1</v>
      </c>
      <c r="AE577">
        <v>1</v>
      </c>
      <c r="AF577" t="s">
        <v>3</v>
      </c>
      <c r="AG577">
        <v>6.54</v>
      </c>
      <c r="AH577">
        <v>2</v>
      </c>
      <c r="AI577">
        <v>48585391</v>
      </c>
      <c r="AJ577">
        <v>523</v>
      </c>
      <c r="AK577">
        <v>0</v>
      </c>
      <c r="AL577">
        <v>0</v>
      </c>
      <c r="AM577">
        <v>0</v>
      </c>
      <c r="AN577">
        <v>0</v>
      </c>
      <c r="AO577">
        <v>0</v>
      </c>
      <c r="AP577">
        <v>0</v>
      </c>
      <c r="AQ577">
        <v>0</v>
      </c>
      <c r="AR577">
        <v>0</v>
      </c>
    </row>
    <row r="578" spans="1:44">
      <c r="A578">
        <f>ROW(Source!A225)</f>
        <v>225</v>
      </c>
      <c r="B578">
        <v>48585398</v>
      </c>
      <c r="C578">
        <v>48585390</v>
      </c>
      <c r="D578">
        <v>121548</v>
      </c>
      <c r="E578">
        <v>1</v>
      </c>
      <c r="F578">
        <v>1</v>
      </c>
      <c r="G578">
        <v>1</v>
      </c>
      <c r="H578">
        <v>1</v>
      </c>
      <c r="I578" t="s">
        <v>24</v>
      </c>
      <c r="J578" t="s">
        <v>3</v>
      </c>
      <c r="K578" t="s">
        <v>992</v>
      </c>
      <c r="L578">
        <v>608254</v>
      </c>
      <c r="N578">
        <v>1013</v>
      </c>
      <c r="O578" t="s">
        <v>993</v>
      </c>
      <c r="P578" t="s">
        <v>993</v>
      </c>
      <c r="Q578">
        <v>1</v>
      </c>
      <c r="X578">
        <v>0.01</v>
      </c>
      <c r="Y578">
        <v>0</v>
      </c>
      <c r="Z578">
        <v>0</v>
      </c>
      <c r="AA578">
        <v>0</v>
      </c>
      <c r="AB578">
        <v>0</v>
      </c>
      <c r="AC578">
        <v>0</v>
      </c>
      <c r="AD578">
        <v>1</v>
      </c>
      <c r="AE578">
        <v>2</v>
      </c>
      <c r="AF578" t="s">
        <v>3</v>
      </c>
      <c r="AG578">
        <v>0.01</v>
      </c>
      <c r="AH578">
        <v>2</v>
      </c>
      <c r="AI578">
        <v>48585392</v>
      </c>
      <c r="AJ578">
        <v>524</v>
      </c>
      <c r="AK578">
        <v>0</v>
      </c>
      <c r="AL578">
        <v>0</v>
      </c>
      <c r="AM578">
        <v>0</v>
      </c>
      <c r="AN578">
        <v>0</v>
      </c>
      <c r="AO578">
        <v>0</v>
      </c>
      <c r="AP578">
        <v>0</v>
      </c>
      <c r="AQ578">
        <v>0</v>
      </c>
      <c r="AR578">
        <v>0</v>
      </c>
    </row>
    <row r="579" spans="1:44">
      <c r="A579">
        <f>ROW(Source!A225)</f>
        <v>225</v>
      </c>
      <c r="B579">
        <v>48585399</v>
      </c>
      <c r="C579">
        <v>48585390</v>
      </c>
      <c r="D579">
        <v>40547010</v>
      </c>
      <c r="E579">
        <v>1</v>
      </c>
      <c r="F579">
        <v>1</v>
      </c>
      <c r="G579">
        <v>1</v>
      </c>
      <c r="H579">
        <v>2</v>
      </c>
      <c r="I579" t="s">
        <v>1052</v>
      </c>
      <c r="J579" t="s">
        <v>1053</v>
      </c>
      <c r="K579" t="s">
        <v>1054</v>
      </c>
      <c r="L579">
        <v>1368</v>
      </c>
      <c r="N579">
        <v>1011</v>
      </c>
      <c r="O579" t="s">
        <v>997</v>
      </c>
      <c r="P579" t="s">
        <v>997</v>
      </c>
      <c r="Q579">
        <v>1</v>
      </c>
      <c r="X579">
        <v>0.01</v>
      </c>
      <c r="Y579">
        <v>0</v>
      </c>
      <c r="Z579">
        <v>124.14</v>
      </c>
      <c r="AA579">
        <v>12.1</v>
      </c>
      <c r="AB579">
        <v>0</v>
      </c>
      <c r="AC579">
        <v>0</v>
      </c>
      <c r="AD579">
        <v>1</v>
      </c>
      <c r="AE579">
        <v>0</v>
      </c>
      <c r="AF579" t="s">
        <v>3</v>
      </c>
      <c r="AG579">
        <v>0.01</v>
      </c>
      <c r="AH579">
        <v>2</v>
      </c>
      <c r="AI579">
        <v>48585393</v>
      </c>
      <c r="AJ579">
        <v>525</v>
      </c>
      <c r="AK579">
        <v>0</v>
      </c>
      <c r="AL579">
        <v>0</v>
      </c>
      <c r="AM579">
        <v>0</v>
      </c>
      <c r="AN579">
        <v>0</v>
      </c>
      <c r="AO579">
        <v>0</v>
      </c>
      <c r="AP579">
        <v>0</v>
      </c>
      <c r="AQ579">
        <v>0</v>
      </c>
      <c r="AR579">
        <v>0</v>
      </c>
    </row>
    <row r="580" spans="1:44">
      <c r="A580">
        <f>ROW(Source!A225)</f>
        <v>225</v>
      </c>
      <c r="B580">
        <v>48585400</v>
      </c>
      <c r="C580">
        <v>48585390</v>
      </c>
      <c r="D580">
        <v>40547104</v>
      </c>
      <c r="E580">
        <v>1</v>
      </c>
      <c r="F580">
        <v>1</v>
      </c>
      <c r="G580">
        <v>1</v>
      </c>
      <c r="H580">
        <v>2</v>
      </c>
      <c r="I580" t="s">
        <v>1397</v>
      </c>
      <c r="J580" t="s">
        <v>1398</v>
      </c>
      <c r="K580" t="s">
        <v>1399</v>
      </c>
      <c r="L580">
        <v>1368</v>
      </c>
      <c r="N580">
        <v>1011</v>
      </c>
      <c r="O580" t="s">
        <v>997</v>
      </c>
      <c r="P580" t="s">
        <v>997</v>
      </c>
      <c r="Q580">
        <v>1</v>
      </c>
      <c r="X580">
        <v>1.5</v>
      </c>
      <c r="Y580">
        <v>0</v>
      </c>
      <c r="Z580">
        <v>2.85</v>
      </c>
      <c r="AA580">
        <v>0</v>
      </c>
      <c r="AB580">
        <v>0</v>
      </c>
      <c r="AC580">
        <v>0</v>
      </c>
      <c r="AD580">
        <v>1</v>
      </c>
      <c r="AE580">
        <v>0</v>
      </c>
      <c r="AF580" t="s">
        <v>3</v>
      </c>
      <c r="AG580">
        <v>1.5</v>
      </c>
      <c r="AH580">
        <v>2</v>
      </c>
      <c r="AI580">
        <v>48585394</v>
      </c>
      <c r="AJ580">
        <v>526</v>
      </c>
      <c r="AK580">
        <v>0</v>
      </c>
      <c r="AL580">
        <v>0</v>
      </c>
      <c r="AM580">
        <v>0</v>
      </c>
      <c r="AN580">
        <v>0</v>
      </c>
      <c r="AO580">
        <v>0</v>
      </c>
      <c r="AP580">
        <v>0</v>
      </c>
      <c r="AQ580">
        <v>0</v>
      </c>
      <c r="AR580">
        <v>0</v>
      </c>
    </row>
    <row r="581" spans="1:44">
      <c r="A581">
        <f>ROW(Source!A225)</f>
        <v>225</v>
      </c>
      <c r="B581">
        <v>48585401</v>
      </c>
      <c r="C581">
        <v>48585390</v>
      </c>
      <c r="D581">
        <v>40548857</v>
      </c>
      <c r="E581">
        <v>1</v>
      </c>
      <c r="F581">
        <v>1</v>
      </c>
      <c r="G581">
        <v>1</v>
      </c>
      <c r="H581">
        <v>2</v>
      </c>
      <c r="I581" t="s">
        <v>1028</v>
      </c>
      <c r="J581" t="s">
        <v>1029</v>
      </c>
      <c r="K581" t="s">
        <v>1030</v>
      </c>
      <c r="L581">
        <v>1368</v>
      </c>
      <c r="N581">
        <v>1011</v>
      </c>
      <c r="O581" t="s">
        <v>997</v>
      </c>
      <c r="P581" t="s">
        <v>997</v>
      </c>
      <c r="Q581">
        <v>1</v>
      </c>
      <c r="X581">
        <v>0.01</v>
      </c>
      <c r="Y581">
        <v>0</v>
      </c>
      <c r="Z581">
        <v>91.76</v>
      </c>
      <c r="AA581">
        <v>10.35</v>
      </c>
      <c r="AB581">
        <v>0</v>
      </c>
      <c r="AC581">
        <v>0</v>
      </c>
      <c r="AD581">
        <v>1</v>
      </c>
      <c r="AE581">
        <v>0</v>
      </c>
      <c r="AF581" t="s">
        <v>3</v>
      </c>
      <c r="AG581">
        <v>0.01</v>
      </c>
      <c r="AH581">
        <v>2</v>
      </c>
      <c r="AI581">
        <v>48585395</v>
      </c>
      <c r="AJ581">
        <v>527</v>
      </c>
      <c r="AK581">
        <v>0</v>
      </c>
      <c r="AL581">
        <v>0</v>
      </c>
      <c r="AM581">
        <v>0</v>
      </c>
      <c r="AN581">
        <v>0</v>
      </c>
      <c r="AO581">
        <v>0</v>
      </c>
      <c r="AP581">
        <v>0</v>
      </c>
      <c r="AQ581">
        <v>0</v>
      </c>
      <c r="AR581">
        <v>0</v>
      </c>
    </row>
    <row r="582" spans="1:44">
      <c r="A582">
        <f>ROW(Source!A225)</f>
        <v>225</v>
      </c>
      <c r="B582">
        <v>48585402</v>
      </c>
      <c r="C582">
        <v>48585390</v>
      </c>
      <c r="D582">
        <v>40489004</v>
      </c>
      <c r="E582">
        <v>1</v>
      </c>
      <c r="F582">
        <v>1</v>
      </c>
      <c r="G582">
        <v>1</v>
      </c>
      <c r="H582">
        <v>3</v>
      </c>
      <c r="I582" t="s">
        <v>1127</v>
      </c>
      <c r="J582" t="s">
        <v>1128</v>
      </c>
      <c r="K582" t="s">
        <v>1129</v>
      </c>
      <c r="L582">
        <v>1348</v>
      </c>
      <c r="N582">
        <v>1009</v>
      </c>
      <c r="O582" t="s">
        <v>40</v>
      </c>
      <c r="P582" t="s">
        <v>40</v>
      </c>
      <c r="Q582">
        <v>1000</v>
      </c>
      <c r="X582">
        <v>1.4E-3</v>
      </c>
      <c r="Y582">
        <v>10068</v>
      </c>
      <c r="Z582">
        <v>0</v>
      </c>
      <c r="AA582">
        <v>0</v>
      </c>
      <c r="AB582">
        <v>0</v>
      </c>
      <c r="AC582">
        <v>0</v>
      </c>
      <c r="AD582">
        <v>1</v>
      </c>
      <c r="AE582">
        <v>0</v>
      </c>
      <c r="AF582" t="s">
        <v>3</v>
      </c>
      <c r="AG582">
        <v>1.4E-3</v>
      </c>
      <c r="AH582">
        <v>2</v>
      </c>
      <c r="AI582">
        <v>48585396</v>
      </c>
      <c r="AJ582">
        <v>528</v>
      </c>
      <c r="AK582">
        <v>0</v>
      </c>
      <c r="AL582">
        <v>0</v>
      </c>
      <c r="AM582">
        <v>0</v>
      </c>
      <c r="AN582">
        <v>0</v>
      </c>
      <c r="AO582">
        <v>0</v>
      </c>
      <c r="AP582">
        <v>0</v>
      </c>
      <c r="AQ582">
        <v>0</v>
      </c>
      <c r="AR582">
        <v>0</v>
      </c>
    </row>
    <row r="583" spans="1:44">
      <c r="A583">
        <f>ROW(Source!A225)</f>
        <v>225</v>
      </c>
      <c r="B583">
        <v>48585403</v>
      </c>
      <c r="C583">
        <v>48585390</v>
      </c>
      <c r="D583">
        <v>40507083</v>
      </c>
      <c r="E583">
        <v>1</v>
      </c>
      <c r="F583">
        <v>1</v>
      </c>
      <c r="G583">
        <v>1</v>
      </c>
      <c r="H583">
        <v>3</v>
      </c>
      <c r="I583" t="s">
        <v>1628</v>
      </c>
      <c r="J583" t="s">
        <v>1629</v>
      </c>
      <c r="K583" t="s">
        <v>1630</v>
      </c>
      <c r="L583">
        <v>1354</v>
      </c>
      <c r="N583">
        <v>1010</v>
      </c>
      <c r="O583" t="s">
        <v>170</v>
      </c>
      <c r="P583" t="s">
        <v>170</v>
      </c>
      <c r="Q583">
        <v>1</v>
      </c>
      <c r="X583">
        <v>1</v>
      </c>
      <c r="Y583">
        <v>0</v>
      </c>
      <c r="Z583">
        <v>0</v>
      </c>
      <c r="AA583">
        <v>0</v>
      </c>
      <c r="AB583">
        <v>0</v>
      </c>
      <c r="AC583">
        <v>0</v>
      </c>
      <c r="AD583">
        <v>0</v>
      </c>
      <c r="AE583">
        <v>0</v>
      </c>
      <c r="AF583" t="s">
        <v>3</v>
      </c>
      <c r="AG583">
        <v>1</v>
      </c>
      <c r="AH583">
        <v>3</v>
      </c>
      <c r="AI583">
        <v>-1</v>
      </c>
      <c r="AJ583" t="s">
        <v>3</v>
      </c>
      <c r="AK583">
        <v>0</v>
      </c>
      <c r="AL583">
        <v>0</v>
      </c>
      <c r="AM583">
        <v>0</v>
      </c>
      <c r="AN583">
        <v>0</v>
      </c>
      <c r="AO583">
        <v>0</v>
      </c>
      <c r="AP583">
        <v>0</v>
      </c>
      <c r="AQ583">
        <v>0</v>
      </c>
      <c r="AR583">
        <v>0</v>
      </c>
    </row>
    <row r="584" spans="1:44">
      <c r="A584">
        <f>ROW(Source!A227)</f>
        <v>227</v>
      </c>
      <c r="B584">
        <v>48585418</v>
      </c>
      <c r="C584">
        <v>48585405</v>
      </c>
      <c r="D584">
        <v>23135499</v>
      </c>
      <c r="E584">
        <v>1</v>
      </c>
      <c r="F584">
        <v>1</v>
      </c>
      <c r="G584">
        <v>1</v>
      </c>
      <c r="H584">
        <v>1</v>
      </c>
      <c r="I584" t="s">
        <v>1296</v>
      </c>
      <c r="J584" t="s">
        <v>3</v>
      </c>
      <c r="K584" t="s">
        <v>1297</v>
      </c>
      <c r="L584">
        <v>1369</v>
      </c>
      <c r="N584">
        <v>1013</v>
      </c>
      <c r="O584" t="s">
        <v>991</v>
      </c>
      <c r="P584" t="s">
        <v>991</v>
      </c>
      <c r="Q584">
        <v>1</v>
      </c>
      <c r="X584">
        <v>16.309999999999999</v>
      </c>
      <c r="Y584">
        <v>0</v>
      </c>
      <c r="Z584">
        <v>0</v>
      </c>
      <c r="AA584">
        <v>0</v>
      </c>
      <c r="AB584">
        <v>8.99</v>
      </c>
      <c r="AC584">
        <v>0</v>
      </c>
      <c r="AD584">
        <v>1</v>
      </c>
      <c r="AE584">
        <v>1</v>
      </c>
      <c r="AF584" t="s">
        <v>3</v>
      </c>
      <c r="AG584">
        <v>16.309999999999999</v>
      </c>
      <c r="AH584">
        <v>2</v>
      </c>
      <c r="AI584">
        <v>48585406</v>
      </c>
      <c r="AJ584">
        <v>529</v>
      </c>
      <c r="AK584">
        <v>0</v>
      </c>
      <c r="AL584">
        <v>0</v>
      </c>
      <c r="AM584">
        <v>0</v>
      </c>
      <c r="AN584">
        <v>0</v>
      </c>
      <c r="AO584">
        <v>0</v>
      </c>
      <c r="AP584">
        <v>0</v>
      </c>
      <c r="AQ584">
        <v>0</v>
      </c>
      <c r="AR584">
        <v>0</v>
      </c>
    </row>
    <row r="585" spans="1:44">
      <c r="A585">
        <f>ROW(Source!A227)</f>
        <v>227</v>
      </c>
      <c r="B585">
        <v>48585419</v>
      </c>
      <c r="C585">
        <v>48585405</v>
      </c>
      <c r="D585">
        <v>121548</v>
      </c>
      <c r="E585">
        <v>1</v>
      </c>
      <c r="F585">
        <v>1</v>
      </c>
      <c r="G585">
        <v>1</v>
      </c>
      <c r="H585">
        <v>1</v>
      </c>
      <c r="I585" t="s">
        <v>24</v>
      </c>
      <c r="J585" t="s">
        <v>3</v>
      </c>
      <c r="K585" t="s">
        <v>992</v>
      </c>
      <c r="L585">
        <v>608254</v>
      </c>
      <c r="N585">
        <v>1013</v>
      </c>
      <c r="O585" t="s">
        <v>993</v>
      </c>
      <c r="P585" t="s">
        <v>993</v>
      </c>
      <c r="Q585">
        <v>1</v>
      </c>
      <c r="X585">
        <v>0.17</v>
      </c>
      <c r="Y585">
        <v>0</v>
      </c>
      <c r="Z585">
        <v>0</v>
      </c>
      <c r="AA585">
        <v>0</v>
      </c>
      <c r="AB585">
        <v>0</v>
      </c>
      <c r="AC585">
        <v>0</v>
      </c>
      <c r="AD585">
        <v>1</v>
      </c>
      <c r="AE585">
        <v>2</v>
      </c>
      <c r="AF585" t="s">
        <v>3</v>
      </c>
      <c r="AG585">
        <v>0.17</v>
      </c>
      <c r="AH585">
        <v>2</v>
      </c>
      <c r="AI585">
        <v>48585407</v>
      </c>
      <c r="AJ585">
        <v>530</v>
      </c>
      <c r="AK585">
        <v>0</v>
      </c>
      <c r="AL585">
        <v>0</v>
      </c>
      <c r="AM585">
        <v>0</v>
      </c>
      <c r="AN585">
        <v>0</v>
      </c>
      <c r="AO585">
        <v>0</v>
      </c>
      <c r="AP585">
        <v>0</v>
      </c>
      <c r="AQ585">
        <v>0</v>
      </c>
      <c r="AR585">
        <v>0</v>
      </c>
    </row>
    <row r="586" spans="1:44">
      <c r="A586">
        <f>ROW(Source!A227)</f>
        <v>227</v>
      </c>
      <c r="B586">
        <v>48585420</v>
      </c>
      <c r="C586">
        <v>48585405</v>
      </c>
      <c r="D586">
        <v>40547010</v>
      </c>
      <c r="E586">
        <v>1</v>
      </c>
      <c r="F586">
        <v>1</v>
      </c>
      <c r="G586">
        <v>1</v>
      </c>
      <c r="H586">
        <v>2</v>
      </c>
      <c r="I586" t="s">
        <v>1052</v>
      </c>
      <c r="J586" t="s">
        <v>1053</v>
      </c>
      <c r="K586" t="s">
        <v>1054</v>
      </c>
      <c r="L586">
        <v>1368</v>
      </c>
      <c r="N586">
        <v>1011</v>
      </c>
      <c r="O586" t="s">
        <v>997</v>
      </c>
      <c r="P586" t="s">
        <v>997</v>
      </c>
      <c r="Q586">
        <v>1</v>
      </c>
      <c r="X586">
        <v>0.17</v>
      </c>
      <c r="Y586">
        <v>0</v>
      </c>
      <c r="Z586">
        <v>124.14</v>
      </c>
      <c r="AA586">
        <v>12.1</v>
      </c>
      <c r="AB586">
        <v>0</v>
      </c>
      <c r="AC586">
        <v>0</v>
      </c>
      <c r="AD586">
        <v>1</v>
      </c>
      <c r="AE586">
        <v>0</v>
      </c>
      <c r="AF586" t="s">
        <v>3</v>
      </c>
      <c r="AG586">
        <v>0.17</v>
      </c>
      <c r="AH586">
        <v>2</v>
      </c>
      <c r="AI586">
        <v>48585408</v>
      </c>
      <c r="AJ586">
        <v>531</v>
      </c>
      <c r="AK586">
        <v>0</v>
      </c>
      <c r="AL586">
        <v>0</v>
      </c>
      <c r="AM586">
        <v>0</v>
      </c>
      <c r="AN586">
        <v>0</v>
      </c>
      <c r="AO586">
        <v>0</v>
      </c>
      <c r="AP586">
        <v>0</v>
      </c>
      <c r="AQ586">
        <v>0</v>
      </c>
      <c r="AR586">
        <v>0</v>
      </c>
    </row>
    <row r="587" spans="1:44">
      <c r="A587">
        <f>ROW(Source!A227)</f>
        <v>227</v>
      </c>
      <c r="B587">
        <v>48585421</v>
      </c>
      <c r="C587">
        <v>48585405</v>
      </c>
      <c r="D587">
        <v>40547104</v>
      </c>
      <c r="E587">
        <v>1</v>
      </c>
      <c r="F587">
        <v>1</v>
      </c>
      <c r="G587">
        <v>1</v>
      </c>
      <c r="H587">
        <v>2</v>
      </c>
      <c r="I587" t="s">
        <v>1397</v>
      </c>
      <c r="J587" t="s">
        <v>1398</v>
      </c>
      <c r="K587" t="s">
        <v>1399</v>
      </c>
      <c r="L587">
        <v>1368</v>
      </c>
      <c r="N587">
        <v>1011</v>
      </c>
      <c r="O587" t="s">
        <v>997</v>
      </c>
      <c r="P587" t="s">
        <v>997</v>
      </c>
      <c r="Q587">
        <v>1</v>
      </c>
      <c r="X587">
        <v>1.6</v>
      </c>
      <c r="Y587">
        <v>0</v>
      </c>
      <c r="Z587">
        <v>2.85</v>
      </c>
      <c r="AA587">
        <v>0</v>
      </c>
      <c r="AB587">
        <v>0</v>
      </c>
      <c r="AC587">
        <v>0</v>
      </c>
      <c r="AD587">
        <v>1</v>
      </c>
      <c r="AE587">
        <v>0</v>
      </c>
      <c r="AF587" t="s">
        <v>3</v>
      </c>
      <c r="AG587">
        <v>1.6</v>
      </c>
      <c r="AH587">
        <v>2</v>
      </c>
      <c r="AI587">
        <v>48585409</v>
      </c>
      <c r="AJ587">
        <v>532</v>
      </c>
      <c r="AK587">
        <v>0</v>
      </c>
      <c r="AL587">
        <v>0</v>
      </c>
      <c r="AM587">
        <v>0</v>
      </c>
      <c r="AN587">
        <v>0</v>
      </c>
      <c r="AO587">
        <v>0</v>
      </c>
      <c r="AP587">
        <v>0</v>
      </c>
      <c r="AQ587">
        <v>0</v>
      </c>
      <c r="AR587">
        <v>0</v>
      </c>
    </row>
    <row r="588" spans="1:44">
      <c r="A588">
        <f>ROW(Source!A227)</f>
        <v>227</v>
      </c>
      <c r="B588">
        <v>48585422</v>
      </c>
      <c r="C588">
        <v>48585405</v>
      </c>
      <c r="D588">
        <v>40547214</v>
      </c>
      <c r="E588">
        <v>1</v>
      </c>
      <c r="F588">
        <v>1</v>
      </c>
      <c r="G588">
        <v>1</v>
      </c>
      <c r="H588">
        <v>2</v>
      </c>
      <c r="I588" t="s">
        <v>1104</v>
      </c>
      <c r="J588" t="s">
        <v>1105</v>
      </c>
      <c r="K588" t="s">
        <v>1106</v>
      </c>
      <c r="L588">
        <v>1368</v>
      </c>
      <c r="N588">
        <v>1011</v>
      </c>
      <c r="O588" t="s">
        <v>997</v>
      </c>
      <c r="P588" t="s">
        <v>997</v>
      </c>
      <c r="Q588">
        <v>1</v>
      </c>
      <c r="X588">
        <v>0.67</v>
      </c>
      <c r="Y588">
        <v>0</v>
      </c>
      <c r="Z588">
        <v>7.55</v>
      </c>
      <c r="AA588">
        <v>0</v>
      </c>
      <c r="AB588">
        <v>0</v>
      </c>
      <c r="AC588">
        <v>0</v>
      </c>
      <c r="AD588">
        <v>1</v>
      </c>
      <c r="AE588">
        <v>0</v>
      </c>
      <c r="AF588" t="s">
        <v>3</v>
      </c>
      <c r="AG588">
        <v>0.67</v>
      </c>
      <c r="AH588">
        <v>2</v>
      </c>
      <c r="AI588">
        <v>48585410</v>
      </c>
      <c r="AJ588">
        <v>533</v>
      </c>
      <c r="AK588">
        <v>0</v>
      </c>
      <c r="AL588">
        <v>0</v>
      </c>
      <c r="AM588">
        <v>0</v>
      </c>
      <c r="AN588">
        <v>0</v>
      </c>
      <c r="AO588">
        <v>0</v>
      </c>
      <c r="AP588">
        <v>0</v>
      </c>
      <c r="AQ588">
        <v>0</v>
      </c>
      <c r="AR588">
        <v>0</v>
      </c>
    </row>
    <row r="589" spans="1:44">
      <c r="A589">
        <f>ROW(Source!A227)</f>
        <v>227</v>
      </c>
      <c r="B589">
        <v>48585423</v>
      </c>
      <c r="C589">
        <v>48585405</v>
      </c>
      <c r="D589">
        <v>40548857</v>
      </c>
      <c r="E589">
        <v>1</v>
      </c>
      <c r="F589">
        <v>1</v>
      </c>
      <c r="G589">
        <v>1</v>
      </c>
      <c r="H589">
        <v>2</v>
      </c>
      <c r="I589" t="s">
        <v>1028</v>
      </c>
      <c r="J589" t="s">
        <v>1029</v>
      </c>
      <c r="K589" t="s">
        <v>1030</v>
      </c>
      <c r="L589">
        <v>1368</v>
      </c>
      <c r="N589">
        <v>1011</v>
      </c>
      <c r="O589" t="s">
        <v>997</v>
      </c>
      <c r="P589" t="s">
        <v>997</v>
      </c>
      <c r="Q589">
        <v>1</v>
      </c>
      <c r="X589">
        <v>0.26</v>
      </c>
      <c r="Y589">
        <v>0</v>
      </c>
      <c r="Z589">
        <v>91.76</v>
      </c>
      <c r="AA589">
        <v>10.35</v>
      </c>
      <c r="AB589">
        <v>0</v>
      </c>
      <c r="AC589">
        <v>0</v>
      </c>
      <c r="AD589">
        <v>1</v>
      </c>
      <c r="AE589">
        <v>0</v>
      </c>
      <c r="AF589" t="s">
        <v>3</v>
      </c>
      <c r="AG589">
        <v>0.26</v>
      </c>
      <c r="AH589">
        <v>2</v>
      </c>
      <c r="AI589">
        <v>48585411</v>
      </c>
      <c r="AJ589">
        <v>534</v>
      </c>
      <c r="AK589">
        <v>0</v>
      </c>
      <c r="AL589">
        <v>0</v>
      </c>
      <c r="AM589">
        <v>0</v>
      </c>
      <c r="AN589">
        <v>0</v>
      </c>
      <c r="AO589">
        <v>0</v>
      </c>
      <c r="AP589">
        <v>0</v>
      </c>
      <c r="AQ589">
        <v>0</v>
      </c>
      <c r="AR589">
        <v>0</v>
      </c>
    </row>
    <row r="590" spans="1:44">
      <c r="A590">
        <f>ROW(Source!A227)</f>
        <v>227</v>
      </c>
      <c r="B590">
        <v>48585424</v>
      </c>
      <c r="C590">
        <v>48585405</v>
      </c>
      <c r="D590">
        <v>40488840</v>
      </c>
      <c r="E590">
        <v>1</v>
      </c>
      <c r="F590">
        <v>1</v>
      </c>
      <c r="G590">
        <v>1</v>
      </c>
      <c r="H590">
        <v>3</v>
      </c>
      <c r="I590" t="s">
        <v>1385</v>
      </c>
      <c r="J590" t="s">
        <v>1386</v>
      </c>
      <c r="K590" t="s">
        <v>1387</v>
      </c>
      <c r="L590">
        <v>1348</v>
      </c>
      <c r="N590">
        <v>1009</v>
      </c>
      <c r="O590" t="s">
        <v>40</v>
      </c>
      <c r="P590" t="s">
        <v>40</v>
      </c>
      <c r="Q590">
        <v>1000</v>
      </c>
      <c r="X590">
        <v>2.4000000000000001E-4</v>
      </c>
      <c r="Y590">
        <v>10362</v>
      </c>
      <c r="Z590">
        <v>0</v>
      </c>
      <c r="AA590">
        <v>0</v>
      </c>
      <c r="AB590">
        <v>0</v>
      </c>
      <c r="AC590">
        <v>0</v>
      </c>
      <c r="AD590">
        <v>1</v>
      </c>
      <c r="AE590">
        <v>0</v>
      </c>
      <c r="AF590" t="s">
        <v>3</v>
      </c>
      <c r="AG590">
        <v>2.4000000000000001E-4</v>
      </c>
      <c r="AH590">
        <v>2</v>
      </c>
      <c r="AI590">
        <v>48585412</v>
      </c>
      <c r="AJ590">
        <v>535</v>
      </c>
      <c r="AK590">
        <v>0</v>
      </c>
      <c r="AL590">
        <v>0</v>
      </c>
      <c r="AM590">
        <v>0</v>
      </c>
      <c r="AN590">
        <v>0</v>
      </c>
      <c r="AO590">
        <v>0</v>
      </c>
      <c r="AP590">
        <v>0</v>
      </c>
      <c r="AQ590">
        <v>0</v>
      </c>
      <c r="AR590">
        <v>0</v>
      </c>
    </row>
    <row r="591" spans="1:44">
      <c r="A591">
        <f>ROW(Source!A227)</f>
        <v>227</v>
      </c>
      <c r="B591">
        <v>48585425</v>
      </c>
      <c r="C591">
        <v>48585405</v>
      </c>
      <c r="D591">
        <v>40489071</v>
      </c>
      <c r="E591">
        <v>1</v>
      </c>
      <c r="F591">
        <v>1</v>
      </c>
      <c r="G591">
        <v>1</v>
      </c>
      <c r="H591">
        <v>3</v>
      </c>
      <c r="I591" t="s">
        <v>1391</v>
      </c>
      <c r="J591" t="s">
        <v>1392</v>
      </c>
      <c r="K591" t="s">
        <v>1393</v>
      </c>
      <c r="L591">
        <v>1348</v>
      </c>
      <c r="N591">
        <v>1009</v>
      </c>
      <c r="O591" t="s">
        <v>40</v>
      </c>
      <c r="P591" t="s">
        <v>40</v>
      </c>
      <c r="Q591">
        <v>1000</v>
      </c>
      <c r="X591">
        <v>1.8E-3</v>
      </c>
      <c r="Y591">
        <v>9040.01</v>
      </c>
      <c r="Z591">
        <v>0</v>
      </c>
      <c r="AA591">
        <v>0</v>
      </c>
      <c r="AB591">
        <v>0</v>
      </c>
      <c r="AC591">
        <v>0</v>
      </c>
      <c r="AD591">
        <v>1</v>
      </c>
      <c r="AE591">
        <v>0</v>
      </c>
      <c r="AF591" t="s">
        <v>3</v>
      </c>
      <c r="AG591">
        <v>1.8E-3</v>
      </c>
      <c r="AH591">
        <v>2</v>
      </c>
      <c r="AI591">
        <v>48585413</v>
      </c>
      <c r="AJ591">
        <v>536</v>
      </c>
      <c r="AK591">
        <v>0</v>
      </c>
      <c r="AL591">
        <v>0</v>
      </c>
      <c r="AM591">
        <v>0</v>
      </c>
      <c r="AN591">
        <v>0</v>
      </c>
      <c r="AO591">
        <v>0</v>
      </c>
      <c r="AP591">
        <v>0</v>
      </c>
      <c r="AQ591">
        <v>0</v>
      </c>
      <c r="AR591">
        <v>0</v>
      </c>
    </row>
    <row r="592" spans="1:44">
      <c r="A592">
        <f>ROW(Source!A227)</f>
        <v>227</v>
      </c>
      <c r="B592">
        <v>48585426</v>
      </c>
      <c r="C592">
        <v>48585405</v>
      </c>
      <c r="D592">
        <v>40489004</v>
      </c>
      <c r="E592">
        <v>1</v>
      </c>
      <c r="F592">
        <v>1</v>
      </c>
      <c r="G592">
        <v>1</v>
      </c>
      <c r="H592">
        <v>3</v>
      </c>
      <c r="I592" t="s">
        <v>1127</v>
      </c>
      <c r="J592" t="s">
        <v>1128</v>
      </c>
      <c r="K592" t="s">
        <v>1129</v>
      </c>
      <c r="L592">
        <v>1348</v>
      </c>
      <c r="N592">
        <v>1009</v>
      </c>
      <c r="O592" t="s">
        <v>40</v>
      </c>
      <c r="P592" t="s">
        <v>40</v>
      </c>
      <c r="Q592">
        <v>1000</v>
      </c>
      <c r="X592">
        <v>3.0799999999999998E-3</v>
      </c>
      <c r="Y592">
        <v>10068</v>
      </c>
      <c r="Z592">
        <v>0</v>
      </c>
      <c r="AA592">
        <v>0</v>
      </c>
      <c r="AB592">
        <v>0</v>
      </c>
      <c r="AC592">
        <v>0</v>
      </c>
      <c r="AD592">
        <v>1</v>
      </c>
      <c r="AE592">
        <v>0</v>
      </c>
      <c r="AF592" t="s">
        <v>3</v>
      </c>
      <c r="AG592">
        <v>3.0799999999999998E-3</v>
      </c>
      <c r="AH592">
        <v>2</v>
      </c>
      <c r="AI592">
        <v>48585414</v>
      </c>
      <c r="AJ592">
        <v>537</v>
      </c>
      <c r="AK592">
        <v>0</v>
      </c>
      <c r="AL592">
        <v>0</v>
      </c>
      <c r="AM592">
        <v>0</v>
      </c>
      <c r="AN592">
        <v>0</v>
      </c>
      <c r="AO592">
        <v>0</v>
      </c>
      <c r="AP592">
        <v>0</v>
      </c>
      <c r="AQ592">
        <v>0</v>
      </c>
      <c r="AR592">
        <v>0</v>
      </c>
    </row>
    <row r="593" spans="1:44">
      <c r="A593">
        <f>ROW(Source!A227)</f>
        <v>227</v>
      </c>
      <c r="B593">
        <v>48585427</v>
      </c>
      <c r="C593">
        <v>48585405</v>
      </c>
      <c r="D593">
        <v>40506326</v>
      </c>
      <c r="E593">
        <v>1</v>
      </c>
      <c r="F593">
        <v>1</v>
      </c>
      <c r="G593">
        <v>1</v>
      </c>
      <c r="H593">
        <v>3</v>
      </c>
      <c r="I593" t="s">
        <v>1631</v>
      </c>
      <c r="J593" t="s">
        <v>1632</v>
      </c>
      <c r="K593" t="s">
        <v>1633</v>
      </c>
      <c r="L593">
        <v>1354</v>
      </c>
      <c r="N593">
        <v>1010</v>
      </c>
      <c r="O593" t="s">
        <v>170</v>
      </c>
      <c r="P593" t="s">
        <v>170</v>
      </c>
      <c r="Q593">
        <v>1</v>
      </c>
      <c r="X593">
        <v>1</v>
      </c>
      <c r="Y593">
        <v>0</v>
      </c>
      <c r="Z593">
        <v>0</v>
      </c>
      <c r="AA593">
        <v>0</v>
      </c>
      <c r="AB593">
        <v>0</v>
      </c>
      <c r="AC593">
        <v>0</v>
      </c>
      <c r="AD593">
        <v>0</v>
      </c>
      <c r="AE593">
        <v>0</v>
      </c>
      <c r="AF593" t="s">
        <v>3</v>
      </c>
      <c r="AG593">
        <v>1</v>
      </c>
      <c r="AH593">
        <v>3</v>
      </c>
      <c r="AI593">
        <v>-1</v>
      </c>
      <c r="AJ593" t="s">
        <v>3</v>
      </c>
      <c r="AK593">
        <v>0</v>
      </c>
      <c r="AL593">
        <v>0</v>
      </c>
      <c r="AM593">
        <v>0</v>
      </c>
      <c r="AN593">
        <v>0</v>
      </c>
      <c r="AO593">
        <v>0</v>
      </c>
      <c r="AP593">
        <v>0</v>
      </c>
      <c r="AQ593">
        <v>0</v>
      </c>
      <c r="AR593">
        <v>0</v>
      </c>
    </row>
    <row r="594" spans="1:44">
      <c r="A594">
        <f>ROW(Source!A227)</f>
        <v>227</v>
      </c>
      <c r="B594">
        <v>48585428</v>
      </c>
      <c r="C594">
        <v>48585405</v>
      </c>
      <c r="D594">
        <v>40512524</v>
      </c>
      <c r="E594">
        <v>1</v>
      </c>
      <c r="F594">
        <v>1</v>
      </c>
      <c r="G594">
        <v>1</v>
      </c>
      <c r="H594">
        <v>3</v>
      </c>
      <c r="I594" t="s">
        <v>1595</v>
      </c>
      <c r="J594" t="s">
        <v>1596</v>
      </c>
      <c r="K594" t="s">
        <v>1597</v>
      </c>
      <c r="L594">
        <v>1346</v>
      </c>
      <c r="N594">
        <v>1009</v>
      </c>
      <c r="O594" t="s">
        <v>220</v>
      </c>
      <c r="P594" t="s">
        <v>220</v>
      </c>
      <c r="Q594">
        <v>1</v>
      </c>
      <c r="X594">
        <v>0</v>
      </c>
      <c r="Y594">
        <v>0</v>
      </c>
      <c r="Z594">
        <v>0</v>
      </c>
      <c r="AA594">
        <v>0</v>
      </c>
      <c r="AB594">
        <v>0</v>
      </c>
      <c r="AC594">
        <v>1</v>
      </c>
      <c r="AD594">
        <v>0</v>
      </c>
      <c r="AE594">
        <v>0</v>
      </c>
      <c r="AF594" t="s">
        <v>3</v>
      </c>
      <c r="AG594">
        <v>0</v>
      </c>
      <c r="AH594">
        <v>3</v>
      </c>
      <c r="AI594">
        <v>-1</v>
      </c>
      <c r="AJ594" t="s">
        <v>3</v>
      </c>
      <c r="AK594">
        <v>0</v>
      </c>
      <c r="AL594">
        <v>0</v>
      </c>
      <c r="AM594">
        <v>0</v>
      </c>
      <c r="AN594">
        <v>0</v>
      </c>
      <c r="AO594">
        <v>0</v>
      </c>
      <c r="AP594">
        <v>0</v>
      </c>
      <c r="AQ594">
        <v>0</v>
      </c>
      <c r="AR594">
        <v>0</v>
      </c>
    </row>
    <row r="595" spans="1:44">
      <c r="A595">
        <f>ROW(Source!A227)</f>
        <v>227</v>
      </c>
      <c r="B595">
        <v>48585429</v>
      </c>
      <c r="C595">
        <v>48585405</v>
      </c>
      <c r="D595">
        <v>40517390</v>
      </c>
      <c r="E595">
        <v>1</v>
      </c>
      <c r="F595">
        <v>1</v>
      </c>
      <c r="G595">
        <v>1</v>
      </c>
      <c r="H595">
        <v>3</v>
      </c>
      <c r="I595" t="s">
        <v>1400</v>
      </c>
      <c r="J595" t="s">
        <v>1401</v>
      </c>
      <c r="K595" t="s">
        <v>1402</v>
      </c>
      <c r="L595">
        <v>1339</v>
      </c>
      <c r="N595">
        <v>1007</v>
      </c>
      <c r="O595" t="s">
        <v>1040</v>
      </c>
      <c r="P595" t="s">
        <v>1040</v>
      </c>
      <c r="Q595">
        <v>1</v>
      </c>
      <c r="X595">
        <v>1.6979999999999999E-2</v>
      </c>
      <c r="Y595">
        <v>432</v>
      </c>
      <c r="Z595">
        <v>0</v>
      </c>
      <c r="AA595">
        <v>0</v>
      </c>
      <c r="AB595">
        <v>0</v>
      </c>
      <c r="AC595">
        <v>0</v>
      </c>
      <c r="AD595">
        <v>1</v>
      </c>
      <c r="AE595">
        <v>0</v>
      </c>
      <c r="AF595" t="s">
        <v>3</v>
      </c>
      <c r="AG595">
        <v>1.6979999999999999E-2</v>
      </c>
      <c r="AH595">
        <v>2</v>
      </c>
      <c r="AI595">
        <v>48585415</v>
      </c>
      <c r="AJ595">
        <v>538</v>
      </c>
      <c r="AK595">
        <v>0</v>
      </c>
      <c r="AL595">
        <v>0</v>
      </c>
      <c r="AM595">
        <v>0</v>
      </c>
      <c r="AN595">
        <v>0</v>
      </c>
      <c r="AO595">
        <v>0</v>
      </c>
      <c r="AP595">
        <v>0</v>
      </c>
      <c r="AQ595">
        <v>0</v>
      </c>
      <c r="AR595">
        <v>0</v>
      </c>
    </row>
    <row r="596" spans="1:44">
      <c r="A596">
        <f>ROW(Source!A227)</f>
        <v>227</v>
      </c>
      <c r="B596">
        <v>48585430</v>
      </c>
      <c r="C596">
        <v>48585405</v>
      </c>
      <c r="D596">
        <v>40535829</v>
      </c>
      <c r="E596">
        <v>1</v>
      </c>
      <c r="F596">
        <v>1</v>
      </c>
      <c r="G596">
        <v>1</v>
      </c>
      <c r="H596">
        <v>3</v>
      </c>
      <c r="I596" t="s">
        <v>1403</v>
      </c>
      <c r="J596" t="s">
        <v>1404</v>
      </c>
      <c r="K596" t="s">
        <v>1405</v>
      </c>
      <c r="L596">
        <v>1354</v>
      </c>
      <c r="N596">
        <v>1010</v>
      </c>
      <c r="O596" t="s">
        <v>170</v>
      </c>
      <c r="P596" t="s">
        <v>170</v>
      </c>
      <c r="Q596">
        <v>1</v>
      </c>
      <c r="X596">
        <v>4</v>
      </c>
      <c r="Y596">
        <v>23</v>
      </c>
      <c r="Z596">
        <v>0</v>
      </c>
      <c r="AA596">
        <v>0</v>
      </c>
      <c r="AB596">
        <v>0</v>
      </c>
      <c r="AC596">
        <v>0</v>
      </c>
      <c r="AD596">
        <v>1</v>
      </c>
      <c r="AE596">
        <v>0</v>
      </c>
      <c r="AF596" t="s">
        <v>3</v>
      </c>
      <c r="AG596">
        <v>4</v>
      </c>
      <c r="AH596">
        <v>2</v>
      </c>
      <c r="AI596">
        <v>48585416</v>
      </c>
      <c r="AJ596">
        <v>539</v>
      </c>
      <c r="AK596">
        <v>0</v>
      </c>
      <c r="AL596">
        <v>0</v>
      </c>
      <c r="AM596">
        <v>0</v>
      </c>
      <c r="AN596">
        <v>0</v>
      </c>
      <c r="AO596">
        <v>0</v>
      </c>
      <c r="AP596">
        <v>0</v>
      </c>
      <c r="AQ596">
        <v>0</v>
      </c>
      <c r="AR596">
        <v>0</v>
      </c>
    </row>
    <row r="597" spans="1:44">
      <c r="A597">
        <f>ROW(Source!A227)</f>
        <v>227</v>
      </c>
      <c r="B597">
        <v>48585431</v>
      </c>
      <c r="C597">
        <v>48585405</v>
      </c>
      <c r="D597">
        <v>40546328</v>
      </c>
      <c r="E597">
        <v>1</v>
      </c>
      <c r="F597">
        <v>1</v>
      </c>
      <c r="G597">
        <v>1</v>
      </c>
      <c r="H597">
        <v>3</v>
      </c>
      <c r="I597" t="s">
        <v>1406</v>
      </c>
      <c r="J597" t="s">
        <v>1407</v>
      </c>
      <c r="K597" t="s">
        <v>1408</v>
      </c>
      <c r="L597">
        <v>1356</v>
      </c>
      <c r="N597">
        <v>1010</v>
      </c>
      <c r="O597" t="s">
        <v>898</v>
      </c>
      <c r="P597" t="s">
        <v>898</v>
      </c>
      <c r="Q597">
        <v>1000</v>
      </c>
      <c r="X597">
        <v>4.0000000000000001E-3</v>
      </c>
      <c r="Y597">
        <v>3450</v>
      </c>
      <c r="Z597">
        <v>0</v>
      </c>
      <c r="AA597">
        <v>0</v>
      </c>
      <c r="AB597">
        <v>0</v>
      </c>
      <c r="AC597">
        <v>0</v>
      </c>
      <c r="AD597">
        <v>1</v>
      </c>
      <c r="AE597">
        <v>0</v>
      </c>
      <c r="AF597" t="s">
        <v>3</v>
      </c>
      <c r="AG597">
        <v>4.0000000000000001E-3</v>
      </c>
      <c r="AH597">
        <v>2</v>
      </c>
      <c r="AI597">
        <v>48585417</v>
      </c>
      <c r="AJ597">
        <v>540</v>
      </c>
      <c r="AK597">
        <v>0</v>
      </c>
      <c r="AL597">
        <v>0</v>
      </c>
      <c r="AM597">
        <v>0</v>
      </c>
      <c r="AN597">
        <v>0</v>
      </c>
      <c r="AO597">
        <v>0</v>
      </c>
      <c r="AP597">
        <v>0</v>
      </c>
      <c r="AQ597">
        <v>0</v>
      </c>
      <c r="AR597">
        <v>0</v>
      </c>
    </row>
    <row r="598" spans="1:44">
      <c r="A598">
        <f>ROW(Source!A229)</f>
        <v>229</v>
      </c>
      <c r="B598">
        <v>48585440</v>
      </c>
      <c r="C598">
        <v>48585433</v>
      </c>
      <c r="D598">
        <v>23129438</v>
      </c>
      <c r="E598">
        <v>1</v>
      </c>
      <c r="F598">
        <v>1</v>
      </c>
      <c r="G598">
        <v>1</v>
      </c>
      <c r="H598">
        <v>1</v>
      </c>
      <c r="I598" t="s">
        <v>1199</v>
      </c>
      <c r="J598" t="s">
        <v>3</v>
      </c>
      <c r="K598" t="s">
        <v>1200</v>
      </c>
      <c r="L598">
        <v>1369</v>
      </c>
      <c r="N598">
        <v>1013</v>
      </c>
      <c r="O598" t="s">
        <v>991</v>
      </c>
      <c r="P598" t="s">
        <v>991</v>
      </c>
      <c r="Q598">
        <v>1</v>
      </c>
      <c r="X598">
        <v>4.1399999999999997</v>
      </c>
      <c r="Y598">
        <v>0</v>
      </c>
      <c r="Z598">
        <v>0</v>
      </c>
      <c r="AA598">
        <v>0</v>
      </c>
      <c r="AB598">
        <v>8.7899999999999991</v>
      </c>
      <c r="AC598">
        <v>0</v>
      </c>
      <c r="AD598">
        <v>1</v>
      </c>
      <c r="AE598">
        <v>1</v>
      </c>
      <c r="AF598" t="s">
        <v>3</v>
      </c>
      <c r="AG598">
        <v>4.1399999999999997</v>
      </c>
      <c r="AH598">
        <v>2</v>
      </c>
      <c r="AI598">
        <v>48585434</v>
      </c>
      <c r="AJ598">
        <v>541</v>
      </c>
      <c r="AK598">
        <v>0</v>
      </c>
      <c r="AL598">
        <v>0</v>
      </c>
      <c r="AM598">
        <v>0</v>
      </c>
      <c r="AN598">
        <v>0</v>
      </c>
      <c r="AO598">
        <v>0</v>
      </c>
      <c r="AP598">
        <v>0</v>
      </c>
      <c r="AQ598">
        <v>0</v>
      </c>
      <c r="AR598">
        <v>0</v>
      </c>
    </row>
    <row r="599" spans="1:44">
      <c r="A599">
        <f>ROW(Source!A229)</f>
        <v>229</v>
      </c>
      <c r="B599">
        <v>48585441</v>
      </c>
      <c r="C599">
        <v>48585433</v>
      </c>
      <c r="D599">
        <v>40547104</v>
      </c>
      <c r="E599">
        <v>1</v>
      </c>
      <c r="F599">
        <v>1</v>
      </c>
      <c r="G599">
        <v>1</v>
      </c>
      <c r="H599">
        <v>2</v>
      </c>
      <c r="I599" t="s">
        <v>1397</v>
      </c>
      <c r="J599" t="s">
        <v>1398</v>
      </c>
      <c r="K599" t="s">
        <v>1399</v>
      </c>
      <c r="L599">
        <v>1368</v>
      </c>
      <c r="N599">
        <v>1011</v>
      </c>
      <c r="O599" t="s">
        <v>997</v>
      </c>
      <c r="P599" t="s">
        <v>997</v>
      </c>
      <c r="Q599">
        <v>1</v>
      </c>
      <c r="X599">
        <v>1.03</v>
      </c>
      <c r="Y599">
        <v>0</v>
      </c>
      <c r="Z599">
        <v>2.85</v>
      </c>
      <c r="AA599">
        <v>0</v>
      </c>
      <c r="AB599">
        <v>0</v>
      </c>
      <c r="AC599">
        <v>0</v>
      </c>
      <c r="AD599">
        <v>1</v>
      </c>
      <c r="AE599">
        <v>0</v>
      </c>
      <c r="AF599" t="s">
        <v>3</v>
      </c>
      <c r="AG599">
        <v>1.03</v>
      </c>
      <c r="AH599">
        <v>2</v>
      </c>
      <c r="AI599">
        <v>48585435</v>
      </c>
      <c r="AJ599">
        <v>542</v>
      </c>
      <c r="AK599">
        <v>0</v>
      </c>
      <c r="AL599">
        <v>0</v>
      </c>
      <c r="AM599">
        <v>0</v>
      </c>
      <c r="AN599">
        <v>0</v>
      </c>
      <c r="AO599">
        <v>0</v>
      </c>
      <c r="AP599">
        <v>0</v>
      </c>
      <c r="AQ599">
        <v>0</v>
      </c>
      <c r="AR599">
        <v>0</v>
      </c>
    </row>
    <row r="600" spans="1:44">
      <c r="A600">
        <f>ROW(Source!A229)</f>
        <v>229</v>
      </c>
      <c r="B600">
        <v>48585442</v>
      </c>
      <c r="C600">
        <v>48585433</v>
      </c>
      <c r="D600">
        <v>40548857</v>
      </c>
      <c r="E600">
        <v>1</v>
      </c>
      <c r="F600">
        <v>1</v>
      </c>
      <c r="G600">
        <v>1</v>
      </c>
      <c r="H600">
        <v>2</v>
      </c>
      <c r="I600" t="s">
        <v>1028</v>
      </c>
      <c r="J600" t="s">
        <v>1029</v>
      </c>
      <c r="K600" t="s">
        <v>1030</v>
      </c>
      <c r="L600">
        <v>1368</v>
      </c>
      <c r="N600">
        <v>1011</v>
      </c>
      <c r="O600" t="s">
        <v>997</v>
      </c>
      <c r="P600" t="s">
        <v>997</v>
      </c>
      <c r="Q600">
        <v>1</v>
      </c>
      <c r="X600">
        <v>0.04</v>
      </c>
      <c r="Y600">
        <v>0</v>
      </c>
      <c r="Z600">
        <v>91.76</v>
      </c>
      <c r="AA600">
        <v>10.35</v>
      </c>
      <c r="AB600">
        <v>0</v>
      </c>
      <c r="AC600">
        <v>0</v>
      </c>
      <c r="AD600">
        <v>1</v>
      </c>
      <c r="AE600">
        <v>0</v>
      </c>
      <c r="AF600" t="s">
        <v>3</v>
      </c>
      <c r="AG600">
        <v>0.04</v>
      </c>
      <c r="AH600">
        <v>2</v>
      </c>
      <c r="AI600">
        <v>48585436</v>
      </c>
      <c r="AJ600">
        <v>543</v>
      </c>
      <c r="AK600">
        <v>0</v>
      </c>
      <c r="AL600">
        <v>0</v>
      </c>
      <c r="AM600">
        <v>0</v>
      </c>
      <c r="AN600">
        <v>0</v>
      </c>
      <c r="AO600">
        <v>0</v>
      </c>
      <c r="AP600">
        <v>0</v>
      </c>
      <c r="AQ600">
        <v>0</v>
      </c>
      <c r="AR600">
        <v>0</v>
      </c>
    </row>
    <row r="601" spans="1:44">
      <c r="A601">
        <f>ROW(Source!A229)</f>
        <v>229</v>
      </c>
      <c r="B601">
        <v>48585443</v>
      </c>
      <c r="C601">
        <v>48585433</v>
      </c>
      <c r="D601">
        <v>40484911</v>
      </c>
      <c r="E601">
        <v>1</v>
      </c>
      <c r="F601">
        <v>1</v>
      </c>
      <c r="G601">
        <v>1</v>
      </c>
      <c r="H601">
        <v>3</v>
      </c>
      <c r="I601" t="s">
        <v>1388</v>
      </c>
      <c r="J601" t="s">
        <v>1389</v>
      </c>
      <c r="K601" t="s">
        <v>1390</v>
      </c>
      <c r="L601">
        <v>1346</v>
      </c>
      <c r="N601">
        <v>1009</v>
      </c>
      <c r="O601" t="s">
        <v>220</v>
      </c>
      <c r="P601" t="s">
        <v>220</v>
      </c>
      <c r="Q601">
        <v>1</v>
      </c>
      <c r="X601">
        <v>0.02</v>
      </c>
      <c r="Y601">
        <v>23.09</v>
      </c>
      <c r="Z601">
        <v>0</v>
      </c>
      <c r="AA601">
        <v>0</v>
      </c>
      <c r="AB601">
        <v>0</v>
      </c>
      <c r="AC601">
        <v>0</v>
      </c>
      <c r="AD601">
        <v>1</v>
      </c>
      <c r="AE601">
        <v>0</v>
      </c>
      <c r="AF601" t="s">
        <v>3</v>
      </c>
      <c r="AG601">
        <v>0.02</v>
      </c>
      <c r="AH601">
        <v>2</v>
      </c>
      <c r="AI601">
        <v>48585437</v>
      </c>
      <c r="AJ601">
        <v>544</v>
      </c>
      <c r="AK601">
        <v>0</v>
      </c>
      <c r="AL601">
        <v>0</v>
      </c>
      <c r="AM601">
        <v>0</v>
      </c>
      <c r="AN601">
        <v>0</v>
      </c>
      <c r="AO601">
        <v>0</v>
      </c>
      <c r="AP601">
        <v>0</v>
      </c>
      <c r="AQ601">
        <v>0</v>
      </c>
      <c r="AR601">
        <v>0</v>
      </c>
    </row>
    <row r="602" spans="1:44">
      <c r="A602">
        <f>ROW(Source!A229)</f>
        <v>229</v>
      </c>
      <c r="B602">
        <v>48585444</v>
      </c>
      <c r="C602">
        <v>48585433</v>
      </c>
      <c r="D602">
        <v>40489071</v>
      </c>
      <c r="E602">
        <v>1</v>
      </c>
      <c r="F602">
        <v>1</v>
      </c>
      <c r="G602">
        <v>1</v>
      </c>
      <c r="H602">
        <v>3</v>
      </c>
      <c r="I602" t="s">
        <v>1391</v>
      </c>
      <c r="J602" t="s">
        <v>1392</v>
      </c>
      <c r="K602" t="s">
        <v>1393</v>
      </c>
      <c r="L602">
        <v>1348</v>
      </c>
      <c r="N602">
        <v>1009</v>
      </c>
      <c r="O602" t="s">
        <v>40</v>
      </c>
      <c r="P602" t="s">
        <v>40</v>
      </c>
      <c r="Q602">
        <v>1000</v>
      </c>
      <c r="X602">
        <v>1.2E-4</v>
      </c>
      <c r="Y602">
        <v>9040.01</v>
      </c>
      <c r="Z602">
        <v>0</v>
      </c>
      <c r="AA602">
        <v>0</v>
      </c>
      <c r="AB602">
        <v>0</v>
      </c>
      <c r="AC602">
        <v>0</v>
      </c>
      <c r="AD602">
        <v>1</v>
      </c>
      <c r="AE602">
        <v>0</v>
      </c>
      <c r="AF602" t="s">
        <v>3</v>
      </c>
      <c r="AG602">
        <v>1.2E-4</v>
      </c>
      <c r="AH602">
        <v>2</v>
      </c>
      <c r="AI602">
        <v>48585438</v>
      </c>
      <c r="AJ602">
        <v>545</v>
      </c>
      <c r="AK602">
        <v>0</v>
      </c>
      <c r="AL602">
        <v>0</v>
      </c>
      <c r="AM602">
        <v>0</v>
      </c>
      <c r="AN602">
        <v>0</v>
      </c>
      <c r="AO602">
        <v>0</v>
      </c>
      <c r="AP602">
        <v>0</v>
      </c>
      <c r="AQ602">
        <v>0</v>
      </c>
      <c r="AR602">
        <v>0</v>
      </c>
    </row>
    <row r="603" spans="1:44">
      <c r="A603">
        <f>ROW(Source!A229)</f>
        <v>229</v>
      </c>
      <c r="B603">
        <v>48585445</v>
      </c>
      <c r="C603">
        <v>48585433</v>
      </c>
      <c r="D603">
        <v>40482644</v>
      </c>
      <c r="E603">
        <v>1</v>
      </c>
      <c r="F603">
        <v>1</v>
      </c>
      <c r="G603">
        <v>1</v>
      </c>
      <c r="H603">
        <v>3</v>
      </c>
      <c r="I603" t="s">
        <v>1409</v>
      </c>
      <c r="J603" t="s">
        <v>1410</v>
      </c>
      <c r="K603" t="s">
        <v>1411</v>
      </c>
      <c r="L603">
        <v>1348</v>
      </c>
      <c r="N603">
        <v>1009</v>
      </c>
      <c r="O603" t="s">
        <v>40</v>
      </c>
      <c r="P603" t="s">
        <v>40</v>
      </c>
      <c r="Q603">
        <v>1000</v>
      </c>
      <c r="X603">
        <v>5.1999999999999998E-3</v>
      </c>
      <c r="Y603">
        <v>39630</v>
      </c>
      <c r="Z603">
        <v>0</v>
      </c>
      <c r="AA603">
        <v>0</v>
      </c>
      <c r="AB603">
        <v>0</v>
      </c>
      <c r="AC603">
        <v>0</v>
      </c>
      <c r="AD603">
        <v>1</v>
      </c>
      <c r="AE603">
        <v>0</v>
      </c>
      <c r="AF603" t="s">
        <v>3</v>
      </c>
      <c r="AG603">
        <v>5.1999999999999998E-3</v>
      </c>
      <c r="AH603">
        <v>2</v>
      </c>
      <c r="AI603">
        <v>48585439</v>
      </c>
      <c r="AJ603">
        <v>546</v>
      </c>
      <c r="AK603">
        <v>0</v>
      </c>
      <c r="AL603">
        <v>0</v>
      </c>
      <c r="AM603">
        <v>0</v>
      </c>
      <c r="AN603">
        <v>0</v>
      </c>
      <c r="AO603">
        <v>0</v>
      </c>
      <c r="AP603">
        <v>0</v>
      </c>
      <c r="AQ603">
        <v>0</v>
      </c>
      <c r="AR603">
        <v>0</v>
      </c>
    </row>
    <row r="604" spans="1:44">
      <c r="A604">
        <f>ROW(Source!A229)</f>
        <v>229</v>
      </c>
      <c r="B604">
        <v>48585446</v>
      </c>
      <c r="C604">
        <v>48585433</v>
      </c>
      <c r="D604">
        <v>40513927</v>
      </c>
      <c r="E604">
        <v>1</v>
      </c>
      <c r="F604">
        <v>1</v>
      </c>
      <c r="G604">
        <v>1</v>
      </c>
      <c r="H604">
        <v>3</v>
      </c>
      <c r="I604" t="s">
        <v>1634</v>
      </c>
      <c r="J604" t="s">
        <v>1635</v>
      </c>
      <c r="K604" t="s">
        <v>1636</v>
      </c>
      <c r="L604">
        <v>1327</v>
      </c>
      <c r="N604">
        <v>1005</v>
      </c>
      <c r="O604" t="s">
        <v>105</v>
      </c>
      <c r="P604" t="s">
        <v>105</v>
      </c>
      <c r="Q604">
        <v>1</v>
      </c>
      <c r="X604">
        <v>1</v>
      </c>
      <c r="Y604">
        <v>0</v>
      </c>
      <c r="Z604">
        <v>0</v>
      </c>
      <c r="AA604">
        <v>0</v>
      </c>
      <c r="AB604">
        <v>0</v>
      </c>
      <c r="AC604">
        <v>0</v>
      </c>
      <c r="AD604">
        <v>0</v>
      </c>
      <c r="AE604">
        <v>0</v>
      </c>
      <c r="AF604" t="s">
        <v>3</v>
      </c>
      <c r="AG604">
        <v>1</v>
      </c>
      <c r="AH604">
        <v>3</v>
      </c>
      <c r="AI604">
        <v>-1</v>
      </c>
      <c r="AJ604" t="s">
        <v>3</v>
      </c>
      <c r="AK604">
        <v>0</v>
      </c>
      <c r="AL604">
        <v>0</v>
      </c>
      <c r="AM604">
        <v>0</v>
      </c>
      <c r="AN604">
        <v>0</v>
      </c>
      <c r="AO604">
        <v>0</v>
      </c>
      <c r="AP604">
        <v>0</v>
      </c>
      <c r="AQ604">
        <v>0</v>
      </c>
      <c r="AR604">
        <v>0</v>
      </c>
    </row>
    <row r="605" spans="1:44">
      <c r="A605">
        <f>ROW(Source!A231)</f>
        <v>231</v>
      </c>
      <c r="B605">
        <v>48585454</v>
      </c>
      <c r="C605">
        <v>48585448</v>
      </c>
      <c r="D605">
        <v>23134555</v>
      </c>
      <c r="E605">
        <v>1</v>
      </c>
      <c r="F605">
        <v>1</v>
      </c>
      <c r="G605">
        <v>1</v>
      </c>
      <c r="H605">
        <v>1</v>
      </c>
      <c r="I605" t="s">
        <v>1001</v>
      </c>
      <c r="J605" t="s">
        <v>3</v>
      </c>
      <c r="K605" t="s">
        <v>1002</v>
      </c>
      <c r="L605">
        <v>1369</v>
      </c>
      <c r="N605">
        <v>1013</v>
      </c>
      <c r="O605" t="s">
        <v>991</v>
      </c>
      <c r="P605" t="s">
        <v>991</v>
      </c>
      <c r="Q605">
        <v>1</v>
      </c>
      <c r="X605">
        <v>1.22</v>
      </c>
      <c r="Y605">
        <v>0</v>
      </c>
      <c r="Z605">
        <v>0</v>
      </c>
      <c r="AA605">
        <v>0</v>
      </c>
      <c r="AB605">
        <v>8.3800000000000008</v>
      </c>
      <c r="AC605">
        <v>0</v>
      </c>
      <c r="AD605">
        <v>1</v>
      </c>
      <c r="AE605">
        <v>1</v>
      </c>
      <c r="AF605" t="s">
        <v>3</v>
      </c>
      <c r="AG605">
        <v>1.22</v>
      </c>
      <c r="AH605">
        <v>2</v>
      </c>
      <c r="AI605">
        <v>48585449</v>
      </c>
      <c r="AJ605">
        <v>547</v>
      </c>
      <c r="AK605">
        <v>0</v>
      </c>
      <c r="AL605">
        <v>0</v>
      </c>
      <c r="AM605">
        <v>0</v>
      </c>
      <c r="AN605">
        <v>0</v>
      </c>
      <c r="AO605">
        <v>0</v>
      </c>
      <c r="AP605">
        <v>0</v>
      </c>
      <c r="AQ605">
        <v>0</v>
      </c>
      <c r="AR605">
        <v>0</v>
      </c>
    </row>
    <row r="606" spans="1:44">
      <c r="A606">
        <f>ROW(Source!A231)</f>
        <v>231</v>
      </c>
      <c r="B606">
        <v>48585455</v>
      </c>
      <c r="C606">
        <v>48585448</v>
      </c>
      <c r="D606">
        <v>40547104</v>
      </c>
      <c r="E606">
        <v>1</v>
      </c>
      <c r="F606">
        <v>1</v>
      </c>
      <c r="G606">
        <v>1</v>
      </c>
      <c r="H606">
        <v>2</v>
      </c>
      <c r="I606" t="s">
        <v>1397</v>
      </c>
      <c r="J606" t="s">
        <v>1398</v>
      </c>
      <c r="K606" t="s">
        <v>1399</v>
      </c>
      <c r="L606">
        <v>1368</v>
      </c>
      <c r="N606">
        <v>1011</v>
      </c>
      <c r="O606" t="s">
        <v>997</v>
      </c>
      <c r="P606" t="s">
        <v>997</v>
      </c>
      <c r="Q606">
        <v>1</v>
      </c>
      <c r="X606">
        <v>0.27</v>
      </c>
      <c r="Y606">
        <v>0</v>
      </c>
      <c r="Z606">
        <v>2.85</v>
      </c>
      <c r="AA606">
        <v>0</v>
      </c>
      <c r="AB606">
        <v>0</v>
      </c>
      <c r="AC606">
        <v>0</v>
      </c>
      <c r="AD606">
        <v>1</v>
      </c>
      <c r="AE606">
        <v>0</v>
      </c>
      <c r="AF606" t="s">
        <v>3</v>
      </c>
      <c r="AG606">
        <v>0.27</v>
      </c>
      <c r="AH606">
        <v>2</v>
      </c>
      <c r="AI606">
        <v>48585450</v>
      </c>
      <c r="AJ606">
        <v>548</v>
      </c>
      <c r="AK606">
        <v>0</v>
      </c>
      <c r="AL606">
        <v>0</v>
      </c>
      <c r="AM606">
        <v>0</v>
      </c>
      <c r="AN606">
        <v>0</v>
      </c>
      <c r="AO606">
        <v>0</v>
      </c>
      <c r="AP606">
        <v>0</v>
      </c>
      <c r="AQ606">
        <v>0</v>
      </c>
      <c r="AR606">
        <v>0</v>
      </c>
    </row>
    <row r="607" spans="1:44">
      <c r="A607">
        <f>ROW(Source!A231)</f>
        <v>231</v>
      </c>
      <c r="B607">
        <v>48585456</v>
      </c>
      <c r="C607">
        <v>48585448</v>
      </c>
      <c r="D607">
        <v>40548857</v>
      </c>
      <c r="E607">
        <v>1</v>
      </c>
      <c r="F607">
        <v>1</v>
      </c>
      <c r="G607">
        <v>1</v>
      </c>
      <c r="H607">
        <v>2</v>
      </c>
      <c r="I607" t="s">
        <v>1028</v>
      </c>
      <c r="J607" t="s">
        <v>1029</v>
      </c>
      <c r="K607" t="s">
        <v>1030</v>
      </c>
      <c r="L607">
        <v>1368</v>
      </c>
      <c r="N607">
        <v>1011</v>
      </c>
      <c r="O607" t="s">
        <v>997</v>
      </c>
      <c r="P607" t="s">
        <v>997</v>
      </c>
      <c r="Q607">
        <v>1</v>
      </c>
      <c r="X607">
        <v>0.01</v>
      </c>
      <c r="Y607">
        <v>0</v>
      </c>
      <c r="Z607">
        <v>91.76</v>
      </c>
      <c r="AA607">
        <v>10.35</v>
      </c>
      <c r="AB607">
        <v>0</v>
      </c>
      <c r="AC607">
        <v>0</v>
      </c>
      <c r="AD607">
        <v>1</v>
      </c>
      <c r="AE607">
        <v>0</v>
      </c>
      <c r="AF607" t="s">
        <v>3</v>
      </c>
      <c r="AG607">
        <v>0.01</v>
      </c>
      <c r="AH607">
        <v>2</v>
      </c>
      <c r="AI607">
        <v>48585451</v>
      </c>
      <c r="AJ607">
        <v>549</v>
      </c>
      <c r="AK607">
        <v>0</v>
      </c>
      <c r="AL607">
        <v>0</v>
      </c>
      <c r="AM607">
        <v>0</v>
      </c>
      <c r="AN607">
        <v>0</v>
      </c>
      <c r="AO607">
        <v>0</v>
      </c>
      <c r="AP607">
        <v>0</v>
      </c>
      <c r="AQ607">
        <v>0</v>
      </c>
      <c r="AR607">
        <v>0</v>
      </c>
    </row>
    <row r="608" spans="1:44">
      <c r="A608">
        <f>ROW(Source!A231)</f>
        <v>231</v>
      </c>
      <c r="B608">
        <v>48585457</v>
      </c>
      <c r="C608">
        <v>48585448</v>
      </c>
      <c r="D608">
        <v>40484911</v>
      </c>
      <c r="E608">
        <v>1</v>
      </c>
      <c r="F608">
        <v>1</v>
      </c>
      <c r="G608">
        <v>1</v>
      </c>
      <c r="H608">
        <v>3</v>
      </c>
      <c r="I608" t="s">
        <v>1388</v>
      </c>
      <c r="J608" t="s">
        <v>1389</v>
      </c>
      <c r="K608" t="s">
        <v>1390</v>
      </c>
      <c r="L608">
        <v>1346</v>
      </c>
      <c r="N608">
        <v>1009</v>
      </c>
      <c r="O608" t="s">
        <v>220</v>
      </c>
      <c r="P608" t="s">
        <v>220</v>
      </c>
      <c r="Q608">
        <v>1</v>
      </c>
      <c r="X608">
        <v>0.56000000000000005</v>
      </c>
      <c r="Y608">
        <v>23.09</v>
      </c>
      <c r="Z608">
        <v>0</v>
      </c>
      <c r="AA608">
        <v>0</v>
      </c>
      <c r="AB608">
        <v>0</v>
      </c>
      <c r="AC608">
        <v>0</v>
      </c>
      <c r="AD608">
        <v>1</v>
      </c>
      <c r="AE608">
        <v>0</v>
      </c>
      <c r="AF608" t="s">
        <v>3</v>
      </c>
      <c r="AG608">
        <v>0.56000000000000005</v>
      </c>
      <c r="AH608">
        <v>2</v>
      </c>
      <c r="AI608">
        <v>48585452</v>
      </c>
      <c r="AJ608">
        <v>550</v>
      </c>
      <c r="AK608">
        <v>0</v>
      </c>
      <c r="AL608">
        <v>0</v>
      </c>
      <c r="AM608">
        <v>0</v>
      </c>
      <c r="AN608">
        <v>0</v>
      </c>
      <c r="AO608">
        <v>0</v>
      </c>
      <c r="AP608">
        <v>0</v>
      </c>
      <c r="AQ608">
        <v>0</v>
      </c>
      <c r="AR608">
        <v>0</v>
      </c>
    </row>
    <row r="609" spans="1:44">
      <c r="A609">
        <f>ROW(Source!A231)</f>
        <v>231</v>
      </c>
      <c r="B609">
        <v>48585458</v>
      </c>
      <c r="C609">
        <v>48585448</v>
      </c>
      <c r="D609">
        <v>40489071</v>
      </c>
      <c r="E609">
        <v>1</v>
      </c>
      <c r="F609">
        <v>1</v>
      </c>
      <c r="G609">
        <v>1</v>
      </c>
      <c r="H609">
        <v>3</v>
      </c>
      <c r="I609" t="s">
        <v>1391</v>
      </c>
      <c r="J609" t="s">
        <v>1392</v>
      </c>
      <c r="K609" t="s">
        <v>1393</v>
      </c>
      <c r="L609">
        <v>1348</v>
      </c>
      <c r="N609">
        <v>1009</v>
      </c>
      <c r="O609" t="s">
        <v>40</v>
      </c>
      <c r="P609" t="s">
        <v>40</v>
      </c>
      <c r="Q609">
        <v>1000</v>
      </c>
      <c r="X609">
        <v>2.0000000000000001E-4</v>
      </c>
      <c r="Y609">
        <v>9040.01</v>
      </c>
      <c r="Z609">
        <v>0</v>
      </c>
      <c r="AA609">
        <v>0</v>
      </c>
      <c r="AB609">
        <v>0</v>
      </c>
      <c r="AC609">
        <v>0</v>
      </c>
      <c r="AD609">
        <v>1</v>
      </c>
      <c r="AE609">
        <v>0</v>
      </c>
      <c r="AF609" t="s">
        <v>3</v>
      </c>
      <c r="AG609">
        <v>2.0000000000000001E-4</v>
      </c>
      <c r="AH609">
        <v>2</v>
      </c>
      <c r="AI609">
        <v>48585453</v>
      </c>
      <c r="AJ609">
        <v>551</v>
      </c>
      <c r="AK609">
        <v>0</v>
      </c>
      <c r="AL609">
        <v>0</v>
      </c>
      <c r="AM609">
        <v>0</v>
      </c>
      <c r="AN609">
        <v>0</v>
      </c>
      <c r="AO609">
        <v>0</v>
      </c>
      <c r="AP609">
        <v>0</v>
      </c>
      <c r="AQ609">
        <v>0</v>
      </c>
      <c r="AR609">
        <v>0</v>
      </c>
    </row>
    <row r="610" spans="1:44">
      <c r="A610">
        <f>ROW(Source!A231)</f>
        <v>231</v>
      </c>
      <c r="B610">
        <v>48585459</v>
      </c>
      <c r="C610">
        <v>48585448</v>
      </c>
      <c r="D610">
        <v>40515355</v>
      </c>
      <c r="E610">
        <v>1</v>
      </c>
      <c r="F610">
        <v>1</v>
      </c>
      <c r="G610">
        <v>1</v>
      </c>
      <c r="H610">
        <v>3</v>
      </c>
      <c r="I610" t="s">
        <v>1637</v>
      </c>
      <c r="J610" t="s">
        <v>1638</v>
      </c>
      <c r="K610" t="s">
        <v>1639</v>
      </c>
      <c r="L610">
        <v>1354</v>
      </c>
      <c r="N610">
        <v>1010</v>
      </c>
      <c r="O610" t="s">
        <v>170</v>
      </c>
      <c r="P610" t="s">
        <v>170</v>
      </c>
      <c r="Q610">
        <v>1</v>
      </c>
      <c r="X610">
        <v>1</v>
      </c>
      <c r="Y610">
        <v>0</v>
      </c>
      <c r="Z610">
        <v>0</v>
      </c>
      <c r="AA610">
        <v>0</v>
      </c>
      <c r="AB610">
        <v>0</v>
      </c>
      <c r="AC610">
        <v>0</v>
      </c>
      <c r="AD610">
        <v>0</v>
      </c>
      <c r="AE610">
        <v>0</v>
      </c>
      <c r="AF610" t="s">
        <v>3</v>
      </c>
      <c r="AG610">
        <v>1</v>
      </c>
      <c r="AH610">
        <v>3</v>
      </c>
      <c r="AI610">
        <v>-1</v>
      </c>
      <c r="AJ610" t="s">
        <v>3</v>
      </c>
      <c r="AK610">
        <v>0</v>
      </c>
      <c r="AL610">
        <v>0</v>
      </c>
      <c r="AM610">
        <v>0</v>
      </c>
      <c r="AN610">
        <v>0</v>
      </c>
      <c r="AO610">
        <v>0</v>
      </c>
      <c r="AP610">
        <v>0</v>
      </c>
      <c r="AQ610">
        <v>0</v>
      </c>
      <c r="AR610">
        <v>0</v>
      </c>
    </row>
    <row r="611" spans="1:44">
      <c r="A611">
        <f>ROW(Source!A233)</f>
        <v>233</v>
      </c>
      <c r="B611">
        <v>48585467</v>
      </c>
      <c r="C611">
        <v>48585461</v>
      </c>
      <c r="D611">
        <v>23129536</v>
      </c>
      <c r="E611">
        <v>1</v>
      </c>
      <c r="F611">
        <v>1</v>
      </c>
      <c r="G611">
        <v>1</v>
      </c>
      <c r="H611">
        <v>1</v>
      </c>
      <c r="I611" t="s">
        <v>989</v>
      </c>
      <c r="J611" t="s">
        <v>3</v>
      </c>
      <c r="K611" t="s">
        <v>990</v>
      </c>
      <c r="L611">
        <v>1369</v>
      </c>
      <c r="N611">
        <v>1013</v>
      </c>
      <c r="O611" t="s">
        <v>991</v>
      </c>
      <c r="P611" t="s">
        <v>991</v>
      </c>
      <c r="Q611">
        <v>1</v>
      </c>
      <c r="X611">
        <v>1.0900000000000001</v>
      </c>
      <c r="Y611">
        <v>0</v>
      </c>
      <c r="Z611">
        <v>0</v>
      </c>
      <c r="AA611">
        <v>0</v>
      </c>
      <c r="AB611">
        <v>8.2799999999999994</v>
      </c>
      <c r="AC611">
        <v>0</v>
      </c>
      <c r="AD611">
        <v>1</v>
      </c>
      <c r="AE611">
        <v>1</v>
      </c>
      <c r="AF611" t="s">
        <v>3</v>
      </c>
      <c r="AG611">
        <v>1.0900000000000001</v>
      </c>
      <c r="AH611">
        <v>2</v>
      </c>
      <c r="AI611">
        <v>48585462</v>
      </c>
      <c r="AJ611">
        <v>552</v>
      </c>
      <c r="AK611">
        <v>0</v>
      </c>
      <c r="AL611">
        <v>0</v>
      </c>
      <c r="AM611">
        <v>0</v>
      </c>
      <c r="AN611">
        <v>0</v>
      </c>
      <c r="AO611">
        <v>0</v>
      </c>
      <c r="AP611">
        <v>0</v>
      </c>
      <c r="AQ611">
        <v>0</v>
      </c>
      <c r="AR611">
        <v>0</v>
      </c>
    </row>
    <row r="612" spans="1:44">
      <c r="A612">
        <f>ROW(Source!A233)</f>
        <v>233</v>
      </c>
      <c r="B612">
        <v>48585468</v>
      </c>
      <c r="C612">
        <v>48585461</v>
      </c>
      <c r="D612">
        <v>40547104</v>
      </c>
      <c r="E612">
        <v>1</v>
      </c>
      <c r="F612">
        <v>1</v>
      </c>
      <c r="G612">
        <v>1</v>
      </c>
      <c r="H612">
        <v>2</v>
      </c>
      <c r="I612" t="s">
        <v>1397</v>
      </c>
      <c r="J612" t="s">
        <v>1398</v>
      </c>
      <c r="K612" t="s">
        <v>1399</v>
      </c>
      <c r="L612">
        <v>1368</v>
      </c>
      <c r="N612">
        <v>1011</v>
      </c>
      <c r="O612" t="s">
        <v>997</v>
      </c>
      <c r="P612" t="s">
        <v>997</v>
      </c>
      <c r="Q612">
        <v>1</v>
      </c>
      <c r="X612">
        <v>0.27</v>
      </c>
      <c r="Y612">
        <v>0</v>
      </c>
      <c r="Z612">
        <v>2.85</v>
      </c>
      <c r="AA612">
        <v>0</v>
      </c>
      <c r="AB612">
        <v>0</v>
      </c>
      <c r="AC612">
        <v>0</v>
      </c>
      <c r="AD612">
        <v>1</v>
      </c>
      <c r="AE612">
        <v>0</v>
      </c>
      <c r="AF612" t="s">
        <v>3</v>
      </c>
      <c r="AG612">
        <v>0.27</v>
      </c>
      <c r="AH612">
        <v>2</v>
      </c>
      <c r="AI612">
        <v>48585463</v>
      </c>
      <c r="AJ612">
        <v>553</v>
      </c>
      <c r="AK612">
        <v>0</v>
      </c>
      <c r="AL612">
        <v>0</v>
      </c>
      <c r="AM612">
        <v>0</v>
      </c>
      <c r="AN612">
        <v>0</v>
      </c>
      <c r="AO612">
        <v>0</v>
      </c>
      <c r="AP612">
        <v>0</v>
      </c>
      <c r="AQ612">
        <v>0</v>
      </c>
      <c r="AR612">
        <v>0</v>
      </c>
    </row>
    <row r="613" spans="1:44">
      <c r="A613">
        <f>ROW(Source!A233)</f>
        <v>233</v>
      </c>
      <c r="B613">
        <v>48585469</v>
      </c>
      <c r="C613">
        <v>48585461</v>
      </c>
      <c r="D613">
        <v>40548857</v>
      </c>
      <c r="E613">
        <v>1</v>
      </c>
      <c r="F613">
        <v>1</v>
      </c>
      <c r="G613">
        <v>1</v>
      </c>
      <c r="H613">
        <v>2</v>
      </c>
      <c r="I613" t="s">
        <v>1028</v>
      </c>
      <c r="J613" t="s">
        <v>1029</v>
      </c>
      <c r="K613" t="s">
        <v>1030</v>
      </c>
      <c r="L613">
        <v>1368</v>
      </c>
      <c r="N613">
        <v>1011</v>
      </c>
      <c r="O613" t="s">
        <v>997</v>
      </c>
      <c r="P613" t="s">
        <v>997</v>
      </c>
      <c r="Q613">
        <v>1</v>
      </c>
      <c r="X613">
        <v>0.01</v>
      </c>
      <c r="Y613">
        <v>0</v>
      </c>
      <c r="Z613">
        <v>91.76</v>
      </c>
      <c r="AA613">
        <v>10.35</v>
      </c>
      <c r="AB613">
        <v>0</v>
      </c>
      <c r="AC613">
        <v>0</v>
      </c>
      <c r="AD613">
        <v>1</v>
      </c>
      <c r="AE613">
        <v>0</v>
      </c>
      <c r="AF613" t="s">
        <v>3</v>
      </c>
      <c r="AG613">
        <v>0.01</v>
      </c>
      <c r="AH613">
        <v>2</v>
      </c>
      <c r="AI613">
        <v>48585464</v>
      </c>
      <c r="AJ613">
        <v>554</v>
      </c>
      <c r="AK613">
        <v>0</v>
      </c>
      <c r="AL613">
        <v>0</v>
      </c>
      <c r="AM613">
        <v>0</v>
      </c>
      <c r="AN613">
        <v>0</v>
      </c>
      <c r="AO613">
        <v>0</v>
      </c>
      <c r="AP613">
        <v>0</v>
      </c>
      <c r="AQ613">
        <v>0</v>
      </c>
      <c r="AR613">
        <v>0</v>
      </c>
    </row>
    <row r="614" spans="1:44">
      <c r="A614">
        <f>ROW(Source!A233)</f>
        <v>233</v>
      </c>
      <c r="B614">
        <v>48585470</v>
      </c>
      <c r="C614">
        <v>48585461</v>
      </c>
      <c r="D614">
        <v>40484911</v>
      </c>
      <c r="E614">
        <v>1</v>
      </c>
      <c r="F614">
        <v>1</v>
      </c>
      <c r="G614">
        <v>1</v>
      </c>
      <c r="H614">
        <v>3</v>
      </c>
      <c r="I614" t="s">
        <v>1388</v>
      </c>
      <c r="J614" t="s">
        <v>1389</v>
      </c>
      <c r="K614" t="s">
        <v>1390</v>
      </c>
      <c r="L614">
        <v>1346</v>
      </c>
      <c r="N614">
        <v>1009</v>
      </c>
      <c r="O614" t="s">
        <v>220</v>
      </c>
      <c r="P614" t="s">
        <v>220</v>
      </c>
      <c r="Q614">
        <v>1</v>
      </c>
      <c r="X614">
        <v>0.19</v>
      </c>
      <c r="Y614">
        <v>23.09</v>
      </c>
      <c r="Z614">
        <v>0</v>
      </c>
      <c r="AA614">
        <v>0</v>
      </c>
      <c r="AB614">
        <v>0</v>
      </c>
      <c r="AC614">
        <v>0</v>
      </c>
      <c r="AD614">
        <v>1</v>
      </c>
      <c r="AE614">
        <v>0</v>
      </c>
      <c r="AF614" t="s">
        <v>3</v>
      </c>
      <c r="AG614">
        <v>0.19</v>
      </c>
      <c r="AH614">
        <v>2</v>
      </c>
      <c r="AI614">
        <v>48585465</v>
      </c>
      <c r="AJ614">
        <v>555</v>
      </c>
      <c r="AK614">
        <v>0</v>
      </c>
      <c r="AL614">
        <v>0</v>
      </c>
      <c r="AM614">
        <v>0</v>
      </c>
      <c r="AN614">
        <v>0</v>
      </c>
      <c r="AO614">
        <v>0</v>
      </c>
      <c r="AP614">
        <v>0</v>
      </c>
      <c r="AQ614">
        <v>0</v>
      </c>
      <c r="AR614">
        <v>0</v>
      </c>
    </row>
    <row r="615" spans="1:44">
      <c r="A615">
        <f>ROW(Source!A233)</f>
        <v>233</v>
      </c>
      <c r="B615">
        <v>48585471</v>
      </c>
      <c r="C615">
        <v>48585461</v>
      </c>
      <c r="D615">
        <v>40489071</v>
      </c>
      <c r="E615">
        <v>1</v>
      </c>
      <c r="F615">
        <v>1</v>
      </c>
      <c r="G615">
        <v>1</v>
      </c>
      <c r="H615">
        <v>3</v>
      </c>
      <c r="I615" t="s">
        <v>1391</v>
      </c>
      <c r="J615" t="s">
        <v>1392</v>
      </c>
      <c r="K615" t="s">
        <v>1393</v>
      </c>
      <c r="L615">
        <v>1348</v>
      </c>
      <c r="N615">
        <v>1009</v>
      </c>
      <c r="O615" t="s">
        <v>40</v>
      </c>
      <c r="P615" t="s">
        <v>40</v>
      </c>
      <c r="Q615">
        <v>1000</v>
      </c>
      <c r="X615">
        <v>6.0000000000000002E-5</v>
      </c>
      <c r="Y615">
        <v>9040.01</v>
      </c>
      <c r="Z615">
        <v>0</v>
      </c>
      <c r="AA615">
        <v>0</v>
      </c>
      <c r="AB615">
        <v>0</v>
      </c>
      <c r="AC615">
        <v>0</v>
      </c>
      <c r="AD615">
        <v>1</v>
      </c>
      <c r="AE615">
        <v>0</v>
      </c>
      <c r="AF615" t="s">
        <v>3</v>
      </c>
      <c r="AG615">
        <v>6.0000000000000002E-5</v>
      </c>
      <c r="AH615">
        <v>2</v>
      </c>
      <c r="AI615">
        <v>48585466</v>
      </c>
      <c r="AJ615">
        <v>556</v>
      </c>
      <c r="AK615">
        <v>0</v>
      </c>
      <c r="AL615">
        <v>0</v>
      </c>
      <c r="AM615">
        <v>0</v>
      </c>
      <c r="AN615">
        <v>0</v>
      </c>
      <c r="AO615">
        <v>0</v>
      </c>
      <c r="AP615">
        <v>0</v>
      </c>
      <c r="AQ615">
        <v>0</v>
      </c>
      <c r="AR615">
        <v>0</v>
      </c>
    </row>
    <row r="616" spans="1:44">
      <c r="A616">
        <f>ROW(Source!A233)</f>
        <v>233</v>
      </c>
      <c r="B616">
        <v>48585472</v>
      </c>
      <c r="C616">
        <v>48585461</v>
      </c>
      <c r="D616">
        <v>40512524</v>
      </c>
      <c r="E616">
        <v>1</v>
      </c>
      <c r="F616">
        <v>1</v>
      </c>
      <c r="G616">
        <v>1</v>
      </c>
      <c r="H616">
        <v>3</v>
      </c>
      <c r="I616" t="s">
        <v>1595</v>
      </c>
      <c r="J616" t="s">
        <v>1596</v>
      </c>
      <c r="K616" t="s">
        <v>1597</v>
      </c>
      <c r="L616">
        <v>1346</v>
      </c>
      <c r="N616">
        <v>1009</v>
      </c>
      <c r="O616" t="s">
        <v>220</v>
      </c>
      <c r="P616" t="s">
        <v>220</v>
      </c>
      <c r="Q616">
        <v>1</v>
      </c>
      <c r="X616">
        <v>0</v>
      </c>
      <c r="Y616">
        <v>0</v>
      </c>
      <c r="Z616">
        <v>0</v>
      </c>
      <c r="AA616">
        <v>0</v>
      </c>
      <c r="AB616">
        <v>0</v>
      </c>
      <c r="AC616">
        <v>1</v>
      </c>
      <c r="AD616">
        <v>0</v>
      </c>
      <c r="AE616">
        <v>0</v>
      </c>
      <c r="AF616" t="s">
        <v>3</v>
      </c>
      <c r="AG616">
        <v>0</v>
      </c>
      <c r="AH616">
        <v>3</v>
      </c>
      <c r="AI616">
        <v>-1</v>
      </c>
      <c r="AJ616" t="s">
        <v>3</v>
      </c>
      <c r="AK616">
        <v>0</v>
      </c>
      <c r="AL616">
        <v>0</v>
      </c>
      <c r="AM616">
        <v>0</v>
      </c>
      <c r="AN616">
        <v>0</v>
      </c>
      <c r="AO616">
        <v>0</v>
      </c>
      <c r="AP616">
        <v>0</v>
      </c>
      <c r="AQ616">
        <v>0</v>
      </c>
      <c r="AR616">
        <v>0</v>
      </c>
    </row>
    <row r="617" spans="1:44">
      <c r="A617">
        <f>ROW(Source!A233)</f>
        <v>233</v>
      </c>
      <c r="B617">
        <v>48585473</v>
      </c>
      <c r="C617">
        <v>48585461</v>
      </c>
      <c r="D617">
        <v>40508301</v>
      </c>
      <c r="E617">
        <v>1</v>
      </c>
      <c r="F617">
        <v>1</v>
      </c>
      <c r="G617">
        <v>1</v>
      </c>
      <c r="H617">
        <v>3</v>
      </c>
      <c r="I617" t="s">
        <v>1622</v>
      </c>
      <c r="J617" t="s">
        <v>1623</v>
      </c>
      <c r="K617" t="s">
        <v>1624</v>
      </c>
      <c r="L617">
        <v>1354</v>
      </c>
      <c r="N617">
        <v>1010</v>
      </c>
      <c r="O617" t="s">
        <v>170</v>
      </c>
      <c r="P617" t="s">
        <v>170</v>
      </c>
      <c r="Q617">
        <v>1</v>
      </c>
      <c r="X617">
        <v>1</v>
      </c>
      <c r="Y617">
        <v>0</v>
      </c>
      <c r="Z617">
        <v>0</v>
      </c>
      <c r="AA617">
        <v>0</v>
      </c>
      <c r="AB617">
        <v>0</v>
      </c>
      <c r="AC617">
        <v>0</v>
      </c>
      <c r="AD617">
        <v>0</v>
      </c>
      <c r="AE617">
        <v>0</v>
      </c>
      <c r="AF617" t="s">
        <v>3</v>
      </c>
      <c r="AG617">
        <v>1</v>
      </c>
      <c r="AH617">
        <v>3</v>
      </c>
      <c r="AI617">
        <v>-1</v>
      </c>
      <c r="AJ617" t="s">
        <v>3</v>
      </c>
      <c r="AK617">
        <v>0</v>
      </c>
      <c r="AL617">
        <v>0</v>
      </c>
      <c r="AM617">
        <v>0</v>
      </c>
      <c r="AN617">
        <v>0</v>
      </c>
      <c r="AO617">
        <v>0</v>
      </c>
      <c r="AP617">
        <v>0</v>
      </c>
      <c r="AQ617">
        <v>0</v>
      </c>
      <c r="AR617">
        <v>0</v>
      </c>
    </row>
    <row r="618" spans="1:44">
      <c r="A618">
        <f>ROW(Source!A235)</f>
        <v>235</v>
      </c>
      <c r="B618">
        <v>48585486</v>
      </c>
      <c r="C618">
        <v>48585475</v>
      </c>
      <c r="D618">
        <v>23355901</v>
      </c>
      <c r="E618">
        <v>1</v>
      </c>
      <c r="F618">
        <v>1</v>
      </c>
      <c r="G618">
        <v>1</v>
      </c>
      <c r="H618">
        <v>1</v>
      </c>
      <c r="I618" t="s">
        <v>1412</v>
      </c>
      <c r="J618" t="s">
        <v>3</v>
      </c>
      <c r="K618" t="s">
        <v>1413</v>
      </c>
      <c r="L618">
        <v>1369</v>
      </c>
      <c r="N618">
        <v>1013</v>
      </c>
      <c r="O618" t="s">
        <v>991</v>
      </c>
      <c r="P618" t="s">
        <v>991</v>
      </c>
      <c r="Q618">
        <v>1</v>
      </c>
      <c r="X618">
        <v>2.3199999999999998</v>
      </c>
      <c r="Y618">
        <v>0</v>
      </c>
      <c r="Z618">
        <v>0</v>
      </c>
      <c r="AA618">
        <v>0</v>
      </c>
      <c r="AB618">
        <v>9.27</v>
      </c>
      <c r="AC618">
        <v>0</v>
      </c>
      <c r="AD618">
        <v>1</v>
      </c>
      <c r="AE618">
        <v>1</v>
      </c>
      <c r="AF618" t="s">
        <v>3</v>
      </c>
      <c r="AG618">
        <v>2.3199999999999998</v>
      </c>
      <c r="AH618">
        <v>2</v>
      </c>
      <c r="AI618">
        <v>48585476</v>
      </c>
      <c r="AJ618">
        <v>557</v>
      </c>
      <c r="AK618">
        <v>0</v>
      </c>
      <c r="AL618">
        <v>0</v>
      </c>
      <c r="AM618">
        <v>0</v>
      </c>
      <c r="AN618">
        <v>0</v>
      </c>
      <c r="AO618">
        <v>0</v>
      </c>
      <c r="AP618">
        <v>0</v>
      </c>
      <c r="AQ618">
        <v>0</v>
      </c>
      <c r="AR618">
        <v>0</v>
      </c>
    </row>
    <row r="619" spans="1:44">
      <c r="A619">
        <f>ROW(Source!A235)</f>
        <v>235</v>
      </c>
      <c r="B619">
        <v>48585487</v>
      </c>
      <c r="C619">
        <v>48585475</v>
      </c>
      <c r="D619">
        <v>121548</v>
      </c>
      <c r="E619">
        <v>1</v>
      </c>
      <c r="F619">
        <v>1</v>
      </c>
      <c r="G619">
        <v>1</v>
      </c>
      <c r="H619">
        <v>1</v>
      </c>
      <c r="I619" t="s">
        <v>24</v>
      </c>
      <c r="J619" t="s">
        <v>3</v>
      </c>
      <c r="K619" t="s">
        <v>992</v>
      </c>
      <c r="L619">
        <v>608254</v>
      </c>
      <c r="N619">
        <v>1013</v>
      </c>
      <c r="O619" t="s">
        <v>993</v>
      </c>
      <c r="P619" t="s">
        <v>993</v>
      </c>
      <c r="Q619">
        <v>1</v>
      </c>
      <c r="X619">
        <v>0.14000000000000001</v>
      </c>
      <c r="Y619">
        <v>0</v>
      </c>
      <c r="Z619">
        <v>0</v>
      </c>
      <c r="AA619">
        <v>0</v>
      </c>
      <c r="AB619">
        <v>0</v>
      </c>
      <c r="AC619">
        <v>0</v>
      </c>
      <c r="AD619">
        <v>1</v>
      </c>
      <c r="AE619">
        <v>2</v>
      </c>
      <c r="AF619" t="s">
        <v>3</v>
      </c>
      <c r="AG619">
        <v>0.14000000000000001</v>
      </c>
      <c r="AH619">
        <v>2</v>
      </c>
      <c r="AI619">
        <v>48585477</v>
      </c>
      <c r="AJ619">
        <v>558</v>
      </c>
      <c r="AK619">
        <v>0</v>
      </c>
      <c r="AL619">
        <v>0</v>
      </c>
      <c r="AM619">
        <v>0</v>
      </c>
      <c r="AN619">
        <v>0</v>
      </c>
      <c r="AO619">
        <v>0</v>
      </c>
      <c r="AP619">
        <v>0</v>
      </c>
      <c r="AQ619">
        <v>0</v>
      </c>
      <c r="AR619">
        <v>0</v>
      </c>
    </row>
    <row r="620" spans="1:44">
      <c r="A620">
        <f>ROW(Source!A235)</f>
        <v>235</v>
      </c>
      <c r="B620">
        <v>48585488</v>
      </c>
      <c r="C620">
        <v>48585475</v>
      </c>
      <c r="D620">
        <v>40546999</v>
      </c>
      <c r="E620">
        <v>1</v>
      </c>
      <c r="F620">
        <v>1</v>
      </c>
      <c r="G620">
        <v>1</v>
      </c>
      <c r="H620">
        <v>2</v>
      </c>
      <c r="I620" t="s">
        <v>1414</v>
      </c>
      <c r="J620" t="s">
        <v>1415</v>
      </c>
      <c r="K620" t="s">
        <v>1416</v>
      </c>
      <c r="L620">
        <v>1368</v>
      </c>
      <c r="N620">
        <v>1011</v>
      </c>
      <c r="O620" t="s">
        <v>997</v>
      </c>
      <c r="P620" t="s">
        <v>997</v>
      </c>
      <c r="Q620">
        <v>1</v>
      </c>
      <c r="X620">
        <v>0.14000000000000001</v>
      </c>
      <c r="Y620">
        <v>0</v>
      </c>
      <c r="Z620">
        <v>138.54</v>
      </c>
      <c r="AA620">
        <v>12.1</v>
      </c>
      <c r="AB620">
        <v>0</v>
      </c>
      <c r="AC620">
        <v>0</v>
      </c>
      <c r="AD620">
        <v>1</v>
      </c>
      <c r="AE620">
        <v>0</v>
      </c>
      <c r="AF620" t="s">
        <v>3</v>
      </c>
      <c r="AG620">
        <v>0.14000000000000001</v>
      </c>
      <c r="AH620">
        <v>2</v>
      </c>
      <c r="AI620">
        <v>48585478</v>
      </c>
      <c r="AJ620">
        <v>559</v>
      </c>
      <c r="AK620">
        <v>0</v>
      </c>
      <c r="AL620">
        <v>0</v>
      </c>
      <c r="AM620">
        <v>0</v>
      </c>
      <c r="AN620">
        <v>0</v>
      </c>
      <c r="AO620">
        <v>0</v>
      </c>
      <c r="AP620">
        <v>0</v>
      </c>
      <c r="AQ620">
        <v>0</v>
      </c>
      <c r="AR620">
        <v>0</v>
      </c>
    </row>
    <row r="621" spans="1:44">
      <c r="A621">
        <f>ROW(Source!A235)</f>
        <v>235</v>
      </c>
      <c r="B621">
        <v>48585489</v>
      </c>
      <c r="C621">
        <v>48585475</v>
      </c>
      <c r="D621">
        <v>40547214</v>
      </c>
      <c r="E621">
        <v>1</v>
      </c>
      <c r="F621">
        <v>1</v>
      </c>
      <c r="G621">
        <v>1</v>
      </c>
      <c r="H621">
        <v>2</v>
      </c>
      <c r="I621" t="s">
        <v>1104</v>
      </c>
      <c r="J621" t="s">
        <v>1105</v>
      </c>
      <c r="K621" t="s">
        <v>1106</v>
      </c>
      <c r="L621">
        <v>1368</v>
      </c>
      <c r="N621">
        <v>1011</v>
      </c>
      <c r="O621" t="s">
        <v>997</v>
      </c>
      <c r="P621" t="s">
        <v>997</v>
      </c>
      <c r="Q621">
        <v>1</v>
      </c>
      <c r="X621">
        <v>0.82</v>
      </c>
      <c r="Y621">
        <v>0</v>
      </c>
      <c r="Z621">
        <v>7.55</v>
      </c>
      <c r="AA621">
        <v>0</v>
      </c>
      <c r="AB621">
        <v>0</v>
      </c>
      <c r="AC621">
        <v>0</v>
      </c>
      <c r="AD621">
        <v>1</v>
      </c>
      <c r="AE621">
        <v>0</v>
      </c>
      <c r="AF621" t="s">
        <v>3</v>
      </c>
      <c r="AG621">
        <v>0.82</v>
      </c>
      <c r="AH621">
        <v>2</v>
      </c>
      <c r="AI621">
        <v>48585479</v>
      </c>
      <c r="AJ621">
        <v>560</v>
      </c>
      <c r="AK621">
        <v>0</v>
      </c>
      <c r="AL621">
        <v>0</v>
      </c>
      <c r="AM621">
        <v>0</v>
      </c>
      <c r="AN621">
        <v>0</v>
      </c>
      <c r="AO621">
        <v>0</v>
      </c>
      <c r="AP621">
        <v>0</v>
      </c>
      <c r="AQ621">
        <v>0</v>
      </c>
      <c r="AR621">
        <v>0</v>
      </c>
    </row>
    <row r="622" spans="1:44">
      <c r="A622">
        <f>ROW(Source!A235)</f>
        <v>235</v>
      </c>
      <c r="B622">
        <v>48585490</v>
      </c>
      <c r="C622">
        <v>48585475</v>
      </c>
      <c r="D622">
        <v>40548857</v>
      </c>
      <c r="E622">
        <v>1</v>
      </c>
      <c r="F622">
        <v>1</v>
      </c>
      <c r="G622">
        <v>1</v>
      </c>
      <c r="H622">
        <v>2</v>
      </c>
      <c r="I622" t="s">
        <v>1028</v>
      </c>
      <c r="J622" t="s">
        <v>1029</v>
      </c>
      <c r="K622" t="s">
        <v>1030</v>
      </c>
      <c r="L622">
        <v>1368</v>
      </c>
      <c r="N622">
        <v>1011</v>
      </c>
      <c r="O622" t="s">
        <v>997</v>
      </c>
      <c r="P622" t="s">
        <v>997</v>
      </c>
      <c r="Q622">
        <v>1</v>
      </c>
      <c r="X622">
        <v>0.14000000000000001</v>
      </c>
      <c r="Y622">
        <v>0</v>
      </c>
      <c r="Z622">
        <v>91.76</v>
      </c>
      <c r="AA622">
        <v>10.35</v>
      </c>
      <c r="AB622">
        <v>0</v>
      </c>
      <c r="AC622">
        <v>0</v>
      </c>
      <c r="AD622">
        <v>1</v>
      </c>
      <c r="AE622">
        <v>0</v>
      </c>
      <c r="AF622" t="s">
        <v>3</v>
      </c>
      <c r="AG622">
        <v>0.14000000000000001</v>
      </c>
      <c r="AH622">
        <v>2</v>
      </c>
      <c r="AI622">
        <v>48585480</v>
      </c>
      <c r="AJ622">
        <v>561</v>
      </c>
      <c r="AK622">
        <v>0</v>
      </c>
      <c r="AL622">
        <v>0</v>
      </c>
      <c r="AM622">
        <v>0</v>
      </c>
      <c r="AN622">
        <v>0</v>
      </c>
      <c r="AO622">
        <v>0</v>
      </c>
      <c r="AP622">
        <v>0</v>
      </c>
      <c r="AQ622">
        <v>0</v>
      </c>
      <c r="AR622">
        <v>0</v>
      </c>
    </row>
    <row r="623" spans="1:44">
      <c r="A623">
        <f>ROW(Source!A235)</f>
        <v>235</v>
      </c>
      <c r="B623">
        <v>48585491</v>
      </c>
      <c r="C623">
        <v>48585475</v>
      </c>
      <c r="D623">
        <v>40488834</v>
      </c>
      <c r="E623">
        <v>1</v>
      </c>
      <c r="F623">
        <v>1</v>
      </c>
      <c r="G623">
        <v>1</v>
      </c>
      <c r="H623">
        <v>3</v>
      </c>
      <c r="I623" t="s">
        <v>1417</v>
      </c>
      <c r="J623" t="s">
        <v>1418</v>
      </c>
      <c r="K623" t="s">
        <v>1419</v>
      </c>
      <c r="L623">
        <v>1346</v>
      </c>
      <c r="N623">
        <v>1009</v>
      </c>
      <c r="O623" t="s">
        <v>220</v>
      </c>
      <c r="P623" t="s">
        <v>220</v>
      </c>
      <c r="Q623">
        <v>1</v>
      </c>
      <c r="X623">
        <v>0.1</v>
      </c>
      <c r="Y623">
        <v>12.65</v>
      </c>
      <c r="Z623">
        <v>0</v>
      </c>
      <c r="AA623">
        <v>0</v>
      </c>
      <c r="AB623">
        <v>0</v>
      </c>
      <c r="AC623">
        <v>0</v>
      </c>
      <c r="AD623">
        <v>1</v>
      </c>
      <c r="AE623">
        <v>0</v>
      </c>
      <c r="AF623" t="s">
        <v>3</v>
      </c>
      <c r="AG623">
        <v>0.1</v>
      </c>
      <c r="AH623">
        <v>2</v>
      </c>
      <c r="AI623">
        <v>48585481</v>
      </c>
      <c r="AJ623">
        <v>562</v>
      </c>
      <c r="AK623">
        <v>0</v>
      </c>
      <c r="AL623">
        <v>0</v>
      </c>
      <c r="AM623">
        <v>0</v>
      </c>
      <c r="AN623">
        <v>0</v>
      </c>
      <c r="AO623">
        <v>0</v>
      </c>
      <c r="AP623">
        <v>0</v>
      </c>
      <c r="AQ623">
        <v>0</v>
      </c>
      <c r="AR623">
        <v>0</v>
      </c>
    </row>
    <row r="624" spans="1:44">
      <c r="A624">
        <f>ROW(Source!A235)</f>
        <v>235</v>
      </c>
      <c r="B624">
        <v>48585492</v>
      </c>
      <c r="C624">
        <v>48585475</v>
      </c>
      <c r="D624">
        <v>40489070</v>
      </c>
      <c r="E624">
        <v>1</v>
      </c>
      <c r="F624">
        <v>1</v>
      </c>
      <c r="G624">
        <v>1</v>
      </c>
      <c r="H624">
        <v>3</v>
      </c>
      <c r="I624" t="s">
        <v>1420</v>
      </c>
      <c r="J624" t="s">
        <v>1421</v>
      </c>
      <c r="K624" t="s">
        <v>1393</v>
      </c>
      <c r="L624">
        <v>1346</v>
      </c>
      <c r="N624">
        <v>1009</v>
      </c>
      <c r="O624" t="s">
        <v>220</v>
      </c>
      <c r="P624" t="s">
        <v>220</v>
      </c>
      <c r="Q624">
        <v>1</v>
      </c>
      <c r="X624">
        <v>0.17</v>
      </c>
      <c r="Y624">
        <v>9.49</v>
      </c>
      <c r="Z624">
        <v>0</v>
      </c>
      <c r="AA624">
        <v>0</v>
      </c>
      <c r="AB624">
        <v>0</v>
      </c>
      <c r="AC624">
        <v>0</v>
      </c>
      <c r="AD624">
        <v>1</v>
      </c>
      <c r="AE624">
        <v>0</v>
      </c>
      <c r="AF624" t="s">
        <v>3</v>
      </c>
      <c r="AG624">
        <v>0.17</v>
      </c>
      <c r="AH624">
        <v>2</v>
      </c>
      <c r="AI624">
        <v>48585482</v>
      </c>
      <c r="AJ624">
        <v>563</v>
      </c>
      <c r="AK624">
        <v>0</v>
      </c>
      <c r="AL624">
        <v>0</v>
      </c>
      <c r="AM624">
        <v>0</v>
      </c>
      <c r="AN624">
        <v>0</v>
      </c>
      <c r="AO624">
        <v>0</v>
      </c>
      <c r="AP624">
        <v>0</v>
      </c>
      <c r="AQ624">
        <v>0</v>
      </c>
      <c r="AR624">
        <v>0</v>
      </c>
    </row>
    <row r="625" spans="1:44">
      <c r="A625">
        <f>ROW(Source!A235)</f>
        <v>235</v>
      </c>
      <c r="B625">
        <v>48585493</v>
      </c>
      <c r="C625">
        <v>48585475</v>
      </c>
      <c r="D625">
        <v>40485257</v>
      </c>
      <c r="E625">
        <v>1</v>
      </c>
      <c r="F625">
        <v>1</v>
      </c>
      <c r="G625">
        <v>1</v>
      </c>
      <c r="H625">
        <v>3</v>
      </c>
      <c r="I625" t="s">
        <v>1422</v>
      </c>
      <c r="J625" t="s">
        <v>1423</v>
      </c>
      <c r="K625" t="s">
        <v>1424</v>
      </c>
      <c r="L625">
        <v>1346</v>
      </c>
      <c r="N625">
        <v>1009</v>
      </c>
      <c r="O625" t="s">
        <v>220</v>
      </c>
      <c r="P625" t="s">
        <v>220</v>
      </c>
      <c r="Q625">
        <v>1</v>
      </c>
      <c r="X625">
        <v>0.03</v>
      </c>
      <c r="Y625">
        <v>29.04</v>
      </c>
      <c r="Z625">
        <v>0</v>
      </c>
      <c r="AA625">
        <v>0</v>
      </c>
      <c r="AB625">
        <v>0</v>
      </c>
      <c r="AC625">
        <v>0</v>
      </c>
      <c r="AD625">
        <v>1</v>
      </c>
      <c r="AE625">
        <v>0</v>
      </c>
      <c r="AF625" t="s">
        <v>3</v>
      </c>
      <c r="AG625">
        <v>0.03</v>
      </c>
      <c r="AH625">
        <v>2</v>
      </c>
      <c r="AI625">
        <v>48585483</v>
      </c>
      <c r="AJ625">
        <v>564</v>
      </c>
      <c r="AK625">
        <v>0</v>
      </c>
      <c r="AL625">
        <v>0</v>
      </c>
      <c r="AM625">
        <v>0</v>
      </c>
      <c r="AN625">
        <v>0</v>
      </c>
      <c r="AO625">
        <v>0</v>
      </c>
      <c r="AP625">
        <v>0</v>
      </c>
      <c r="AQ625">
        <v>0</v>
      </c>
      <c r="AR625">
        <v>0</v>
      </c>
    </row>
    <row r="626" spans="1:44">
      <c r="A626">
        <f>ROW(Source!A235)</f>
        <v>235</v>
      </c>
      <c r="B626">
        <v>48585494</v>
      </c>
      <c r="C626">
        <v>48585475</v>
      </c>
      <c r="D626">
        <v>40502918</v>
      </c>
      <c r="E626">
        <v>1</v>
      </c>
      <c r="F626">
        <v>1</v>
      </c>
      <c r="G626">
        <v>1</v>
      </c>
      <c r="H626">
        <v>3</v>
      </c>
      <c r="I626" t="s">
        <v>1425</v>
      </c>
      <c r="J626" t="s">
        <v>1426</v>
      </c>
      <c r="K626" t="s">
        <v>1427</v>
      </c>
      <c r="L626">
        <v>1348</v>
      </c>
      <c r="N626">
        <v>1009</v>
      </c>
      <c r="O626" t="s">
        <v>40</v>
      </c>
      <c r="P626" t="s">
        <v>40</v>
      </c>
      <c r="Q626">
        <v>1000</v>
      </c>
      <c r="X626">
        <v>1.4999999999999999E-2</v>
      </c>
      <c r="Y626">
        <v>11672.49</v>
      </c>
      <c r="Z626">
        <v>0</v>
      </c>
      <c r="AA626">
        <v>0</v>
      </c>
      <c r="AB626">
        <v>0</v>
      </c>
      <c r="AC626">
        <v>0</v>
      </c>
      <c r="AD626">
        <v>1</v>
      </c>
      <c r="AE626">
        <v>0</v>
      </c>
      <c r="AF626" t="s">
        <v>3</v>
      </c>
      <c r="AG626">
        <v>1.4999999999999999E-2</v>
      </c>
      <c r="AH626">
        <v>2</v>
      </c>
      <c r="AI626">
        <v>48585484</v>
      </c>
      <c r="AJ626">
        <v>565</v>
      </c>
      <c r="AK626">
        <v>0</v>
      </c>
      <c r="AL626">
        <v>0</v>
      </c>
      <c r="AM626">
        <v>0</v>
      </c>
      <c r="AN626">
        <v>0</v>
      </c>
      <c r="AO626">
        <v>0</v>
      </c>
      <c r="AP626">
        <v>0</v>
      </c>
      <c r="AQ626">
        <v>0</v>
      </c>
      <c r="AR626">
        <v>0</v>
      </c>
    </row>
    <row r="627" spans="1:44">
      <c r="A627">
        <f>ROW(Source!A235)</f>
        <v>235</v>
      </c>
      <c r="B627">
        <v>48585495</v>
      </c>
      <c r="C627">
        <v>48585475</v>
      </c>
      <c r="D627">
        <v>40546487</v>
      </c>
      <c r="E627">
        <v>1</v>
      </c>
      <c r="F627">
        <v>1</v>
      </c>
      <c r="G627">
        <v>1</v>
      </c>
      <c r="H627">
        <v>3</v>
      </c>
      <c r="I627" t="s">
        <v>1428</v>
      </c>
      <c r="J627" t="s">
        <v>1429</v>
      </c>
      <c r="K627" t="s">
        <v>1430</v>
      </c>
      <c r="L627">
        <v>1374</v>
      </c>
      <c r="N627">
        <v>1013</v>
      </c>
      <c r="O627" t="s">
        <v>1431</v>
      </c>
      <c r="P627" t="s">
        <v>1431</v>
      </c>
      <c r="Q627">
        <v>1</v>
      </c>
      <c r="X627">
        <v>0.43</v>
      </c>
      <c r="Y627">
        <v>1</v>
      </c>
      <c r="Z627">
        <v>0</v>
      </c>
      <c r="AA627">
        <v>0</v>
      </c>
      <c r="AB627">
        <v>0</v>
      </c>
      <c r="AC627">
        <v>0</v>
      </c>
      <c r="AD627">
        <v>1</v>
      </c>
      <c r="AE627">
        <v>0</v>
      </c>
      <c r="AF627" t="s">
        <v>3</v>
      </c>
      <c r="AG627">
        <v>0.43</v>
      </c>
      <c r="AH627">
        <v>2</v>
      </c>
      <c r="AI627">
        <v>48585485</v>
      </c>
      <c r="AJ627">
        <v>566</v>
      </c>
      <c r="AK627">
        <v>0</v>
      </c>
      <c r="AL627">
        <v>0</v>
      </c>
      <c r="AM627">
        <v>0</v>
      </c>
      <c r="AN627">
        <v>0</v>
      </c>
      <c r="AO627">
        <v>0</v>
      </c>
      <c r="AP627">
        <v>0</v>
      </c>
      <c r="AQ627">
        <v>0</v>
      </c>
      <c r="AR627">
        <v>0</v>
      </c>
    </row>
    <row r="628" spans="1:44">
      <c r="A628">
        <f>ROW(Source!A237)</f>
        <v>237</v>
      </c>
      <c r="B628">
        <v>48585501</v>
      </c>
      <c r="C628">
        <v>48585497</v>
      </c>
      <c r="D628">
        <v>23355901</v>
      </c>
      <c r="E628">
        <v>1</v>
      </c>
      <c r="F628">
        <v>1</v>
      </c>
      <c r="G628">
        <v>1</v>
      </c>
      <c r="H628">
        <v>1</v>
      </c>
      <c r="I628" t="s">
        <v>1412</v>
      </c>
      <c r="J628" t="s">
        <v>3</v>
      </c>
      <c r="K628" t="s">
        <v>1413</v>
      </c>
      <c r="L628">
        <v>1369</v>
      </c>
      <c r="N628">
        <v>1013</v>
      </c>
      <c r="O628" t="s">
        <v>991</v>
      </c>
      <c r="P628" t="s">
        <v>991</v>
      </c>
      <c r="Q628">
        <v>1</v>
      </c>
      <c r="X628">
        <v>1.03</v>
      </c>
      <c r="Y628">
        <v>0</v>
      </c>
      <c r="Z628">
        <v>0</v>
      </c>
      <c r="AA628">
        <v>0</v>
      </c>
      <c r="AB628">
        <v>9.27</v>
      </c>
      <c r="AC628">
        <v>0</v>
      </c>
      <c r="AD628">
        <v>1</v>
      </c>
      <c r="AE628">
        <v>1</v>
      </c>
      <c r="AF628" t="s">
        <v>3</v>
      </c>
      <c r="AG628">
        <v>1.03</v>
      </c>
      <c r="AH628">
        <v>2</v>
      </c>
      <c r="AI628">
        <v>48585498</v>
      </c>
      <c r="AJ628">
        <v>567</v>
      </c>
      <c r="AK628">
        <v>0</v>
      </c>
      <c r="AL628">
        <v>0</v>
      </c>
      <c r="AM628">
        <v>0</v>
      </c>
      <c r="AN628">
        <v>0</v>
      </c>
      <c r="AO628">
        <v>0</v>
      </c>
      <c r="AP628">
        <v>0</v>
      </c>
      <c r="AQ628">
        <v>0</v>
      </c>
      <c r="AR628">
        <v>0</v>
      </c>
    </row>
    <row r="629" spans="1:44">
      <c r="A629">
        <f>ROW(Source!A237)</f>
        <v>237</v>
      </c>
      <c r="B629">
        <v>48585502</v>
      </c>
      <c r="C629">
        <v>48585497</v>
      </c>
      <c r="D629">
        <v>40546354</v>
      </c>
      <c r="E629">
        <v>1</v>
      </c>
      <c r="F629">
        <v>1</v>
      </c>
      <c r="G629">
        <v>1</v>
      </c>
      <c r="H629">
        <v>3</v>
      </c>
      <c r="I629" t="s">
        <v>1432</v>
      </c>
      <c r="J629" t="s">
        <v>1433</v>
      </c>
      <c r="K629" t="s">
        <v>1434</v>
      </c>
      <c r="L629">
        <v>1346</v>
      </c>
      <c r="N629">
        <v>1009</v>
      </c>
      <c r="O629" t="s">
        <v>220</v>
      </c>
      <c r="P629" t="s">
        <v>220</v>
      </c>
      <c r="Q629">
        <v>1</v>
      </c>
      <c r="X629">
        <v>4.2000000000000003E-2</v>
      </c>
      <c r="Y629">
        <v>26.84</v>
      </c>
      <c r="Z629">
        <v>0</v>
      </c>
      <c r="AA629">
        <v>0</v>
      </c>
      <c r="AB629">
        <v>0</v>
      </c>
      <c r="AC629">
        <v>0</v>
      </c>
      <c r="AD629">
        <v>1</v>
      </c>
      <c r="AE629">
        <v>0</v>
      </c>
      <c r="AF629" t="s">
        <v>3</v>
      </c>
      <c r="AG629">
        <v>4.2000000000000003E-2</v>
      </c>
      <c r="AH629">
        <v>2</v>
      </c>
      <c r="AI629">
        <v>48585499</v>
      </c>
      <c r="AJ629">
        <v>568</v>
      </c>
      <c r="AK629">
        <v>0</v>
      </c>
      <c r="AL629">
        <v>0</v>
      </c>
      <c r="AM629">
        <v>0</v>
      </c>
      <c r="AN629">
        <v>0</v>
      </c>
      <c r="AO629">
        <v>0</v>
      </c>
      <c r="AP629">
        <v>0</v>
      </c>
      <c r="AQ629">
        <v>0</v>
      </c>
      <c r="AR629">
        <v>0</v>
      </c>
    </row>
    <row r="630" spans="1:44">
      <c r="A630">
        <f>ROW(Source!A237)</f>
        <v>237</v>
      </c>
      <c r="B630">
        <v>48585503</v>
      </c>
      <c r="C630">
        <v>48585497</v>
      </c>
      <c r="D630">
        <v>40546487</v>
      </c>
      <c r="E630">
        <v>1</v>
      </c>
      <c r="F630">
        <v>1</v>
      </c>
      <c r="G630">
        <v>1</v>
      </c>
      <c r="H630">
        <v>3</v>
      </c>
      <c r="I630" t="s">
        <v>1428</v>
      </c>
      <c r="J630" t="s">
        <v>1429</v>
      </c>
      <c r="K630" t="s">
        <v>1430</v>
      </c>
      <c r="L630">
        <v>1374</v>
      </c>
      <c r="N630">
        <v>1013</v>
      </c>
      <c r="O630" t="s">
        <v>1431</v>
      </c>
      <c r="P630" t="s">
        <v>1431</v>
      </c>
      <c r="Q630">
        <v>1</v>
      </c>
      <c r="X630">
        <v>0.19</v>
      </c>
      <c r="Y630">
        <v>1</v>
      </c>
      <c r="Z630">
        <v>0</v>
      </c>
      <c r="AA630">
        <v>0</v>
      </c>
      <c r="AB630">
        <v>0</v>
      </c>
      <c r="AC630">
        <v>0</v>
      </c>
      <c r="AD630">
        <v>1</v>
      </c>
      <c r="AE630">
        <v>0</v>
      </c>
      <c r="AF630" t="s">
        <v>3</v>
      </c>
      <c r="AG630">
        <v>0.19</v>
      </c>
      <c r="AH630">
        <v>2</v>
      </c>
      <c r="AI630">
        <v>48585500</v>
      </c>
      <c r="AJ630">
        <v>569</v>
      </c>
      <c r="AK630">
        <v>0</v>
      </c>
      <c r="AL630">
        <v>0</v>
      </c>
      <c r="AM630">
        <v>0</v>
      </c>
      <c r="AN630">
        <v>0</v>
      </c>
      <c r="AO630">
        <v>0</v>
      </c>
      <c r="AP630">
        <v>0</v>
      </c>
      <c r="AQ630">
        <v>0</v>
      </c>
      <c r="AR630">
        <v>0</v>
      </c>
    </row>
    <row r="631" spans="1:44">
      <c r="A631">
        <f>ROW(Source!A241)</f>
        <v>241</v>
      </c>
      <c r="B631">
        <v>48585510</v>
      </c>
      <c r="C631">
        <v>48585507</v>
      </c>
      <c r="D631">
        <v>23146426</v>
      </c>
      <c r="E631">
        <v>1</v>
      </c>
      <c r="F631">
        <v>1</v>
      </c>
      <c r="G631">
        <v>1</v>
      </c>
      <c r="H631">
        <v>1</v>
      </c>
      <c r="I631" t="s">
        <v>1102</v>
      </c>
      <c r="J631" t="s">
        <v>3</v>
      </c>
      <c r="K631" t="s">
        <v>1103</v>
      </c>
      <c r="L631">
        <v>1369</v>
      </c>
      <c r="N631">
        <v>1013</v>
      </c>
      <c r="O631" t="s">
        <v>991</v>
      </c>
      <c r="P631" t="s">
        <v>991</v>
      </c>
      <c r="Q631">
        <v>1</v>
      </c>
      <c r="X631">
        <v>6.67</v>
      </c>
      <c r="Y631">
        <v>0</v>
      </c>
      <c r="Z631">
        <v>0</v>
      </c>
      <c r="AA631">
        <v>0</v>
      </c>
      <c r="AB631">
        <v>9.27</v>
      </c>
      <c r="AC631">
        <v>0</v>
      </c>
      <c r="AD631">
        <v>1</v>
      </c>
      <c r="AE631">
        <v>1</v>
      </c>
      <c r="AF631" t="s">
        <v>3</v>
      </c>
      <c r="AG631">
        <v>6.67</v>
      </c>
      <c r="AH631">
        <v>2</v>
      </c>
      <c r="AI631">
        <v>48585508</v>
      </c>
      <c r="AJ631">
        <v>570</v>
      </c>
      <c r="AK631">
        <v>0</v>
      </c>
      <c r="AL631">
        <v>0</v>
      </c>
      <c r="AM631">
        <v>0</v>
      </c>
      <c r="AN631">
        <v>0</v>
      </c>
      <c r="AO631">
        <v>0</v>
      </c>
      <c r="AP631">
        <v>0</v>
      </c>
      <c r="AQ631">
        <v>0</v>
      </c>
      <c r="AR631">
        <v>0</v>
      </c>
    </row>
    <row r="632" spans="1:44">
      <c r="A632">
        <f>ROW(Source!A241)</f>
        <v>241</v>
      </c>
      <c r="B632">
        <v>48585511</v>
      </c>
      <c r="C632">
        <v>48585507</v>
      </c>
      <c r="D632">
        <v>40548857</v>
      </c>
      <c r="E632">
        <v>1</v>
      </c>
      <c r="F632">
        <v>1</v>
      </c>
      <c r="G632">
        <v>1</v>
      </c>
      <c r="H632">
        <v>2</v>
      </c>
      <c r="I632" t="s">
        <v>1028</v>
      </c>
      <c r="J632" t="s">
        <v>1029</v>
      </c>
      <c r="K632" t="s">
        <v>1030</v>
      </c>
      <c r="L632">
        <v>1368</v>
      </c>
      <c r="N632">
        <v>1011</v>
      </c>
      <c r="O632" t="s">
        <v>997</v>
      </c>
      <c r="P632" t="s">
        <v>997</v>
      </c>
      <c r="Q632">
        <v>1</v>
      </c>
      <c r="X632">
        <v>0.43</v>
      </c>
      <c r="Y632">
        <v>0</v>
      </c>
      <c r="Z632">
        <v>91.76</v>
      </c>
      <c r="AA632">
        <v>10.35</v>
      </c>
      <c r="AB632">
        <v>0</v>
      </c>
      <c r="AC632">
        <v>0</v>
      </c>
      <c r="AD632">
        <v>1</v>
      </c>
      <c r="AE632">
        <v>0</v>
      </c>
      <c r="AF632" t="s">
        <v>3</v>
      </c>
      <c r="AG632">
        <v>0.43</v>
      </c>
      <c r="AH632">
        <v>2</v>
      </c>
      <c r="AI632">
        <v>48585509</v>
      </c>
      <c r="AJ632">
        <v>571</v>
      </c>
      <c r="AK632">
        <v>0</v>
      </c>
      <c r="AL632">
        <v>0</v>
      </c>
      <c r="AM632">
        <v>0</v>
      </c>
      <c r="AN632">
        <v>0</v>
      </c>
      <c r="AO632">
        <v>0</v>
      </c>
      <c r="AP632">
        <v>0</v>
      </c>
      <c r="AQ632">
        <v>0</v>
      </c>
      <c r="AR632">
        <v>0</v>
      </c>
    </row>
    <row r="633" spans="1:44">
      <c r="A633">
        <f>ROW(Source!A241)</f>
        <v>241</v>
      </c>
      <c r="B633">
        <v>48585512</v>
      </c>
      <c r="C633">
        <v>48585507</v>
      </c>
      <c r="D633">
        <v>40485258</v>
      </c>
      <c r="E633">
        <v>1</v>
      </c>
      <c r="F633">
        <v>1</v>
      </c>
      <c r="G633">
        <v>1</v>
      </c>
      <c r="H633">
        <v>3</v>
      </c>
      <c r="I633" t="s">
        <v>630</v>
      </c>
      <c r="J633" t="s">
        <v>632</v>
      </c>
      <c r="K633" t="s">
        <v>631</v>
      </c>
      <c r="L633">
        <v>1296</v>
      </c>
      <c r="N633">
        <v>1002</v>
      </c>
      <c r="O633" t="s">
        <v>286</v>
      </c>
      <c r="P633" t="s">
        <v>286</v>
      </c>
      <c r="Q633">
        <v>1</v>
      </c>
      <c r="X633">
        <v>2.5</v>
      </c>
      <c r="Y633">
        <v>377.47</v>
      </c>
      <c r="Z633">
        <v>0</v>
      </c>
      <c r="AA633">
        <v>0</v>
      </c>
      <c r="AB633">
        <v>0</v>
      </c>
      <c r="AC633">
        <v>0</v>
      </c>
      <c r="AD633">
        <v>1</v>
      </c>
      <c r="AE633">
        <v>0</v>
      </c>
      <c r="AF633" t="s">
        <v>3</v>
      </c>
      <c r="AG633">
        <v>2.5</v>
      </c>
      <c r="AH633">
        <v>3</v>
      </c>
      <c r="AI633">
        <v>-1</v>
      </c>
      <c r="AJ633" t="s">
        <v>3</v>
      </c>
      <c r="AK633">
        <v>0</v>
      </c>
      <c r="AL633">
        <v>0</v>
      </c>
      <c r="AM633">
        <v>0</v>
      </c>
      <c r="AN633">
        <v>0</v>
      </c>
      <c r="AO633">
        <v>0</v>
      </c>
      <c r="AP633">
        <v>0</v>
      </c>
      <c r="AQ633">
        <v>0</v>
      </c>
      <c r="AR633">
        <v>0</v>
      </c>
    </row>
    <row r="634" spans="1:44">
      <c r="A634">
        <f>ROW(Source!A241)</f>
        <v>241</v>
      </c>
      <c r="B634">
        <v>48585513</v>
      </c>
      <c r="C634">
        <v>48585507</v>
      </c>
      <c r="D634">
        <v>40485668</v>
      </c>
      <c r="E634">
        <v>1</v>
      </c>
      <c r="F634">
        <v>1</v>
      </c>
      <c r="G634">
        <v>1</v>
      </c>
      <c r="H634">
        <v>3</v>
      </c>
      <c r="I634" t="s">
        <v>627</v>
      </c>
      <c r="J634" t="s">
        <v>629</v>
      </c>
      <c r="K634" t="s">
        <v>628</v>
      </c>
      <c r="L634">
        <v>1301</v>
      </c>
      <c r="N634">
        <v>1003</v>
      </c>
      <c r="O634" t="s">
        <v>116</v>
      </c>
      <c r="P634" t="s">
        <v>116</v>
      </c>
      <c r="Q634">
        <v>1</v>
      </c>
      <c r="X634">
        <v>26</v>
      </c>
      <c r="Y634">
        <v>3.04</v>
      </c>
      <c r="Z634">
        <v>0</v>
      </c>
      <c r="AA634">
        <v>0</v>
      </c>
      <c r="AB634">
        <v>0</v>
      </c>
      <c r="AC634">
        <v>0</v>
      </c>
      <c r="AD634">
        <v>1</v>
      </c>
      <c r="AE634">
        <v>0</v>
      </c>
      <c r="AF634" t="s">
        <v>3</v>
      </c>
      <c r="AG634">
        <v>26</v>
      </c>
      <c r="AH634">
        <v>3</v>
      </c>
      <c r="AI634">
        <v>-1</v>
      </c>
      <c r="AJ634" t="s">
        <v>3</v>
      </c>
      <c r="AK634">
        <v>0</v>
      </c>
      <c r="AL634">
        <v>0</v>
      </c>
      <c r="AM634">
        <v>0</v>
      </c>
      <c r="AN634">
        <v>0</v>
      </c>
      <c r="AO634">
        <v>0</v>
      </c>
      <c r="AP634">
        <v>0</v>
      </c>
      <c r="AQ634">
        <v>0</v>
      </c>
      <c r="AR634">
        <v>0</v>
      </c>
    </row>
    <row r="635" spans="1:44">
      <c r="A635">
        <f>ROW(Source!A241)</f>
        <v>241</v>
      </c>
      <c r="B635">
        <v>48585514</v>
      </c>
      <c r="C635">
        <v>48585507</v>
      </c>
      <c r="D635">
        <v>40493358</v>
      </c>
      <c r="E635">
        <v>1</v>
      </c>
      <c r="F635">
        <v>1</v>
      </c>
      <c r="G635">
        <v>1</v>
      </c>
      <c r="H635">
        <v>3</v>
      </c>
      <c r="I635" t="s">
        <v>624</v>
      </c>
      <c r="J635" t="s">
        <v>626</v>
      </c>
      <c r="K635" t="s">
        <v>625</v>
      </c>
      <c r="L635">
        <v>1327</v>
      </c>
      <c r="N635">
        <v>1005</v>
      </c>
      <c r="O635" t="s">
        <v>105</v>
      </c>
      <c r="P635" t="s">
        <v>105</v>
      </c>
      <c r="Q635">
        <v>1</v>
      </c>
      <c r="X635">
        <v>11</v>
      </c>
      <c r="Y635">
        <v>370.47</v>
      </c>
      <c r="Z635">
        <v>0</v>
      </c>
      <c r="AA635">
        <v>0</v>
      </c>
      <c r="AB635">
        <v>0</v>
      </c>
      <c r="AC635">
        <v>0</v>
      </c>
      <c r="AD635">
        <v>1</v>
      </c>
      <c r="AE635">
        <v>0</v>
      </c>
      <c r="AF635" t="s">
        <v>3</v>
      </c>
      <c r="AG635">
        <v>11</v>
      </c>
      <c r="AH635">
        <v>3</v>
      </c>
      <c r="AI635">
        <v>-1</v>
      </c>
      <c r="AJ635" t="s">
        <v>3</v>
      </c>
      <c r="AK635">
        <v>0</v>
      </c>
      <c r="AL635">
        <v>0</v>
      </c>
      <c r="AM635">
        <v>0</v>
      </c>
      <c r="AN635">
        <v>0</v>
      </c>
      <c r="AO635">
        <v>0</v>
      </c>
      <c r="AP635">
        <v>0</v>
      </c>
      <c r="AQ635">
        <v>0</v>
      </c>
      <c r="AR635">
        <v>0</v>
      </c>
    </row>
    <row r="636" spans="1:44">
      <c r="A636">
        <f>ROW(Source!A241)</f>
        <v>241</v>
      </c>
      <c r="B636">
        <v>48585515</v>
      </c>
      <c r="C636">
        <v>48585507</v>
      </c>
      <c r="D636">
        <v>40496512</v>
      </c>
      <c r="E636">
        <v>1</v>
      </c>
      <c r="F636">
        <v>1</v>
      </c>
      <c r="G636">
        <v>1</v>
      </c>
      <c r="H636">
        <v>3</v>
      </c>
      <c r="I636" t="s">
        <v>620</v>
      </c>
      <c r="J636" t="s">
        <v>622</v>
      </c>
      <c r="K636" t="s">
        <v>621</v>
      </c>
      <c r="L636">
        <v>1296</v>
      </c>
      <c r="N636">
        <v>1002</v>
      </c>
      <c r="O636" t="s">
        <v>286</v>
      </c>
      <c r="P636" t="s">
        <v>286</v>
      </c>
      <c r="Q636">
        <v>1</v>
      </c>
      <c r="X636">
        <v>1.5</v>
      </c>
      <c r="Y636">
        <v>66.58</v>
      </c>
      <c r="Z636">
        <v>0</v>
      </c>
      <c r="AA636">
        <v>0</v>
      </c>
      <c r="AB636">
        <v>0</v>
      </c>
      <c r="AC636">
        <v>0</v>
      </c>
      <c r="AD636">
        <v>1</v>
      </c>
      <c r="AE636">
        <v>0</v>
      </c>
      <c r="AF636" t="s">
        <v>3</v>
      </c>
      <c r="AG636">
        <v>1.5</v>
      </c>
      <c r="AH636">
        <v>3</v>
      </c>
      <c r="AI636">
        <v>-1</v>
      </c>
      <c r="AJ636" t="s">
        <v>3</v>
      </c>
      <c r="AK636">
        <v>0</v>
      </c>
      <c r="AL636">
        <v>0</v>
      </c>
      <c r="AM636">
        <v>0</v>
      </c>
      <c r="AN636">
        <v>0</v>
      </c>
      <c r="AO636">
        <v>0</v>
      </c>
      <c r="AP636">
        <v>0</v>
      </c>
      <c r="AQ636">
        <v>0</v>
      </c>
      <c r="AR636">
        <v>0</v>
      </c>
    </row>
    <row r="637" spans="1:44">
      <c r="A637">
        <f>ROW(Source!A241)</f>
        <v>241</v>
      </c>
      <c r="B637">
        <v>48585516</v>
      </c>
      <c r="C637">
        <v>48585507</v>
      </c>
      <c r="D637">
        <v>40496544</v>
      </c>
      <c r="E637">
        <v>1</v>
      </c>
      <c r="F637">
        <v>1</v>
      </c>
      <c r="G637">
        <v>1</v>
      </c>
      <c r="H637">
        <v>3</v>
      </c>
      <c r="I637" t="s">
        <v>617</v>
      </c>
      <c r="J637" t="s">
        <v>619</v>
      </c>
      <c r="K637" t="s">
        <v>618</v>
      </c>
      <c r="L637">
        <v>1296</v>
      </c>
      <c r="N637">
        <v>1002</v>
      </c>
      <c r="O637" t="s">
        <v>286</v>
      </c>
      <c r="P637" t="s">
        <v>286</v>
      </c>
      <c r="Q637">
        <v>1</v>
      </c>
      <c r="X637">
        <v>5.7000000000000002E-2</v>
      </c>
      <c r="Y637">
        <v>166.01</v>
      </c>
      <c r="Z637">
        <v>0</v>
      </c>
      <c r="AA637">
        <v>0</v>
      </c>
      <c r="AB637">
        <v>0</v>
      </c>
      <c r="AC637">
        <v>0</v>
      </c>
      <c r="AD637">
        <v>1</v>
      </c>
      <c r="AE637">
        <v>0</v>
      </c>
      <c r="AF637" t="s">
        <v>3</v>
      </c>
      <c r="AG637">
        <v>5.7000000000000002E-2</v>
      </c>
      <c r="AH637">
        <v>3</v>
      </c>
      <c r="AI637">
        <v>-1</v>
      </c>
      <c r="AJ637" t="s">
        <v>3</v>
      </c>
      <c r="AK637">
        <v>0</v>
      </c>
      <c r="AL637">
        <v>0</v>
      </c>
      <c r="AM637">
        <v>0</v>
      </c>
      <c r="AN637">
        <v>0</v>
      </c>
      <c r="AO637">
        <v>0</v>
      </c>
      <c r="AP637">
        <v>0</v>
      </c>
      <c r="AQ637">
        <v>0</v>
      </c>
      <c r="AR637">
        <v>0</v>
      </c>
    </row>
    <row r="638" spans="1:44">
      <c r="A638">
        <f>ROW(Source!A248)</f>
        <v>248</v>
      </c>
      <c r="B638">
        <v>48585531</v>
      </c>
      <c r="C638">
        <v>48585523</v>
      </c>
      <c r="D638">
        <v>23134555</v>
      </c>
      <c r="E638">
        <v>1</v>
      </c>
      <c r="F638">
        <v>1</v>
      </c>
      <c r="G638">
        <v>1</v>
      </c>
      <c r="H638">
        <v>1</v>
      </c>
      <c r="I638" t="s">
        <v>1001</v>
      </c>
      <c r="J638" t="s">
        <v>3</v>
      </c>
      <c r="K638" t="s">
        <v>1002</v>
      </c>
      <c r="L638">
        <v>1369</v>
      </c>
      <c r="N638">
        <v>1013</v>
      </c>
      <c r="O638" t="s">
        <v>991</v>
      </c>
      <c r="P638" t="s">
        <v>991</v>
      </c>
      <c r="Q638">
        <v>1</v>
      </c>
      <c r="X638">
        <v>1.46</v>
      </c>
      <c r="Y638">
        <v>0</v>
      </c>
      <c r="Z638">
        <v>0</v>
      </c>
      <c r="AA638">
        <v>0</v>
      </c>
      <c r="AB638">
        <v>8.3800000000000008</v>
      </c>
      <c r="AC638">
        <v>0</v>
      </c>
      <c r="AD638">
        <v>1</v>
      </c>
      <c r="AE638">
        <v>1</v>
      </c>
      <c r="AF638" t="s">
        <v>3</v>
      </c>
      <c r="AG638">
        <v>1.46</v>
      </c>
      <c r="AH638">
        <v>2</v>
      </c>
      <c r="AI638">
        <v>48585524</v>
      </c>
      <c r="AJ638">
        <v>572</v>
      </c>
      <c r="AK638">
        <v>0</v>
      </c>
      <c r="AL638">
        <v>0</v>
      </c>
      <c r="AM638">
        <v>0</v>
      </c>
      <c r="AN638">
        <v>0</v>
      </c>
      <c r="AO638">
        <v>0</v>
      </c>
      <c r="AP638">
        <v>0</v>
      </c>
      <c r="AQ638">
        <v>0</v>
      </c>
      <c r="AR638">
        <v>0</v>
      </c>
    </row>
    <row r="639" spans="1:44">
      <c r="A639">
        <f>ROW(Source!A248)</f>
        <v>248</v>
      </c>
      <c r="B639">
        <v>48585532</v>
      </c>
      <c r="C639">
        <v>48585523</v>
      </c>
      <c r="D639">
        <v>40547214</v>
      </c>
      <c r="E639">
        <v>1</v>
      </c>
      <c r="F639">
        <v>1</v>
      </c>
      <c r="G639">
        <v>1</v>
      </c>
      <c r="H639">
        <v>2</v>
      </c>
      <c r="I639" t="s">
        <v>1104</v>
      </c>
      <c r="J639" t="s">
        <v>1105</v>
      </c>
      <c r="K639" t="s">
        <v>1106</v>
      </c>
      <c r="L639">
        <v>1368</v>
      </c>
      <c r="N639">
        <v>1011</v>
      </c>
      <c r="O639" t="s">
        <v>997</v>
      </c>
      <c r="P639" t="s">
        <v>997</v>
      </c>
      <c r="Q639">
        <v>1</v>
      </c>
      <c r="X639">
        <v>0.12</v>
      </c>
      <c r="Y639">
        <v>0</v>
      </c>
      <c r="Z639">
        <v>7.55</v>
      </c>
      <c r="AA639">
        <v>0</v>
      </c>
      <c r="AB639">
        <v>0</v>
      </c>
      <c r="AC639">
        <v>0</v>
      </c>
      <c r="AD639">
        <v>1</v>
      </c>
      <c r="AE639">
        <v>0</v>
      </c>
      <c r="AF639" t="s">
        <v>3</v>
      </c>
      <c r="AG639">
        <v>0.12</v>
      </c>
      <c r="AH639">
        <v>2</v>
      </c>
      <c r="AI639">
        <v>48585525</v>
      </c>
      <c r="AJ639">
        <v>573</v>
      </c>
      <c r="AK639">
        <v>0</v>
      </c>
      <c r="AL639">
        <v>0</v>
      </c>
      <c r="AM639">
        <v>0</v>
      </c>
      <c r="AN639">
        <v>0</v>
      </c>
      <c r="AO639">
        <v>0</v>
      </c>
      <c r="AP639">
        <v>0</v>
      </c>
      <c r="AQ639">
        <v>0</v>
      </c>
      <c r="AR639">
        <v>0</v>
      </c>
    </row>
    <row r="640" spans="1:44">
      <c r="A640">
        <f>ROW(Source!A248)</f>
        <v>248</v>
      </c>
      <c r="B640">
        <v>48585533</v>
      </c>
      <c r="C640">
        <v>48585523</v>
      </c>
      <c r="D640">
        <v>40548544</v>
      </c>
      <c r="E640">
        <v>1</v>
      </c>
      <c r="F640">
        <v>1</v>
      </c>
      <c r="G640">
        <v>1</v>
      </c>
      <c r="H640">
        <v>2</v>
      </c>
      <c r="I640" t="s">
        <v>1110</v>
      </c>
      <c r="J640" t="s">
        <v>1111</v>
      </c>
      <c r="K640" t="s">
        <v>1112</v>
      </c>
      <c r="L640">
        <v>1368</v>
      </c>
      <c r="N640">
        <v>1011</v>
      </c>
      <c r="O640" t="s">
        <v>997</v>
      </c>
      <c r="P640" t="s">
        <v>997</v>
      </c>
      <c r="Q640">
        <v>1</v>
      </c>
      <c r="X640">
        <v>0.27</v>
      </c>
      <c r="Y640">
        <v>0</v>
      </c>
      <c r="Z640">
        <v>2.15</v>
      </c>
      <c r="AA640">
        <v>0</v>
      </c>
      <c r="AB640">
        <v>0</v>
      </c>
      <c r="AC640">
        <v>0</v>
      </c>
      <c r="AD640">
        <v>1</v>
      </c>
      <c r="AE640">
        <v>0</v>
      </c>
      <c r="AF640" t="s">
        <v>3</v>
      </c>
      <c r="AG640">
        <v>0.27</v>
      </c>
      <c r="AH640">
        <v>2</v>
      </c>
      <c r="AI640">
        <v>48585526</v>
      </c>
      <c r="AJ640">
        <v>574</v>
      </c>
      <c r="AK640">
        <v>0</v>
      </c>
      <c r="AL640">
        <v>0</v>
      </c>
      <c r="AM640">
        <v>0</v>
      </c>
      <c r="AN640">
        <v>0</v>
      </c>
      <c r="AO640">
        <v>0</v>
      </c>
      <c r="AP640">
        <v>0</v>
      </c>
      <c r="AQ640">
        <v>0</v>
      </c>
      <c r="AR640">
        <v>0</v>
      </c>
    </row>
    <row r="641" spans="1:44">
      <c r="A641">
        <f>ROW(Source!A248)</f>
        <v>248</v>
      </c>
      <c r="B641">
        <v>48585534</v>
      </c>
      <c r="C641">
        <v>48585523</v>
      </c>
      <c r="D641">
        <v>40548857</v>
      </c>
      <c r="E641">
        <v>1</v>
      </c>
      <c r="F641">
        <v>1</v>
      </c>
      <c r="G641">
        <v>1</v>
      </c>
      <c r="H641">
        <v>2</v>
      </c>
      <c r="I641" t="s">
        <v>1028</v>
      </c>
      <c r="J641" t="s">
        <v>1029</v>
      </c>
      <c r="K641" t="s">
        <v>1030</v>
      </c>
      <c r="L641">
        <v>1368</v>
      </c>
      <c r="N641">
        <v>1011</v>
      </c>
      <c r="O641" t="s">
        <v>997</v>
      </c>
      <c r="P641" t="s">
        <v>997</v>
      </c>
      <c r="Q641">
        <v>1</v>
      </c>
      <c r="X641">
        <v>0.01</v>
      </c>
      <c r="Y641">
        <v>0</v>
      </c>
      <c r="Z641">
        <v>91.76</v>
      </c>
      <c r="AA641">
        <v>10.35</v>
      </c>
      <c r="AB641">
        <v>0</v>
      </c>
      <c r="AC641">
        <v>0</v>
      </c>
      <c r="AD641">
        <v>1</v>
      </c>
      <c r="AE641">
        <v>0</v>
      </c>
      <c r="AF641" t="s">
        <v>3</v>
      </c>
      <c r="AG641">
        <v>0.01</v>
      </c>
      <c r="AH641">
        <v>2</v>
      </c>
      <c r="AI641">
        <v>48585527</v>
      </c>
      <c r="AJ641">
        <v>575</v>
      </c>
      <c r="AK641">
        <v>0</v>
      </c>
      <c r="AL641">
        <v>0</v>
      </c>
      <c r="AM641">
        <v>0</v>
      </c>
      <c r="AN641">
        <v>0</v>
      </c>
      <c r="AO641">
        <v>0</v>
      </c>
      <c r="AP641">
        <v>0</v>
      </c>
      <c r="AQ641">
        <v>0</v>
      </c>
      <c r="AR641">
        <v>0</v>
      </c>
    </row>
    <row r="642" spans="1:44">
      <c r="A642">
        <f>ROW(Source!A248)</f>
        <v>248</v>
      </c>
      <c r="B642">
        <v>48585535</v>
      </c>
      <c r="C642">
        <v>48585523</v>
      </c>
      <c r="D642">
        <v>40488840</v>
      </c>
      <c r="E642">
        <v>1</v>
      </c>
      <c r="F642">
        <v>1</v>
      </c>
      <c r="G642">
        <v>1</v>
      </c>
      <c r="H642">
        <v>3</v>
      </c>
      <c r="I642" t="s">
        <v>1385</v>
      </c>
      <c r="J642" t="s">
        <v>1386</v>
      </c>
      <c r="K642" t="s">
        <v>1387</v>
      </c>
      <c r="L642">
        <v>1348</v>
      </c>
      <c r="N642">
        <v>1009</v>
      </c>
      <c r="O642" t="s">
        <v>40</v>
      </c>
      <c r="P642" t="s">
        <v>40</v>
      </c>
      <c r="Q642">
        <v>1000</v>
      </c>
      <c r="X642">
        <v>1.1E-4</v>
      </c>
      <c r="Y642">
        <v>10362</v>
      </c>
      <c r="Z642">
        <v>0</v>
      </c>
      <c r="AA642">
        <v>0</v>
      </c>
      <c r="AB642">
        <v>0</v>
      </c>
      <c r="AC642">
        <v>0</v>
      </c>
      <c r="AD642">
        <v>1</v>
      </c>
      <c r="AE642">
        <v>0</v>
      </c>
      <c r="AF642" t="s">
        <v>3</v>
      </c>
      <c r="AG642">
        <v>1.1E-4</v>
      </c>
      <c r="AH642">
        <v>2</v>
      </c>
      <c r="AI642">
        <v>48585528</v>
      </c>
      <c r="AJ642">
        <v>576</v>
      </c>
      <c r="AK642">
        <v>0</v>
      </c>
      <c r="AL642">
        <v>0</v>
      </c>
      <c r="AM642">
        <v>0</v>
      </c>
      <c r="AN642">
        <v>0</v>
      </c>
      <c r="AO642">
        <v>0</v>
      </c>
      <c r="AP642">
        <v>0</v>
      </c>
      <c r="AQ642">
        <v>0</v>
      </c>
      <c r="AR642">
        <v>0</v>
      </c>
    </row>
    <row r="643" spans="1:44">
      <c r="A643">
        <f>ROW(Source!A248)</f>
        <v>248</v>
      </c>
      <c r="B643">
        <v>48585536</v>
      </c>
      <c r="C643">
        <v>48585523</v>
      </c>
      <c r="D643">
        <v>40504525</v>
      </c>
      <c r="E643">
        <v>1</v>
      </c>
      <c r="F643">
        <v>1</v>
      </c>
      <c r="G643">
        <v>1</v>
      </c>
      <c r="H643">
        <v>3</v>
      </c>
      <c r="I643" t="s">
        <v>1435</v>
      </c>
      <c r="J643" t="s">
        <v>1436</v>
      </c>
      <c r="K643" t="s">
        <v>1437</v>
      </c>
      <c r="L643">
        <v>1348</v>
      </c>
      <c r="N643">
        <v>1009</v>
      </c>
      <c r="O643" t="s">
        <v>40</v>
      </c>
      <c r="P643" t="s">
        <v>40</v>
      </c>
      <c r="Q643">
        <v>1000</v>
      </c>
      <c r="X643">
        <v>4.2999999999999999E-4</v>
      </c>
      <c r="Y643">
        <v>6594</v>
      </c>
      <c r="Z643">
        <v>0</v>
      </c>
      <c r="AA643">
        <v>0</v>
      </c>
      <c r="AB643">
        <v>0</v>
      </c>
      <c r="AC643">
        <v>0</v>
      </c>
      <c r="AD643">
        <v>1</v>
      </c>
      <c r="AE643">
        <v>0</v>
      </c>
      <c r="AF643" t="s">
        <v>3</v>
      </c>
      <c r="AG643">
        <v>4.2999999999999999E-4</v>
      </c>
      <c r="AH643">
        <v>2</v>
      </c>
      <c r="AI643">
        <v>48585529</v>
      </c>
      <c r="AJ643">
        <v>577</v>
      </c>
      <c r="AK643">
        <v>0</v>
      </c>
      <c r="AL643">
        <v>0</v>
      </c>
      <c r="AM643">
        <v>0</v>
      </c>
      <c r="AN643">
        <v>0</v>
      </c>
      <c r="AO643">
        <v>0</v>
      </c>
      <c r="AP643">
        <v>0</v>
      </c>
      <c r="AQ643">
        <v>0</v>
      </c>
      <c r="AR643">
        <v>0</v>
      </c>
    </row>
    <row r="644" spans="1:44">
      <c r="A644">
        <f>ROW(Source!A248)</f>
        <v>248</v>
      </c>
      <c r="B644">
        <v>48585537</v>
      </c>
      <c r="C644">
        <v>48585523</v>
      </c>
      <c r="D644">
        <v>40509176</v>
      </c>
      <c r="E644">
        <v>1</v>
      </c>
      <c r="F644">
        <v>1</v>
      </c>
      <c r="G644">
        <v>1</v>
      </c>
      <c r="H644">
        <v>3</v>
      </c>
      <c r="I644" t="s">
        <v>1640</v>
      </c>
      <c r="J644" t="s">
        <v>1641</v>
      </c>
      <c r="K644" t="s">
        <v>1642</v>
      </c>
      <c r="L644">
        <v>1354</v>
      </c>
      <c r="N644">
        <v>1010</v>
      </c>
      <c r="O644" t="s">
        <v>170</v>
      </c>
      <c r="P644" t="s">
        <v>170</v>
      </c>
      <c r="Q644">
        <v>1</v>
      </c>
      <c r="X644">
        <v>1</v>
      </c>
      <c r="Y644">
        <v>0</v>
      </c>
      <c r="Z644">
        <v>0</v>
      </c>
      <c r="AA644">
        <v>0</v>
      </c>
      <c r="AB644">
        <v>0</v>
      </c>
      <c r="AC644">
        <v>0</v>
      </c>
      <c r="AD644">
        <v>0</v>
      </c>
      <c r="AE644">
        <v>0</v>
      </c>
      <c r="AF644" t="s">
        <v>3</v>
      </c>
      <c r="AG644">
        <v>1</v>
      </c>
      <c r="AH644">
        <v>3</v>
      </c>
      <c r="AI644">
        <v>-1</v>
      </c>
      <c r="AJ644" t="s">
        <v>3</v>
      </c>
      <c r="AK644">
        <v>0</v>
      </c>
      <c r="AL644">
        <v>0</v>
      </c>
      <c r="AM644">
        <v>0</v>
      </c>
      <c r="AN644">
        <v>0</v>
      </c>
      <c r="AO644">
        <v>0</v>
      </c>
      <c r="AP644">
        <v>0</v>
      </c>
      <c r="AQ644">
        <v>0</v>
      </c>
      <c r="AR644">
        <v>0</v>
      </c>
    </row>
    <row r="645" spans="1:44">
      <c r="A645">
        <f>ROW(Source!A248)</f>
        <v>248</v>
      </c>
      <c r="B645">
        <v>48585538</v>
      </c>
      <c r="C645">
        <v>48585523</v>
      </c>
      <c r="D645">
        <v>40517390</v>
      </c>
      <c r="E645">
        <v>1</v>
      </c>
      <c r="F645">
        <v>1</v>
      </c>
      <c r="G645">
        <v>1</v>
      </c>
      <c r="H645">
        <v>3</v>
      </c>
      <c r="I645" t="s">
        <v>1400</v>
      </c>
      <c r="J645" t="s">
        <v>1401</v>
      </c>
      <c r="K645" t="s">
        <v>1402</v>
      </c>
      <c r="L645">
        <v>1339</v>
      </c>
      <c r="N645">
        <v>1007</v>
      </c>
      <c r="O645" t="s">
        <v>1040</v>
      </c>
      <c r="P645" t="s">
        <v>1040</v>
      </c>
      <c r="Q645">
        <v>1</v>
      </c>
      <c r="X645">
        <v>2.9999999999999997E-4</v>
      </c>
      <c r="Y645">
        <v>432</v>
      </c>
      <c r="Z645">
        <v>0</v>
      </c>
      <c r="AA645">
        <v>0</v>
      </c>
      <c r="AB645">
        <v>0</v>
      </c>
      <c r="AC645">
        <v>0</v>
      </c>
      <c r="AD645">
        <v>1</v>
      </c>
      <c r="AE645">
        <v>0</v>
      </c>
      <c r="AF645" t="s">
        <v>3</v>
      </c>
      <c r="AG645">
        <v>2.9999999999999997E-4</v>
      </c>
      <c r="AH645">
        <v>2</v>
      </c>
      <c r="AI645">
        <v>48585530</v>
      </c>
      <c r="AJ645">
        <v>578</v>
      </c>
      <c r="AK645">
        <v>0</v>
      </c>
      <c r="AL645">
        <v>0</v>
      </c>
      <c r="AM645">
        <v>0</v>
      </c>
      <c r="AN645">
        <v>0</v>
      </c>
      <c r="AO645">
        <v>0</v>
      </c>
      <c r="AP645">
        <v>0</v>
      </c>
      <c r="AQ645">
        <v>0</v>
      </c>
      <c r="AR645">
        <v>0</v>
      </c>
    </row>
    <row r="646" spans="1:44">
      <c r="A646">
        <f>ROW(Source!A250)</f>
        <v>250</v>
      </c>
      <c r="B646">
        <v>48585552</v>
      </c>
      <c r="C646">
        <v>48585540</v>
      </c>
      <c r="D646">
        <v>23134955</v>
      </c>
      <c r="E646">
        <v>1</v>
      </c>
      <c r="F646">
        <v>1</v>
      </c>
      <c r="G646">
        <v>1</v>
      </c>
      <c r="H646">
        <v>1</v>
      </c>
      <c r="I646" t="s">
        <v>1020</v>
      </c>
      <c r="J646" t="s">
        <v>3</v>
      </c>
      <c r="K646" t="s">
        <v>1021</v>
      </c>
      <c r="L646">
        <v>1369</v>
      </c>
      <c r="N646">
        <v>1013</v>
      </c>
      <c r="O646" t="s">
        <v>991</v>
      </c>
      <c r="P646" t="s">
        <v>991</v>
      </c>
      <c r="Q646">
        <v>1</v>
      </c>
      <c r="X646">
        <v>167.86</v>
      </c>
      <c r="Y646">
        <v>0</v>
      </c>
      <c r="Z646">
        <v>0</v>
      </c>
      <c r="AA646">
        <v>0</v>
      </c>
      <c r="AB646">
        <v>8.17</v>
      </c>
      <c r="AC646">
        <v>0</v>
      </c>
      <c r="AD646">
        <v>1</v>
      </c>
      <c r="AE646">
        <v>1</v>
      </c>
      <c r="AF646" t="s">
        <v>3</v>
      </c>
      <c r="AG646">
        <v>167.86</v>
      </c>
      <c r="AH646">
        <v>2</v>
      </c>
      <c r="AI646">
        <v>48585541</v>
      </c>
      <c r="AJ646">
        <v>579</v>
      </c>
      <c r="AK646">
        <v>0</v>
      </c>
      <c r="AL646">
        <v>0</v>
      </c>
      <c r="AM646">
        <v>0</v>
      </c>
      <c r="AN646">
        <v>0</v>
      </c>
      <c r="AO646">
        <v>0</v>
      </c>
      <c r="AP646">
        <v>0</v>
      </c>
      <c r="AQ646">
        <v>0</v>
      </c>
      <c r="AR646">
        <v>0</v>
      </c>
    </row>
    <row r="647" spans="1:44">
      <c r="A647">
        <f>ROW(Source!A250)</f>
        <v>250</v>
      </c>
      <c r="B647">
        <v>48585553</v>
      </c>
      <c r="C647">
        <v>48585540</v>
      </c>
      <c r="D647">
        <v>121548</v>
      </c>
      <c r="E647">
        <v>1</v>
      </c>
      <c r="F647">
        <v>1</v>
      </c>
      <c r="G647">
        <v>1</v>
      </c>
      <c r="H647">
        <v>1</v>
      </c>
      <c r="I647" t="s">
        <v>24</v>
      </c>
      <c r="J647" t="s">
        <v>3</v>
      </c>
      <c r="K647" t="s">
        <v>992</v>
      </c>
      <c r="L647">
        <v>608254</v>
      </c>
      <c r="N647">
        <v>1013</v>
      </c>
      <c r="O647" t="s">
        <v>993</v>
      </c>
      <c r="P647" t="s">
        <v>993</v>
      </c>
      <c r="Q647">
        <v>1</v>
      </c>
      <c r="X647">
        <v>0.52</v>
      </c>
      <c r="Y647">
        <v>0</v>
      </c>
      <c r="Z647">
        <v>0</v>
      </c>
      <c r="AA647">
        <v>0</v>
      </c>
      <c r="AB647">
        <v>0</v>
      </c>
      <c r="AC647">
        <v>0</v>
      </c>
      <c r="AD647">
        <v>1</v>
      </c>
      <c r="AE647">
        <v>2</v>
      </c>
      <c r="AF647" t="s">
        <v>3</v>
      </c>
      <c r="AG647">
        <v>0.52</v>
      </c>
      <c r="AH647">
        <v>2</v>
      </c>
      <c r="AI647">
        <v>48585542</v>
      </c>
      <c r="AJ647">
        <v>580</v>
      </c>
      <c r="AK647">
        <v>0</v>
      </c>
      <c r="AL647">
        <v>0</v>
      </c>
      <c r="AM647">
        <v>0</v>
      </c>
      <c r="AN647">
        <v>0</v>
      </c>
      <c r="AO647">
        <v>0</v>
      </c>
      <c r="AP647">
        <v>0</v>
      </c>
      <c r="AQ647">
        <v>0</v>
      </c>
      <c r="AR647">
        <v>0</v>
      </c>
    </row>
    <row r="648" spans="1:44">
      <c r="A648">
        <f>ROW(Source!A250)</f>
        <v>250</v>
      </c>
      <c r="B648">
        <v>48585554</v>
      </c>
      <c r="C648">
        <v>48585540</v>
      </c>
      <c r="D648">
        <v>40547010</v>
      </c>
      <c r="E648">
        <v>1</v>
      </c>
      <c r="F648">
        <v>1</v>
      </c>
      <c r="G648">
        <v>1</v>
      </c>
      <c r="H648">
        <v>2</v>
      </c>
      <c r="I648" t="s">
        <v>1052</v>
      </c>
      <c r="J648" t="s">
        <v>1053</v>
      </c>
      <c r="K648" t="s">
        <v>1054</v>
      </c>
      <c r="L648">
        <v>1368</v>
      </c>
      <c r="N648">
        <v>1011</v>
      </c>
      <c r="O648" t="s">
        <v>997</v>
      </c>
      <c r="P648" t="s">
        <v>997</v>
      </c>
      <c r="Q648">
        <v>1</v>
      </c>
      <c r="X648">
        <v>0.52</v>
      </c>
      <c r="Y648">
        <v>0</v>
      </c>
      <c r="Z648">
        <v>124.14</v>
      </c>
      <c r="AA648">
        <v>12.1</v>
      </c>
      <c r="AB648">
        <v>0</v>
      </c>
      <c r="AC648">
        <v>0</v>
      </c>
      <c r="AD648">
        <v>1</v>
      </c>
      <c r="AE648">
        <v>0</v>
      </c>
      <c r="AF648" t="s">
        <v>3</v>
      </c>
      <c r="AG648">
        <v>0.52</v>
      </c>
      <c r="AH648">
        <v>2</v>
      </c>
      <c r="AI648">
        <v>48585543</v>
      </c>
      <c r="AJ648">
        <v>581</v>
      </c>
      <c r="AK648">
        <v>0</v>
      </c>
      <c r="AL648">
        <v>0</v>
      </c>
      <c r="AM648">
        <v>0</v>
      </c>
      <c r="AN648">
        <v>0</v>
      </c>
      <c r="AO648">
        <v>0</v>
      </c>
      <c r="AP648">
        <v>0</v>
      </c>
      <c r="AQ648">
        <v>0</v>
      </c>
      <c r="AR648">
        <v>0</v>
      </c>
    </row>
    <row r="649" spans="1:44">
      <c r="A649">
        <f>ROW(Source!A250)</f>
        <v>250</v>
      </c>
      <c r="B649">
        <v>48585555</v>
      </c>
      <c r="C649">
        <v>48585540</v>
      </c>
      <c r="D649">
        <v>40547108</v>
      </c>
      <c r="E649">
        <v>1</v>
      </c>
      <c r="F649">
        <v>1</v>
      </c>
      <c r="G649">
        <v>1</v>
      </c>
      <c r="H649">
        <v>2</v>
      </c>
      <c r="I649" t="s">
        <v>1379</v>
      </c>
      <c r="J649" t="s">
        <v>1380</v>
      </c>
      <c r="K649" t="s">
        <v>1381</v>
      </c>
      <c r="L649">
        <v>1368</v>
      </c>
      <c r="N649">
        <v>1011</v>
      </c>
      <c r="O649" t="s">
        <v>997</v>
      </c>
      <c r="P649" t="s">
        <v>997</v>
      </c>
      <c r="Q649">
        <v>1</v>
      </c>
      <c r="X649">
        <v>0.39</v>
      </c>
      <c r="Y649">
        <v>0</v>
      </c>
      <c r="Z649">
        <v>6.9</v>
      </c>
      <c r="AA649">
        <v>0</v>
      </c>
      <c r="AB649">
        <v>0</v>
      </c>
      <c r="AC649">
        <v>0</v>
      </c>
      <c r="AD649">
        <v>1</v>
      </c>
      <c r="AE649">
        <v>0</v>
      </c>
      <c r="AF649" t="s">
        <v>3</v>
      </c>
      <c r="AG649">
        <v>0.39</v>
      </c>
      <c r="AH649">
        <v>2</v>
      </c>
      <c r="AI649">
        <v>48585544</v>
      </c>
      <c r="AJ649">
        <v>582</v>
      </c>
      <c r="AK649">
        <v>0</v>
      </c>
      <c r="AL649">
        <v>0</v>
      </c>
      <c r="AM649">
        <v>0</v>
      </c>
      <c r="AN649">
        <v>0</v>
      </c>
      <c r="AO649">
        <v>0</v>
      </c>
      <c r="AP649">
        <v>0</v>
      </c>
      <c r="AQ649">
        <v>0</v>
      </c>
      <c r="AR649">
        <v>0</v>
      </c>
    </row>
    <row r="650" spans="1:44">
      <c r="A650">
        <f>ROW(Source!A250)</f>
        <v>250</v>
      </c>
      <c r="B650">
        <v>48585556</v>
      </c>
      <c r="C650">
        <v>48585540</v>
      </c>
      <c r="D650">
        <v>40547214</v>
      </c>
      <c r="E650">
        <v>1</v>
      </c>
      <c r="F650">
        <v>1</v>
      </c>
      <c r="G650">
        <v>1</v>
      </c>
      <c r="H650">
        <v>2</v>
      </c>
      <c r="I650" t="s">
        <v>1104</v>
      </c>
      <c r="J650" t="s">
        <v>1105</v>
      </c>
      <c r="K650" t="s">
        <v>1106</v>
      </c>
      <c r="L650">
        <v>1368</v>
      </c>
      <c r="N650">
        <v>1011</v>
      </c>
      <c r="O650" t="s">
        <v>997</v>
      </c>
      <c r="P650" t="s">
        <v>997</v>
      </c>
      <c r="Q650">
        <v>1</v>
      </c>
      <c r="X650">
        <v>1.79</v>
      </c>
      <c r="Y650">
        <v>0</v>
      </c>
      <c r="Z650">
        <v>7.55</v>
      </c>
      <c r="AA650">
        <v>0</v>
      </c>
      <c r="AB650">
        <v>0</v>
      </c>
      <c r="AC650">
        <v>0</v>
      </c>
      <c r="AD650">
        <v>1</v>
      </c>
      <c r="AE650">
        <v>0</v>
      </c>
      <c r="AF650" t="s">
        <v>3</v>
      </c>
      <c r="AG650">
        <v>1.79</v>
      </c>
      <c r="AH650">
        <v>2</v>
      </c>
      <c r="AI650">
        <v>48585545</v>
      </c>
      <c r="AJ650">
        <v>583</v>
      </c>
      <c r="AK650">
        <v>0</v>
      </c>
      <c r="AL650">
        <v>0</v>
      </c>
      <c r="AM650">
        <v>0</v>
      </c>
      <c r="AN650">
        <v>0</v>
      </c>
      <c r="AO650">
        <v>0</v>
      </c>
      <c r="AP650">
        <v>0</v>
      </c>
      <c r="AQ650">
        <v>0</v>
      </c>
      <c r="AR650">
        <v>0</v>
      </c>
    </row>
    <row r="651" spans="1:44">
      <c r="A651">
        <f>ROW(Source!A250)</f>
        <v>250</v>
      </c>
      <c r="B651">
        <v>48585557</v>
      </c>
      <c r="C651">
        <v>48585540</v>
      </c>
      <c r="D651">
        <v>40548857</v>
      </c>
      <c r="E651">
        <v>1</v>
      </c>
      <c r="F651">
        <v>1</v>
      </c>
      <c r="G651">
        <v>1</v>
      </c>
      <c r="H651">
        <v>2</v>
      </c>
      <c r="I651" t="s">
        <v>1028</v>
      </c>
      <c r="J651" t="s">
        <v>1029</v>
      </c>
      <c r="K651" t="s">
        <v>1030</v>
      </c>
      <c r="L651">
        <v>1368</v>
      </c>
      <c r="N651">
        <v>1011</v>
      </c>
      <c r="O651" t="s">
        <v>997</v>
      </c>
      <c r="P651" t="s">
        <v>997</v>
      </c>
      <c r="Q651">
        <v>1</v>
      </c>
      <c r="X651">
        <v>0.78</v>
      </c>
      <c r="Y651">
        <v>0</v>
      </c>
      <c r="Z651">
        <v>91.76</v>
      </c>
      <c r="AA651">
        <v>10.35</v>
      </c>
      <c r="AB651">
        <v>0</v>
      </c>
      <c r="AC651">
        <v>0</v>
      </c>
      <c r="AD651">
        <v>1</v>
      </c>
      <c r="AE651">
        <v>0</v>
      </c>
      <c r="AF651" t="s">
        <v>3</v>
      </c>
      <c r="AG651">
        <v>0.78</v>
      </c>
      <c r="AH651">
        <v>2</v>
      </c>
      <c r="AI651">
        <v>48585546</v>
      </c>
      <c r="AJ651">
        <v>584</v>
      </c>
      <c r="AK651">
        <v>0</v>
      </c>
      <c r="AL651">
        <v>0</v>
      </c>
      <c r="AM651">
        <v>0</v>
      </c>
      <c r="AN651">
        <v>0</v>
      </c>
      <c r="AO651">
        <v>0</v>
      </c>
      <c r="AP651">
        <v>0</v>
      </c>
      <c r="AQ651">
        <v>0</v>
      </c>
      <c r="AR651">
        <v>0</v>
      </c>
    </row>
    <row r="652" spans="1:44">
      <c r="A652">
        <f>ROW(Source!A250)</f>
        <v>250</v>
      </c>
      <c r="B652">
        <v>48585558</v>
      </c>
      <c r="C652">
        <v>48585540</v>
      </c>
      <c r="D652">
        <v>40486031</v>
      </c>
      <c r="E652">
        <v>1</v>
      </c>
      <c r="F652">
        <v>1</v>
      </c>
      <c r="G652">
        <v>1</v>
      </c>
      <c r="H652">
        <v>3</v>
      </c>
      <c r="I652" t="s">
        <v>1382</v>
      </c>
      <c r="J652" t="s">
        <v>1383</v>
      </c>
      <c r="K652" t="s">
        <v>1384</v>
      </c>
      <c r="L652">
        <v>1348</v>
      </c>
      <c r="N652">
        <v>1009</v>
      </c>
      <c r="O652" t="s">
        <v>40</v>
      </c>
      <c r="P652" t="s">
        <v>40</v>
      </c>
      <c r="Q652">
        <v>1000</v>
      </c>
      <c r="X652">
        <v>5.0099999999999997E-3</v>
      </c>
      <c r="Y652">
        <v>17183</v>
      </c>
      <c r="Z652">
        <v>0</v>
      </c>
      <c r="AA652">
        <v>0</v>
      </c>
      <c r="AB652">
        <v>0</v>
      </c>
      <c r="AC652">
        <v>0</v>
      </c>
      <c r="AD652">
        <v>1</v>
      </c>
      <c r="AE652">
        <v>0</v>
      </c>
      <c r="AF652" t="s">
        <v>3</v>
      </c>
      <c r="AG652">
        <v>5.0099999999999997E-3</v>
      </c>
      <c r="AH652">
        <v>2</v>
      </c>
      <c r="AI652">
        <v>48585547</v>
      </c>
      <c r="AJ652">
        <v>585</v>
      </c>
      <c r="AK652">
        <v>0</v>
      </c>
      <c r="AL652">
        <v>0</v>
      </c>
      <c r="AM652">
        <v>0</v>
      </c>
      <c r="AN652">
        <v>0</v>
      </c>
      <c r="AO652">
        <v>0</v>
      </c>
      <c r="AP652">
        <v>0</v>
      </c>
      <c r="AQ652">
        <v>0</v>
      </c>
      <c r="AR652">
        <v>0</v>
      </c>
    </row>
    <row r="653" spans="1:44">
      <c r="A653">
        <f>ROW(Source!A250)</f>
        <v>250</v>
      </c>
      <c r="B653">
        <v>48585559</v>
      </c>
      <c r="C653">
        <v>48585540</v>
      </c>
      <c r="D653">
        <v>40488840</v>
      </c>
      <c r="E653">
        <v>1</v>
      </c>
      <c r="F653">
        <v>1</v>
      </c>
      <c r="G653">
        <v>1</v>
      </c>
      <c r="H653">
        <v>3</v>
      </c>
      <c r="I653" t="s">
        <v>1385</v>
      </c>
      <c r="J653" t="s">
        <v>1386</v>
      </c>
      <c r="K653" t="s">
        <v>1387</v>
      </c>
      <c r="L653">
        <v>1348</v>
      </c>
      <c r="N653">
        <v>1009</v>
      </c>
      <c r="O653" t="s">
        <v>40</v>
      </c>
      <c r="P653" t="s">
        <v>40</v>
      </c>
      <c r="Q653">
        <v>1000</v>
      </c>
      <c r="X653">
        <v>4.4999999999999999E-4</v>
      </c>
      <c r="Y653">
        <v>10362</v>
      </c>
      <c r="Z653">
        <v>0</v>
      </c>
      <c r="AA653">
        <v>0</v>
      </c>
      <c r="AB653">
        <v>0</v>
      </c>
      <c r="AC653">
        <v>0</v>
      </c>
      <c r="AD653">
        <v>1</v>
      </c>
      <c r="AE653">
        <v>0</v>
      </c>
      <c r="AF653" t="s">
        <v>3</v>
      </c>
      <c r="AG653">
        <v>4.4999999999999999E-4</v>
      </c>
      <c r="AH653">
        <v>2</v>
      </c>
      <c r="AI653">
        <v>48585548</v>
      </c>
      <c r="AJ653">
        <v>586</v>
      </c>
      <c r="AK653">
        <v>0</v>
      </c>
      <c r="AL653">
        <v>0</v>
      </c>
      <c r="AM653">
        <v>0</v>
      </c>
      <c r="AN653">
        <v>0</v>
      </c>
      <c r="AO653">
        <v>0</v>
      </c>
      <c r="AP653">
        <v>0</v>
      </c>
      <c r="AQ653">
        <v>0</v>
      </c>
      <c r="AR653">
        <v>0</v>
      </c>
    </row>
    <row r="654" spans="1:44">
      <c r="A654">
        <f>ROW(Source!A250)</f>
        <v>250</v>
      </c>
      <c r="B654">
        <v>48585560</v>
      </c>
      <c r="C654">
        <v>48585540</v>
      </c>
      <c r="D654">
        <v>40484911</v>
      </c>
      <c r="E654">
        <v>1</v>
      </c>
      <c r="F654">
        <v>1</v>
      </c>
      <c r="G654">
        <v>1</v>
      </c>
      <c r="H654">
        <v>3</v>
      </c>
      <c r="I654" t="s">
        <v>1388</v>
      </c>
      <c r="J654" t="s">
        <v>1389</v>
      </c>
      <c r="K654" t="s">
        <v>1390</v>
      </c>
      <c r="L654">
        <v>1346</v>
      </c>
      <c r="N654">
        <v>1009</v>
      </c>
      <c r="O654" t="s">
        <v>220</v>
      </c>
      <c r="P654" t="s">
        <v>220</v>
      </c>
      <c r="Q654">
        <v>1</v>
      </c>
      <c r="X654">
        <v>8</v>
      </c>
      <c r="Y654">
        <v>23.09</v>
      </c>
      <c r="Z654">
        <v>0</v>
      </c>
      <c r="AA654">
        <v>0</v>
      </c>
      <c r="AB654">
        <v>0</v>
      </c>
      <c r="AC654">
        <v>0</v>
      </c>
      <c r="AD654">
        <v>1</v>
      </c>
      <c r="AE654">
        <v>0</v>
      </c>
      <c r="AF654" t="s">
        <v>3</v>
      </c>
      <c r="AG654">
        <v>8</v>
      </c>
      <c r="AH654">
        <v>2</v>
      </c>
      <c r="AI654">
        <v>48585549</v>
      </c>
      <c r="AJ654">
        <v>587</v>
      </c>
      <c r="AK654">
        <v>0</v>
      </c>
      <c r="AL654">
        <v>0</v>
      </c>
      <c r="AM654">
        <v>0</v>
      </c>
      <c r="AN654">
        <v>0</v>
      </c>
      <c r="AO654">
        <v>0</v>
      </c>
      <c r="AP654">
        <v>0</v>
      </c>
      <c r="AQ654">
        <v>0</v>
      </c>
      <c r="AR654">
        <v>0</v>
      </c>
    </row>
    <row r="655" spans="1:44">
      <c r="A655">
        <f>ROW(Source!A250)</f>
        <v>250</v>
      </c>
      <c r="B655">
        <v>48585561</v>
      </c>
      <c r="C655">
        <v>48585540</v>
      </c>
      <c r="D655">
        <v>40489071</v>
      </c>
      <c r="E655">
        <v>1</v>
      </c>
      <c r="F655">
        <v>1</v>
      </c>
      <c r="G655">
        <v>1</v>
      </c>
      <c r="H655">
        <v>3</v>
      </c>
      <c r="I655" t="s">
        <v>1391</v>
      </c>
      <c r="J655" t="s">
        <v>1392</v>
      </c>
      <c r="K655" t="s">
        <v>1393</v>
      </c>
      <c r="L655">
        <v>1348</v>
      </c>
      <c r="N655">
        <v>1009</v>
      </c>
      <c r="O655" t="s">
        <v>40</v>
      </c>
      <c r="P655" t="s">
        <v>40</v>
      </c>
      <c r="Q655">
        <v>1000</v>
      </c>
      <c r="X655">
        <v>1.4999999999999999E-2</v>
      </c>
      <c r="Y655">
        <v>9040.01</v>
      </c>
      <c r="Z655">
        <v>0</v>
      </c>
      <c r="AA655">
        <v>0</v>
      </c>
      <c r="AB655">
        <v>0</v>
      </c>
      <c r="AC655">
        <v>0</v>
      </c>
      <c r="AD655">
        <v>1</v>
      </c>
      <c r="AE655">
        <v>0</v>
      </c>
      <c r="AF655" t="s">
        <v>3</v>
      </c>
      <c r="AG655">
        <v>1.4999999999999999E-2</v>
      </c>
      <c r="AH655">
        <v>2</v>
      </c>
      <c r="AI655">
        <v>48585550</v>
      </c>
      <c r="AJ655">
        <v>588</v>
      </c>
      <c r="AK655">
        <v>0</v>
      </c>
      <c r="AL655">
        <v>0</v>
      </c>
      <c r="AM655">
        <v>0</v>
      </c>
      <c r="AN655">
        <v>0</v>
      </c>
      <c r="AO655">
        <v>0</v>
      </c>
      <c r="AP655">
        <v>0</v>
      </c>
      <c r="AQ655">
        <v>0</v>
      </c>
      <c r="AR655">
        <v>0</v>
      </c>
    </row>
    <row r="656" spans="1:44">
      <c r="A656">
        <f>ROW(Source!A250)</f>
        <v>250</v>
      </c>
      <c r="B656">
        <v>48585562</v>
      </c>
      <c r="C656">
        <v>48585540</v>
      </c>
      <c r="D656">
        <v>40487730</v>
      </c>
      <c r="E656">
        <v>1</v>
      </c>
      <c r="F656">
        <v>1</v>
      </c>
      <c r="G656">
        <v>1</v>
      </c>
      <c r="H656">
        <v>3</v>
      </c>
      <c r="I656" t="s">
        <v>1604</v>
      </c>
      <c r="J656" t="s">
        <v>1605</v>
      </c>
      <c r="K656" t="s">
        <v>1606</v>
      </c>
      <c r="L656">
        <v>1327</v>
      </c>
      <c r="N656">
        <v>1005</v>
      </c>
      <c r="O656" t="s">
        <v>105</v>
      </c>
      <c r="P656" t="s">
        <v>105</v>
      </c>
      <c r="Q656">
        <v>1</v>
      </c>
      <c r="X656">
        <v>0</v>
      </c>
      <c r="Y656">
        <v>0</v>
      </c>
      <c r="Z656">
        <v>0</v>
      </c>
      <c r="AA656">
        <v>0</v>
      </c>
      <c r="AB656">
        <v>0</v>
      </c>
      <c r="AC656">
        <v>1</v>
      </c>
      <c r="AD656">
        <v>0</v>
      </c>
      <c r="AE656">
        <v>0</v>
      </c>
      <c r="AF656" t="s">
        <v>3</v>
      </c>
      <c r="AG656">
        <v>0</v>
      </c>
      <c r="AH656">
        <v>3</v>
      </c>
      <c r="AI656">
        <v>-1</v>
      </c>
      <c r="AJ656" t="s">
        <v>3</v>
      </c>
      <c r="AK656">
        <v>0</v>
      </c>
      <c r="AL656">
        <v>0</v>
      </c>
      <c r="AM656">
        <v>0</v>
      </c>
      <c r="AN656">
        <v>0</v>
      </c>
      <c r="AO656">
        <v>0</v>
      </c>
      <c r="AP656">
        <v>0</v>
      </c>
      <c r="AQ656">
        <v>0</v>
      </c>
      <c r="AR656">
        <v>0</v>
      </c>
    </row>
    <row r="657" spans="1:44">
      <c r="A657">
        <f>ROW(Source!A250)</f>
        <v>250</v>
      </c>
      <c r="B657">
        <v>48585563</v>
      </c>
      <c r="C657">
        <v>48585540</v>
      </c>
      <c r="D657">
        <v>40508845</v>
      </c>
      <c r="E657">
        <v>1</v>
      </c>
      <c r="F657">
        <v>1</v>
      </c>
      <c r="G657">
        <v>1</v>
      </c>
      <c r="H657">
        <v>3</v>
      </c>
      <c r="I657" t="s">
        <v>1607</v>
      </c>
      <c r="J657" t="s">
        <v>1608</v>
      </c>
      <c r="K657" t="s">
        <v>1609</v>
      </c>
      <c r="L657">
        <v>1327</v>
      </c>
      <c r="N657">
        <v>1005</v>
      </c>
      <c r="O657" t="s">
        <v>105</v>
      </c>
      <c r="P657" t="s">
        <v>105</v>
      </c>
      <c r="Q657">
        <v>1</v>
      </c>
      <c r="X657">
        <v>100</v>
      </c>
      <c r="Y657">
        <v>0</v>
      </c>
      <c r="Z657">
        <v>0</v>
      </c>
      <c r="AA657">
        <v>0</v>
      </c>
      <c r="AB657">
        <v>0</v>
      </c>
      <c r="AC657">
        <v>0</v>
      </c>
      <c r="AD657">
        <v>0</v>
      </c>
      <c r="AE657">
        <v>0</v>
      </c>
      <c r="AF657" t="s">
        <v>3</v>
      </c>
      <c r="AG657">
        <v>100</v>
      </c>
      <c r="AH657">
        <v>3</v>
      </c>
      <c r="AI657">
        <v>-1</v>
      </c>
      <c r="AJ657" t="s">
        <v>3</v>
      </c>
      <c r="AK657">
        <v>0</v>
      </c>
      <c r="AL657">
        <v>0</v>
      </c>
      <c r="AM657">
        <v>0</v>
      </c>
      <c r="AN657">
        <v>0</v>
      </c>
      <c r="AO657">
        <v>0</v>
      </c>
      <c r="AP657">
        <v>0</v>
      </c>
      <c r="AQ657">
        <v>0</v>
      </c>
      <c r="AR657">
        <v>0</v>
      </c>
    </row>
    <row r="658" spans="1:44">
      <c r="A658">
        <f>ROW(Source!A250)</f>
        <v>250</v>
      </c>
      <c r="B658">
        <v>48585564</v>
      </c>
      <c r="C658">
        <v>48585540</v>
      </c>
      <c r="D658">
        <v>40510535</v>
      </c>
      <c r="E658">
        <v>1</v>
      </c>
      <c r="F658">
        <v>1</v>
      </c>
      <c r="G658">
        <v>1</v>
      </c>
      <c r="H658">
        <v>3</v>
      </c>
      <c r="I658" t="s">
        <v>1610</v>
      </c>
      <c r="J658" t="s">
        <v>1611</v>
      </c>
      <c r="K658" t="s">
        <v>1612</v>
      </c>
      <c r="L658">
        <v>1354</v>
      </c>
      <c r="N658">
        <v>1010</v>
      </c>
      <c r="O658" t="s">
        <v>170</v>
      </c>
      <c r="P658" t="s">
        <v>170</v>
      </c>
      <c r="Q658">
        <v>1</v>
      </c>
      <c r="X658">
        <v>0</v>
      </c>
      <c r="Y658">
        <v>0</v>
      </c>
      <c r="Z658">
        <v>0</v>
      </c>
      <c r="AA658">
        <v>0</v>
      </c>
      <c r="AB658">
        <v>0</v>
      </c>
      <c r="AC658">
        <v>1</v>
      </c>
      <c r="AD658">
        <v>0</v>
      </c>
      <c r="AE658">
        <v>0</v>
      </c>
      <c r="AF658" t="s">
        <v>3</v>
      </c>
      <c r="AG658">
        <v>0</v>
      </c>
      <c r="AH658">
        <v>3</v>
      </c>
      <c r="AI658">
        <v>-1</v>
      </c>
      <c r="AJ658" t="s">
        <v>3</v>
      </c>
      <c r="AK658">
        <v>0</v>
      </c>
      <c r="AL658">
        <v>0</v>
      </c>
      <c r="AM658">
        <v>0</v>
      </c>
      <c r="AN658">
        <v>0</v>
      </c>
      <c r="AO658">
        <v>0</v>
      </c>
      <c r="AP658">
        <v>0</v>
      </c>
      <c r="AQ658">
        <v>0</v>
      </c>
      <c r="AR658">
        <v>0</v>
      </c>
    </row>
    <row r="659" spans="1:44">
      <c r="A659">
        <f>ROW(Source!A250)</f>
        <v>250</v>
      </c>
      <c r="B659">
        <v>48585565</v>
      </c>
      <c r="C659">
        <v>48585540</v>
      </c>
      <c r="D659">
        <v>40512524</v>
      </c>
      <c r="E659">
        <v>1</v>
      </c>
      <c r="F659">
        <v>1</v>
      </c>
      <c r="G659">
        <v>1</v>
      </c>
      <c r="H659">
        <v>3</v>
      </c>
      <c r="I659" t="s">
        <v>1595</v>
      </c>
      <c r="J659" t="s">
        <v>1596</v>
      </c>
      <c r="K659" t="s">
        <v>1597</v>
      </c>
      <c r="L659">
        <v>1346</v>
      </c>
      <c r="N659">
        <v>1009</v>
      </c>
      <c r="O659" t="s">
        <v>220</v>
      </c>
      <c r="P659" t="s">
        <v>220</v>
      </c>
      <c r="Q659">
        <v>1</v>
      </c>
      <c r="X659">
        <v>0</v>
      </c>
      <c r="Y659">
        <v>0</v>
      </c>
      <c r="Z659">
        <v>0</v>
      </c>
      <c r="AA659">
        <v>0</v>
      </c>
      <c r="AB659">
        <v>0</v>
      </c>
      <c r="AC659">
        <v>1</v>
      </c>
      <c r="AD659">
        <v>0</v>
      </c>
      <c r="AE659">
        <v>0</v>
      </c>
      <c r="AF659" t="s">
        <v>3</v>
      </c>
      <c r="AG659">
        <v>0</v>
      </c>
      <c r="AH659">
        <v>3</v>
      </c>
      <c r="AI659">
        <v>-1</v>
      </c>
      <c r="AJ659" t="s">
        <v>3</v>
      </c>
      <c r="AK659">
        <v>0</v>
      </c>
      <c r="AL659">
        <v>0</v>
      </c>
      <c r="AM659">
        <v>0</v>
      </c>
      <c r="AN659">
        <v>0</v>
      </c>
      <c r="AO659">
        <v>0</v>
      </c>
      <c r="AP659">
        <v>0</v>
      </c>
      <c r="AQ659">
        <v>0</v>
      </c>
      <c r="AR659">
        <v>0</v>
      </c>
    </row>
    <row r="660" spans="1:44">
      <c r="A660">
        <f>ROW(Source!A250)</f>
        <v>250</v>
      </c>
      <c r="B660">
        <v>48585566</v>
      </c>
      <c r="C660">
        <v>48585540</v>
      </c>
      <c r="D660">
        <v>40514452</v>
      </c>
      <c r="E660">
        <v>1</v>
      </c>
      <c r="F660">
        <v>1</v>
      </c>
      <c r="G660">
        <v>1</v>
      </c>
      <c r="H660">
        <v>3</v>
      </c>
      <c r="I660" t="s">
        <v>1613</v>
      </c>
      <c r="J660" t="s">
        <v>1614</v>
      </c>
      <c r="K660" t="s">
        <v>1615</v>
      </c>
      <c r="L660">
        <v>1354</v>
      </c>
      <c r="N660">
        <v>1010</v>
      </c>
      <c r="O660" t="s">
        <v>170</v>
      </c>
      <c r="P660" t="s">
        <v>170</v>
      </c>
      <c r="Q660">
        <v>1</v>
      </c>
      <c r="X660">
        <v>0</v>
      </c>
      <c r="Y660">
        <v>0</v>
      </c>
      <c r="Z660">
        <v>0</v>
      </c>
      <c r="AA660">
        <v>0</v>
      </c>
      <c r="AB660">
        <v>0</v>
      </c>
      <c r="AC660">
        <v>1</v>
      </c>
      <c r="AD660">
        <v>0</v>
      </c>
      <c r="AE660">
        <v>0</v>
      </c>
      <c r="AF660" t="s">
        <v>3</v>
      </c>
      <c r="AG660">
        <v>0</v>
      </c>
      <c r="AH660">
        <v>3</v>
      </c>
      <c r="AI660">
        <v>-1</v>
      </c>
      <c r="AJ660" t="s">
        <v>3</v>
      </c>
      <c r="AK660">
        <v>0</v>
      </c>
      <c r="AL660">
        <v>0</v>
      </c>
      <c r="AM660">
        <v>0</v>
      </c>
      <c r="AN660">
        <v>0</v>
      </c>
      <c r="AO660">
        <v>0</v>
      </c>
      <c r="AP660">
        <v>0</v>
      </c>
      <c r="AQ660">
        <v>0</v>
      </c>
      <c r="AR660">
        <v>0</v>
      </c>
    </row>
    <row r="661" spans="1:44">
      <c r="A661">
        <f>ROW(Source!A250)</f>
        <v>250</v>
      </c>
      <c r="B661">
        <v>48585567</v>
      </c>
      <c r="C661">
        <v>48585540</v>
      </c>
      <c r="D661">
        <v>40510145</v>
      </c>
      <c r="E661">
        <v>1</v>
      </c>
      <c r="F661">
        <v>1</v>
      </c>
      <c r="G661">
        <v>1</v>
      </c>
      <c r="H661">
        <v>3</v>
      </c>
      <c r="I661" t="s">
        <v>1616</v>
      </c>
      <c r="J661" t="s">
        <v>1617</v>
      </c>
      <c r="K661" t="s">
        <v>1618</v>
      </c>
      <c r="L661">
        <v>1354</v>
      </c>
      <c r="N661">
        <v>1010</v>
      </c>
      <c r="O661" t="s">
        <v>170</v>
      </c>
      <c r="P661" t="s">
        <v>170</v>
      </c>
      <c r="Q661">
        <v>1</v>
      </c>
      <c r="X661">
        <v>0</v>
      </c>
      <c r="Y661">
        <v>0</v>
      </c>
      <c r="Z661">
        <v>0</v>
      </c>
      <c r="AA661">
        <v>0</v>
      </c>
      <c r="AB661">
        <v>0</v>
      </c>
      <c r="AC661">
        <v>1</v>
      </c>
      <c r="AD661">
        <v>0</v>
      </c>
      <c r="AE661">
        <v>0</v>
      </c>
      <c r="AF661" t="s">
        <v>3</v>
      </c>
      <c r="AG661">
        <v>0</v>
      </c>
      <c r="AH661">
        <v>3</v>
      </c>
      <c r="AI661">
        <v>-1</v>
      </c>
      <c r="AJ661" t="s">
        <v>3</v>
      </c>
      <c r="AK661">
        <v>0</v>
      </c>
      <c r="AL661">
        <v>0</v>
      </c>
      <c r="AM661">
        <v>0</v>
      </c>
      <c r="AN661">
        <v>0</v>
      </c>
      <c r="AO661">
        <v>0</v>
      </c>
      <c r="AP661">
        <v>0</v>
      </c>
      <c r="AQ661">
        <v>0</v>
      </c>
      <c r="AR661">
        <v>0</v>
      </c>
    </row>
    <row r="662" spans="1:44">
      <c r="A662">
        <f>ROW(Source!A250)</f>
        <v>250</v>
      </c>
      <c r="B662">
        <v>48585568</v>
      </c>
      <c r="C662">
        <v>48585540</v>
      </c>
      <c r="D662">
        <v>40546363</v>
      </c>
      <c r="E662">
        <v>1</v>
      </c>
      <c r="F662">
        <v>1</v>
      </c>
      <c r="G662">
        <v>1</v>
      </c>
      <c r="H662">
        <v>3</v>
      </c>
      <c r="I662" t="s">
        <v>1394</v>
      </c>
      <c r="J662" t="s">
        <v>1395</v>
      </c>
      <c r="K662" t="s">
        <v>1396</v>
      </c>
      <c r="L662">
        <v>1348</v>
      </c>
      <c r="N662">
        <v>1009</v>
      </c>
      <c r="O662" t="s">
        <v>40</v>
      </c>
      <c r="P662" t="s">
        <v>40</v>
      </c>
      <c r="Q662">
        <v>1000</v>
      </c>
      <c r="X662">
        <v>8.8999999999999995E-4</v>
      </c>
      <c r="Y662">
        <v>27081.98</v>
      </c>
      <c r="Z662">
        <v>0</v>
      </c>
      <c r="AA662">
        <v>0</v>
      </c>
      <c r="AB662">
        <v>0</v>
      </c>
      <c r="AC662">
        <v>0</v>
      </c>
      <c r="AD662">
        <v>1</v>
      </c>
      <c r="AE662">
        <v>0</v>
      </c>
      <c r="AF662" t="s">
        <v>3</v>
      </c>
      <c r="AG662">
        <v>8.8999999999999995E-4</v>
      </c>
      <c r="AH662">
        <v>2</v>
      </c>
      <c r="AI662">
        <v>48585551</v>
      </c>
      <c r="AJ662">
        <v>589</v>
      </c>
      <c r="AK662">
        <v>0</v>
      </c>
      <c r="AL662">
        <v>0</v>
      </c>
      <c r="AM662">
        <v>0</v>
      </c>
      <c r="AN662">
        <v>0</v>
      </c>
      <c r="AO662">
        <v>0</v>
      </c>
      <c r="AP662">
        <v>0</v>
      </c>
      <c r="AQ662">
        <v>0</v>
      </c>
      <c r="AR662">
        <v>0</v>
      </c>
    </row>
    <row r="663" spans="1:44">
      <c r="A663">
        <f>ROW(Source!A253)</f>
        <v>253</v>
      </c>
      <c r="B663">
        <v>48585580</v>
      </c>
      <c r="C663">
        <v>48585571</v>
      </c>
      <c r="D663">
        <v>23129536</v>
      </c>
      <c r="E663">
        <v>1</v>
      </c>
      <c r="F663">
        <v>1</v>
      </c>
      <c r="G663">
        <v>1</v>
      </c>
      <c r="H663">
        <v>1</v>
      </c>
      <c r="I663" t="s">
        <v>989</v>
      </c>
      <c r="J663" t="s">
        <v>3</v>
      </c>
      <c r="K663" t="s">
        <v>990</v>
      </c>
      <c r="L663">
        <v>1369</v>
      </c>
      <c r="N663">
        <v>1013</v>
      </c>
      <c r="O663" t="s">
        <v>991</v>
      </c>
      <c r="P663" t="s">
        <v>991</v>
      </c>
      <c r="Q663">
        <v>1</v>
      </c>
      <c r="X663">
        <v>1.33</v>
      </c>
      <c r="Y663">
        <v>0</v>
      </c>
      <c r="Z663">
        <v>0</v>
      </c>
      <c r="AA663">
        <v>0</v>
      </c>
      <c r="AB663">
        <v>8.2799999999999994</v>
      </c>
      <c r="AC663">
        <v>0</v>
      </c>
      <c r="AD663">
        <v>1</v>
      </c>
      <c r="AE663">
        <v>1</v>
      </c>
      <c r="AF663" t="s">
        <v>3</v>
      </c>
      <c r="AG663">
        <v>1.33</v>
      </c>
      <c r="AH663">
        <v>2</v>
      </c>
      <c r="AI663">
        <v>48585572</v>
      </c>
      <c r="AJ663">
        <v>590</v>
      </c>
      <c r="AK663">
        <v>0</v>
      </c>
      <c r="AL663">
        <v>0</v>
      </c>
      <c r="AM663">
        <v>0</v>
      </c>
      <c r="AN663">
        <v>0</v>
      </c>
      <c r="AO663">
        <v>0</v>
      </c>
      <c r="AP663">
        <v>0</v>
      </c>
      <c r="AQ663">
        <v>0</v>
      </c>
      <c r="AR663">
        <v>0</v>
      </c>
    </row>
    <row r="664" spans="1:44">
      <c r="A664">
        <f>ROW(Source!A253)</f>
        <v>253</v>
      </c>
      <c r="B664">
        <v>48585581</v>
      </c>
      <c r="C664">
        <v>48585571</v>
      </c>
      <c r="D664">
        <v>40547104</v>
      </c>
      <c r="E664">
        <v>1</v>
      </c>
      <c r="F664">
        <v>1</v>
      </c>
      <c r="G664">
        <v>1</v>
      </c>
      <c r="H664">
        <v>2</v>
      </c>
      <c r="I664" t="s">
        <v>1397</v>
      </c>
      <c r="J664" t="s">
        <v>1398</v>
      </c>
      <c r="K664" t="s">
        <v>1399</v>
      </c>
      <c r="L664">
        <v>1368</v>
      </c>
      <c r="N664">
        <v>1011</v>
      </c>
      <c r="O664" t="s">
        <v>997</v>
      </c>
      <c r="P664" t="s">
        <v>997</v>
      </c>
      <c r="Q664">
        <v>1</v>
      </c>
      <c r="X664">
        <v>0.31</v>
      </c>
      <c r="Y664">
        <v>0</v>
      </c>
      <c r="Z664">
        <v>2.85</v>
      </c>
      <c r="AA664">
        <v>0</v>
      </c>
      <c r="AB664">
        <v>0</v>
      </c>
      <c r="AC664">
        <v>0</v>
      </c>
      <c r="AD664">
        <v>1</v>
      </c>
      <c r="AE664">
        <v>0</v>
      </c>
      <c r="AF664" t="s">
        <v>3</v>
      </c>
      <c r="AG664">
        <v>0.31</v>
      </c>
      <c r="AH664">
        <v>2</v>
      </c>
      <c r="AI664">
        <v>48585573</v>
      </c>
      <c r="AJ664">
        <v>591</v>
      </c>
      <c r="AK664">
        <v>0</v>
      </c>
      <c r="AL664">
        <v>0</v>
      </c>
      <c r="AM664">
        <v>0</v>
      </c>
      <c r="AN664">
        <v>0</v>
      </c>
      <c r="AO664">
        <v>0</v>
      </c>
      <c r="AP664">
        <v>0</v>
      </c>
      <c r="AQ664">
        <v>0</v>
      </c>
      <c r="AR664">
        <v>0</v>
      </c>
    </row>
    <row r="665" spans="1:44">
      <c r="A665">
        <f>ROW(Source!A253)</f>
        <v>253</v>
      </c>
      <c r="B665">
        <v>48585582</v>
      </c>
      <c r="C665">
        <v>48585571</v>
      </c>
      <c r="D665">
        <v>40547108</v>
      </c>
      <c r="E665">
        <v>1</v>
      </c>
      <c r="F665">
        <v>1</v>
      </c>
      <c r="G665">
        <v>1</v>
      </c>
      <c r="H665">
        <v>2</v>
      </c>
      <c r="I665" t="s">
        <v>1379</v>
      </c>
      <c r="J665" t="s">
        <v>1380</v>
      </c>
      <c r="K665" t="s">
        <v>1381</v>
      </c>
      <c r="L665">
        <v>1368</v>
      </c>
      <c r="N665">
        <v>1011</v>
      </c>
      <c r="O665" t="s">
        <v>997</v>
      </c>
      <c r="P665" t="s">
        <v>997</v>
      </c>
      <c r="Q665">
        <v>1</v>
      </c>
      <c r="X665">
        <v>0.05</v>
      </c>
      <c r="Y665">
        <v>0</v>
      </c>
      <c r="Z665">
        <v>6.9</v>
      </c>
      <c r="AA665">
        <v>0</v>
      </c>
      <c r="AB665">
        <v>0</v>
      </c>
      <c r="AC665">
        <v>0</v>
      </c>
      <c r="AD665">
        <v>1</v>
      </c>
      <c r="AE665">
        <v>0</v>
      </c>
      <c r="AF665" t="s">
        <v>3</v>
      </c>
      <c r="AG665">
        <v>0.05</v>
      </c>
      <c r="AH665">
        <v>2</v>
      </c>
      <c r="AI665">
        <v>48585574</v>
      </c>
      <c r="AJ665">
        <v>592</v>
      </c>
      <c r="AK665">
        <v>0</v>
      </c>
      <c r="AL665">
        <v>0</v>
      </c>
      <c r="AM665">
        <v>0</v>
      </c>
      <c r="AN665">
        <v>0</v>
      </c>
      <c r="AO665">
        <v>0</v>
      </c>
      <c r="AP665">
        <v>0</v>
      </c>
      <c r="AQ665">
        <v>0</v>
      </c>
      <c r="AR665">
        <v>0</v>
      </c>
    </row>
    <row r="666" spans="1:44">
      <c r="A666">
        <f>ROW(Source!A253)</f>
        <v>253</v>
      </c>
      <c r="B666">
        <v>48585583</v>
      </c>
      <c r="C666">
        <v>48585571</v>
      </c>
      <c r="D666">
        <v>40547214</v>
      </c>
      <c r="E666">
        <v>1</v>
      </c>
      <c r="F666">
        <v>1</v>
      </c>
      <c r="G666">
        <v>1</v>
      </c>
      <c r="H666">
        <v>2</v>
      </c>
      <c r="I666" t="s">
        <v>1104</v>
      </c>
      <c r="J666" t="s">
        <v>1105</v>
      </c>
      <c r="K666" t="s">
        <v>1106</v>
      </c>
      <c r="L666">
        <v>1368</v>
      </c>
      <c r="N666">
        <v>1011</v>
      </c>
      <c r="O666" t="s">
        <v>997</v>
      </c>
      <c r="P666" t="s">
        <v>997</v>
      </c>
      <c r="Q666">
        <v>1</v>
      </c>
      <c r="X666">
        <v>0.23</v>
      </c>
      <c r="Y666">
        <v>0</v>
      </c>
      <c r="Z666">
        <v>7.55</v>
      </c>
      <c r="AA666">
        <v>0</v>
      </c>
      <c r="AB666">
        <v>0</v>
      </c>
      <c r="AC666">
        <v>0</v>
      </c>
      <c r="AD666">
        <v>1</v>
      </c>
      <c r="AE666">
        <v>0</v>
      </c>
      <c r="AF666" t="s">
        <v>3</v>
      </c>
      <c r="AG666">
        <v>0.23</v>
      </c>
      <c r="AH666">
        <v>2</v>
      </c>
      <c r="AI666">
        <v>48585575</v>
      </c>
      <c r="AJ666">
        <v>593</v>
      </c>
      <c r="AK666">
        <v>0</v>
      </c>
      <c r="AL666">
        <v>0</v>
      </c>
      <c r="AM666">
        <v>0</v>
      </c>
      <c r="AN666">
        <v>0</v>
      </c>
      <c r="AO666">
        <v>0</v>
      </c>
      <c r="AP666">
        <v>0</v>
      </c>
      <c r="AQ666">
        <v>0</v>
      </c>
      <c r="AR666">
        <v>0</v>
      </c>
    </row>
    <row r="667" spans="1:44">
      <c r="A667">
        <f>ROW(Source!A253)</f>
        <v>253</v>
      </c>
      <c r="B667">
        <v>48585584</v>
      </c>
      <c r="C667">
        <v>48585571</v>
      </c>
      <c r="D667">
        <v>40548857</v>
      </c>
      <c r="E667">
        <v>1</v>
      </c>
      <c r="F667">
        <v>1</v>
      </c>
      <c r="G667">
        <v>1</v>
      </c>
      <c r="H667">
        <v>2</v>
      </c>
      <c r="I667" t="s">
        <v>1028</v>
      </c>
      <c r="J667" t="s">
        <v>1029</v>
      </c>
      <c r="K667" t="s">
        <v>1030</v>
      </c>
      <c r="L667">
        <v>1368</v>
      </c>
      <c r="N667">
        <v>1011</v>
      </c>
      <c r="O667" t="s">
        <v>997</v>
      </c>
      <c r="P667" t="s">
        <v>997</v>
      </c>
      <c r="Q667">
        <v>1</v>
      </c>
      <c r="X667">
        <v>0.01</v>
      </c>
      <c r="Y667">
        <v>0</v>
      </c>
      <c r="Z667">
        <v>91.76</v>
      </c>
      <c r="AA667">
        <v>10.35</v>
      </c>
      <c r="AB667">
        <v>0</v>
      </c>
      <c r="AC667">
        <v>0</v>
      </c>
      <c r="AD667">
        <v>1</v>
      </c>
      <c r="AE667">
        <v>0</v>
      </c>
      <c r="AF667" t="s">
        <v>3</v>
      </c>
      <c r="AG667">
        <v>0.01</v>
      </c>
      <c r="AH667">
        <v>2</v>
      </c>
      <c r="AI667">
        <v>48585576</v>
      </c>
      <c r="AJ667">
        <v>594</v>
      </c>
      <c r="AK667">
        <v>0</v>
      </c>
      <c r="AL667">
        <v>0</v>
      </c>
      <c r="AM667">
        <v>0</v>
      </c>
      <c r="AN667">
        <v>0</v>
      </c>
      <c r="AO667">
        <v>0</v>
      </c>
      <c r="AP667">
        <v>0</v>
      </c>
      <c r="AQ667">
        <v>0</v>
      </c>
      <c r="AR667">
        <v>0</v>
      </c>
    </row>
    <row r="668" spans="1:44">
      <c r="A668">
        <f>ROW(Source!A253)</f>
        <v>253</v>
      </c>
      <c r="B668">
        <v>48585585</v>
      </c>
      <c r="C668">
        <v>48585571</v>
      </c>
      <c r="D668">
        <v>40488840</v>
      </c>
      <c r="E668">
        <v>1</v>
      </c>
      <c r="F668">
        <v>1</v>
      </c>
      <c r="G668">
        <v>1</v>
      </c>
      <c r="H668">
        <v>3</v>
      </c>
      <c r="I668" t="s">
        <v>1385</v>
      </c>
      <c r="J668" t="s">
        <v>1386</v>
      </c>
      <c r="K668" t="s">
        <v>1387</v>
      </c>
      <c r="L668">
        <v>1348</v>
      </c>
      <c r="N668">
        <v>1009</v>
      </c>
      <c r="O668" t="s">
        <v>40</v>
      </c>
      <c r="P668" t="s">
        <v>40</v>
      </c>
      <c r="Q668">
        <v>1000</v>
      </c>
      <c r="X668">
        <v>2.0000000000000001E-4</v>
      </c>
      <c r="Y668">
        <v>10362</v>
      </c>
      <c r="Z668">
        <v>0</v>
      </c>
      <c r="AA668">
        <v>0</v>
      </c>
      <c r="AB668">
        <v>0</v>
      </c>
      <c r="AC668">
        <v>0</v>
      </c>
      <c r="AD668">
        <v>1</v>
      </c>
      <c r="AE668">
        <v>0</v>
      </c>
      <c r="AF668" t="s">
        <v>3</v>
      </c>
      <c r="AG668">
        <v>2.0000000000000001E-4</v>
      </c>
      <c r="AH668">
        <v>2</v>
      </c>
      <c r="AI668">
        <v>48585577</v>
      </c>
      <c r="AJ668">
        <v>595</v>
      </c>
      <c r="AK668">
        <v>0</v>
      </c>
      <c r="AL668">
        <v>0</v>
      </c>
      <c r="AM668">
        <v>0</v>
      </c>
      <c r="AN668">
        <v>0</v>
      </c>
      <c r="AO668">
        <v>0</v>
      </c>
      <c r="AP668">
        <v>0</v>
      </c>
      <c r="AQ668">
        <v>0</v>
      </c>
      <c r="AR668">
        <v>0</v>
      </c>
    </row>
    <row r="669" spans="1:44">
      <c r="A669">
        <f>ROW(Source!A253)</f>
        <v>253</v>
      </c>
      <c r="B669">
        <v>48585586</v>
      </c>
      <c r="C669">
        <v>48585571</v>
      </c>
      <c r="D669">
        <v>40484911</v>
      </c>
      <c r="E669">
        <v>1</v>
      </c>
      <c r="F669">
        <v>1</v>
      </c>
      <c r="G669">
        <v>1</v>
      </c>
      <c r="H669">
        <v>3</v>
      </c>
      <c r="I669" t="s">
        <v>1388</v>
      </c>
      <c r="J669" t="s">
        <v>1389</v>
      </c>
      <c r="K669" t="s">
        <v>1390</v>
      </c>
      <c r="L669">
        <v>1346</v>
      </c>
      <c r="N669">
        <v>1009</v>
      </c>
      <c r="O669" t="s">
        <v>220</v>
      </c>
      <c r="P669" t="s">
        <v>220</v>
      </c>
      <c r="Q669">
        <v>1</v>
      </c>
      <c r="X669">
        <v>0.16400000000000001</v>
      </c>
      <c r="Y669">
        <v>23.09</v>
      </c>
      <c r="Z669">
        <v>0</v>
      </c>
      <c r="AA669">
        <v>0</v>
      </c>
      <c r="AB669">
        <v>0</v>
      </c>
      <c r="AC669">
        <v>0</v>
      </c>
      <c r="AD669">
        <v>1</v>
      </c>
      <c r="AE669">
        <v>0</v>
      </c>
      <c r="AF669" t="s">
        <v>3</v>
      </c>
      <c r="AG669">
        <v>0.16400000000000001</v>
      </c>
      <c r="AH669">
        <v>2</v>
      </c>
      <c r="AI669">
        <v>48585578</v>
      </c>
      <c r="AJ669">
        <v>596</v>
      </c>
      <c r="AK669">
        <v>0</v>
      </c>
      <c r="AL669">
        <v>0</v>
      </c>
      <c r="AM669">
        <v>0</v>
      </c>
      <c r="AN669">
        <v>0</v>
      </c>
      <c r="AO669">
        <v>0</v>
      </c>
      <c r="AP669">
        <v>0</v>
      </c>
      <c r="AQ669">
        <v>0</v>
      </c>
      <c r="AR669">
        <v>0</v>
      </c>
    </row>
    <row r="670" spans="1:44">
      <c r="A670">
        <f>ROW(Source!A253)</f>
        <v>253</v>
      </c>
      <c r="B670">
        <v>48585587</v>
      </c>
      <c r="C670">
        <v>48585571</v>
      </c>
      <c r="D670">
        <v>40489071</v>
      </c>
      <c r="E670">
        <v>1</v>
      </c>
      <c r="F670">
        <v>1</v>
      </c>
      <c r="G670">
        <v>1</v>
      </c>
      <c r="H670">
        <v>3</v>
      </c>
      <c r="I670" t="s">
        <v>1391</v>
      </c>
      <c r="J670" t="s">
        <v>1392</v>
      </c>
      <c r="K670" t="s">
        <v>1393</v>
      </c>
      <c r="L670">
        <v>1348</v>
      </c>
      <c r="N670">
        <v>1009</v>
      </c>
      <c r="O670" t="s">
        <v>40</v>
      </c>
      <c r="P670" t="s">
        <v>40</v>
      </c>
      <c r="Q670">
        <v>1000</v>
      </c>
      <c r="X670">
        <v>1.3999999999999999E-4</v>
      </c>
      <c r="Y670">
        <v>9040.01</v>
      </c>
      <c r="Z670">
        <v>0</v>
      </c>
      <c r="AA670">
        <v>0</v>
      </c>
      <c r="AB670">
        <v>0</v>
      </c>
      <c r="AC670">
        <v>0</v>
      </c>
      <c r="AD670">
        <v>1</v>
      </c>
      <c r="AE670">
        <v>0</v>
      </c>
      <c r="AF670" t="s">
        <v>3</v>
      </c>
      <c r="AG670">
        <v>1.3999999999999999E-4</v>
      </c>
      <c r="AH670">
        <v>2</v>
      </c>
      <c r="AI670">
        <v>48585579</v>
      </c>
      <c r="AJ670">
        <v>597</v>
      </c>
      <c r="AK670">
        <v>0</v>
      </c>
      <c r="AL670">
        <v>0</v>
      </c>
      <c r="AM670">
        <v>0</v>
      </c>
      <c r="AN670">
        <v>0</v>
      </c>
      <c r="AO670">
        <v>0</v>
      </c>
      <c r="AP670">
        <v>0</v>
      </c>
      <c r="AQ670">
        <v>0</v>
      </c>
      <c r="AR670">
        <v>0</v>
      </c>
    </row>
    <row r="671" spans="1:44">
      <c r="A671">
        <f>ROW(Source!A253)</f>
        <v>253</v>
      </c>
      <c r="B671">
        <v>48585588</v>
      </c>
      <c r="C671">
        <v>48585571</v>
      </c>
      <c r="D671">
        <v>40508865</v>
      </c>
      <c r="E671">
        <v>1</v>
      </c>
      <c r="F671">
        <v>1</v>
      </c>
      <c r="G671">
        <v>1</v>
      </c>
      <c r="H671">
        <v>3</v>
      </c>
      <c r="I671" t="s">
        <v>1619</v>
      </c>
      <c r="J671" t="s">
        <v>1620</v>
      </c>
      <c r="K671" t="s">
        <v>1621</v>
      </c>
      <c r="L671">
        <v>1354</v>
      </c>
      <c r="N671">
        <v>1010</v>
      </c>
      <c r="O671" t="s">
        <v>170</v>
      </c>
      <c r="P671" t="s">
        <v>170</v>
      </c>
      <c r="Q671">
        <v>1</v>
      </c>
      <c r="X671">
        <v>1</v>
      </c>
      <c r="Y671">
        <v>0</v>
      </c>
      <c r="Z671">
        <v>0</v>
      </c>
      <c r="AA671">
        <v>0</v>
      </c>
      <c r="AB671">
        <v>0</v>
      </c>
      <c r="AC671">
        <v>0</v>
      </c>
      <c r="AD671">
        <v>0</v>
      </c>
      <c r="AE671">
        <v>0</v>
      </c>
      <c r="AF671" t="s">
        <v>3</v>
      </c>
      <c r="AG671">
        <v>1</v>
      </c>
      <c r="AH671">
        <v>3</v>
      </c>
      <c r="AI671">
        <v>-1</v>
      </c>
      <c r="AJ671" t="s">
        <v>3</v>
      </c>
      <c r="AK671">
        <v>0</v>
      </c>
      <c r="AL671">
        <v>0</v>
      </c>
      <c r="AM671">
        <v>0</v>
      </c>
      <c r="AN671">
        <v>0</v>
      </c>
      <c r="AO671">
        <v>0</v>
      </c>
      <c r="AP671">
        <v>0</v>
      </c>
      <c r="AQ671">
        <v>0</v>
      </c>
      <c r="AR671">
        <v>0</v>
      </c>
    </row>
    <row r="672" spans="1:44">
      <c r="A672">
        <f>ROW(Source!A253)</f>
        <v>253</v>
      </c>
      <c r="B672">
        <v>48585589</v>
      </c>
      <c r="C672">
        <v>48585571</v>
      </c>
      <c r="D672">
        <v>40512524</v>
      </c>
      <c r="E672">
        <v>1</v>
      </c>
      <c r="F672">
        <v>1</v>
      </c>
      <c r="G672">
        <v>1</v>
      </c>
      <c r="H672">
        <v>3</v>
      </c>
      <c r="I672" t="s">
        <v>1595</v>
      </c>
      <c r="J672" t="s">
        <v>1596</v>
      </c>
      <c r="K672" t="s">
        <v>1597</v>
      </c>
      <c r="L672">
        <v>1346</v>
      </c>
      <c r="N672">
        <v>1009</v>
      </c>
      <c r="O672" t="s">
        <v>220</v>
      </c>
      <c r="P672" t="s">
        <v>220</v>
      </c>
      <c r="Q672">
        <v>1</v>
      </c>
      <c r="X672">
        <v>0</v>
      </c>
      <c r="Y672">
        <v>0</v>
      </c>
      <c r="Z672">
        <v>0</v>
      </c>
      <c r="AA672">
        <v>0</v>
      </c>
      <c r="AB672">
        <v>0</v>
      </c>
      <c r="AC672">
        <v>1</v>
      </c>
      <c r="AD672">
        <v>0</v>
      </c>
      <c r="AE672">
        <v>0</v>
      </c>
      <c r="AF672" t="s">
        <v>3</v>
      </c>
      <c r="AG672">
        <v>0</v>
      </c>
      <c r="AH672">
        <v>3</v>
      </c>
      <c r="AI672">
        <v>-1</v>
      </c>
      <c r="AJ672" t="s">
        <v>3</v>
      </c>
      <c r="AK672">
        <v>0</v>
      </c>
      <c r="AL672">
        <v>0</v>
      </c>
      <c r="AM672">
        <v>0</v>
      </c>
      <c r="AN672">
        <v>0</v>
      </c>
      <c r="AO672">
        <v>0</v>
      </c>
      <c r="AP672">
        <v>0</v>
      </c>
      <c r="AQ672">
        <v>0</v>
      </c>
      <c r="AR672">
        <v>0</v>
      </c>
    </row>
    <row r="673" spans="1:44">
      <c r="A673">
        <f>ROW(Source!A256)</f>
        <v>256</v>
      </c>
      <c r="B673">
        <v>48585603</v>
      </c>
      <c r="C673">
        <v>48585592</v>
      </c>
      <c r="D673">
        <v>23129438</v>
      </c>
      <c r="E673">
        <v>1</v>
      </c>
      <c r="F673">
        <v>1</v>
      </c>
      <c r="G673">
        <v>1</v>
      </c>
      <c r="H673">
        <v>1</v>
      </c>
      <c r="I673" t="s">
        <v>1199</v>
      </c>
      <c r="J673" t="s">
        <v>3</v>
      </c>
      <c r="K673" t="s">
        <v>1200</v>
      </c>
      <c r="L673">
        <v>1369</v>
      </c>
      <c r="N673">
        <v>1013</v>
      </c>
      <c r="O673" t="s">
        <v>991</v>
      </c>
      <c r="P673" t="s">
        <v>991</v>
      </c>
      <c r="Q673">
        <v>1</v>
      </c>
      <c r="X673">
        <v>59.92</v>
      </c>
      <c r="Y673">
        <v>0</v>
      </c>
      <c r="Z673">
        <v>0</v>
      </c>
      <c r="AA673">
        <v>0</v>
      </c>
      <c r="AB673">
        <v>8.7899999999999991</v>
      </c>
      <c r="AC673">
        <v>0</v>
      </c>
      <c r="AD673">
        <v>1</v>
      </c>
      <c r="AE673">
        <v>1</v>
      </c>
      <c r="AF673" t="s">
        <v>653</v>
      </c>
      <c r="AG673">
        <v>23.968000000000004</v>
      </c>
      <c r="AH673">
        <v>2</v>
      </c>
      <c r="AI673">
        <v>48585593</v>
      </c>
      <c r="AJ673">
        <v>598</v>
      </c>
      <c r="AK673">
        <v>0</v>
      </c>
      <c r="AL673">
        <v>0</v>
      </c>
      <c r="AM673">
        <v>0</v>
      </c>
      <c r="AN673">
        <v>0</v>
      </c>
      <c r="AO673">
        <v>0</v>
      </c>
      <c r="AP673">
        <v>0</v>
      </c>
      <c r="AQ673">
        <v>0</v>
      </c>
      <c r="AR673">
        <v>0</v>
      </c>
    </row>
    <row r="674" spans="1:44">
      <c r="A674">
        <f>ROW(Source!A256)</f>
        <v>256</v>
      </c>
      <c r="B674">
        <v>48585604</v>
      </c>
      <c r="C674">
        <v>48585592</v>
      </c>
      <c r="D674">
        <v>121548</v>
      </c>
      <c r="E674">
        <v>1</v>
      </c>
      <c r="F674">
        <v>1</v>
      </c>
      <c r="G674">
        <v>1</v>
      </c>
      <c r="H674">
        <v>1</v>
      </c>
      <c r="I674" t="s">
        <v>24</v>
      </c>
      <c r="J674" t="s">
        <v>3</v>
      </c>
      <c r="K674" t="s">
        <v>992</v>
      </c>
      <c r="L674">
        <v>608254</v>
      </c>
      <c r="N674">
        <v>1013</v>
      </c>
      <c r="O674" t="s">
        <v>993</v>
      </c>
      <c r="P674" t="s">
        <v>993</v>
      </c>
      <c r="Q674">
        <v>1</v>
      </c>
      <c r="X674">
        <v>0.06</v>
      </c>
      <c r="Y674">
        <v>0</v>
      </c>
      <c r="Z674">
        <v>0</v>
      </c>
      <c r="AA674">
        <v>0</v>
      </c>
      <c r="AB674">
        <v>0</v>
      </c>
      <c r="AC674">
        <v>0</v>
      </c>
      <c r="AD674">
        <v>1</v>
      </c>
      <c r="AE674">
        <v>2</v>
      </c>
      <c r="AF674" t="s">
        <v>653</v>
      </c>
      <c r="AG674">
        <v>2.4E-2</v>
      </c>
      <c r="AH674">
        <v>2</v>
      </c>
      <c r="AI674">
        <v>48585594</v>
      </c>
      <c r="AJ674">
        <v>599</v>
      </c>
      <c r="AK674">
        <v>0</v>
      </c>
      <c r="AL674">
        <v>0</v>
      </c>
      <c r="AM674">
        <v>0</v>
      </c>
      <c r="AN674">
        <v>0</v>
      </c>
      <c r="AO674">
        <v>0</v>
      </c>
      <c r="AP674">
        <v>0</v>
      </c>
      <c r="AQ674">
        <v>0</v>
      </c>
      <c r="AR674">
        <v>0</v>
      </c>
    </row>
    <row r="675" spans="1:44">
      <c r="A675">
        <f>ROW(Source!A256)</f>
        <v>256</v>
      </c>
      <c r="B675">
        <v>48585605</v>
      </c>
      <c r="C675">
        <v>48585592</v>
      </c>
      <c r="D675">
        <v>40546929</v>
      </c>
      <c r="E675">
        <v>1</v>
      </c>
      <c r="F675">
        <v>1</v>
      </c>
      <c r="G675">
        <v>1</v>
      </c>
      <c r="H675">
        <v>2</v>
      </c>
      <c r="I675" t="s">
        <v>1049</v>
      </c>
      <c r="J675" t="s">
        <v>1050</v>
      </c>
      <c r="K675" t="s">
        <v>1051</v>
      </c>
      <c r="L675">
        <v>1368</v>
      </c>
      <c r="N675">
        <v>1011</v>
      </c>
      <c r="O675" t="s">
        <v>997</v>
      </c>
      <c r="P675" t="s">
        <v>997</v>
      </c>
      <c r="Q675">
        <v>1</v>
      </c>
      <c r="X675">
        <v>0.02</v>
      </c>
      <c r="Y675">
        <v>0</v>
      </c>
      <c r="Z675">
        <v>103.49</v>
      </c>
      <c r="AA675">
        <v>12.1</v>
      </c>
      <c r="AB675">
        <v>0</v>
      </c>
      <c r="AC675">
        <v>0</v>
      </c>
      <c r="AD675">
        <v>1</v>
      </c>
      <c r="AE675">
        <v>0</v>
      </c>
      <c r="AF675" t="s">
        <v>653</v>
      </c>
      <c r="AG675">
        <v>8.0000000000000002E-3</v>
      </c>
      <c r="AH675">
        <v>2</v>
      </c>
      <c r="AI675">
        <v>48585595</v>
      </c>
      <c r="AJ675">
        <v>600</v>
      </c>
      <c r="AK675">
        <v>0</v>
      </c>
      <c r="AL675">
        <v>0</v>
      </c>
      <c r="AM675">
        <v>0</v>
      </c>
      <c r="AN675">
        <v>0</v>
      </c>
      <c r="AO675">
        <v>0</v>
      </c>
      <c r="AP675">
        <v>0</v>
      </c>
      <c r="AQ675">
        <v>0</v>
      </c>
      <c r="AR675">
        <v>0</v>
      </c>
    </row>
    <row r="676" spans="1:44">
      <c r="A676">
        <f>ROW(Source!A256)</f>
        <v>256</v>
      </c>
      <c r="B676">
        <v>48585606</v>
      </c>
      <c r="C676">
        <v>48585592</v>
      </c>
      <c r="D676">
        <v>40547009</v>
      </c>
      <c r="E676">
        <v>1</v>
      </c>
      <c r="F676">
        <v>1</v>
      </c>
      <c r="G676">
        <v>1</v>
      </c>
      <c r="H676">
        <v>2</v>
      </c>
      <c r="I676" t="s">
        <v>1157</v>
      </c>
      <c r="J676" t="s">
        <v>1158</v>
      </c>
      <c r="K676" t="s">
        <v>1159</v>
      </c>
      <c r="L676">
        <v>1368</v>
      </c>
      <c r="N676">
        <v>1011</v>
      </c>
      <c r="O676" t="s">
        <v>997</v>
      </c>
      <c r="P676" t="s">
        <v>997</v>
      </c>
      <c r="Q676">
        <v>1</v>
      </c>
      <c r="X676">
        <v>0.04</v>
      </c>
      <c r="Y676">
        <v>0</v>
      </c>
      <c r="Z676">
        <v>104.01</v>
      </c>
      <c r="AA676">
        <v>10.35</v>
      </c>
      <c r="AB676">
        <v>0</v>
      </c>
      <c r="AC676">
        <v>0</v>
      </c>
      <c r="AD676">
        <v>1</v>
      </c>
      <c r="AE676">
        <v>0</v>
      </c>
      <c r="AF676" t="s">
        <v>653</v>
      </c>
      <c r="AG676">
        <v>1.6E-2</v>
      </c>
      <c r="AH676">
        <v>2</v>
      </c>
      <c r="AI676">
        <v>48585596</v>
      </c>
      <c r="AJ676">
        <v>601</v>
      </c>
      <c r="AK676">
        <v>0</v>
      </c>
      <c r="AL676">
        <v>0</v>
      </c>
      <c r="AM676">
        <v>0</v>
      </c>
      <c r="AN676">
        <v>0</v>
      </c>
      <c r="AO676">
        <v>0</v>
      </c>
      <c r="AP676">
        <v>0</v>
      </c>
      <c r="AQ676">
        <v>0</v>
      </c>
      <c r="AR676">
        <v>0</v>
      </c>
    </row>
    <row r="677" spans="1:44">
      <c r="A677">
        <f>ROW(Source!A256)</f>
        <v>256</v>
      </c>
      <c r="B677">
        <v>48585607</v>
      </c>
      <c r="C677">
        <v>48585592</v>
      </c>
      <c r="D677">
        <v>40548608</v>
      </c>
      <c r="E677">
        <v>1</v>
      </c>
      <c r="F677">
        <v>1</v>
      </c>
      <c r="G677">
        <v>1</v>
      </c>
      <c r="H677">
        <v>2</v>
      </c>
      <c r="I677" t="s">
        <v>1124</v>
      </c>
      <c r="J677" t="s">
        <v>1125</v>
      </c>
      <c r="K677" t="s">
        <v>1126</v>
      </c>
      <c r="L677">
        <v>1368</v>
      </c>
      <c r="N677">
        <v>1011</v>
      </c>
      <c r="O677" t="s">
        <v>997</v>
      </c>
      <c r="P677" t="s">
        <v>997</v>
      </c>
      <c r="Q677">
        <v>1</v>
      </c>
      <c r="X677">
        <v>0.38</v>
      </c>
      <c r="Y677">
        <v>0</v>
      </c>
      <c r="Z677">
        <v>2.27</v>
      </c>
      <c r="AA677">
        <v>0</v>
      </c>
      <c r="AB677">
        <v>0</v>
      </c>
      <c r="AC677">
        <v>0</v>
      </c>
      <c r="AD677">
        <v>1</v>
      </c>
      <c r="AE677">
        <v>0</v>
      </c>
      <c r="AF677" t="s">
        <v>653</v>
      </c>
      <c r="AG677">
        <v>0.15200000000000002</v>
      </c>
      <c r="AH677">
        <v>2</v>
      </c>
      <c r="AI677">
        <v>48585597</v>
      </c>
      <c r="AJ677">
        <v>602</v>
      </c>
      <c r="AK677">
        <v>0</v>
      </c>
      <c r="AL677">
        <v>0</v>
      </c>
      <c r="AM677">
        <v>0</v>
      </c>
      <c r="AN677">
        <v>0</v>
      </c>
      <c r="AO677">
        <v>0</v>
      </c>
      <c r="AP677">
        <v>0</v>
      </c>
      <c r="AQ677">
        <v>0</v>
      </c>
      <c r="AR677">
        <v>0</v>
      </c>
    </row>
    <row r="678" spans="1:44">
      <c r="A678">
        <f>ROW(Source!A256)</f>
        <v>256</v>
      </c>
      <c r="B678">
        <v>48585608</v>
      </c>
      <c r="C678">
        <v>48585592</v>
      </c>
      <c r="D678">
        <v>40548857</v>
      </c>
      <c r="E678">
        <v>1</v>
      </c>
      <c r="F678">
        <v>1</v>
      </c>
      <c r="G678">
        <v>1</v>
      </c>
      <c r="H678">
        <v>2</v>
      </c>
      <c r="I678" t="s">
        <v>1028</v>
      </c>
      <c r="J678" t="s">
        <v>1029</v>
      </c>
      <c r="K678" t="s">
        <v>1030</v>
      </c>
      <c r="L678">
        <v>1368</v>
      </c>
      <c r="N678">
        <v>1011</v>
      </c>
      <c r="O678" t="s">
        <v>997</v>
      </c>
      <c r="P678" t="s">
        <v>997</v>
      </c>
      <c r="Q678">
        <v>1</v>
      </c>
      <c r="X678">
        <v>0.04</v>
      </c>
      <c r="Y678">
        <v>0</v>
      </c>
      <c r="Z678">
        <v>91.76</v>
      </c>
      <c r="AA678">
        <v>10.35</v>
      </c>
      <c r="AB678">
        <v>0</v>
      </c>
      <c r="AC678">
        <v>0</v>
      </c>
      <c r="AD678">
        <v>1</v>
      </c>
      <c r="AE678">
        <v>0</v>
      </c>
      <c r="AF678" t="s">
        <v>653</v>
      </c>
      <c r="AG678">
        <v>1.6E-2</v>
      </c>
      <c r="AH678">
        <v>2</v>
      </c>
      <c r="AI678">
        <v>48585598</v>
      </c>
      <c r="AJ678">
        <v>603</v>
      </c>
      <c r="AK678">
        <v>0</v>
      </c>
      <c r="AL678">
        <v>0</v>
      </c>
      <c r="AM678">
        <v>0</v>
      </c>
      <c r="AN678">
        <v>0</v>
      </c>
      <c r="AO678">
        <v>0</v>
      </c>
      <c r="AP678">
        <v>0</v>
      </c>
      <c r="AQ678">
        <v>0</v>
      </c>
      <c r="AR678">
        <v>0</v>
      </c>
    </row>
    <row r="679" spans="1:44">
      <c r="A679">
        <f>ROW(Source!A256)</f>
        <v>256</v>
      </c>
      <c r="B679">
        <v>48585609</v>
      </c>
      <c r="C679">
        <v>48585592</v>
      </c>
      <c r="D679">
        <v>40489064</v>
      </c>
      <c r="E679">
        <v>1</v>
      </c>
      <c r="F679">
        <v>1</v>
      </c>
      <c r="G679">
        <v>1</v>
      </c>
      <c r="H679">
        <v>3</v>
      </c>
      <c r="I679" t="s">
        <v>1313</v>
      </c>
      <c r="J679" t="s">
        <v>1314</v>
      </c>
      <c r="K679" t="s">
        <v>1315</v>
      </c>
      <c r="L679">
        <v>1348</v>
      </c>
      <c r="N679">
        <v>1009</v>
      </c>
      <c r="O679" t="s">
        <v>40</v>
      </c>
      <c r="P679" t="s">
        <v>40</v>
      </c>
      <c r="Q679">
        <v>1000</v>
      </c>
      <c r="X679">
        <v>1.1999999999999999E-3</v>
      </c>
      <c r="Y679">
        <v>14830</v>
      </c>
      <c r="Z679">
        <v>0</v>
      </c>
      <c r="AA679">
        <v>0</v>
      </c>
      <c r="AB679">
        <v>0</v>
      </c>
      <c r="AC679">
        <v>0</v>
      </c>
      <c r="AD679">
        <v>1</v>
      </c>
      <c r="AE679">
        <v>0</v>
      </c>
      <c r="AF679" t="s">
        <v>652</v>
      </c>
      <c r="AG679">
        <v>0</v>
      </c>
      <c r="AH679">
        <v>2</v>
      </c>
      <c r="AI679">
        <v>48585599</v>
      </c>
      <c r="AJ679">
        <v>604</v>
      </c>
      <c r="AK679">
        <v>0</v>
      </c>
      <c r="AL679">
        <v>0</v>
      </c>
      <c r="AM679">
        <v>0</v>
      </c>
      <c r="AN679">
        <v>0</v>
      </c>
      <c r="AO679">
        <v>0</v>
      </c>
      <c r="AP679">
        <v>0</v>
      </c>
      <c r="AQ679">
        <v>0</v>
      </c>
      <c r="AR679">
        <v>0</v>
      </c>
    </row>
    <row r="680" spans="1:44">
      <c r="A680">
        <f>ROW(Source!A256)</f>
        <v>256</v>
      </c>
      <c r="B680">
        <v>48585610</v>
      </c>
      <c r="C680">
        <v>48585592</v>
      </c>
      <c r="D680">
        <v>40484862</v>
      </c>
      <c r="E680">
        <v>1</v>
      </c>
      <c r="F680">
        <v>1</v>
      </c>
      <c r="G680">
        <v>1</v>
      </c>
      <c r="H680">
        <v>3</v>
      </c>
      <c r="I680" t="s">
        <v>1322</v>
      </c>
      <c r="J680" t="s">
        <v>1323</v>
      </c>
      <c r="K680" t="s">
        <v>1324</v>
      </c>
      <c r="L680">
        <v>1354</v>
      </c>
      <c r="N680">
        <v>1010</v>
      </c>
      <c r="O680" t="s">
        <v>170</v>
      </c>
      <c r="P680" t="s">
        <v>170</v>
      </c>
      <c r="Q680">
        <v>1</v>
      </c>
      <c r="X680">
        <v>12</v>
      </c>
      <c r="Y680">
        <v>0.75</v>
      </c>
      <c r="Z680">
        <v>0</v>
      </c>
      <c r="AA680">
        <v>0</v>
      </c>
      <c r="AB680">
        <v>0</v>
      </c>
      <c r="AC680">
        <v>0</v>
      </c>
      <c r="AD680">
        <v>1</v>
      </c>
      <c r="AE680">
        <v>0</v>
      </c>
      <c r="AF680" t="s">
        <v>652</v>
      </c>
      <c r="AG680">
        <v>0</v>
      </c>
      <c r="AH680">
        <v>2</v>
      </c>
      <c r="AI680">
        <v>48585600</v>
      </c>
      <c r="AJ680">
        <v>605</v>
      </c>
      <c r="AK680">
        <v>0</v>
      </c>
      <c r="AL680">
        <v>0</v>
      </c>
      <c r="AM680">
        <v>0</v>
      </c>
      <c r="AN680">
        <v>0</v>
      </c>
      <c r="AO680">
        <v>0</v>
      </c>
      <c r="AP680">
        <v>0</v>
      </c>
      <c r="AQ680">
        <v>0</v>
      </c>
      <c r="AR680">
        <v>0</v>
      </c>
    </row>
    <row r="681" spans="1:44">
      <c r="A681">
        <f>ROW(Source!A256)</f>
        <v>256</v>
      </c>
      <c r="B681">
        <v>48585611</v>
      </c>
      <c r="C681">
        <v>48585592</v>
      </c>
      <c r="D681">
        <v>40512524</v>
      </c>
      <c r="E681">
        <v>1</v>
      </c>
      <c r="F681">
        <v>1</v>
      </c>
      <c r="G681">
        <v>1</v>
      </c>
      <c r="H681">
        <v>3</v>
      </c>
      <c r="I681" t="s">
        <v>1595</v>
      </c>
      <c r="J681" t="s">
        <v>1596</v>
      </c>
      <c r="K681" t="s">
        <v>1597</v>
      </c>
      <c r="L681">
        <v>1346</v>
      </c>
      <c r="N681">
        <v>1009</v>
      </c>
      <c r="O681" t="s">
        <v>220</v>
      </c>
      <c r="P681" t="s">
        <v>220</v>
      </c>
      <c r="Q681">
        <v>1</v>
      </c>
      <c r="X681">
        <v>0</v>
      </c>
      <c r="Y681">
        <v>0</v>
      </c>
      <c r="Z681">
        <v>0</v>
      </c>
      <c r="AA681">
        <v>0</v>
      </c>
      <c r="AB681">
        <v>0</v>
      </c>
      <c r="AC681">
        <v>1</v>
      </c>
      <c r="AD681">
        <v>0</v>
      </c>
      <c r="AE681">
        <v>0</v>
      </c>
      <c r="AF681" t="s">
        <v>652</v>
      </c>
      <c r="AG681">
        <v>0</v>
      </c>
      <c r="AH681">
        <v>3</v>
      </c>
      <c r="AI681">
        <v>-1</v>
      </c>
      <c r="AJ681" t="s">
        <v>3</v>
      </c>
      <c r="AK681">
        <v>0</v>
      </c>
      <c r="AL681">
        <v>0</v>
      </c>
      <c r="AM681">
        <v>0</v>
      </c>
      <c r="AN681">
        <v>0</v>
      </c>
      <c r="AO681">
        <v>0</v>
      </c>
      <c r="AP681">
        <v>0</v>
      </c>
      <c r="AQ681">
        <v>0</v>
      </c>
      <c r="AR681">
        <v>0</v>
      </c>
    </row>
    <row r="682" spans="1:44">
      <c r="A682">
        <f>ROW(Source!A256)</f>
        <v>256</v>
      </c>
      <c r="B682">
        <v>48585612</v>
      </c>
      <c r="C682">
        <v>48585592</v>
      </c>
      <c r="D682">
        <v>40515117</v>
      </c>
      <c r="E682">
        <v>1</v>
      </c>
      <c r="F682">
        <v>1</v>
      </c>
      <c r="G682">
        <v>1</v>
      </c>
      <c r="H682">
        <v>3</v>
      </c>
      <c r="I682" t="s">
        <v>1601</v>
      </c>
      <c r="J682" t="s">
        <v>1602</v>
      </c>
      <c r="K682" t="s">
        <v>1603</v>
      </c>
      <c r="L682">
        <v>1354</v>
      </c>
      <c r="N682">
        <v>1010</v>
      </c>
      <c r="O682" t="s">
        <v>170</v>
      </c>
      <c r="P682" t="s">
        <v>170</v>
      </c>
      <c r="Q682">
        <v>1</v>
      </c>
      <c r="X682">
        <v>0</v>
      </c>
      <c r="Y682">
        <v>0</v>
      </c>
      <c r="Z682">
        <v>0</v>
      </c>
      <c r="AA682">
        <v>0</v>
      </c>
      <c r="AB682">
        <v>0</v>
      </c>
      <c r="AC682">
        <v>1</v>
      </c>
      <c r="AD682">
        <v>0</v>
      </c>
      <c r="AE682">
        <v>0</v>
      </c>
      <c r="AF682" t="s">
        <v>652</v>
      </c>
      <c r="AG682">
        <v>0</v>
      </c>
      <c r="AH682">
        <v>3</v>
      </c>
      <c r="AI682">
        <v>-1</v>
      </c>
      <c r="AJ682" t="s">
        <v>3</v>
      </c>
      <c r="AK682">
        <v>0</v>
      </c>
      <c r="AL682">
        <v>0</v>
      </c>
      <c r="AM682">
        <v>0</v>
      </c>
      <c r="AN682">
        <v>0</v>
      </c>
      <c r="AO682">
        <v>0</v>
      </c>
      <c r="AP682">
        <v>0</v>
      </c>
      <c r="AQ682">
        <v>0</v>
      </c>
      <c r="AR682">
        <v>0</v>
      </c>
    </row>
    <row r="683" spans="1:44">
      <c r="A683">
        <f>ROW(Source!A256)</f>
        <v>256</v>
      </c>
      <c r="B683">
        <v>48585613</v>
      </c>
      <c r="C683">
        <v>48585592</v>
      </c>
      <c r="D683">
        <v>40525967</v>
      </c>
      <c r="E683">
        <v>1</v>
      </c>
      <c r="F683">
        <v>1</v>
      </c>
      <c r="G683">
        <v>1</v>
      </c>
      <c r="H683">
        <v>3</v>
      </c>
      <c r="I683" t="s">
        <v>1090</v>
      </c>
      <c r="J683" t="s">
        <v>1091</v>
      </c>
      <c r="K683" t="s">
        <v>1092</v>
      </c>
      <c r="L683">
        <v>1339</v>
      </c>
      <c r="N683">
        <v>1007</v>
      </c>
      <c r="O683" t="s">
        <v>1040</v>
      </c>
      <c r="P683" t="s">
        <v>1040</v>
      </c>
      <c r="Q683">
        <v>1</v>
      </c>
      <c r="X683">
        <v>0.19700000000000001</v>
      </c>
      <c r="Y683">
        <v>2.4700000000000002</v>
      </c>
      <c r="Z683">
        <v>0</v>
      </c>
      <c r="AA683">
        <v>0</v>
      </c>
      <c r="AB683">
        <v>0</v>
      </c>
      <c r="AC683">
        <v>0</v>
      </c>
      <c r="AD683">
        <v>1</v>
      </c>
      <c r="AE683">
        <v>0</v>
      </c>
      <c r="AF683" t="s">
        <v>652</v>
      </c>
      <c r="AG683">
        <v>0</v>
      </c>
      <c r="AH683">
        <v>2</v>
      </c>
      <c r="AI683">
        <v>48585601</v>
      </c>
      <c r="AJ683">
        <v>606</v>
      </c>
      <c r="AK683">
        <v>0</v>
      </c>
      <c r="AL683">
        <v>0</v>
      </c>
      <c r="AM683">
        <v>0</v>
      </c>
      <c r="AN683">
        <v>0</v>
      </c>
      <c r="AO683">
        <v>0</v>
      </c>
      <c r="AP683">
        <v>0</v>
      </c>
      <c r="AQ683">
        <v>0</v>
      </c>
      <c r="AR683">
        <v>0</v>
      </c>
    </row>
    <row r="684" spans="1:44">
      <c r="A684">
        <f>ROW(Source!A256)</f>
        <v>256</v>
      </c>
      <c r="B684">
        <v>48585614</v>
      </c>
      <c r="C684">
        <v>48585592</v>
      </c>
      <c r="D684">
        <v>40534235</v>
      </c>
      <c r="E684">
        <v>1</v>
      </c>
      <c r="F684">
        <v>1</v>
      </c>
      <c r="G684">
        <v>1</v>
      </c>
      <c r="H684">
        <v>3</v>
      </c>
      <c r="I684" t="s">
        <v>1325</v>
      </c>
      <c r="J684" t="s">
        <v>1326</v>
      </c>
      <c r="K684" t="s">
        <v>1327</v>
      </c>
      <c r="L684">
        <v>1301</v>
      </c>
      <c r="N684">
        <v>1003</v>
      </c>
      <c r="O684" t="s">
        <v>116</v>
      </c>
      <c r="P684" t="s">
        <v>116</v>
      </c>
      <c r="Q684">
        <v>1</v>
      </c>
      <c r="X684">
        <v>99.8</v>
      </c>
      <c r="Y684">
        <v>10.54</v>
      </c>
      <c r="Z684">
        <v>0</v>
      </c>
      <c r="AA684">
        <v>0</v>
      </c>
      <c r="AB684">
        <v>0</v>
      </c>
      <c r="AC684">
        <v>0</v>
      </c>
      <c r="AD684">
        <v>1</v>
      </c>
      <c r="AE684">
        <v>0</v>
      </c>
      <c r="AF684" t="s">
        <v>652</v>
      </c>
      <c r="AG684">
        <v>0</v>
      </c>
      <c r="AH684">
        <v>2</v>
      </c>
      <c r="AI684">
        <v>48585602</v>
      </c>
      <c r="AJ684">
        <v>607</v>
      </c>
      <c r="AK684">
        <v>0</v>
      </c>
      <c r="AL684">
        <v>0</v>
      </c>
      <c r="AM684">
        <v>0</v>
      </c>
      <c r="AN684">
        <v>0</v>
      </c>
      <c r="AO684">
        <v>0</v>
      </c>
      <c r="AP684">
        <v>0</v>
      </c>
      <c r="AQ684">
        <v>0</v>
      </c>
      <c r="AR684">
        <v>0</v>
      </c>
    </row>
    <row r="685" spans="1:44">
      <c r="A685">
        <f>ROW(Source!A257)</f>
        <v>257</v>
      </c>
      <c r="B685">
        <v>48585620</v>
      </c>
      <c r="C685">
        <v>48585615</v>
      </c>
      <c r="D685">
        <v>23135014</v>
      </c>
      <c r="E685">
        <v>1</v>
      </c>
      <c r="F685">
        <v>1</v>
      </c>
      <c r="G685">
        <v>1</v>
      </c>
      <c r="H685">
        <v>1</v>
      </c>
      <c r="I685" t="s">
        <v>1438</v>
      </c>
      <c r="J685" t="s">
        <v>3</v>
      </c>
      <c r="K685" t="s">
        <v>1439</v>
      </c>
      <c r="L685">
        <v>1369</v>
      </c>
      <c r="N685">
        <v>1013</v>
      </c>
      <c r="O685" t="s">
        <v>991</v>
      </c>
      <c r="P685" t="s">
        <v>991</v>
      </c>
      <c r="Q685">
        <v>1</v>
      </c>
      <c r="X685">
        <v>85.3</v>
      </c>
      <c r="Y685">
        <v>0</v>
      </c>
      <c r="Z685">
        <v>0</v>
      </c>
      <c r="AA685">
        <v>0</v>
      </c>
      <c r="AB685">
        <v>7.9</v>
      </c>
      <c r="AC685">
        <v>0</v>
      </c>
      <c r="AD685">
        <v>1</v>
      </c>
      <c r="AE685">
        <v>1</v>
      </c>
      <c r="AF685" t="s">
        <v>3</v>
      </c>
      <c r="AG685">
        <v>85.3</v>
      </c>
      <c r="AH685">
        <v>2</v>
      </c>
      <c r="AI685">
        <v>48585616</v>
      </c>
      <c r="AJ685">
        <v>608</v>
      </c>
      <c r="AK685">
        <v>0</v>
      </c>
      <c r="AL685">
        <v>0</v>
      </c>
      <c r="AM685">
        <v>0</v>
      </c>
      <c r="AN685">
        <v>0</v>
      </c>
      <c r="AO685">
        <v>0</v>
      </c>
      <c r="AP685">
        <v>0</v>
      </c>
      <c r="AQ685">
        <v>0</v>
      </c>
      <c r="AR685">
        <v>0</v>
      </c>
    </row>
    <row r="686" spans="1:44">
      <c r="A686">
        <f>ROW(Source!A257)</f>
        <v>257</v>
      </c>
      <c r="B686">
        <v>48585621</v>
      </c>
      <c r="C686">
        <v>48585615</v>
      </c>
      <c r="D686">
        <v>121548</v>
      </c>
      <c r="E686">
        <v>1</v>
      </c>
      <c r="F686">
        <v>1</v>
      </c>
      <c r="G686">
        <v>1</v>
      </c>
      <c r="H686">
        <v>1</v>
      </c>
      <c r="I686" t="s">
        <v>24</v>
      </c>
      <c r="J686" t="s">
        <v>3</v>
      </c>
      <c r="K686" t="s">
        <v>992</v>
      </c>
      <c r="L686">
        <v>608254</v>
      </c>
      <c r="N686">
        <v>1013</v>
      </c>
      <c r="O686" t="s">
        <v>993</v>
      </c>
      <c r="P686" t="s">
        <v>993</v>
      </c>
      <c r="Q686">
        <v>1</v>
      </c>
      <c r="X686">
        <v>0.32</v>
      </c>
      <c r="Y686">
        <v>0</v>
      </c>
      <c r="Z686">
        <v>0</v>
      </c>
      <c r="AA686">
        <v>0</v>
      </c>
      <c r="AB686">
        <v>0</v>
      </c>
      <c r="AC686">
        <v>0</v>
      </c>
      <c r="AD686">
        <v>1</v>
      </c>
      <c r="AE686">
        <v>2</v>
      </c>
      <c r="AF686" t="s">
        <v>3</v>
      </c>
      <c r="AG686">
        <v>0.32</v>
      </c>
      <c r="AH686">
        <v>2</v>
      </c>
      <c r="AI686">
        <v>48585617</v>
      </c>
      <c r="AJ686">
        <v>609</v>
      </c>
      <c r="AK686">
        <v>0</v>
      </c>
      <c r="AL686">
        <v>0</v>
      </c>
      <c r="AM686">
        <v>0</v>
      </c>
      <c r="AN686">
        <v>0</v>
      </c>
      <c r="AO686">
        <v>0</v>
      </c>
      <c r="AP686">
        <v>0</v>
      </c>
      <c r="AQ686">
        <v>0</v>
      </c>
      <c r="AR686">
        <v>0</v>
      </c>
    </row>
    <row r="687" spans="1:44">
      <c r="A687">
        <f>ROW(Source!A257)</f>
        <v>257</v>
      </c>
      <c r="B687">
        <v>48585622</v>
      </c>
      <c r="C687">
        <v>48585615</v>
      </c>
      <c r="D687">
        <v>40547141</v>
      </c>
      <c r="E687">
        <v>1</v>
      </c>
      <c r="F687">
        <v>1</v>
      </c>
      <c r="G687">
        <v>1</v>
      </c>
      <c r="H687">
        <v>2</v>
      </c>
      <c r="I687" t="s">
        <v>1009</v>
      </c>
      <c r="J687" t="s">
        <v>1017</v>
      </c>
      <c r="K687" t="s">
        <v>1011</v>
      </c>
      <c r="L687">
        <v>1368</v>
      </c>
      <c r="N687">
        <v>1011</v>
      </c>
      <c r="O687" t="s">
        <v>997</v>
      </c>
      <c r="P687" t="s">
        <v>997</v>
      </c>
      <c r="Q687">
        <v>1</v>
      </c>
      <c r="X687">
        <v>0.32</v>
      </c>
      <c r="Y687">
        <v>0</v>
      </c>
      <c r="Z687">
        <v>32.090000000000003</v>
      </c>
      <c r="AA687">
        <v>12.1</v>
      </c>
      <c r="AB687">
        <v>0</v>
      </c>
      <c r="AC687">
        <v>0</v>
      </c>
      <c r="AD687">
        <v>1</v>
      </c>
      <c r="AE687">
        <v>0</v>
      </c>
      <c r="AF687" t="s">
        <v>3</v>
      </c>
      <c r="AG687">
        <v>0.32</v>
      </c>
      <c r="AH687">
        <v>2</v>
      </c>
      <c r="AI687">
        <v>48585618</v>
      </c>
      <c r="AJ687">
        <v>610</v>
      </c>
      <c r="AK687">
        <v>0</v>
      </c>
      <c r="AL687">
        <v>0</v>
      </c>
      <c r="AM687">
        <v>0</v>
      </c>
      <c r="AN687">
        <v>0</v>
      </c>
      <c r="AO687">
        <v>0</v>
      </c>
      <c r="AP687">
        <v>0</v>
      </c>
      <c r="AQ687">
        <v>0</v>
      </c>
      <c r="AR687">
        <v>0</v>
      </c>
    </row>
    <row r="688" spans="1:44">
      <c r="A688">
        <f>ROW(Source!A257)</f>
        <v>257</v>
      </c>
      <c r="B688">
        <v>48585623</v>
      </c>
      <c r="C688">
        <v>48585615</v>
      </c>
      <c r="D688">
        <v>40539429</v>
      </c>
      <c r="E688">
        <v>1</v>
      </c>
      <c r="F688">
        <v>1</v>
      </c>
      <c r="G688">
        <v>1</v>
      </c>
      <c r="H688">
        <v>3</v>
      </c>
      <c r="I688" t="s">
        <v>663</v>
      </c>
      <c r="J688" t="s">
        <v>665</v>
      </c>
      <c r="K688" t="s">
        <v>664</v>
      </c>
      <c r="L688">
        <v>1348</v>
      </c>
      <c r="N688">
        <v>1009</v>
      </c>
      <c r="O688" t="s">
        <v>40</v>
      </c>
      <c r="P688" t="s">
        <v>40</v>
      </c>
      <c r="Q688">
        <v>1000</v>
      </c>
      <c r="X688">
        <v>1.34</v>
      </c>
      <c r="Y688">
        <v>0</v>
      </c>
      <c r="Z688">
        <v>0</v>
      </c>
      <c r="AA688">
        <v>0</v>
      </c>
      <c r="AB688">
        <v>0</v>
      </c>
      <c r="AC688">
        <v>0</v>
      </c>
      <c r="AD688">
        <v>0</v>
      </c>
      <c r="AE688">
        <v>0</v>
      </c>
      <c r="AF688" t="s">
        <v>3</v>
      </c>
      <c r="AG688">
        <v>1.34</v>
      </c>
      <c r="AH688">
        <v>2</v>
      </c>
      <c r="AI688">
        <v>48585619</v>
      </c>
      <c r="AJ688">
        <v>611</v>
      </c>
      <c r="AK688">
        <v>0</v>
      </c>
      <c r="AL688">
        <v>0</v>
      </c>
      <c r="AM688">
        <v>0</v>
      </c>
      <c r="AN688">
        <v>0</v>
      </c>
      <c r="AO688">
        <v>0</v>
      </c>
      <c r="AP688">
        <v>0</v>
      </c>
      <c r="AQ688">
        <v>0</v>
      </c>
      <c r="AR688">
        <v>0</v>
      </c>
    </row>
    <row r="689" spans="1:44">
      <c r="A689">
        <f>ROW(Source!A259)</f>
        <v>259</v>
      </c>
      <c r="B689">
        <v>48585636</v>
      </c>
      <c r="C689">
        <v>48585625</v>
      </c>
      <c r="D689">
        <v>23129438</v>
      </c>
      <c r="E689">
        <v>1</v>
      </c>
      <c r="F689">
        <v>1</v>
      </c>
      <c r="G689">
        <v>1</v>
      </c>
      <c r="H689">
        <v>1</v>
      </c>
      <c r="I689" t="s">
        <v>1199</v>
      </c>
      <c r="J689" t="s">
        <v>3</v>
      </c>
      <c r="K689" t="s">
        <v>1200</v>
      </c>
      <c r="L689">
        <v>1369</v>
      </c>
      <c r="N689">
        <v>1013</v>
      </c>
      <c r="O689" t="s">
        <v>991</v>
      </c>
      <c r="P689" t="s">
        <v>991</v>
      </c>
      <c r="Q689">
        <v>1</v>
      </c>
      <c r="X689">
        <v>55.83</v>
      </c>
      <c r="Y689">
        <v>0</v>
      </c>
      <c r="Z689">
        <v>0</v>
      </c>
      <c r="AA689">
        <v>0</v>
      </c>
      <c r="AB689">
        <v>8.7899999999999991</v>
      </c>
      <c r="AC689">
        <v>0</v>
      </c>
      <c r="AD689">
        <v>1</v>
      </c>
      <c r="AE689">
        <v>1</v>
      </c>
      <c r="AF689" t="s">
        <v>653</v>
      </c>
      <c r="AG689">
        <v>22.332000000000001</v>
      </c>
      <c r="AH689">
        <v>2</v>
      </c>
      <c r="AI689">
        <v>48585626</v>
      </c>
      <c r="AJ689">
        <v>612</v>
      </c>
      <c r="AK689">
        <v>0</v>
      </c>
      <c r="AL689">
        <v>0</v>
      </c>
      <c r="AM689">
        <v>0</v>
      </c>
      <c r="AN689">
        <v>0</v>
      </c>
      <c r="AO689">
        <v>0</v>
      </c>
      <c r="AP689">
        <v>0</v>
      </c>
      <c r="AQ689">
        <v>0</v>
      </c>
      <c r="AR689">
        <v>0</v>
      </c>
    </row>
    <row r="690" spans="1:44">
      <c r="A690">
        <f>ROW(Source!A259)</f>
        <v>259</v>
      </c>
      <c r="B690">
        <v>48585637</v>
      </c>
      <c r="C690">
        <v>48585625</v>
      </c>
      <c r="D690">
        <v>121548</v>
      </c>
      <c r="E690">
        <v>1</v>
      </c>
      <c r="F690">
        <v>1</v>
      </c>
      <c r="G690">
        <v>1</v>
      </c>
      <c r="H690">
        <v>1</v>
      </c>
      <c r="I690" t="s">
        <v>24</v>
      </c>
      <c r="J690" t="s">
        <v>3</v>
      </c>
      <c r="K690" t="s">
        <v>992</v>
      </c>
      <c r="L690">
        <v>608254</v>
      </c>
      <c r="N690">
        <v>1013</v>
      </c>
      <c r="O690" t="s">
        <v>993</v>
      </c>
      <c r="P690" t="s">
        <v>993</v>
      </c>
      <c r="Q690">
        <v>1</v>
      </c>
      <c r="X690">
        <v>0.28000000000000003</v>
      </c>
      <c r="Y690">
        <v>0</v>
      </c>
      <c r="Z690">
        <v>0</v>
      </c>
      <c r="AA690">
        <v>0</v>
      </c>
      <c r="AB690">
        <v>0</v>
      </c>
      <c r="AC690">
        <v>0</v>
      </c>
      <c r="AD690">
        <v>1</v>
      </c>
      <c r="AE690">
        <v>2</v>
      </c>
      <c r="AF690" t="s">
        <v>653</v>
      </c>
      <c r="AG690">
        <v>0.11200000000000002</v>
      </c>
      <c r="AH690">
        <v>2</v>
      </c>
      <c r="AI690">
        <v>48585627</v>
      </c>
      <c r="AJ690">
        <v>613</v>
      </c>
      <c r="AK690">
        <v>0</v>
      </c>
      <c r="AL690">
        <v>0</v>
      </c>
      <c r="AM690">
        <v>0</v>
      </c>
      <c r="AN690">
        <v>0</v>
      </c>
      <c r="AO690">
        <v>0</v>
      </c>
      <c r="AP690">
        <v>0</v>
      </c>
      <c r="AQ690">
        <v>0</v>
      </c>
      <c r="AR690">
        <v>0</v>
      </c>
    </row>
    <row r="691" spans="1:44">
      <c r="A691">
        <f>ROW(Source!A259)</f>
        <v>259</v>
      </c>
      <c r="B691">
        <v>48585638</v>
      </c>
      <c r="C691">
        <v>48585625</v>
      </c>
      <c r="D691">
        <v>40546929</v>
      </c>
      <c r="E691">
        <v>1</v>
      </c>
      <c r="F691">
        <v>1</v>
      </c>
      <c r="G691">
        <v>1</v>
      </c>
      <c r="H691">
        <v>2</v>
      </c>
      <c r="I691" t="s">
        <v>1049</v>
      </c>
      <c r="J691" t="s">
        <v>1050</v>
      </c>
      <c r="K691" t="s">
        <v>1051</v>
      </c>
      <c r="L691">
        <v>1368</v>
      </c>
      <c r="N691">
        <v>1011</v>
      </c>
      <c r="O691" t="s">
        <v>997</v>
      </c>
      <c r="P691" t="s">
        <v>997</v>
      </c>
      <c r="Q691">
        <v>1</v>
      </c>
      <c r="X691">
        <v>0.1</v>
      </c>
      <c r="Y691">
        <v>0</v>
      </c>
      <c r="Z691">
        <v>103.49</v>
      </c>
      <c r="AA691">
        <v>12.1</v>
      </c>
      <c r="AB691">
        <v>0</v>
      </c>
      <c r="AC691">
        <v>0</v>
      </c>
      <c r="AD691">
        <v>1</v>
      </c>
      <c r="AE691">
        <v>0</v>
      </c>
      <c r="AF691" t="s">
        <v>653</v>
      </c>
      <c r="AG691">
        <v>4.0000000000000008E-2</v>
      </c>
      <c r="AH691">
        <v>2</v>
      </c>
      <c r="AI691">
        <v>48585628</v>
      </c>
      <c r="AJ691">
        <v>614</v>
      </c>
      <c r="AK691">
        <v>0</v>
      </c>
      <c r="AL691">
        <v>0</v>
      </c>
      <c r="AM691">
        <v>0</v>
      </c>
      <c r="AN691">
        <v>0</v>
      </c>
      <c r="AO691">
        <v>0</v>
      </c>
      <c r="AP691">
        <v>0</v>
      </c>
      <c r="AQ691">
        <v>0</v>
      </c>
      <c r="AR691">
        <v>0</v>
      </c>
    </row>
    <row r="692" spans="1:44">
      <c r="A692">
        <f>ROW(Source!A259)</f>
        <v>259</v>
      </c>
      <c r="B692">
        <v>48585639</v>
      </c>
      <c r="C692">
        <v>48585625</v>
      </c>
      <c r="D692">
        <v>40547009</v>
      </c>
      <c r="E692">
        <v>1</v>
      </c>
      <c r="F692">
        <v>1</v>
      </c>
      <c r="G692">
        <v>1</v>
      </c>
      <c r="H692">
        <v>2</v>
      </c>
      <c r="I692" t="s">
        <v>1157</v>
      </c>
      <c r="J692" t="s">
        <v>1158</v>
      </c>
      <c r="K692" t="s">
        <v>1159</v>
      </c>
      <c r="L692">
        <v>1368</v>
      </c>
      <c r="N692">
        <v>1011</v>
      </c>
      <c r="O692" t="s">
        <v>997</v>
      </c>
      <c r="P692" t="s">
        <v>997</v>
      </c>
      <c r="Q692">
        <v>1</v>
      </c>
      <c r="X692">
        <v>0.18</v>
      </c>
      <c r="Y692">
        <v>0</v>
      </c>
      <c r="Z692">
        <v>104.01</v>
      </c>
      <c r="AA692">
        <v>10.35</v>
      </c>
      <c r="AB692">
        <v>0</v>
      </c>
      <c r="AC692">
        <v>0</v>
      </c>
      <c r="AD692">
        <v>1</v>
      </c>
      <c r="AE692">
        <v>0</v>
      </c>
      <c r="AF692" t="s">
        <v>653</v>
      </c>
      <c r="AG692">
        <v>7.1999999999999995E-2</v>
      </c>
      <c r="AH692">
        <v>2</v>
      </c>
      <c r="AI692">
        <v>48585629</v>
      </c>
      <c r="AJ692">
        <v>615</v>
      </c>
      <c r="AK692">
        <v>0</v>
      </c>
      <c r="AL692">
        <v>0</v>
      </c>
      <c r="AM692">
        <v>0</v>
      </c>
      <c r="AN692">
        <v>0</v>
      </c>
      <c r="AO692">
        <v>0</v>
      </c>
      <c r="AP692">
        <v>0</v>
      </c>
      <c r="AQ692">
        <v>0</v>
      </c>
      <c r="AR692">
        <v>0</v>
      </c>
    </row>
    <row r="693" spans="1:44">
      <c r="A693">
        <f>ROW(Source!A259)</f>
        <v>259</v>
      </c>
      <c r="B693">
        <v>48585640</v>
      </c>
      <c r="C693">
        <v>48585625</v>
      </c>
      <c r="D693">
        <v>40548608</v>
      </c>
      <c r="E693">
        <v>1</v>
      </c>
      <c r="F693">
        <v>1</v>
      </c>
      <c r="G693">
        <v>1</v>
      </c>
      <c r="H693">
        <v>2</v>
      </c>
      <c r="I693" t="s">
        <v>1124</v>
      </c>
      <c r="J693" t="s">
        <v>1125</v>
      </c>
      <c r="K693" t="s">
        <v>1126</v>
      </c>
      <c r="L693">
        <v>1368</v>
      </c>
      <c r="N693">
        <v>1011</v>
      </c>
      <c r="O693" t="s">
        <v>997</v>
      </c>
      <c r="P693" t="s">
        <v>997</v>
      </c>
      <c r="Q693">
        <v>1</v>
      </c>
      <c r="X693">
        <v>0.21</v>
      </c>
      <c r="Y693">
        <v>0</v>
      </c>
      <c r="Z693">
        <v>2.27</v>
      </c>
      <c r="AA693">
        <v>0</v>
      </c>
      <c r="AB693">
        <v>0</v>
      </c>
      <c r="AC693">
        <v>0</v>
      </c>
      <c r="AD693">
        <v>1</v>
      </c>
      <c r="AE693">
        <v>0</v>
      </c>
      <c r="AF693" t="s">
        <v>653</v>
      </c>
      <c r="AG693">
        <v>8.4000000000000005E-2</v>
      </c>
      <c r="AH693">
        <v>2</v>
      </c>
      <c r="AI693">
        <v>48585630</v>
      </c>
      <c r="AJ693">
        <v>616</v>
      </c>
      <c r="AK693">
        <v>0</v>
      </c>
      <c r="AL693">
        <v>0</v>
      </c>
      <c r="AM693">
        <v>0</v>
      </c>
      <c r="AN693">
        <v>0</v>
      </c>
      <c r="AO693">
        <v>0</v>
      </c>
      <c r="AP693">
        <v>0</v>
      </c>
      <c r="AQ693">
        <v>0</v>
      </c>
      <c r="AR693">
        <v>0</v>
      </c>
    </row>
    <row r="694" spans="1:44">
      <c r="A694">
        <f>ROW(Source!A259)</f>
        <v>259</v>
      </c>
      <c r="B694">
        <v>48585641</v>
      </c>
      <c r="C694">
        <v>48585625</v>
      </c>
      <c r="D694">
        <v>40548857</v>
      </c>
      <c r="E694">
        <v>1</v>
      </c>
      <c r="F694">
        <v>1</v>
      </c>
      <c r="G694">
        <v>1</v>
      </c>
      <c r="H694">
        <v>2</v>
      </c>
      <c r="I694" t="s">
        <v>1028</v>
      </c>
      <c r="J694" t="s">
        <v>1029</v>
      </c>
      <c r="K694" t="s">
        <v>1030</v>
      </c>
      <c r="L694">
        <v>1368</v>
      </c>
      <c r="N694">
        <v>1011</v>
      </c>
      <c r="O694" t="s">
        <v>997</v>
      </c>
      <c r="P694" t="s">
        <v>997</v>
      </c>
      <c r="Q694">
        <v>1</v>
      </c>
      <c r="X694">
        <v>0.18</v>
      </c>
      <c r="Y694">
        <v>0</v>
      </c>
      <c r="Z694">
        <v>91.76</v>
      </c>
      <c r="AA694">
        <v>10.35</v>
      </c>
      <c r="AB694">
        <v>0</v>
      </c>
      <c r="AC694">
        <v>0</v>
      </c>
      <c r="AD694">
        <v>1</v>
      </c>
      <c r="AE694">
        <v>0</v>
      </c>
      <c r="AF694" t="s">
        <v>653</v>
      </c>
      <c r="AG694">
        <v>7.1999999999999995E-2</v>
      </c>
      <c r="AH694">
        <v>2</v>
      </c>
      <c r="AI694">
        <v>48585631</v>
      </c>
      <c r="AJ694">
        <v>617</v>
      </c>
      <c r="AK694">
        <v>0</v>
      </c>
      <c r="AL694">
        <v>0</v>
      </c>
      <c r="AM694">
        <v>0</v>
      </c>
      <c r="AN694">
        <v>0</v>
      </c>
      <c r="AO694">
        <v>0</v>
      </c>
      <c r="AP694">
        <v>0</v>
      </c>
      <c r="AQ694">
        <v>0</v>
      </c>
      <c r="AR694">
        <v>0</v>
      </c>
    </row>
    <row r="695" spans="1:44">
      <c r="A695">
        <f>ROW(Source!A259)</f>
        <v>259</v>
      </c>
      <c r="B695">
        <v>48585642</v>
      </c>
      <c r="C695">
        <v>48585625</v>
      </c>
      <c r="D695">
        <v>40489064</v>
      </c>
      <c r="E695">
        <v>1</v>
      </c>
      <c r="F695">
        <v>1</v>
      </c>
      <c r="G695">
        <v>1</v>
      </c>
      <c r="H695">
        <v>3</v>
      </c>
      <c r="I695" t="s">
        <v>1313</v>
      </c>
      <c r="J695" t="s">
        <v>1314</v>
      </c>
      <c r="K695" t="s">
        <v>1315</v>
      </c>
      <c r="L695">
        <v>1348</v>
      </c>
      <c r="N695">
        <v>1009</v>
      </c>
      <c r="O695" t="s">
        <v>40</v>
      </c>
      <c r="P695" t="s">
        <v>40</v>
      </c>
      <c r="Q695">
        <v>1000</v>
      </c>
      <c r="X695">
        <v>2.66E-3</v>
      </c>
      <c r="Y695">
        <v>14830</v>
      </c>
      <c r="Z695">
        <v>0</v>
      </c>
      <c r="AA695">
        <v>0</v>
      </c>
      <c r="AB695">
        <v>0</v>
      </c>
      <c r="AC695">
        <v>0</v>
      </c>
      <c r="AD695">
        <v>1</v>
      </c>
      <c r="AE695">
        <v>0</v>
      </c>
      <c r="AF695" t="s">
        <v>652</v>
      </c>
      <c r="AG695">
        <v>0</v>
      </c>
      <c r="AH695">
        <v>2</v>
      </c>
      <c r="AI695">
        <v>48585632</v>
      </c>
      <c r="AJ695">
        <v>618</v>
      </c>
      <c r="AK695">
        <v>0</v>
      </c>
      <c r="AL695">
        <v>0</v>
      </c>
      <c r="AM695">
        <v>0</v>
      </c>
      <c r="AN695">
        <v>0</v>
      </c>
      <c r="AO695">
        <v>0</v>
      </c>
      <c r="AP695">
        <v>0</v>
      </c>
      <c r="AQ695">
        <v>0</v>
      </c>
      <c r="AR695">
        <v>0</v>
      </c>
    </row>
    <row r="696" spans="1:44">
      <c r="A696">
        <f>ROW(Source!A259)</f>
        <v>259</v>
      </c>
      <c r="B696">
        <v>48585643</v>
      </c>
      <c r="C696">
        <v>48585625</v>
      </c>
      <c r="D696">
        <v>40484863</v>
      </c>
      <c r="E696">
        <v>1</v>
      </c>
      <c r="F696">
        <v>1</v>
      </c>
      <c r="G696">
        <v>1</v>
      </c>
      <c r="H696">
        <v>3</v>
      </c>
      <c r="I696" t="s">
        <v>1316</v>
      </c>
      <c r="J696" t="s">
        <v>1317</v>
      </c>
      <c r="K696" t="s">
        <v>1318</v>
      </c>
      <c r="L696">
        <v>1354</v>
      </c>
      <c r="N696">
        <v>1010</v>
      </c>
      <c r="O696" t="s">
        <v>170</v>
      </c>
      <c r="P696" t="s">
        <v>170</v>
      </c>
      <c r="Q696">
        <v>1</v>
      </c>
      <c r="X696">
        <v>12</v>
      </c>
      <c r="Y696">
        <v>1.43</v>
      </c>
      <c r="Z696">
        <v>0</v>
      </c>
      <c r="AA696">
        <v>0</v>
      </c>
      <c r="AB696">
        <v>0</v>
      </c>
      <c r="AC696">
        <v>0</v>
      </c>
      <c r="AD696">
        <v>1</v>
      </c>
      <c r="AE696">
        <v>0</v>
      </c>
      <c r="AF696" t="s">
        <v>652</v>
      </c>
      <c r="AG696">
        <v>0</v>
      </c>
      <c r="AH696">
        <v>2</v>
      </c>
      <c r="AI696">
        <v>48585633</v>
      </c>
      <c r="AJ696">
        <v>619</v>
      </c>
      <c r="AK696">
        <v>0</v>
      </c>
      <c r="AL696">
        <v>0</v>
      </c>
      <c r="AM696">
        <v>0</v>
      </c>
      <c r="AN696">
        <v>0</v>
      </c>
      <c r="AO696">
        <v>0</v>
      </c>
      <c r="AP696">
        <v>0</v>
      </c>
      <c r="AQ696">
        <v>0</v>
      </c>
      <c r="AR696">
        <v>0</v>
      </c>
    </row>
    <row r="697" spans="1:44">
      <c r="A697">
        <f>ROW(Source!A259)</f>
        <v>259</v>
      </c>
      <c r="B697">
        <v>48585644</v>
      </c>
      <c r="C697">
        <v>48585625</v>
      </c>
      <c r="D697">
        <v>40512524</v>
      </c>
      <c r="E697">
        <v>1</v>
      </c>
      <c r="F697">
        <v>1</v>
      </c>
      <c r="G697">
        <v>1</v>
      </c>
      <c r="H697">
        <v>3</v>
      </c>
      <c r="I697" t="s">
        <v>1595</v>
      </c>
      <c r="J697" t="s">
        <v>1596</v>
      </c>
      <c r="K697" t="s">
        <v>1597</v>
      </c>
      <c r="L697">
        <v>1346</v>
      </c>
      <c r="N697">
        <v>1009</v>
      </c>
      <c r="O697" t="s">
        <v>220</v>
      </c>
      <c r="P697" t="s">
        <v>220</v>
      </c>
      <c r="Q697">
        <v>1</v>
      </c>
      <c r="X697">
        <v>0</v>
      </c>
      <c r="Y697">
        <v>0</v>
      </c>
      <c r="Z697">
        <v>0</v>
      </c>
      <c r="AA697">
        <v>0</v>
      </c>
      <c r="AB697">
        <v>0</v>
      </c>
      <c r="AC697">
        <v>1</v>
      </c>
      <c r="AD697">
        <v>0</v>
      </c>
      <c r="AE697">
        <v>0</v>
      </c>
      <c r="AF697" t="s">
        <v>652</v>
      </c>
      <c r="AG697">
        <v>0</v>
      </c>
      <c r="AH697">
        <v>3</v>
      </c>
      <c r="AI697">
        <v>-1</v>
      </c>
      <c r="AJ697" t="s">
        <v>3</v>
      </c>
      <c r="AK697">
        <v>0</v>
      </c>
      <c r="AL697">
        <v>0</v>
      </c>
      <c r="AM697">
        <v>0</v>
      </c>
      <c r="AN697">
        <v>0</v>
      </c>
      <c r="AO697">
        <v>0</v>
      </c>
      <c r="AP697">
        <v>0</v>
      </c>
      <c r="AQ697">
        <v>0</v>
      </c>
      <c r="AR697">
        <v>0</v>
      </c>
    </row>
    <row r="698" spans="1:44">
      <c r="A698">
        <f>ROW(Source!A259)</f>
        <v>259</v>
      </c>
      <c r="B698">
        <v>48585645</v>
      </c>
      <c r="C698">
        <v>48585625</v>
      </c>
      <c r="D698">
        <v>40515117</v>
      </c>
      <c r="E698">
        <v>1</v>
      </c>
      <c r="F698">
        <v>1</v>
      </c>
      <c r="G698">
        <v>1</v>
      </c>
      <c r="H698">
        <v>3</v>
      </c>
      <c r="I698" t="s">
        <v>1601</v>
      </c>
      <c r="J698" t="s">
        <v>1602</v>
      </c>
      <c r="K698" t="s">
        <v>1603</v>
      </c>
      <c r="L698">
        <v>1354</v>
      </c>
      <c r="N698">
        <v>1010</v>
      </c>
      <c r="O698" t="s">
        <v>170</v>
      </c>
      <c r="P698" t="s">
        <v>170</v>
      </c>
      <c r="Q698">
        <v>1</v>
      </c>
      <c r="X698">
        <v>0</v>
      </c>
      <c r="Y698">
        <v>0</v>
      </c>
      <c r="Z698">
        <v>0</v>
      </c>
      <c r="AA698">
        <v>0</v>
      </c>
      <c r="AB698">
        <v>0</v>
      </c>
      <c r="AC698">
        <v>1</v>
      </c>
      <c r="AD698">
        <v>0</v>
      </c>
      <c r="AE698">
        <v>0</v>
      </c>
      <c r="AF698" t="s">
        <v>652</v>
      </c>
      <c r="AG698">
        <v>0</v>
      </c>
      <c r="AH698">
        <v>3</v>
      </c>
      <c r="AI698">
        <v>-1</v>
      </c>
      <c r="AJ698" t="s">
        <v>3</v>
      </c>
      <c r="AK698">
        <v>0</v>
      </c>
      <c r="AL698">
        <v>0</v>
      </c>
      <c r="AM698">
        <v>0</v>
      </c>
      <c r="AN698">
        <v>0</v>
      </c>
      <c r="AO698">
        <v>0</v>
      </c>
      <c r="AP698">
        <v>0</v>
      </c>
      <c r="AQ698">
        <v>0</v>
      </c>
      <c r="AR698">
        <v>0</v>
      </c>
    </row>
    <row r="699" spans="1:44">
      <c r="A699">
        <f>ROW(Source!A259)</f>
        <v>259</v>
      </c>
      <c r="B699">
        <v>48585646</v>
      </c>
      <c r="C699">
        <v>48585625</v>
      </c>
      <c r="D699">
        <v>40525967</v>
      </c>
      <c r="E699">
        <v>1</v>
      </c>
      <c r="F699">
        <v>1</v>
      </c>
      <c r="G699">
        <v>1</v>
      </c>
      <c r="H699">
        <v>3</v>
      </c>
      <c r="I699" t="s">
        <v>1090</v>
      </c>
      <c r="J699" t="s">
        <v>1091</v>
      </c>
      <c r="K699" t="s">
        <v>1092</v>
      </c>
      <c r="L699">
        <v>1339</v>
      </c>
      <c r="N699">
        <v>1007</v>
      </c>
      <c r="O699" t="s">
        <v>1040</v>
      </c>
      <c r="P699" t="s">
        <v>1040</v>
      </c>
      <c r="Q699">
        <v>1</v>
      </c>
      <c r="X699">
        <v>0.78600000000000003</v>
      </c>
      <c r="Y699">
        <v>2.4700000000000002</v>
      </c>
      <c r="Z699">
        <v>0</v>
      </c>
      <c r="AA699">
        <v>0</v>
      </c>
      <c r="AB699">
        <v>0</v>
      </c>
      <c r="AC699">
        <v>0</v>
      </c>
      <c r="AD699">
        <v>1</v>
      </c>
      <c r="AE699">
        <v>0</v>
      </c>
      <c r="AF699" t="s">
        <v>652</v>
      </c>
      <c r="AG699">
        <v>0</v>
      </c>
      <c r="AH699">
        <v>2</v>
      </c>
      <c r="AI699">
        <v>48585634</v>
      </c>
      <c r="AJ699">
        <v>620</v>
      </c>
      <c r="AK699">
        <v>0</v>
      </c>
      <c r="AL699">
        <v>0</v>
      </c>
      <c r="AM699">
        <v>0</v>
      </c>
      <c r="AN699">
        <v>0</v>
      </c>
      <c r="AO699">
        <v>0</v>
      </c>
      <c r="AP699">
        <v>0</v>
      </c>
      <c r="AQ699">
        <v>0</v>
      </c>
      <c r="AR699">
        <v>0</v>
      </c>
    </row>
    <row r="700" spans="1:44">
      <c r="A700">
        <f>ROW(Source!A259)</f>
        <v>259</v>
      </c>
      <c r="B700">
        <v>48585647</v>
      </c>
      <c r="C700">
        <v>48585625</v>
      </c>
      <c r="D700">
        <v>40534236</v>
      </c>
      <c r="E700">
        <v>1</v>
      </c>
      <c r="F700">
        <v>1</v>
      </c>
      <c r="G700">
        <v>1</v>
      </c>
      <c r="H700">
        <v>3</v>
      </c>
      <c r="I700" t="s">
        <v>1319</v>
      </c>
      <c r="J700" t="s">
        <v>1320</v>
      </c>
      <c r="K700" t="s">
        <v>1321</v>
      </c>
      <c r="L700">
        <v>1301</v>
      </c>
      <c r="N700">
        <v>1003</v>
      </c>
      <c r="O700" t="s">
        <v>116</v>
      </c>
      <c r="P700" t="s">
        <v>116</v>
      </c>
      <c r="Q700">
        <v>1</v>
      </c>
      <c r="X700">
        <v>99.8</v>
      </c>
      <c r="Y700">
        <v>44.18</v>
      </c>
      <c r="Z700">
        <v>0</v>
      </c>
      <c r="AA700">
        <v>0</v>
      </c>
      <c r="AB700">
        <v>0</v>
      </c>
      <c r="AC700">
        <v>0</v>
      </c>
      <c r="AD700">
        <v>1</v>
      </c>
      <c r="AE700">
        <v>0</v>
      </c>
      <c r="AF700" t="s">
        <v>652</v>
      </c>
      <c r="AG700">
        <v>0</v>
      </c>
      <c r="AH700">
        <v>2</v>
      </c>
      <c r="AI700">
        <v>48585635</v>
      </c>
      <c r="AJ700">
        <v>621</v>
      </c>
      <c r="AK700">
        <v>0</v>
      </c>
      <c r="AL700">
        <v>0</v>
      </c>
      <c r="AM700">
        <v>0</v>
      </c>
      <c r="AN700">
        <v>0</v>
      </c>
      <c r="AO700">
        <v>0</v>
      </c>
      <c r="AP700">
        <v>0</v>
      </c>
      <c r="AQ700">
        <v>0</v>
      </c>
      <c r="AR700">
        <v>0</v>
      </c>
    </row>
    <row r="701" spans="1:44">
      <c r="A701">
        <f>ROW(Source!A260)</f>
        <v>260</v>
      </c>
      <c r="B701">
        <v>48585653</v>
      </c>
      <c r="C701">
        <v>48585648</v>
      </c>
      <c r="D701">
        <v>23129805</v>
      </c>
      <c r="E701">
        <v>1</v>
      </c>
      <c r="F701">
        <v>1</v>
      </c>
      <c r="G701">
        <v>1</v>
      </c>
      <c r="H701">
        <v>1</v>
      </c>
      <c r="I701" t="s">
        <v>1183</v>
      </c>
      <c r="J701" t="s">
        <v>3</v>
      </c>
      <c r="K701" t="s">
        <v>1184</v>
      </c>
      <c r="L701">
        <v>1369</v>
      </c>
      <c r="N701">
        <v>1013</v>
      </c>
      <c r="O701" t="s">
        <v>991</v>
      </c>
      <c r="P701" t="s">
        <v>991</v>
      </c>
      <c r="Q701">
        <v>1</v>
      </c>
      <c r="X701">
        <v>63.84</v>
      </c>
      <c r="Y701">
        <v>0</v>
      </c>
      <c r="Z701">
        <v>0</v>
      </c>
      <c r="AA701">
        <v>0</v>
      </c>
      <c r="AB701">
        <v>7.97</v>
      </c>
      <c r="AC701">
        <v>0</v>
      </c>
      <c r="AD701">
        <v>1</v>
      </c>
      <c r="AE701">
        <v>1</v>
      </c>
      <c r="AF701" t="s">
        <v>3</v>
      </c>
      <c r="AG701">
        <v>63.84</v>
      </c>
      <c r="AH701">
        <v>2</v>
      </c>
      <c r="AI701">
        <v>48585649</v>
      </c>
      <c r="AJ701">
        <v>622</v>
      </c>
      <c r="AK701">
        <v>0</v>
      </c>
      <c r="AL701">
        <v>0</v>
      </c>
      <c r="AM701">
        <v>0</v>
      </c>
      <c r="AN701">
        <v>0</v>
      </c>
      <c r="AO701">
        <v>0</v>
      </c>
      <c r="AP701">
        <v>0</v>
      </c>
      <c r="AQ701">
        <v>0</v>
      </c>
      <c r="AR701">
        <v>0</v>
      </c>
    </row>
    <row r="702" spans="1:44">
      <c r="A702">
        <f>ROW(Source!A260)</f>
        <v>260</v>
      </c>
      <c r="B702">
        <v>48585654</v>
      </c>
      <c r="C702">
        <v>48585648</v>
      </c>
      <c r="D702">
        <v>121548</v>
      </c>
      <c r="E702">
        <v>1</v>
      </c>
      <c r="F702">
        <v>1</v>
      </c>
      <c r="G702">
        <v>1</v>
      </c>
      <c r="H702">
        <v>1</v>
      </c>
      <c r="I702" t="s">
        <v>24</v>
      </c>
      <c r="J702" t="s">
        <v>3</v>
      </c>
      <c r="K702" t="s">
        <v>992</v>
      </c>
      <c r="L702">
        <v>608254</v>
      </c>
      <c r="N702">
        <v>1013</v>
      </c>
      <c r="O702" t="s">
        <v>993</v>
      </c>
      <c r="P702" t="s">
        <v>993</v>
      </c>
      <c r="Q702">
        <v>1</v>
      </c>
      <c r="X702">
        <v>0.28999999999999998</v>
      </c>
      <c r="Y702">
        <v>0</v>
      </c>
      <c r="Z702">
        <v>0</v>
      </c>
      <c r="AA702">
        <v>0</v>
      </c>
      <c r="AB702">
        <v>0</v>
      </c>
      <c r="AC702">
        <v>0</v>
      </c>
      <c r="AD702">
        <v>1</v>
      </c>
      <c r="AE702">
        <v>2</v>
      </c>
      <c r="AF702" t="s">
        <v>3</v>
      </c>
      <c r="AG702">
        <v>0.28999999999999998</v>
      </c>
      <c r="AH702">
        <v>2</v>
      </c>
      <c r="AI702">
        <v>48585650</v>
      </c>
      <c r="AJ702">
        <v>623</v>
      </c>
      <c r="AK702">
        <v>0</v>
      </c>
      <c r="AL702">
        <v>0</v>
      </c>
      <c r="AM702">
        <v>0</v>
      </c>
      <c r="AN702">
        <v>0</v>
      </c>
      <c r="AO702">
        <v>0</v>
      </c>
      <c r="AP702">
        <v>0</v>
      </c>
      <c r="AQ702">
        <v>0</v>
      </c>
      <c r="AR702">
        <v>0</v>
      </c>
    </row>
    <row r="703" spans="1:44">
      <c r="A703">
        <f>ROW(Source!A260)</f>
        <v>260</v>
      </c>
      <c r="B703">
        <v>48585655</v>
      </c>
      <c r="C703">
        <v>48585648</v>
      </c>
      <c r="D703">
        <v>40547141</v>
      </c>
      <c r="E703">
        <v>1</v>
      </c>
      <c r="F703">
        <v>1</v>
      </c>
      <c r="G703">
        <v>1</v>
      </c>
      <c r="H703">
        <v>2</v>
      </c>
      <c r="I703" t="s">
        <v>1009</v>
      </c>
      <c r="J703" t="s">
        <v>1017</v>
      </c>
      <c r="K703" t="s">
        <v>1011</v>
      </c>
      <c r="L703">
        <v>1368</v>
      </c>
      <c r="N703">
        <v>1011</v>
      </c>
      <c r="O703" t="s">
        <v>997</v>
      </c>
      <c r="P703" t="s">
        <v>997</v>
      </c>
      <c r="Q703">
        <v>1</v>
      </c>
      <c r="X703">
        <v>0.28999999999999998</v>
      </c>
      <c r="Y703">
        <v>0</v>
      </c>
      <c r="Z703">
        <v>32.090000000000003</v>
      </c>
      <c r="AA703">
        <v>12.1</v>
      </c>
      <c r="AB703">
        <v>0</v>
      </c>
      <c r="AC703">
        <v>0</v>
      </c>
      <c r="AD703">
        <v>1</v>
      </c>
      <c r="AE703">
        <v>0</v>
      </c>
      <c r="AF703" t="s">
        <v>3</v>
      </c>
      <c r="AG703">
        <v>0.28999999999999998</v>
      </c>
      <c r="AH703">
        <v>2</v>
      </c>
      <c r="AI703">
        <v>48585651</v>
      </c>
      <c r="AJ703">
        <v>624</v>
      </c>
      <c r="AK703">
        <v>0</v>
      </c>
      <c r="AL703">
        <v>0</v>
      </c>
      <c r="AM703">
        <v>0</v>
      </c>
      <c r="AN703">
        <v>0</v>
      </c>
      <c r="AO703">
        <v>0</v>
      </c>
      <c r="AP703">
        <v>0</v>
      </c>
      <c r="AQ703">
        <v>0</v>
      </c>
      <c r="AR703">
        <v>0</v>
      </c>
    </row>
    <row r="704" spans="1:44">
      <c r="A704">
        <f>ROW(Source!A260)</f>
        <v>260</v>
      </c>
      <c r="B704">
        <v>48585656</v>
      </c>
      <c r="C704">
        <v>48585648</v>
      </c>
      <c r="D704">
        <v>40539429</v>
      </c>
      <c r="E704">
        <v>1</v>
      </c>
      <c r="F704">
        <v>1</v>
      </c>
      <c r="G704">
        <v>1</v>
      </c>
      <c r="H704">
        <v>3</v>
      </c>
      <c r="I704" t="s">
        <v>663</v>
      </c>
      <c r="J704" t="s">
        <v>665</v>
      </c>
      <c r="K704" t="s">
        <v>664</v>
      </c>
      <c r="L704">
        <v>1348</v>
      </c>
      <c r="N704">
        <v>1009</v>
      </c>
      <c r="O704" t="s">
        <v>40</v>
      </c>
      <c r="P704" t="s">
        <v>40</v>
      </c>
      <c r="Q704">
        <v>1000</v>
      </c>
      <c r="X704">
        <v>2.65</v>
      </c>
      <c r="Y704">
        <v>0</v>
      </c>
      <c r="Z704">
        <v>0</v>
      </c>
      <c r="AA704">
        <v>0</v>
      </c>
      <c r="AB704">
        <v>0</v>
      </c>
      <c r="AC704">
        <v>0</v>
      </c>
      <c r="AD704">
        <v>0</v>
      </c>
      <c r="AE704">
        <v>0</v>
      </c>
      <c r="AF704" t="s">
        <v>3</v>
      </c>
      <c r="AG704">
        <v>2.65</v>
      </c>
      <c r="AH704">
        <v>2</v>
      </c>
      <c r="AI704">
        <v>48585652</v>
      </c>
      <c r="AJ704">
        <v>625</v>
      </c>
      <c r="AK704">
        <v>0</v>
      </c>
      <c r="AL704">
        <v>0</v>
      </c>
      <c r="AM704">
        <v>0</v>
      </c>
      <c r="AN704">
        <v>0</v>
      </c>
      <c r="AO704">
        <v>0</v>
      </c>
      <c r="AP704">
        <v>0</v>
      </c>
      <c r="AQ704">
        <v>0</v>
      </c>
      <c r="AR704">
        <v>0</v>
      </c>
    </row>
    <row r="705" spans="1:44">
      <c r="A705">
        <f>ROW(Source!A262)</f>
        <v>262</v>
      </c>
      <c r="B705">
        <v>48585663</v>
      </c>
      <c r="C705">
        <v>48585658</v>
      </c>
      <c r="D705">
        <v>23129805</v>
      </c>
      <c r="E705">
        <v>1</v>
      </c>
      <c r="F705">
        <v>1</v>
      </c>
      <c r="G705">
        <v>1</v>
      </c>
      <c r="H705">
        <v>1</v>
      </c>
      <c r="I705" t="s">
        <v>1183</v>
      </c>
      <c r="J705" t="s">
        <v>3</v>
      </c>
      <c r="K705" t="s">
        <v>1184</v>
      </c>
      <c r="L705">
        <v>1369</v>
      </c>
      <c r="N705">
        <v>1013</v>
      </c>
      <c r="O705" t="s">
        <v>991</v>
      </c>
      <c r="P705" t="s">
        <v>991</v>
      </c>
      <c r="Q705">
        <v>1</v>
      </c>
      <c r="X705">
        <v>51.3</v>
      </c>
      <c r="Y705">
        <v>0</v>
      </c>
      <c r="Z705">
        <v>0</v>
      </c>
      <c r="AA705">
        <v>0</v>
      </c>
      <c r="AB705">
        <v>7.97</v>
      </c>
      <c r="AC705">
        <v>0</v>
      </c>
      <c r="AD705">
        <v>1</v>
      </c>
      <c r="AE705">
        <v>1</v>
      </c>
      <c r="AF705" t="s">
        <v>3</v>
      </c>
      <c r="AG705">
        <v>51.3</v>
      </c>
      <c r="AH705">
        <v>2</v>
      </c>
      <c r="AI705">
        <v>48585659</v>
      </c>
      <c r="AJ705">
        <v>626</v>
      </c>
      <c r="AK705">
        <v>0</v>
      </c>
      <c r="AL705">
        <v>0</v>
      </c>
      <c r="AM705">
        <v>0</v>
      </c>
      <c r="AN705">
        <v>0</v>
      </c>
      <c r="AO705">
        <v>0</v>
      </c>
      <c r="AP705">
        <v>0</v>
      </c>
      <c r="AQ705">
        <v>0</v>
      </c>
      <c r="AR705">
        <v>0</v>
      </c>
    </row>
    <row r="706" spans="1:44">
      <c r="A706">
        <f>ROW(Source!A262)</f>
        <v>262</v>
      </c>
      <c r="B706">
        <v>48585664</v>
      </c>
      <c r="C706">
        <v>48585658</v>
      </c>
      <c r="D706">
        <v>121548</v>
      </c>
      <c r="E706">
        <v>1</v>
      </c>
      <c r="F706">
        <v>1</v>
      </c>
      <c r="G706">
        <v>1</v>
      </c>
      <c r="H706">
        <v>1</v>
      </c>
      <c r="I706" t="s">
        <v>24</v>
      </c>
      <c r="J706" t="s">
        <v>3</v>
      </c>
      <c r="K706" t="s">
        <v>992</v>
      </c>
      <c r="L706">
        <v>608254</v>
      </c>
      <c r="N706">
        <v>1013</v>
      </c>
      <c r="O706" t="s">
        <v>993</v>
      </c>
      <c r="P706" t="s">
        <v>993</v>
      </c>
      <c r="Q706">
        <v>1</v>
      </c>
      <c r="X706">
        <v>0.26</v>
      </c>
      <c r="Y706">
        <v>0</v>
      </c>
      <c r="Z706">
        <v>0</v>
      </c>
      <c r="AA706">
        <v>0</v>
      </c>
      <c r="AB706">
        <v>0</v>
      </c>
      <c r="AC706">
        <v>0</v>
      </c>
      <c r="AD706">
        <v>1</v>
      </c>
      <c r="AE706">
        <v>2</v>
      </c>
      <c r="AF706" t="s">
        <v>3</v>
      </c>
      <c r="AG706">
        <v>0.26</v>
      </c>
      <c r="AH706">
        <v>2</v>
      </c>
      <c r="AI706">
        <v>48585660</v>
      </c>
      <c r="AJ706">
        <v>627</v>
      </c>
      <c r="AK706">
        <v>0</v>
      </c>
      <c r="AL706">
        <v>0</v>
      </c>
      <c r="AM706">
        <v>0</v>
      </c>
      <c r="AN706">
        <v>0</v>
      </c>
      <c r="AO706">
        <v>0</v>
      </c>
      <c r="AP706">
        <v>0</v>
      </c>
      <c r="AQ706">
        <v>0</v>
      </c>
      <c r="AR706">
        <v>0</v>
      </c>
    </row>
    <row r="707" spans="1:44">
      <c r="A707">
        <f>ROW(Source!A262)</f>
        <v>262</v>
      </c>
      <c r="B707">
        <v>48585665</v>
      </c>
      <c r="C707">
        <v>48585658</v>
      </c>
      <c r="D707">
        <v>40547141</v>
      </c>
      <c r="E707">
        <v>1</v>
      </c>
      <c r="F707">
        <v>1</v>
      </c>
      <c r="G707">
        <v>1</v>
      </c>
      <c r="H707">
        <v>2</v>
      </c>
      <c r="I707" t="s">
        <v>1009</v>
      </c>
      <c r="J707" t="s">
        <v>1017</v>
      </c>
      <c r="K707" t="s">
        <v>1011</v>
      </c>
      <c r="L707">
        <v>1368</v>
      </c>
      <c r="N707">
        <v>1011</v>
      </c>
      <c r="O707" t="s">
        <v>997</v>
      </c>
      <c r="P707" t="s">
        <v>997</v>
      </c>
      <c r="Q707">
        <v>1</v>
      </c>
      <c r="X707">
        <v>0.26</v>
      </c>
      <c r="Y707">
        <v>0</v>
      </c>
      <c r="Z707">
        <v>32.090000000000003</v>
      </c>
      <c r="AA707">
        <v>12.1</v>
      </c>
      <c r="AB707">
        <v>0</v>
      </c>
      <c r="AC707">
        <v>0</v>
      </c>
      <c r="AD707">
        <v>1</v>
      </c>
      <c r="AE707">
        <v>0</v>
      </c>
      <c r="AF707" t="s">
        <v>3</v>
      </c>
      <c r="AG707">
        <v>0.26</v>
      </c>
      <c r="AH707">
        <v>2</v>
      </c>
      <c r="AI707">
        <v>48585661</v>
      </c>
      <c r="AJ707">
        <v>628</v>
      </c>
      <c r="AK707">
        <v>0</v>
      </c>
      <c r="AL707">
        <v>0</v>
      </c>
      <c r="AM707">
        <v>0</v>
      </c>
      <c r="AN707">
        <v>0</v>
      </c>
      <c r="AO707">
        <v>0</v>
      </c>
      <c r="AP707">
        <v>0</v>
      </c>
      <c r="AQ707">
        <v>0</v>
      </c>
      <c r="AR707">
        <v>0</v>
      </c>
    </row>
    <row r="708" spans="1:44">
      <c r="A708">
        <f>ROW(Source!A262)</f>
        <v>262</v>
      </c>
      <c r="B708">
        <v>48585666</v>
      </c>
      <c r="C708">
        <v>48585658</v>
      </c>
      <c r="D708">
        <v>40539429</v>
      </c>
      <c r="E708">
        <v>1</v>
      </c>
      <c r="F708">
        <v>1</v>
      </c>
      <c r="G708">
        <v>1</v>
      </c>
      <c r="H708">
        <v>3</v>
      </c>
      <c r="I708" t="s">
        <v>663</v>
      </c>
      <c r="J708" t="s">
        <v>665</v>
      </c>
      <c r="K708" t="s">
        <v>664</v>
      </c>
      <c r="L708">
        <v>1348</v>
      </c>
      <c r="N708">
        <v>1009</v>
      </c>
      <c r="O708" t="s">
        <v>40</v>
      </c>
      <c r="P708" t="s">
        <v>40</v>
      </c>
      <c r="Q708">
        <v>1000</v>
      </c>
      <c r="X708">
        <v>1.82</v>
      </c>
      <c r="Y708">
        <v>0</v>
      </c>
      <c r="Z708">
        <v>0</v>
      </c>
      <c r="AA708">
        <v>0</v>
      </c>
      <c r="AB708">
        <v>0</v>
      </c>
      <c r="AC708">
        <v>0</v>
      </c>
      <c r="AD708">
        <v>0</v>
      </c>
      <c r="AE708">
        <v>0</v>
      </c>
      <c r="AF708" t="s">
        <v>3</v>
      </c>
      <c r="AG708">
        <v>1.82</v>
      </c>
      <c r="AH708">
        <v>2</v>
      </c>
      <c r="AI708">
        <v>48585662</v>
      </c>
      <c r="AJ708">
        <v>629</v>
      </c>
      <c r="AK708">
        <v>0</v>
      </c>
      <c r="AL708">
        <v>0</v>
      </c>
      <c r="AM708">
        <v>0</v>
      </c>
      <c r="AN708">
        <v>0</v>
      </c>
      <c r="AO708">
        <v>0</v>
      </c>
      <c r="AP708">
        <v>0</v>
      </c>
      <c r="AQ708">
        <v>0</v>
      </c>
      <c r="AR708">
        <v>0</v>
      </c>
    </row>
    <row r="709" spans="1:44">
      <c r="A709">
        <f>ROW(Source!A264)</f>
        <v>264</v>
      </c>
      <c r="B709">
        <v>48585676</v>
      </c>
      <c r="C709">
        <v>48585668</v>
      </c>
      <c r="D709">
        <v>23131309</v>
      </c>
      <c r="E709">
        <v>1</v>
      </c>
      <c r="F709">
        <v>1</v>
      </c>
      <c r="G709">
        <v>1</v>
      </c>
      <c r="H709">
        <v>1</v>
      </c>
      <c r="I709" t="s">
        <v>1191</v>
      </c>
      <c r="J709" t="s">
        <v>3</v>
      </c>
      <c r="K709" t="s">
        <v>1192</v>
      </c>
      <c r="L709">
        <v>1369</v>
      </c>
      <c r="N709">
        <v>1013</v>
      </c>
      <c r="O709" t="s">
        <v>991</v>
      </c>
      <c r="P709" t="s">
        <v>991</v>
      </c>
      <c r="Q709">
        <v>1</v>
      </c>
      <c r="X709">
        <v>34.659999999999997</v>
      </c>
      <c r="Y709">
        <v>0</v>
      </c>
      <c r="Z709">
        <v>0</v>
      </c>
      <c r="AA709">
        <v>0</v>
      </c>
      <c r="AB709">
        <v>7.77</v>
      </c>
      <c r="AC709">
        <v>0</v>
      </c>
      <c r="AD709">
        <v>1</v>
      </c>
      <c r="AE709">
        <v>1</v>
      </c>
      <c r="AF709" t="s">
        <v>3</v>
      </c>
      <c r="AG709">
        <v>34.659999999999997</v>
      </c>
      <c r="AH709">
        <v>2</v>
      </c>
      <c r="AI709">
        <v>48585669</v>
      </c>
      <c r="AJ709">
        <v>630</v>
      </c>
      <c r="AK709">
        <v>0</v>
      </c>
      <c r="AL709">
        <v>0</v>
      </c>
      <c r="AM709">
        <v>0</v>
      </c>
      <c r="AN709">
        <v>0</v>
      </c>
      <c r="AO709">
        <v>0</v>
      </c>
      <c r="AP709">
        <v>0</v>
      </c>
      <c r="AQ709">
        <v>0</v>
      </c>
      <c r="AR709">
        <v>0</v>
      </c>
    </row>
    <row r="710" spans="1:44">
      <c r="A710">
        <f>ROW(Source!A264)</f>
        <v>264</v>
      </c>
      <c r="B710">
        <v>48585677</v>
      </c>
      <c r="C710">
        <v>48585668</v>
      </c>
      <c r="D710">
        <v>121548</v>
      </c>
      <c r="E710">
        <v>1</v>
      </c>
      <c r="F710">
        <v>1</v>
      </c>
      <c r="G710">
        <v>1</v>
      </c>
      <c r="H710">
        <v>1</v>
      </c>
      <c r="I710" t="s">
        <v>24</v>
      </c>
      <c r="J710" t="s">
        <v>3</v>
      </c>
      <c r="K710" t="s">
        <v>992</v>
      </c>
      <c r="L710">
        <v>608254</v>
      </c>
      <c r="N710">
        <v>1013</v>
      </c>
      <c r="O710" t="s">
        <v>993</v>
      </c>
      <c r="P710" t="s">
        <v>993</v>
      </c>
      <c r="Q710">
        <v>1</v>
      </c>
      <c r="X710">
        <v>0.1</v>
      </c>
      <c r="Y710">
        <v>0</v>
      </c>
      <c r="Z710">
        <v>0</v>
      </c>
      <c r="AA710">
        <v>0</v>
      </c>
      <c r="AB710">
        <v>0</v>
      </c>
      <c r="AC710">
        <v>0</v>
      </c>
      <c r="AD710">
        <v>1</v>
      </c>
      <c r="AE710">
        <v>2</v>
      </c>
      <c r="AF710" t="s">
        <v>3</v>
      </c>
      <c r="AG710">
        <v>0.1</v>
      </c>
      <c r="AH710">
        <v>2</v>
      </c>
      <c r="AI710">
        <v>48585670</v>
      </c>
      <c r="AJ710">
        <v>631</v>
      </c>
      <c r="AK710">
        <v>0</v>
      </c>
      <c r="AL710">
        <v>0</v>
      </c>
      <c r="AM710">
        <v>0</v>
      </c>
      <c r="AN710">
        <v>0</v>
      </c>
      <c r="AO710">
        <v>0</v>
      </c>
      <c r="AP710">
        <v>0</v>
      </c>
      <c r="AQ710">
        <v>0</v>
      </c>
      <c r="AR710">
        <v>0</v>
      </c>
    </row>
    <row r="711" spans="1:44">
      <c r="A711">
        <f>ROW(Source!A264)</f>
        <v>264</v>
      </c>
      <c r="B711">
        <v>48585678</v>
      </c>
      <c r="C711">
        <v>48585668</v>
      </c>
      <c r="D711">
        <v>40547141</v>
      </c>
      <c r="E711">
        <v>1</v>
      </c>
      <c r="F711">
        <v>1</v>
      </c>
      <c r="G711">
        <v>1</v>
      </c>
      <c r="H711">
        <v>2</v>
      </c>
      <c r="I711" t="s">
        <v>1009</v>
      </c>
      <c r="J711" t="s">
        <v>1017</v>
      </c>
      <c r="K711" t="s">
        <v>1011</v>
      </c>
      <c r="L711">
        <v>1368</v>
      </c>
      <c r="N711">
        <v>1011</v>
      </c>
      <c r="O711" t="s">
        <v>997</v>
      </c>
      <c r="P711" t="s">
        <v>997</v>
      </c>
      <c r="Q711">
        <v>1</v>
      </c>
      <c r="X711">
        <v>0.1</v>
      </c>
      <c r="Y711">
        <v>0</v>
      </c>
      <c r="Z711">
        <v>32.090000000000003</v>
      </c>
      <c r="AA711">
        <v>12.1</v>
      </c>
      <c r="AB711">
        <v>0</v>
      </c>
      <c r="AC711">
        <v>0</v>
      </c>
      <c r="AD711">
        <v>1</v>
      </c>
      <c r="AE711">
        <v>0</v>
      </c>
      <c r="AF711" t="s">
        <v>3</v>
      </c>
      <c r="AG711">
        <v>0.1</v>
      </c>
      <c r="AH711">
        <v>2</v>
      </c>
      <c r="AI711">
        <v>48585671</v>
      </c>
      <c r="AJ711">
        <v>632</v>
      </c>
      <c r="AK711">
        <v>0</v>
      </c>
      <c r="AL711">
        <v>0</v>
      </c>
      <c r="AM711">
        <v>0</v>
      </c>
      <c r="AN711">
        <v>0</v>
      </c>
      <c r="AO711">
        <v>0</v>
      </c>
      <c r="AP711">
        <v>0</v>
      </c>
      <c r="AQ711">
        <v>0</v>
      </c>
      <c r="AR711">
        <v>0</v>
      </c>
    </row>
    <row r="712" spans="1:44">
      <c r="A712">
        <f>ROW(Source!A264)</f>
        <v>264</v>
      </c>
      <c r="B712">
        <v>48585679</v>
      </c>
      <c r="C712">
        <v>48585668</v>
      </c>
      <c r="D712">
        <v>40547216</v>
      </c>
      <c r="E712">
        <v>1</v>
      </c>
      <c r="F712">
        <v>1</v>
      </c>
      <c r="G712">
        <v>1</v>
      </c>
      <c r="H712">
        <v>2</v>
      </c>
      <c r="I712" t="s">
        <v>1440</v>
      </c>
      <c r="J712" t="s">
        <v>1441</v>
      </c>
      <c r="K712" t="s">
        <v>1442</v>
      </c>
      <c r="L712">
        <v>1368</v>
      </c>
      <c r="N712">
        <v>1011</v>
      </c>
      <c r="O712" t="s">
        <v>997</v>
      </c>
      <c r="P712" t="s">
        <v>997</v>
      </c>
      <c r="Q712">
        <v>1</v>
      </c>
      <c r="X712">
        <v>3.3</v>
      </c>
      <c r="Y712">
        <v>0</v>
      </c>
      <c r="Z712">
        <v>1.43</v>
      </c>
      <c r="AA712">
        <v>0</v>
      </c>
      <c r="AB712">
        <v>0</v>
      </c>
      <c r="AC712">
        <v>0</v>
      </c>
      <c r="AD712">
        <v>1</v>
      </c>
      <c r="AE712">
        <v>0</v>
      </c>
      <c r="AF712" t="s">
        <v>3</v>
      </c>
      <c r="AG712">
        <v>3.3</v>
      </c>
      <c r="AH712">
        <v>2</v>
      </c>
      <c r="AI712">
        <v>48585672</v>
      </c>
      <c r="AJ712">
        <v>633</v>
      </c>
      <c r="AK712">
        <v>0</v>
      </c>
      <c r="AL712">
        <v>0</v>
      </c>
      <c r="AM712">
        <v>0</v>
      </c>
      <c r="AN712">
        <v>0</v>
      </c>
      <c r="AO712">
        <v>0</v>
      </c>
      <c r="AP712">
        <v>0</v>
      </c>
      <c r="AQ712">
        <v>0</v>
      </c>
      <c r="AR712">
        <v>0</v>
      </c>
    </row>
    <row r="713" spans="1:44">
      <c r="A713">
        <f>ROW(Source!A264)</f>
        <v>264</v>
      </c>
      <c r="B713">
        <v>48585680</v>
      </c>
      <c r="C713">
        <v>48585668</v>
      </c>
      <c r="D713">
        <v>40482568</v>
      </c>
      <c r="E713">
        <v>1</v>
      </c>
      <c r="F713">
        <v>1</v>
      </c>
      <c r="G713">
        <v>1</v>
      </c>
      <c r="H713">
        <v>3</v>
      </c>
      <c r="I713" t="s">
        <v>1443</v>
      </c>
      <c r="J713" t="s">
        <v>1444</v>
      </c>
      <c r="K713" t="s">
        <v>1445</v>
      </c>
      <c r="L713">
        <v>1339</v>
      </c>
      <c r="N713">
        <v>1007</v>
      </c>
      <c r="O713" t="s">
        <v>1040</v>
      </c>
      <c r="P713" t="s">
        <v>1040</v>
      </c>
      <c r="Q713">
        <v>1</v>
      </c>
      <c r="X713">
        <v>2.74</v>
      </c>
      <c r="Y713">
        <v>6.22</v>
      </c>
      <c r="Z713">
        <v>0</v>
      </c>
      <c r="AA713">
        <v>0</v>
      </c>
      <c r="AB713">
        <v>0</v>
      </c>
      <c r="AC713">
        <v>0</v>
      </c>
      <c r="AD713">
        <v>1</v>
      </c>
      <c r="AE713">
        <v>0</v>
      </c>
      <c r="AF713" t="s">
        <v>3</v>
      </c>
      <c r="AG713">
        <v>2.74</v>
      </c>
      <c r="AH713">
        <v>2</v>
      </c>
      <c r="AI713">
        <v>48585673</v>
      </c>
      <c r="AJ713">
        <v>634</v>
      </c>
      <c r="AK713">
        <v>0</v>
      </c>
      <c r="AL713">
        <v>0</v>
      </c>
      <c r="AM713">
        <v>0</v>
      </c>
      <c r="AN713">
        <v>0</v>
      </c>
      <c r="AO713">
        <v>0</v>
      </c>
      <c r="AP713">
        <v>0</v>
      </c>
      <c r="AQ713">
        <v>0</v>
      </c>
      <c r="AR713">
        <v>0</v>
      </c>
    </row>
    <row r="714" spans="1:44">
      <c r="A714">
        <f>ROW(Source!A264)</f>
        <v>264</v>
      </c>
      <c r="B714">
        <v>48585681</v>
      </c>
      <c r="C714">
        <v>48585668</v>
      </c>
      <c r="D714">
        <v>40482557</v>
      </c>
      <c r="E714">
        <v>1</v>
      </c>
      <c r="F714">
        <v>1</v>
      </c>
      <c r="G714">
        <v>1</v>
      </c>
      <c r="H714">
        <v>3</v>
      </c>
      <c r="I714" t="s">
        <v>1446</v>
      </c>
      <c r="J714" t="s">
        <v>1447</v>
      </c>
      <c r="K714" t="s">
        <v>1448</v>
      </c>
      <c r="L714">
        <v>1339</v>
      </c>
      <c r="N714">
        <v>1007</v>
      </c>
      <c r="O714" t="s">
        <v>1040</v>
      </c>
      <c r="P714" t="s">
        <v>1040</v>
      </c>
      <c r="Q714">
        <v>1</v>
      </c>
      <c r="X714">
        <v>0.43</v>
      </c>
      <c r="Y714">
        <v>38.51</v>
      </c>
      <c r="Z714">
        <v>0</v>
      </c>
      <c r="AA714">
        <v>0</v>
      </c>
      <c r="AB714">
        <v>0</v>
      </c>
      <c r="AC714">
        <v>0</v>
      </c>
      <c r="AD714">
        <v>1</v>
      </c>
      <c r="AE714">
        <v>0</v>
      </c>
      <c r="AF714" t="s">
        <v>3</v>
      </c>
      <c r="AG714">
        <v>0.43</v>
      </c>
      <c r="AH714">
        <v>2</v>
      </c>
      <c r="AI714">
        <v>48585674</v>
      </c>
      <c r="AJ714">
        <v>635</v>
      </c>
      <c r="AK714">
        <v>0</v>
      </c>
      <c r="AL714">
        <v>0</v>
      </c>
      <c r="AM714">
        <v>0</v>
      </c>
      <c r="AN714">
        <v>0</v>
      </c>
      <c r="AO714">
        <v>0</v>
      </c>
      <c r="AP714">
        <v>0</v>
      </c>
      <c r="AQ714">
        <v>0</v>
      </c>
      <c r="AR714">
        <v>0</v>
      </c>
    </row>
    <row r="715" spans="1:44">
      <c r="A715">
        <f>ROW(Source!A264)</f>
        <v>264</v>
      </c>
      <c r="B715">
        <v>48585682</v>
      </c>
      <c r="C715">
        <v>48585668</v>
      </c>
      <c r="D715">
        <v>40539429</v>
      </c>
      <c r="E715">
        <v>1</v>
      </c>
      <c r="F715">
        <v>1</v>
      </c>
      <c r="G715">
        <v>1</v>
      </c>
      <c r="H715">
        <v>3</v>
      </c>
      <c r="I715" t="s">
        <v>663</v>
      </c>
      <c r="J715" t="s">
        <v>665</v>
      </c>
      <c r="K715" t="s">
        <v>664</v>
      </c>
      <c r="L715">
        <v>1348</v>
      </c>
      <c r="N715">
        <v>1009</v>
      </c>
      <c r="O715" t="s">
        <v>40</v>
      </c>
      <c r="P715" t="s">
        <v>40</v>
      </c>
      <c r="Q715">
        <v>1000</v>
      </c>
      <c r="X715">
        <v>0.22</v>
      </c>
      <c r="Y715">
        <v>0</v>
      </c>
      <c r="Z715">
        <v>0</v>
      </c>
      <c r="AA715">
        <v>0</v>
      </c>
      <c r="AB715">
        <v>0</v>
      </c>
      <c r="AC715">
        <v>0</v>
      </c>
      <c r="AD715">
        <v>0</v>
      </c>
      <c r="AE715">
        <v>0</v>
      </c>
      <c r="AF715" t="s">
        <v>3</v>
      </c>
      <c r="AG715">
        <v>0.22</v>
      </c>
      <c r="AH715">
        <v>2</v>
      </c>
      <c r="AI715">
        <v>48585675</v>
      </c>
      <c r="AJ715">
        <v>636</v>
      </c>
      <c r="AK715">
        <v>0</v>
      </c>
      <c r="AL715">
        <v>0</v>
      </c>
      <c r="AM715">
        <v>0</v>
      </c>
      <c r="AN715">
        <v>0</v>
      </c>
      <c r="AO715">
        <v>0</v>
      </c>
      <c r="AP715">
        <v>0</v>
      </c>
      <c r="AQ715">
        <v>0</v>
      </c>
      <c r="AR715">
        <v>0</v>
      </c>
    </row>
    <row r="716" spans="1:44">
      <c r="A716">
        <f>ROW(Source!A268)</f>
        <v>268</v>
      </c>
      <c r="B716">
        <v>48585700</v>
      </c>
      <c r="C716">
        <v>48585686</v>
      </c>
      <c r="D716">
        <v>23146426</v>
      </c>
      <c r="E716">
        <v>1</v>
      </c>
      <c r="F716">
        <v>1</v>
      </c>
      <c r="G716">
        <v>1</v>
      </c>
      <c r="H716">
        <v>1</v>
      </c>
      <c r="I716" t="s">
        <v>1102</v>
      </c>
      <c r="J716" t="s">
        <v>3</v>
      </c>
      <c r="K716" t="s">
        <v>1103</v>
      </c>
      <c r="L716">
        <v>1369</v>
      </c>
      <c r="N716">
        <v>1013</v>
      </c>
      <c r="O716" t="s">
        <v>991</v>
      </c>
      <c r="P716" t="s">
        <v>991</v>
      </c>
      <c r="Q716">
        <v>1</v>
      </c>
      <c r="X716">
        <v>190.24</v>
      </c>
      <c r="Y716">
        <v>0</v>
      </c>
      <c r="Z716">
        <v>0</v>
      </c>
      <c r="AA716">
        <v>0</v>
      </c>
      <c r="AB716">
        <v>9.27</v>
      </c>
      <c r="AC716">
        <v>0</v>
      </c>
      <c r="AD716">
        <v>1</v>
      </c>
      <c r="AE716">
        <v>1</v>
      </c>
      <c r="AF716" t="s">
        <v>3</v>
      </c>
      <c r="AG716">
        <v>190.24</v>
      </c>
      <c r="AH716">
        <v>2</v>
      </c>
      <c r="AI716">
        <v>48585687</v>
      </c>
      <c r="AJ716">
        <v>637</v>
      </c>
      <c r="AK716">
        <v>0</v>
      </c>
      <c r="AL716">
        <v>0</v>
      </c>
      <c r="AM716">
        <v>0</v>
      </c>
      <c r="AN716">
        <v>0</v>
      </c>
      <c r="AO716">
        <v>0</v>
      </c>
      <c r="AP716">
        <v>0</v>
      </c>
      <c r="AQ716">
        <v>0</v>
      </c>
      <c r="AR716">
        <v>0</v>
      </c>
    </row>
    <row r="717" spans="1:44">
      <c r="A717">
        <f>ROW(Source!A268)</f>
        <v>268</v>
      </c>
      <c r="B717">
        <v>48585701</v>
      </c>
      <c r="C717">
        <v>48585686</v>
      </c>
      <c r="D717">
        <v>121548</v>
      </c>
      <c r="E717">
        <v>1</v>
      </c>
      <c r="F717">
        <v>1</v>
      </c>
      <c r="G717">
        <v>1</v>
      </c>
      <c r="H717">
        <v>1</v>
      </c>
      <c r="I717" t="s">
        <v>24</v>
      </c>
      <c r="J717" t="s">
        <v>3</v>
      </c>
      <c r="K717" t="s">
        <v>992</v>
      </c>
      <c r="L717">
        <v>608254</v>
      </c>
      <c r="N717">
        <v>1013</v>
      </c>
      <c r="O717" t="s">
        <v>993</v>
      </c>
      <c r="P717" t="s">
        <v>993</v>
      </c>
      <c r="Q717">
        <v>1</v>
      </c>
      <c r="X717">
        <v>13.42</v>
      </c>
      <c r="Y717">
        <v>0</v>
      </c>
      <c r="Z717">
        <v>0</v>
      </c>
      <c r="AA717">
        <v>0</v>
      </c>
      <c r="AB717">
        <v>0</v>
      </c>
      <c r="AC717">
        <v>0</v>
      </c>
      <c r="AD717">
        <v>1</v>
      </c>
      <c r="AE717">
        <v>2</v>
      </c>
      <c r="AF717" t="s">
        <v>3</v>
      </c>
      <c r="AG717">
        <v>13.42</v>
      </c>
      <c r="AH717">
        <v>2</v>
      </c>
      <c r="AI717">
        <v>48585688</v>
      </c>
      <c r="AJ717">
        <v>638</v>
      </c>
      <c r="AK717">
        <v>0</v>
      </c>
      <c r="AL717">
        <v>0</v>
      </c>
      <c r="AM717">
        <v>0</v>
      </c>
      <c r="AN717">
        <v>0</v>
      </c>
      <c r="AO717">
        <v>0</v>
      </c>
      <c r="AP717">
        <v>0</v>
      </c>
      <c r="AQ717">
        <v>0</v>
      </c>
      <c r="AR717">
        <v>0</v>
      </c>
    </row>
    <row r="718" spans="1:44">
      <c r="A718">
        <f>ROW(Source!A268)</f>
        <v>268</v>
      </c>
      <c r="B718">
        <v>48585702</v>
      </c>
      <c r="C718">
        <v>48585686</v>
      </c>
      <c r="D718">
        <v>40546929</v>
      </c>
      <c r="E718">
        <v>1</v>
      </c>
      <c r="F718">
        <v>1</v>
      </c>
      <c r="G718">
        <v>1</v>
      </c>
      <c r="H718">
        <v>2</v>
      </c>
      <c r="I718" t="s">
        <v>1049</v>
      </c>
      <c r="J718" t="s">
        <v>1050</v>
      </c>
      <c r="K718" t="s">
        <v>1051</v>
      </c>
      <c r="L718">
        <v>1368</v>
      </c>
      <c r="N718">
        <v>1011</v>
      </c>
      <c r="O718" t="s">
        <v>997</v>
      </c>
      <c r="P718" t="s">
        <v>997</v>
      </c>
      <c r="Q718">
        <v>1</v>
      </c>
      <c r="X718">
        <v>0.05</v>
      </c>
      <c r="Y718">
        <v>0</v>
      </c>
      <c r="Z718">
        <v>103.49</v>
      </c>
      <c r="AA718">
        <v>12.1</v>
      </c>
      <c r="AB718">
        <v>0</v>
      </c>
      <c r="AC718">
        <v>0</v>
      </c>
      <c r="AD718">
        <v>1</v>
      </c>
      <c r="AE718">
        <v>0</v>
      </c>
      <c r="AF718" t="s">
        <v>3</v>
      </c>
      <c r="AG718">
        <v>0.05</v>
      </c>
      <c r="AH718">
        <v>2</v>
      </c>
      <c r="AI718">
        <v>48585689</v>
      </c>
      <c r="AJ718">
        <v>639</v>
      </c>
      <c r="AK718">
        <v>0</v>
      </c>
      <c r="AL718">
        <v>0</v>
      </c>
      <c r="AM718">
        <v>0</v>
      </c>
      <c r="AN718">
        <v>0</v>
      </c>
      <c r="AO718">
        <v>0</v>
      </c>
      <c r="AP718">
        <v>0</v>
      </c>
      <c r="AQ718">
        <v>0</v>
      </c>
      <c r="AR718">
        <v>0</v>
      </c>
    </row>
    <row r="719" spans="1:44">
      <c r="A719">
        <f>ROW(Source!A268)</f>
        <v>268</v>
      </c>
      <c r="B719">
        <v>48585703</v>
      </c>
      <c r="C719">
        <v>48585686</v>
      </c>
      <c r="D719">
        <v>40547010</v>
      </c>
      <c r="E719">
        <v>1</v>
      </c>
      <c r="F719">
        <v>1</v>
      </c>
      <c r="G719">
        <v>1</v>
      </c>
      <c r="H719">
        <v>2</v>
      </c>
      <c r="I719" t="s">
        <v>1052</v>
      </c>
      <c r="J719" t="s">
        <v>1053</v>
      </c>
      <c r="K719" t="s">
        <v>1054</v>
      </c>
      <c r="L719">
        <v>1368</v>
      </c>
      <c r="N719">
        <v>1011</v>
      </c>
      <c r="O719" t="s">
        <v>997</v>
      </c>
      <c r="P719" t="s">
        <v>997</v>
      </c>
      <c r="Q719">
        <v>1</v>
      </c>
      <c r="X719">
        <v>0.03</v>
      </c>
      <c r="Y719">
        <v>0</v>
      </c>
      <c r="Z719">
        <v>124.14</v>
      </c>
      <c r="AA719">
        <v>12.1</v>
      </c>
      <c r="AB719">
        <v>0</v>
      </c>
      <c r="AC719">
        <v>0</v>
      </c>
      <c r="AD719">
        <v>1</v>
      </c>
      <c r="AE719">
        <v>0</v>
      </c>
      <c r="AF719" t="s">
        <v>3</v>
      </c>
      <c r="AG719">
        <v>0.03</v>
      </c>
      <c r="AH719">
        <v>2</v>
      </c>
      <c r="AI719">
        <v>48585690</v>
      </c>
      <c r="AJ719">
        <v>640</v>
      </c>
      <c r="AK719">
        <v>0</v>
      </c>
      <c r="AL719">
        <v>0</v>
      </c>
      <c r="AM719">
        <v>0</v>
      </c>
      <c r="AN719">
        <v>0</v>
      </c>
      <c r="AO719">
        <v>0</v>
      </c>
      <c r="AP719">
        <v>0</v>
      </c>
      <c r="AQ719">
        <v>0</v>
      </c>
      <c r="AR719">
        <v>0</v>
      </c>
    </row>
    <row r="720" spans="1:44">
      <c r="A720">
        <f>ROW(Source!A268)</f>
        <v>268</v>
      </c>
      <c r="B720">
        <v>48585704</v>
      </c>
      <c r="C720">
        <v>48585686</v>
      </c>
      <c r="D720">
        <v>40547416</v>
      </c>
      <c r="E720">
        <v>1</v>
      </c>
      <c r="F720">
        <v>1</v>
      </c>
      <c r="G720">
        <v>1</v>
      </c>
      <c r="H720">
        <v>2</v>
      </c>
      <c r="I720" t="s">
        <v>1275</v>
      </c>
      <c r="J720" t="s">
        <v>1276</v>
      </c>
      <c r="K720" t="s">
        <v>1277</v>
      </c>
      <c r="L720">
        <v>1368</v>
      </c>
      <c r="N720">
        <v>1011</v>
      </c>
      <c r="O720" t="s">
        <v>997</v>
      </c>
      <c r="P720" t="s">
        <v>997</v>
      </c>
      <c r="Q720">
        <v>1</v>
      </c>
      <c r="X720">
        <v>13.34</v>
      </c>
      <c r="Y720">
        <v>0</v>
      </c>
      <c r="Z720">
        <v>101.79</v>
      </c>
      <c r="AA720">
        <v>12.1</v>
      </c>
      <c r="AB720">
        <v>0</v>
      </c>
      <c r="AC720">
        <v>0</v>
      </c>
      <c r="AD720">
        <v>1</v>
      </c>
      <c r="AE720">
        <v>0</v>
      </c>
      <c r="AF720" t="s">
        <v>3</v>
      </c>
      <c r="AG720">
        <v>13.34</v>
      </c>
      <c r="AH720">
        <v>2</v>
      </c>
      <c r="AI720">
        <v>48585691</v>
      </c>
      <c r="AJ720">
        <v>641</v>
      </c>
      <c r="AK720">
        <v>0</v>
      </c>
      <c r="AL720">
        <v>0</v>
      </c>
      <c r="AM720">
        <v>0</v>
      </c>
      <c r="AN720">
        <v>0</v>
      </c>
      <c r="AO720">
        <v>0</v>
      </c>
      <c r="AP720">
        <v>0</v>
      </c>
      <c r="AQ720">
        <v>0</v>
      </c>
      <c r="AR720">
        <v>0</v>
      </c>
    </row>
    <row r="721" spans="1:44">
      <c r="A721">
        <f>ROW(Source!A268)</f>
        <v>268</v>
      </c>
      <c r="B721">
        <v>48585705</v>
      </c>
      <c r="C721">
        <v>48585686</v>
      </c>
      <c r="D721">
        <v>40548857</v>
      </c>
      <c r="E721">
        <v>1</v>
      </c>
      <c r="F721">
        <v>1</v>
      </c>
      <c r="G721">
        <v>1</v>
      </c>
      <c r="H721">
        <v>2</v>
      </c>
      <c r="I721" t="s">
        <v>1028</v>
      </c>
      <c r="J721" t="s">
        <v>1029</v>
      </c>
      <c r="K721" t="s">
        <v>1030</v>
      </c>
      <c r="L721">
        <v>1368</v>
      </c>
      <c r="N721">
        <v>1011</v>
      </c>
      <c r="O721" t="s">
        <v>997</v>
      </c>
      <c r="P721" t="s">
        <v>997</v>
      </c>
      <c r="Q721">
        <v>1</v>
      </c>
      <c r="X721">
        <v>0.22</v>
      </c>
      <c r="Y721">
        <v>0</v>
      </c>
      <c r="Z721">
        <v>91.76</v>
      </c>
      <c r="AA721">
        <v>10.35</v>
      </c>
      <c r="AB721">
        <v>0</v>
      </c>
      <c r="AC721">
        <v>0</v>
      </c>
      <c r="AD721">
        <v>1</v>
      </c>
      <c r="AE721">
        <v>0</v>
      </c>
      <c r="AF721" t="s">
        <v>3</v>
      </c>
      <c r="AG721">
        <v>0.22</v>
      </c>
      <c r="AH721">
        <v>2</v>
      </c>
      <c r="AI721">
        <v>48585692</v>
      </c>
      <c r="AJ721">
        <v>642</v>
      </c>
      <c r="AK721">
        <v>0</v>
      </c>
      <c r="AL721">
        <v>0</v>
      </c>
      <c r="AM721">
        <v>0</v>
      </c>
      <c r="AN721">
        <v>0</v>
      </c>
      <c r="AO721">
        <v>0</v>
      </c>
      <c r="AP721">
        <v>0</v>
      </c>
      <c r="AQ721">
        <v>0</v>
      </c>
      <c r="AR721">
        <v>0</v>
      </c>
    </row>
    <row r="722" spans="1:44">
      <c r="A722">
        <f>ROW(Source!A268)</f>
        <v>268</v>
      </c>
      <c r="B722">
        <v>48585706</v>
      </c>
      <c r="C722">
        <v>48585686</v>
      </c>
      <c r="D722">
        <v>40489223</v>
      </c>
      <c r="E722">
        <v>1</v>
      </c>
      <c r="F722">
        <v>1</v>
      </c>
      <c r="G722">
        <v>1</v>
      </c>
      <c r="H722">
        <v>3</v>
      </c>
      <c r="I722" t="s">
        <v>1278</v>
      </c>
      <c r="J722" t="s">
        <v>1279</v>
      </c>
      <c r="K722" t="s">
        <v>1280</v>
      </c>
      <c r="L722">
        <v>1348</v>
      </c>
      <c r="N722">
        <v>1009</v>
      </c>
      <c r="O722" t="s">
        <v>40</v>
      </c>
      <c r="P722" t="s">
        <v>40</v>
      </c>
      <c r="Q722">
        <v>1000</v>
      </c>
      <c r="X722">
        <v>8.4999999999999995E-4</v>
      </c>
      <c r="Y722">
        <v>22558</v>
      </c>
      <c r="Z722">
        <v>0</v>
      </c>
      <c r="AA722">
        <v>0</v>
      </c>
      <c r="AB722">
        <v>0</v>
      </c>
      <c r="AC722">
        <v>0</v>
      </c>
      <c r="AD722">
        <v>1</v>
      </c>
      <c r="AE722">
        <v>0</v>
      </c>
      <c r="AF722" t="s">
        <v>3</v>
      </c>
      <c r="AG722">
        <v>8.4999999999999995E-4</v>
      </c>
      <c r="AH722">
        <v>2</v>
      </c>
      <c r="AI722">
        <v>48585693</v>
      </c>
      <c r="AJ722">
        <v>643</v>
      </c>
      <c r="AK722">
        <v>0</v>
      </c>
      <c r="AL722">
        <v>0</v>
      </c>
      <c r="AM722">
        <v>0</v>
      </c>
      <c r="AN722">
        <v>0</v>
      </c>
      <c r="AO722">
        <v>0</v>
      </c>
      <c r="AP722">
        <v>0</v>
      </c>
      <c r="AQ722">
        <v>0</v>
      </c>
      <c r="AR722">
        <v>0</v>
      </c>
    </row>
    <row r="723" spans="1:44">
      <c r="A723">
        <f>ROW(Source!A268)</f>
        <v>268</v>
      </c>
      <c r="B723">
        <v>48585707</v>
      </c>
      <c r="C723">
        <v>48585686</v>
      </c>
      <c r="D723">
        <v>40484313</v>
      </c>
      <c r="E723">
        <v>1</v>
      </c>
      <c r="F723">
        <v>1</v>
      </c>
      <c r="G723">
        <v>1</v>
      </c>
      <c r="H723">
        <v>3</v>
      </c>
      <c r="I723" t="s">
        <v>1281</v>
      </c>
      <c r="J723" t="s">
        <v>1282</v>
      </c>
      <c r="K723" t="s">
        <v>1283</v>
      </c>
      <c r="L723">
        <v>1346</v>
      </c>
      <c r="N723">
        <v>1009</v>
      </c>
      <c r="O723" t="s">
        <v>220</v>
      </c>
      <c r="P723" t="s">
        <v>220</v>
      </c>
      <c r="Q723">
        <v>1</v>
      </c>
      <c r="X723">
        <v>0.25</v>
      </c>
      <c r="Y723">
        <v>28.93</v>
      </c>
      <c r="Z723">
        <v>0</v>
      </c>
      <c r="AA723">
        <v>0</v>
      </c>
      <c r="AB723">
        <v>0</v>
      </c>
      <c r="AC723">
        <v>0</v>
      </c>
      <c r="AD723">
        <v>1</v>
      </c>
      <c r="AE723">
        <v>0</v>
      </c>
      <c r="AF723" t="s">
        <v>3</v>
      </c>
      <c r="AG723">
        <v>0.25</v>
      </c>
      <c r="AH723">
        <v>2</v>
      </c>
      <c r="AI723">
        <v>48585694</v>
      </c>
      <c r="AJ723">
        <v>644</v>
      </c>
      <c r="AK723">
        <v>0</v>
      </c>
      <c r="AL723">
        <v>0</v>
      </c>
      <c r="AM723">
        <v>0</v>
      </c>
      <c r="AN723">
        <v>0</v>
      </c>
      <c r="AO723">
        <v>0</v>
      </c>
      <c r="AP723">
        <v>0</v>
      </c>
      <c r="AQ723">
        <v>0</v>
      </c>
      <c r="AR723">
        <v>0</v>
      </c>
    </row>
    <row r="724" spans="1:44">
      <c r="A724">
        <f>ROW(Source!A268)</f>
        <v>268</v>
      </c>
      <c r="B724">
        <v>48585708</v>
      </c>
      <c r="C724">
        <v>48585686</v>
      </c>
      <c r="D724">
        <v>40482981</v>
      </c>
      <c r="E724">
        <v>1</v>
      </c>
      <c r="F724">
        <v>1</v>
      </c>
      <c r="G724">
        <v>1</v>
      </c>
      <c r="H724">
        <v>3</v>
      </c>
      <c r="I724" t="s">
        <v>1284</v>
      </c>
      <c r="J724" t="s">
        <v>1285</v>
      </c>
      <c r="K724" t="s">
        <v>1286</v>
      </c>
      <c r="L724">
        <v>1356</v>
      </c>
      <c r="N724">
        <v>1010</v>
      </c>
      <c r="O724" t="s">
        <v>898</v>
      </c>
      <c r="P724" t="s">
        <v>898</v>
      </c>
      <c r="Q724">
        <v>1000</v>
      </c>
      <c r="X724">
        <v>0.1</v>
      </c>
      <c r="Y724">
        <v>253.8</v>
      </c>
      <c r="Z724">
        <v>0</v>
      </c>
      <c r="AA724">
        <v>0</v>
      </c>
      <c r="AB724">
        <v>0</v>
      </c>
      <c r="AC724">
        <v>0</v>
      </c>
      <c r="AD724">
        <v>1</v>
      </c>
      <c r="AE724">
        <v>0</v>
      </c>
      <c r="AF724" t="s">
        <v>3</v>
      </c>
      <c r="AG724">
        <v>0.1</v>
      </c>
      <c r="AH724">
        <v>2</v>
      </c>
      <c r="AI724">
        <v>48585695</v>
      </c>
      <c r="AJ724">
        <v>645</v>
      </c>
      <c r="AK724">
        <v>0</v>
      </c>
      <c r="AL724">
        <v>0</v>
      </c>
      <c r="AM724">
        <v>0</v>
      </c>
      <c r="AN724">
        <v>0</v>
      </c>
      <c r="AO724">
        <v>0</v>
      </c>
      <c r="AP724">
        <v>0</v>
      </c>
      <c r="AQ724">
        <v>0</v>
      </c>
      <c r="AR724">
        <v>0</v>
      </c>
    </row>
    <row r="725" spans="1:44">
      <c r="A725">
        <f>ROW(Source!A268)</f>
        <v>268</v>
      </c>
      <c r="B725">
        <v>48585709</v>
      </c>
      <c r="C725">
        <v>48585686</v>
      </c>
      <c r="D725">
        <v>40487646</v>
      </c>
      <c r="E725">
        <v>1</v>
      </c>
      <c r="F725">
        <v>1</v>
      </c>
      <c r="G725">
        <v>1</v>
      </c>
      <c r="H725">
        <v>3</v>
      </c>
      <c r="I725" t="s">
        <v>1287</v>
      </c>
      <c r="J725" t="s">
        <v>1288</v>
      </c>
      <c r="K725" t="s">
        <v>1289</v>
      </c>
      <c r="L725">
        <v>1346</v>
      </c>
      <c r="N725">
        <v>1009</v>
      </c>
      <c r="O725" t="s">
        <v>220</v>
      </c>
      <c r="P725" t="s">
        <v>220</v>
      </c>
      <c r="Q725">
        <v>1</v>
      </c>
      <c r="X725">
        <v>0.55000000000000004</v>
      </c>
      <c r="Y725">
        <v>25.38</v>
      </c>
      <c r="Z725">
        <v>0</v>
      </c>
      <c r="AA725">
        <v>0</v>
      </c>
      <c r="AB725">
        <v>0</v>
      </c>
      <c r="AC725">
        <v>0</v>
      </c>
      <c r="AD725">
        <v>1</v>
      </c>
      <c r="AE725">
        <v>0</v>
      </c>
      <c r="AF725" t="s">
        <v>3</v>
      </c>
      <c r="AG725">
        <v>0.55000000000000004</v>
      </c>
      <c r="AH725">
        <v>2</v>
      </c>
      <c r="AI725">
        <v>48585696</v>
      </c>
      <c r="AJ725">
        <v>646</v>
      </c>
      <c r="AK725">
        <v>0</v>
      </c>
      <c r="AL725">
        <v>0</v>
      </c>
      <c r="AM725">
        <v>0</v>
      </c>
      <c r="AN725">
        <v>0</v>
      </c>
      <c r="AO725">
        <v>0</v>
      </c>
      <c r="AP725">
        <v>0</v>
      </c>
      <c r="AQ725">
        <v>0</v>
      </c>
      <c r="AR725">
        <v>0</v>
      </c>
    </row>
    <row r="726" spans="1:44">
      <c r="A726">
        <f>ROW(Source!A268)</f>
        <v>268</v>
      </c>
      <c r="B726">
        <v>48585710</v>
      </c>
      <c r="C726">
        <v>48585686</v>
      </c>
      <c r="D726">
        <v>40492540</v>
      </c>
      <c r="E726">
        <v>1</v>
      </c>
      <c r="F726">
        <v>1</v>
      </c>
      <c r="G726">
        <v>1</v>
      </c>
      <c r="H726">
        <v>3</v>
      </c>
      <c r="I726" t="s">
        <v>1592</v>
      </c>
      <c r="J726" t="s">
        <v>1593</v>
      </c>
      <c r="K726" t="s">
        <v>1594</v>
      </c>
      <c r="L726">
        <v>1354</v>
      </c>
      <c r="N726">
        <v>1010</v>
      </c>
      <c r="O726" t="s">
        <v>170</v>
      </c>
      <c r="P726" t="s">
        <v>170</v>
      </c>
      <c r="Q726">
        <v>1</v>
      </c>
      <c r="X726">
        <v>0</v>
      </c>
      <c r="Y726">
        <v>0</v>
      </c>
      <c r="Z726">
        <v>0</v>
      </c>
      <c r="AA726">
        <v>0</v>
      </c>
      <c r="AB726">
        <v>0</v>
      </c>
      <c r="AC726">
        <v>1</v>
      </c>
      <c r="AD726">
        <v>0</v>
      </c>
      <c r="AE726">
        <v>0</v>
      </c>
      <c r="AF726" t="s">
        <v>3</v>
      </c>
      <c r="AG726">
        <v>0</v>
      </c>
      <c r="AH726">
        <v>3</v>
      </c>
      <c r="AI726">
        <v>-1</v>
      </c>
      <c r="AJ726" t="s">
        <v>3</v>
      </c>
      <c r="AK726">
        <v>0</v>
      </c>
      <c r="AL726">
        <v>0</v>
      </c>
      <c r="AM726">
        <v>0</v>
      </c>
      <c r="AN726">
        <v>0</v>
      </c>
      <c r="AO726">
        <v>0</v>
      </c>
      <c r="AP726">
        <v>0</v>
      </c>
      <c r="AQ726">
        <v>0</v>
      </c>
      <c r="AR726">
        <v>0</v>
      </c>
    </row>
    <row r="727" spans="1:44">
      <c r="A727">
        <f>ROW(Source!A268)</f>
        <v>268</v>
      </c>
      <c r="B727">
        <v>48585711</v>
      </c>
      <c r="C727">
        <v>48585686</v>
      </c>
      <c r="D727">
        <v>40496702</v>
      </c>
      <c r="E727">
        <v>1</v>
      </c>
      <c r="F727">
        <v>1</v>
      </c>
      <c r="G727">
        <v>1</v>
      </c>
      <c r="H727">
        <v>3</v>
      </c>
      <c r="I727" t="s">
        <v>1290</v>
      </c>
      <c r="J727" t="s">
        <v>1291</v>
      </c>
      <c r="K727" t="s">
        <v>1292</v>
      </c>
      <c r="L727">
        <v>1346</v>
      </c>
      <c r="N727">
        <v>1009</v>
      </c>
      <c r="O727" t="s">
        <v>220</v>
      </c>
      <c r="P727" t="s">
        <v>220</v>
      </c>
      <c r="Q727">
        <v>1</v>
      </c>
      <c r="X727">
        <v>0.25</v>
      </c>
      <c r="Y727">
        <v>12.05</v>
      </c>
      <c r="Z727">
        <v>0</v>
      </c>
      <c r="AA727">
        <v>0</v>
      </c>
      <c r="AB727">
        <v>0</v>
      </c>
      <c r="AC727">
        <v>0</v>
      </c>
      <c r="AD727">
        <v>1</v>
      </c>
      <c r="AE727">
        <v>0</v>
      </c>
      <c r="AF727" t="s">
        <v>3</v>
      </c>
      <c r="AG727">
        <v>0.25</v>
      </c>
      <c r="AH727">
        <v>2</v>
      </c>
      <c r="AI727">
        <v>48585697</v>
      </c>
      <c r="AJ727">
        <v>647</v>
      </c>
      <c r="AK727">
        <v>0</v>
      </c>
      <c r="AL727">
        <v>0</v>
      </c>
      <c r="AM727">
        <v>0</v>
      </c>
      <c r="AN727">
        <v>0</v>
      </c>
      <c r="AO727">
        <v>0</v>
      </c>
      <c r="AP727">
        <v>0</v>
      </c>
      <c r="AQ727">
        <v>0</v>
      </c>
      <c r="AR727">
        <v>0</v>
      </c>
    </row>
    <row r="728" spans="1:44">
      <c r="A728">
        <f>ROW(Source!A268)</f>
        <v>268</v>
      </c>
      <c r="B728">
        <v>48585712</v>
      </c>
      <c r="C728">
        <v>48585686</v>
      </c>
      <c r="D728">
        <v>40512524</v>
      </c>
      <c r="E728">
        <v>1</v>
      </c>
      <c r="F728">
        <v>1</v>
      </c>
      <c r="G728">
        <v>1</v>
      </c>
      <c r="H728">
        <v>3</v>
      </c>
      <c r="I728" t="s">
        <v>1595</v>
      </c>
      <c r="J728" t="s">
        <v>1596</v>
      </c>
      <c r="K728" t="s">
        <v>1597</v>
      </c>
      <c r="L728">
        <v>1346</v>
      </c>
      <c r="N728">
        <v>1009</v>
      </c>
      <c r="O728" t="s">
        <v>220</v>
      </c>
      <c r="P728" t="s">
        <v>220</v>
      </c>
      <c r="Q728">
        <v>1</v>
      </c>
      <c r="X728">
        <v>0</v>
      </c>
      <c r="Y728">
        <v>0</v>
      </c>
      <c r="Z728">
        <v>0</v>
      </c>
      <c r="AA728">
        <v>0</v>
      </c>
      <c r="AB728">
        <v>0</v>
      </c>
      <c r="AC728">
        <v>1</v>
      </c>
      <c r="AD728">
        <v>0</v>
      </c>
      <c r="AE728">
        <v>0</v>
      </c>
      <c r="AF728" t="s">
        <v>3</v>
      </c>
      <c r="AG728">
        <v>0</v>
      </c>
      <c r="AH728">
        <v>3</v>
      </c>
      <c r="AI728">
        <v>-1</v>
      </c>
      <c r="AJ728" t="s">
        <v>3</v>
      </c>
      <c r="AK728">
        <v>0</v>
      </c>
      <c r="AL728">
        <v>0</v>
      </c>
      <c r="AM728">
        <v>0</v>
      </c>
      <c r="AN728">
        <v>0</v>
      </c>
      <c r="AO728">
        <v>0</v>
      </c>
      <c r="AP728">
        <v>0</v>
      </c>
      <c r="AQ728">
        <v>0</v>
      </c>
      <c r="AR728">
        <v>0</v>
      </c>
    </row>
    <row r="729" spans="1:44">
      <c r="A729">
        <f>ROW(Source!A268)</f>
        <v>268</v>
      </c>
      <c r="B729">
        <v>48585713</v>
      </c>
      <c r="C729">
        <v>48585686</v>
      </c>
      <c r="D729">
        <v>40516273</v>
      </c>
      <c r="E729">
        <v>1</v>
      </c>
      <c r="F729">
        <v>1</v>
      </c>
      <c r="G729">
        <v>1</v>
      </c>
      <c r="H729">
        <v>3</v>
      </c>
      <c r="I729" t="s">
        <v>1598</v>
      </c>
      <c r="J729" t="s">
        <v>1599</v>
      </c>
      <c r="K729" t="s">
        <v>1600</v>
      </c>
      <c r="L729">
        <v>1354</v>
      </c>
      <c r="N729">
        <v>1010</v>
      </c>
      <c r="O729" t="s">
        <v>170</v>
      </c>
      <c r="P729" t="s">
        <v>170</v>
      </c>
      <c r="Q729">
        <v>1</v>
      </c>
      <c r="X729">
        <v>0</v>
      </c>
      <c r="Y729">
        <v>0</v>
      </c>
      <c r="Z729">
        <v>0</v>
      </c>
      <c r="AA729">
        <v>0</v>
      </c>
      <c r="AB729">
        <v>0</v>
      </c>
      <c r="AC729">
        <v>1</v>
      </c>
      <c r="AD729">
        <v>0</v>
      </c>
      <c r="AE729">
        <v>0</v>
      </c>
      <c r="AF729" t="s">
        <v>3</v>
      </c>
      <c r="AG729">
        <v>0</v>
      </c>
      <c r="AH729">
        <v>3</v>
      </c>
      <c r="AI729">
        <v>-1</v>
      </c>
      <c r="AJ729" t="s">
        <v>3</v>
      </c>
      <c r="AK729">
        <v>0</v>
      </c>
      <c r="AL729">
        <v>0</v>
      </c>
      <c r="AM729">
        <v>0</v>
      </c>
      <c r="AN729">
        <v>0</v>
      </c>
      <c r="AO729">
        <v>0</v>
      </c>
      <c r="AP729">
        <v>0</v>
      </c>
      <c r="AQ729">
        <v>0</v>
      </c>
      <c r="AR729">
        <v>0</v>
      </c>
    </row>
    <row r="730" spans="1:44">
      <c r="A730">
        <f>ROW(Source!A268)</f>
        <v>268</v>
      </c>
      <c r="B730">
        <v>48585714</v>
      </c>
      <c r="C730">
        <v>48585686</v>
      </c>
      <c r="D730">
        <v>40525245</v>
      </c>
      <c r="E730">
        <v>1</v>
      </c>
      <c r="F730">
        <v>1</v>
      </c>
      <c r="G730">
        <v>1</v>
      </c>
      <c r="H730">
        <v>3</v>
      </c>
      <c r="I730" t="s">
        <v>1293</v>
      </c>
      <c r="J730" t="s">
        <v>1294</v>
      </c>
      <c r="K730" t="s">
        <v>1295</v>
      </c>
      <c r="L730">
        <v>1346</v>
      </c>
      <c r="N730">
        <v>1009</v>
      </c>
      <c r="O730" t="s">
        <v>220</v>
      </c>
      <c r="P730" t="s">
        <v>220</v>
      </c>
      <c r="Q730">
        <v>1</v>
      </c>
      <c r="X730">
        <v>1.6000000000000001E-3</v>
      </c>
      <c r="Y730">
        <v>1.42</v>
      </c>
      <c r="Z730">
        <v>0</v>
      </c>
      <c r="AA730">
        <v>0</v>
      </c>
      <c r="AB730">
        <v>0</v>
      </c>
      <c r="AC730">
        <v>0</v>
      </c>
      <c r="AD730">
        <v>1</v>
      </c>
      <c r="AE730">
        <v>0</v>
      </c>
      <c r="AF730" t="s">
        <v>3</v>
      </c>
      <c r="AG730">
        <v>1.6000000000000001E-3</v>
      </c>
      <c r="AH730">
        <v>2</v>
      </c>
      <c r="AI730">
        <v>48585698</v>
      </c>
      <c r="AJ730">
        <v>648</v>
      </c>
      <c r="AK730">
        <v>0</v>
      </c>
      <c r="AL730">
        <v>0</v>
      </c>
      <c r="AM730">
        <v>0</v>
      </c>
      <c r="AN730">
        <v>0</v>
      </c>
      <c r="AO730">
        <v>0</v>
      </c>
      <c r="AP730">
        <v>0</v>
      </c>
      <c r="AQ730">
        <v>0</v>
      </c>
      <c r="AR730">
        <v>0</v>
      </c>
    </row>
    <row r="731" spans="1:44">
      <c r="A731">
        <f>ROW(Source!A268)</f>
        <v>268</v>
      </c>
      <c r="B731">
        <v>48585715</v>
      </c>
      <c r="C731">
        <v>48585686</v>
      </c>
      <c r="D731">
        <v>40525967</v>
      </c>
      <c r="E731">
        <v>1</v>
      </c>
      <c r="F731">
        <v>1</v>
      </c>
      <c r="G731">
        <v>1</v>
      </c>
      <c r="H731">
        <v>3</v>
      </c>
      <c r="I731" t="s">
        <v>1090</v>
      </c>
      <c r="J731" t="s">
        <v>1091</v>
      </c>
      <c r="K731" t="s">
        <v>1092</v>
      </c>
      <c r="L731">
        <v>1339</v>
      </c>
      <c r="N731">
        <v>1007</v>
      </c>
      <c r="O731" t="s">
        <v>1040</v>
      </c>
      <c r="P731" t="s">
        <v>1040</v>
      </c>
      <c r="Q731">
        <v>1</v>
      </c>
      <c r="X731">
        <v>0.47</v>
      </c>
      <c r="Y731">
        <v>2.4700000000000002</v>
      </c>
      <c r="Z731">
        <v>0</v>
      </c>
      <c r="AA731">
        <v>0</v>
      </c>
      <c r="AB731">
        <v>0</v>
      </c>
      <c r="AC731">
        <v>0</v>
      </c>
      <c r="AD731">
        <v>1</v>
      </c>
      <c r="AE731">
        <v>0</v>
      </c>
      <c r="AF731" t="s">
        <v>3</v>
      </c>
      <c r="AG731">
        <v>0.47</v>
      </c>
      <c r="AH731">
        <v>2</v>
      </c>
      <c r="AI731">
        <v>48585699</v>
      </c>
      <c r="AJ731">
        <v>649</v>
      </c>
      <c r="AK731">
        <v>0</v>
      </c>
      <c r="AL731">
        <v>0</v>
      </c>
      <c r="AM731">
        <v>0</v>
      </c>
      <c r="AN731">
        <v>0</v>
      </c>
      <c r="AO731">
        <v>0</v>
      </c>
      <c r="AP731">
        <v>0</v>
      </c>
      <c r="AQ731">
        <v>0</v>
      </c>
      <c r="AR731">
        <v>0</v>
      </c>
    </row>
    <row r="732" spans="1:44">
      <c r="A732">
        <f>ROW(Source!A268)</f>
        <v>268</v>
      </c>
      <c r="B732">
        <v>48585716</v>
      </c>
      <c r="C732">
        <v>48585686</v>
      </c>
      <c r="D732">
        <v>40534137</v>
      </c>
      <c r="E732">
        <v>1</v>
      </c>
      <c r="F732">
        <v>1</v>
      </c>
      <c r="G732">
        <v>1</v>
      </c>
      <c r="H732">
        <v>3</v>
      </c>
      <c r="I732" t="s">
        <v>363</v>
      </c>
      <c r="J732" t="s">
        <v>366</v>
      </c>
      <c r="K732" t="s">
        <v>364</v>
      </c>
      <c r="L732">
        <v>1302</v>
      </c>
      <c r="N732">
        <v>1003</v>
      </c>
      <c r="O732" t="s">
        <v>365</v>
      </c>
      <c r="P732" t="s">
        <v>365</v>
      </c>
      <c r="Q732">
        <v>10</v>
      </c>
      <c r="X732">
        <v>8.99</v>
      </c>
      <c r="Y732">
        <v>45.42</v>
      </c>
      <c r="Z732">
        <v>0</v>
      </c>
      <c r="AA732">
        <v>0</v>
      </c>
      <c r="AB732">
        <v>0</v>
      </c>
      <c r="AC732">
        <v>0</v>
      </c>
      <c r="AD732">
        <v>1</v>
      </c>
      <c r="AE732">
        <v>0</v>
      </c>
      <c r="AF732" t="s">
        <v>3</v>
      </c>
      <c r="AG732">
        <v>8.99</v>
      </c>
      <c r="AH732">
        <v>3</v>
      </c>
      <c r="AI732">
        <v>-1</v>
      </c>
      <c r="AJ732" t="s">
        <v>3</v>
      </c>
      <c r="AK732">
        <v>0</v>
      </c>
      <c r="AL732">
        <v>0</v>
      </c>
      <c r="AM732">
        <v>0</v>
      </c>
      <c r="AN732">
        <v>0</v>
      </c>
      <c r="AO732">
        <v>0</v>
      </c>
      <c r="AP732">
        <v>0</v>
      </c>
      <c r="AQ732">
        <v>0</v>
      </c>
      <c r="AR732">
        <v>0</v>
      </c>
    </row>
    <row r="733" spans="1:44">
      <c r="A733">
        <f>ROW(Source!A276)</f>
        <v>276</v>
      </c>
      <c r="B733">
        <v>48585735</v>
      </c>
      <c r="C733">
        <v>48585724</v>
      </c>
      <c r="D733">
        <v>23129438</v>
      </c>
      <c r="E733">
        <v>1</v>
      </c>
      <c r="F733">
        <v>1</v>
      </c>
      <c r="G733">
        <v>1</v>
      </c>
      <c r="H733">
        <v>1</v>
      </c>
      <c r="I733" t="s">
        <v>1199</v>
      </c>
      <c r="J733" t="s">
        <v>3</v>
      </c>
      <c r="K733" t="s">
        <v>1200</v>
      </c>
      <c r="L733">
        <v>1369</v>
      </c>
      <c r="N733">
        <v>1013</v>
      </c>
      <c r="O733" t="s">
        <v>991</v>
      </c>
      <c r="P733" t="s">
        <v>991</v>
      </c>
      <c r="Q733">
        <v>1</v>
      </c>
      <c r="X733">
        <v>55.83</v>
      </c>
      <c r="Y733">
        <v>0</v>
      </c>
      <c r="Z733">
        <v>0</v>
      </c>
      <c r="AA733">
        <v>0</v>
      </c>
      <c r="AB733">
        <v>8.7899999999999991</v>
      </c>
      <c r="AC733">
        <v>0</v>
      </c>
      <c r="AD733">
        <v>1</v>
      </c>
      <c r="AE733">
        <v>1</v>
      </c>
      <c r="AF733" t="s">
        <v>3</v>
      </c>
      <c r="AG733">
        <v>55.83</v>
      </c>
      <c r="AH733">
        <v>2</v>
      </c>
      <c r="AI733">
        <v>48585725</v>
      </c>
      <c r="AJ733">
        <v>650</v>
      </c>
      <c r="AK733">
        <v>0</v>
      </c>
      <c r="AL733">
        <v>0</v>
      </c>
      <c r="AM733">
        <v>0</v>
      </c>
      <c r="AN733">
        <v>0</v>
      </c>
      <c r="AO733">
        <v>0</v>
      </c>
      <c r="AP733">
        <v>0</v>
      </c>
      <c r="AQ733">
        <v>0</v>
      </c>
      <c r="AR733">
        <v>0</v>
      </c>
    </row>
    <row r="734" spans="1:44">
      <c r="A734">
        <f>ROW(Source!A276)</f>
        <v>276</v>
      </c>
      <c r="B734">
        <v>48585736</v>
      </c>
      <c r="C734">
        <v>48585724</v>
      </c>
      <c r="D734">
        <v>121548</v>
      </c>
      <c r="E734">
        <v>1</v>
      </c>
      <c r="F734">
        <v>1</v>
      </c>
      <c r="G734">
        <v>1</v>
      </c>
      <c r="H734">
        <v>1</v>
      </c>
      <c r="I734" t="s">
        <v>24</v>
      </c>
      <c r="J734" t="s">
        <v>3</v>
      </c>
      <c r="K734" t="s">
        <v>992</v>
      </c>
      <c r="L734">
        <v>608254</v>
      </c>
      <c r="N734">
        <v>1013</v>
      </c>
      <c r="O734" t="s">
        <v>993</v>
      </c>
      <c r="P734" t="s">
        <v>993</v>
      </c>
      <c r="Q734">
        <v>1</v>
      </c>
      <c r="X734">
        <v>0.28000000000000003</v>
      </c>
      <c r="Y734">
        <v>0</v>
      </c>
      <c r="Z734">
        <v>0</v>
      </c>
      <c r="AA734">
        <v>0</v>
      </c>
      <c r="AB734">
        <v>0</v>
      </c>
      <c r="AC734">
        <v>0</v>
      </c>
      <c r="AD734">
        <v>1</v>
      </c>
      <c r="AE734">
        <v>2</v>
      </c>
      <c r="AF734" t="s">
        <v>3</v>
      </c>
      <c r="AG734">
        <v>0.28000000000000003</v>
      </c>
      <c r="AH734">
        <v>2</v>
      </c>
      <c r="AI734">
        <v>48585726</v>
      </c>
      <c r="AJ734">
        <v>651</v>
      </c>
      <c r="AK734">
        <v>0</v>
      </c>
      <c r="AL734">
        <v>0</v>
      </c>
      <c r="AM734">
        <v>0</v>
      </c>
      <c r="AN734">
        <v>0</v>
      </c>
      <c r="AO734">
        <v>0</v>
      </c>
      <c r="AP734">
        <v>0</v>
      </c>
      <c r="AQ734">
        <v>0</v>
      </c>
      <c r="AR734">
        <v>0</v>
      </c>
    </row>
    <row r="735" spans="1:44">
      <c r="A735">
        <f>ROW(Source!A276)</f>
        <v>276</v>
      </c>
      <c r="B735">
        <v>48585737</v>
      </c>
      <c r="C735">
        <v>48585724</v>
      </c>
      <c r="D735">
        <v>40546929</v>
      </c>
      <c r="E735">
        <v>1</v>
      </c>
      <c r="F735">
        <v>1</v>
      </c>
      <c r="G735">
        <v>1</v>
      </c>
      <c r="H735">
        <v>2</v>
      </c>
      <c r="I735" t="s">
        <v>1049</v>
      </c>
      <c r="J735" t="s">
        <v>1050</v>
      </c>
      <c r="K735" t="s">
        <v>1051</v>
      </c>
      <c r="L735">
        <v>1368</v>
      </c>
      <c r="N735">
        <v>1011</v>
      </c>
      <c r="O735" t="s">
        <v>997</v>
      </c>
      <c r="P735" t="s">
        <v>997</v>
      </c>
      <c r="Q735">
        <v>1</v>
      </c>
      <c r="X735">
        <v>0.1</v>
      </c>
      <c r="Y735">
        <v>0</v>
      </c>
      <c r="Z735">
        <v>103.49</v>
      </c>
      <c r="AA735">
        <v>12.1</v>
      </c>
      <c r="AB735">
        <v>0</v>
      </c>
      <c r="AC735">
        <v>0</v>
      </c>
      <c r="AD735">
        <v>1</v>
      </c>
      <c r="AE735">
        <v>0</v>
      </c>
      <c r="AF735" t="s">
        <v>3</v>
      </c>
      <c r="AG735">
        <v>0.1</v>
      </c>
      <c r="AH735">
        <v>2</v>
      </c>
      <c r="AI735">
        <v>48585727</v>
      </c>
      <c r="AJ735">
        <v>652</v>
      </c>
      <c r="AK735">
        <v>0</v>
      </c>
      <c r="AL735">
        <v>0</v>
      </c>
      <c r="AM735">
        <v>0</v>
      </c>
      <c r="AN735">
        <v>0</v>
      </c>
      <c r="AO735">
        <v>0</v>
      </c>
      <c r="AP735">
        <v>0</v>
      </c>
      <c r="AQ735">
        <v>0</v>
      </c>
      <c r="AR735">
        <v>0</v>
      </c>
    </row>
    <row r="736" spans="1:44">
      <c r="A736">
        <f>ROW(Source!A276)</f>
        <v>276</v>
      </c>
      <c r="B736">
        <v>48585738</v>
      </c>
      <c r="C736">
        <v>48585724</v>
      </c>
      <c r="D736">
        <v>40547009</v>
      </c>
      <c r="E736">
        <v>1</v>
      </c>
      <c r="F736">
        <v>1</v>
      </c>
      <c r="G736">
        <v>1</v>
      </c>
      <c r="H736">
        <v>2</v>
      </c>
      <c r="I736" t="s">
        <v>1157</v>
      </c>
      <c r="J736" t="s">
        <v>1158</v>
      </c>
      <c r="K736" t="s">
        <v>1159</v>
      </c>
      <c r="L736">
        <v>1368</v>
      </c>
      <c r="N736">
        <v>1011</v>
      </c>
      <c r="O736" t="s">
        <v>997</v>
      </c>
      <c r="P736" t="s">
        <v>997</v>
      </c>
      <c r="Q736">
        <v>1</v>
      </c>
      <c r="X736">
        <v>0.18</v>
      </c>
      <c r="Y736">
        <v>0</v>
      </c>
      <c r="Z736">
        <v>104.01</v>
      </c>
      <c r="AA736">
        <v>10.35</v>
      </c>
      <c r="AB736">
        <v>0</v>
      </c>
      <c r="AC736">
        <v>0</v>
      </c>
      <c r="AD736">
        <v>1</v>
      </c>
      <c r="AE736">
        <v>0</v>
      </c>
      <c r="AF736" t="s">
        <v>3</v>
      </c>
      <c r="AG736">
        <v>0.18</v>
      </c>
      <c r="AH736">
        <v>2</v>
      </c>
      <c r="AI736">
        <v>48585728</v>
      </c>
      <c r="AJ736">
        <v>653</v>
      </c>
      <c r="AK736">
        <v>0</v>
      </c>
      <c r="AL736">
        <v>0</v>
      </c>
      <c r="AM736">
        <v>0</v>
      </c>
      <c r="AN736">
        <v>0</v>
      </c>
      <c r="AO736">
        <v>0</v>
      </c>
      <c r="AP736">
        <v>0</v>
      </c>
      <c r="AQ736">
        <v>0</v>
      </c>
      <c r="AR736">
        <v>0</v>
      </c>
    </row>
    <row r="737" spans="1:44">
      <c r="A737">
        <f>ROW(Source!A276)</f>
        <v>276</v>
      </c>
      <c r="B737">
        <v>48585739</v>
      </c>
      <c r="C737">
        <v>48585724</v>
      </c>
      <c r="D737">
        <v>40548608</v>
      </c>
      <c r="E737">
        <v>1</v>
      </c>
      <c r="F737">
        <v>1</v>
      </c>
      <c r="G737">
        <v>1</v>
      </c>
      <c r="H737">
        <v>2</v>
      </c>
      <c r="I737" t="s">
        <v>1124</v>
      </c>
      <c r="J737" t="s">
        <v>1125</v>
      </c>
      <c r="K737" t="s">
        <v>1126</v>
      </c>
      <c r="L737">
        <v>1368</v>
      </c>
      <c r="N737">
        <v>1011</v>
      </c>
      <c r="O737" t="s">
        <v>997</v>
      </c>
      <c r="P737" t="s">
        <v>997</v>
      </c>
      <c r="Q737">
        <v>1</v>
      </c>
      <c r="X737">
        <v>0.21</v>
      </c>
      <c r="Y737">
        <v>0</v>
      </c>
      <c r="Z737">
        <v>2.27</v>
      </c>
      <c r="AA737">
        <v>0</v>
      </c>
      <c r="AB737">
        <v>0</v>
      </c>
      <c r="AC737">
        <v>0</v>
      </c>
      <c r="AD737">
        <v>1</v>
      </c>
      <c r="AE737">
        <v>0</v>
      </c>
      <c r="AF737" t="s">
        <v>3</v>
      </c>
      <c r="AG737">
        <v>0.21</v>
      </c>
      <c r="AH737">
        <v>2</v>
      </c>
      <c r="AI737">
        <v>48585729</v>
      </c>
      <c r="AJ737">
        <v>654</v>
      </c>
      <c r="AK737">
        <v>0</v>
      </c>
      <c r="AL737">
        <v>0</v>
      </c>
      <c r="AM737">
        <v>0</v>
      </c>
      <c r="AN737">
        <v>0</v>
      </c>
      <c r="AO737">
        <v>0</v>
      </c>
      <c r="AP737">
        <v>0</v>
      </c>
      <c r="AQ737">
        <v>0</v>
      </c>
      <c r="AR737">
        <v>0</v>
      </c>
    </row>
    <row r="738" spans="1:44">
      <c r="A738">
        <f>ROW(Source!A276)</f>
        <v>276</v>
      </c>
      <c r="B738">
        <v>48585740</v>
      </c>
      <c r="C738">
        <v>48585724</v>
      </c>
      <c r="D738">
        <v>40548857</v>
      </c>
      <c r="E738">
        <v>1</v>
      </c>
      <c r="F738">
        <v>1</v>
      </c>
      <c r="G738">
        <v>1</v>
      </c>
      <c r="H738">
        <v>2</v>
      </c>
      <c r="I738" t="s">
        <v>1028</v>
      </c>
      <c r="J738" t="s">
        <v>1029</v>
      </c>
      <c r="K738" t="s">
        <v>1030</v>
      </c>
      <c r="L738">
        <v>1368</v>
      </c>
      <c r="N738">
        <v>1011</v>
      </c>
      <c r="O738" t="s">
        <v>997</v>
      </c>
      <c r="P738" t="s">
        <v>997</v>
      </c>
      <c r="Q738">
        <v>1</v>
      </c>
      <c r="X738">
        <v>0.18</v>
      </c>
      <c r="Y738">
        <v>0</v>
      </c>
      <c r="Z738">
        <v>91.76</v>
      </c>
      <c r="AA738">
        <v>10.35</v>
      </c>
      <c r="AB738">
        <v>0</v>
      </c>
      <c r="AC738">
        <v>0</v>
      </c>
      <c r="AD738">
        <v>1</v>
      </c>
      <c r="AE738">
        <v>0</v>
      </c>
      <c r="AF738" t="s">
        <v>3</v>
      </c>
      <c r="AG738">
        <v>0.18</v>
      </c>
      <c r="AH738">
        <v>2</v>
      </c>
      <c r="AI738">
        <v>48585730</v>
      </c>
      <c r="AJ738">
        <v>655</v>
      </c>
      <c r="AK738">
        <v>0</v>
      </c>
      <c r="AL738">
        <v>0</v>
      </c>
      <c r="AM738">
        <v>0</v>
      </c>
      <c r="AN738">
        <v>0</v>
      </c>
      <c r="AO738">
        <v>0</v>
      </c>
      <c r="AP738">
        <v>0</v>
      </c>
      <c r="AQ738">
        <v>0</v>
      </c>
      <c r="AR738">
        <v>0</v>
      </c>
    </row>
    <row r="739" spans="1:44">
      <c r="A739">
        <f>ROW(Source!A276)</f>
        <v>276</v>
      </c>
      <c r="B739">
        <v>48585741</v>
      </c>
      <c r="C739">
        <v>48585724</v>
      </c>
      <c r="D739">
        <v>40489064</v>
      </c>
      <c r="E739">
        <v>1</v>
      </c>
      <c r="F739">
        <v>1</v>
      </c>
      <c r="G739">
        <v>1</v>
      </c>
      <c r="H739">
        <v>3</v>
      </c>
      <c r="I739" t="s">
        <v>1313</v>
      </c>
      <c r="J739" t="s">
        <v>1314</v>
      </c>
      <c r="K739" t="s">
        <v>1315</v>
      </c>
      <c r="L739">
        <v>1348</v>
      </c>
      <c r="N739">
        <v>1009</v>
      </c>
      <c r="O739" t="s">
        <v>40</v>
      </c>
      <c r="P739" t="s">
        <v>40</v>
      </c>
      <c r="Q739">
        <v>1000</v>
      </c>
      <c r="X739">
        <v>2.66E-3</v>
      </c>
      <c r="Y739">
        <v>14830</v>
      </c>
      <c r="Z739">
        <v>0</v>
      </c>
      <c r="AA739">
        <v>0</v>
      </c>
      <c r="AB739">
        <v>0</v>
      </c>
      <c r="AC739">
        <v>0</v>
      </c>
      <c r="AD739">
        <v>1</v>
      </c>
      <c r="AE739">
        <v>0</v>
      </c>
      <c r="AF739" t="s">
        <v>3</v>
      </c>
      <c r="AG739">
        <v>2.66E-3</v>
      </c>
      <c r="AH739">
        <v>2</v>
      </c>
      <c r="AI739">
        <v>48585731</v>
      </c>
      <c r="AJ739">
        <v>656</v>
      </c>
      <c r="AK739">
        <v>0</v>
      </c>
      <c r="AL739">
        <v>0</v>
      </c>
      <c r="AM739">
        <v>0</v>
      </c>
      <c r="AN739">
        <v>0</v>
      </c>
      <c r="AO739">
        <v>0</v>
      </c>
      <c r="AP739">
        <v>0</v>
      </c>
      <c r="AQ739">
        <v>0</v>
      </c>
      <c r="AR739">
        <v>0</v>
      </c>
    </row>
    <row r="740" spans="1:44">
      <c r="A740">
        <f>ROW(Source!A276)</f>
        <v>276</v>
      </c>
      <c r="B740">
        <v>48585742</v>
      </c>
      <c r="C740">
        <v>48585724</v>
      </c>
      <c r="D740">
        <v>40484863</v>
      </c>
      <c r="E740">
        <v>1</v>
      </c>
      <c r="F740">
        <v>1</v>
      </c>
      <c r="G740">
        <v>1</v>
      </c>
      <c r="H740">
        <v>3</v>
      </c>
      <c r="I740" t="s">
        <v>1316</v>
      </c>
      <c r="J740" t="s">
        <v>1317</v>
      </c>
      <c r="K740" t="s">
        <v>1318</v>
      </c>
      <c r="L740">
        <v>1354</v>
      </c>
      <c r="N740">
        <v>1010</v>
      </c>
      <c r="O740" t="s">
        <v>170</v>
      </c>
      <c r="P740" t="s">
        <v>170</v>
      </c>
      <c r="Q740">
        <v>1</v>
      </c>
      <c r="X740">
        <v>12</v>
      </c>
      <c r="Y740">
        <v>1.43</v>
      </c>
      <c r="Z740">
        <v>0</v>
      </c>
      <c r="AA740">
        <v>0</v>
      </c>
      <c r="AB740">
        <v>0</v>
      </c>
      <c r="AC740">
        <v>0</v>
      </c>
      <c r="AD740">
        <v>1</v>
      </c>
      <c r="AE740">
        <v>0</v>
      </c>
      <c r="AF740" t="s">
        <v>3</v>
      </c>
      <c r="AG740">
        <v>12</v>
      </c>
      <c r="AH740">
        <v>2</v>
      </c>
      <c r="AI740">
        <v>48585732</v>
      </c>
      <c r="AJ740">
        <v>657</v>
      </c>
      <c r="AK740">
        <v>0</v>
      </c>
      <c r="AL740">
        <v>0</v>
      </c>
      <c r="AM740">
        <v>0</v>
      </c>
      <c r="AN740">
        <v>0</v>
      </c>
      <c r="AO740">
        <v>0</v>
      </c>
      <c r="AP740">
        <v>0</v>
      </c>
      <c r="AQ740">
        <v>0</v>
      </c>
      <c r="AR740">
        <v>0</v>
      </c>
    </row>
    <row r="741" spans="1:44">
      <c r="A741">
        <f>ROW(Source!A276)</f>
        <v>276</v>
      </c>
      <c r="B741">
        <v>48585743</v>
      </c>
      <c r="C741">
        <v>48585724</v>
      </c>
      <c r="D741">
        <v>40512524</v>
      </c>
      <c r="E741">
        <v>1</v>
      </c>
      <c r="F741">
        <v>1</v>
      </c>
      <c r="G741">
        <v>1</v>
      </c>
      <c r="H741">
        <v>3</v>
      </c>
      <c r="I741" t="s">
        <v>1595</v>
      </c>
      <c r="J741" t="s">
        <v>1596</v>
      </c>
      <c r="K741" t="s">
        <v>1597</v>
      </c>
      <c r="L741">
        <v>1346</v>
      </c>
      <c r="N741">
        <v>1009</v>
      </c>
      <c r="O741" t="s">
        <v>220</v>
      </c>
      <c r="P741" t="s">
        <v>220</v>
      </c>
      <c r="Q741">
        <v>1</v>
      </c>
      <c r="X741">
        <v>0</v>
      </c>
      <c r="Y741">
        <v>0</v>
      </c>
      <c r="Z741">
        <v>0</v>
      </c>
      <c r="AA741">
        <v>0</v>
      </c>
      <c r="AB741">
        <v>0</v>
      </c>
      <c r="AC741">
        <v>1</v>
      </c>
      <c r="AD741">
        <v>0</v>
      </c>
      <c r="AE741">
        <v>0</v>
      </c>
      <c r="AF741" t="s">
        <v>3</v>
      </c>
      <c r="AG741">
        <v>0</v>
      </c>
      <c r="AH741">
        <v>3</v>
      </c>
      <c r="AI741">
        <v>-1</v>
      </c>
      <c r="AJ741" t="s">
        <v>3</v>
      </c>
      <c r="AK741">
        <v>0</v>
      </c>
      <c r="AL741">
        <v>0</v>
      </c>
      <c r="AM741">
        <v>0</v>
      </c>
      <c r="AN741">
        <v>0</v>
      </c>
      <c r="AO741">
        <v>0</v>
      </c>
      <c r="AP741">
        <v>0</v>
      </c>
      <c r="AQ741">
        <v>0</v>
      </c>
      <c r="AR741">
        <v>0</v>
      </c>
    </row>
    <row r="742" spans="1:44">
      <c r="A742">
        <f>ROW(Source!A276)</f>
        <v>276</v>
      </c>
      <c r="B742">
        <v>48585744</v>
      </c>
      <c r="C742">
        <v>48585724</v>
      </c>
      <c r="D742">
        <v>40515117</v>
      </c>
      <c r="E742">
        <v>1</v>
      </c>
      <c r="F742">
        <v>1</v>
      </c>
      <c r="G742">
        <v>1</v>
      </c>
      <c r="H742">
        <v>3</v>
      </c>
      <c r="I742" t="s">
        <v>1601</v>
      </c>
      <c r="J742" t="s">
        <v>1602</v>
      </c>
      <c r="K742" t="s">
        <v>1603</v>
      </c>
      <c r="L742">
        <v>1354</v>
      </c>
      <c r="N742">
        <v>1010</v>
      </c>
      <c r="O742" t="s">
        <v>170</v>
      </c>
      <c r="P742" t="s">
        <v>170</v>
      </c>
      <c r="Q742">
        <v>1</v>
      </c>
      <c r="X742">
        <v>0</v>
      </c>
      <c r="Y742">
        <v>0</v>
      </c>
      <c r="Z742">
        <v>0</v>
      </c>
      <c r="AA742">
        <v>0</v>
      </c>
      <c r="AB742">
        <v>0</v>
      </c>
      <c r="AC742">
        <v>1</v>
      </c>
      <c r="AD742">
        <v>0</v>
      </c>
      <c r="AE742">
        <v>0</v>
      </c>
      <c r="AF742" t="s">
        <v>3</v>
      </c>
      <c r="AG742">
        <v>0</v>
      </c>
      <c r="AH742">
        <v>3</v>
      </c>
      <c r="AI742">
        <v>-1</v>
      </c>
      <c r="AJ742" t="s">
        <v>3</v>
      </c>
      <c r="AK742">
        <v>0</v>
      </c>
      <c r="AL742">
        <v>0</v>
      </c>
      <c r="AM742">
        <v>0</v>
      </c>
      <c r="AN742">
        <v>0</v>
      </c>
      <c r="AO742">
        <v>0</v>
      </c>
      <c r="AP742">
        <v>0</v>
      </c>
      <c r="AQ742">
        <v>0</v>
      </c>
      <c r="AR742">
        <v>0</v>
      </c>
    </row>
    <row r="743" spans="1:44">
      <c r="A743">
        <f>ROW(Source!A276)</f>
        <v>276</v>
      </c>
      <c r="B743">
        <v>48585745</v>
      </c>
      <c r="C743">
        <v>48585724</v>
      </c>
      <c r="D743">
        <v>40525967</v>
      </c>
      <c r="E743">
        <v>1</v>
      </c>
      <c r="F743">
        <v>1</v>
      </c>
      <c r="G743">
        <v>1</v>
      </c>
      <c r="H743">
        <v>3</v>
      </c>
      <c r="I743" t="s">
        <v>1090</v>
      </c>
      <c r="J743" t="s">
        <v>1091</v>
      </c>
      <c r="K743" t="s">
        <v>1092</v>
      </c>
      <c r="L743">
        <v>1339</v>
      </c>
      <c r="N743">
        <v>1007</v>
      </c>
      <c r="O743" t="s">
        <v>1040</v>
      </c>
      <c r="P743" t="s">
        <v>1040</v>
      </c>
      <c r="Q743">
        <v>1</v>
      </c>
      <c r="X743">
        <v>0.78600000000000003</v>
      </c>
      <c r="Y743">
        <v>2.4700000000000002</v>
      </c>
      <c r="Z743">
        <v>0</v>
      </c>
      <c r="AA743">
        <v>0</v>
      </c>
      <c r="AB743">
        <v>0</v>
      </c>
      <c r="AC743">
        <v>0</v>
      </c>
      <c r="AD743">
        <v>1</v>
      </c>
      <c r="AE743">
        <v>0</v>
      </c>
      <c r="AF743" t="s">
        <v>3</v>
      </c>
      <c r="AG743">
        <v>0.78600000000000003</v>
      </c>
      <c r="AH743">
        <v>2</v>
      </c>
      <c r="AI743">
        <v>48585733</v>
      </c>
      <c r="AJ743">
        <v>658</v>
      </c>
      <c r="AK743">
        <v>0</v>
      </c>
      <c r="AL743">
        <v>0</v>
      </c>
      <c r="AM743">
        <v>0</v>
      </c>
      <c r="AN743">
        <v>0</v>
      </c>
      <c r="AO743">
        <v>0</v>
      </c>
      <c r="AP743">
        <v>0</v>
      </c>
      <c r="AQ743">
        <v>0</v>
      </c>
      <c r="AR743">
        <v>0</v>
      </c>
    </row>
    <row r="744" spans="1:44">
      <c r="A744">
        <f>ROW(Source!A276)</f>
        <v>276</v>
      </c>
      <c r="B744">
        <v>48585746</v>
      </c>
      <c r="C744">
        <v>48585724</v>
      </c>
      <c r="D744">
        <v>40534236</v>
      </c>
      <c r="E744">
        <v>1</v>
      </c>
      <c r="F744">
        <v>1</v>
      </c>
      <c r="G744">
        <v>1</v>
      </c>
      <c r="H744">
        <v>3</v>
      </c>
      <c r="I744" t="s">
        <v>1319</v>
      </c>
      <c r="J744" t="s">
        <v>1320</v>
      </c>
      <c r="K744" t="s">
        <v>1321</v>
      </c>
      <c r="L744">
        <v>1301</v>
      </c>
      <c r="N744">
        <v>1003</v>
      </c>
      <c r="O744" t="s">
        <v>116</v>
      </c>
      <c r="P744" t="s">
        <v>116</v>
      </c>
      <c r="Q744">
        <v>1</v>
      </c>
      <c r="X744">
        <v>99.8</v>
      </c>
      <c r="Y744">
        <v>44.18</v>
      </c>
      <c r="Z744">
        <v>0</v>
      </c>
      <c r="AA744">
        <v>0</v>
      </c>
      <c r="AB744">
        <v>0</v>
      </c>
      <c r="AC744">
        <v>0</v>
      </c>
      <c r="AD744">
        <v>1</v>
      </c>
      <c r="AE744">
        <v>0</v>
      </c>
      <c r="AF744" t="s">
        <v>3</v>
      </c>
      <c r="AG744">
        <v>99.8</v>
      </c>
      <c r="AH744">
        <v>2</v>
      </c>
      <c r="AI744">
        <v>48585734</v>
      </c>
      <c r="AJ744">
        <v>659</v>
      </c>
      <c r="AK744">
        <v>0</v>
      </c>
      <c r="AL744">
        <v>0</v>
      </c>
      <c r="AM744">
        <v>0</v>
      </c>
      <c r="AN744">
        <v>0</v>
      </c>
      <c r="AO744">
        <v>0</v>
      </c>
      <c r="AP744">
        <v>0</v>
      </c>
      <c r="AQ744">
        <v>0</v>
      </c>
      <c r="AR744">
        <v>0</v>
      </c>
    </row>
    <row r="745" spans="1:44">
      <c r="A745">
        <f>ROW(Source!A277)</f>
        <v>277</v>
      </c>
      <c r="B745">
        <v>48585758</v>
      </c>
      <c r="C745">
        <v>48585747</v>
      </c>
      <c r="D745">
        <v>23129438</v>
      </c>
      <c r="E745">
        <v>1</v>
      </c>
      <c r="F745">
        <v>1</v>
      </c>
      <c r="G745">
        <v>1</v>
      </c>
      <c r="H745">
        <v>1</v>
      </c>
      <c r="I745" t="s">
        <v>1199</v>
      </c>
      <c r="J745" t="s">
        <v>3</v>
      </c>
      <c r="K745" t="s">
        <v>1200</v>
      </c>
      <c r="L745">
        <v>1369</v>
      </c>
      <c r="N745">
        <v>1013</v>
      </c>
      <c r="O745" t="s">
        <v>991</v>
      </c>
      <c r="P745" t="s">
        <v>991</v>
      </c>
      <c r="Q745">
        <v>1</v>
      </c>
      <c r="X745">
        <v>59.92</v>
      </c>
      <c r="Y745">
        <v>0</v>
      </c>
      <c r="Z745">
        <v>0</v>
      </c>
      <c r="AA745">
        <v>0</v>
      </c>
      <c r="AB745">
        <v>8.7899999999999991</v>
      </c>
      <c r="AC745">
        <v>0</v>
      </c>
      <c r="AD745">
        <v>1</v>
      </c>
      <c r="AE745">
        <v>1</v>
      </c>
      <c r="AF745" t="s">
        <v>3</v>
      </c>
      <c r="AG745">
        <v>59.92</v>
      </c>
      <c r="AH745">
        <v>2</v>
      </c>
      <c r="AI745">
        <v>48585748</v>
      </c>
      <c r="AJ745">
        <v>660</v>
      </c>
      <c r="AK745">
        <v>0</v>
      </c>
      <c r="AL745">
        <v>0</v>
      </c>
      <c r="AM745">
        <v>0</v>
      </c>
      <c r="AN745">
        <v>0</v>
      </c>
      <c r="AO745">
        <v>0</v>
      </c>
      <c r="AP745">
        <v>0</v>
      </c>
      <c r="AQ745">
        <v>0</v>
      </c>
      <c r="AR745">
        <v>0</v>
      </c>
    </row>
    <row r="746" spans="1:44">
      <c r="A746">
        <f>ROW(Source!A277)</f>
        <v>277</v>
      </c>
      <c r="B746">
        <v>48585759</v>
      </c>
      <c r="C746">
        <v>48585747</v>
      </c>
      <c r="D746">
        <v>121548</v>
      </c>
      <c r="E746">
        <v>1</v>
      </c>
      <c r="F746">
        <v>1</v>
      </c>
      <c r="G746">
        <v>1</v>
      </c>
      <c r="H746">
        <v>1</v>
      </c>
      <c r="I746" t="s">
        <v>24</v>
      </c>
      <c r="J746" t="s">
        <v>3</v>
      </c>
      <c r="K746" t="s">
        <v>992</v>
      </c>
      <c r="L746">
        <v>608254</v>
      </c>
      <c r="N746">
        <v>1013</v>
      </c>
      <c r="O746" t="s">
        <v>993</v>
      </c>
      <c r="P746" t="s">
        <v>993</v>
      </c>
      <c r="Q746">
        <v>1</v>
      </c>
      <c r="X746">
        <v>0.06</v>
      </c>
      <c r="Y746">
        <v>0</v>
      </c>
      <c r="Z746">
        <v>0</v>
      </c>
      <c r="AA746">
        <v>0</v>
      </c>
      <c r="AB746">
        <v>0</v>
      </c>
      <c r="AC746">
        <v>0</v>
      </c>
      <c r="AD746">
        <v>1</v>
      </c>
      <c r="AE746">
        <v>2</v>
      </c>
      <c r="AF746" t="s">
        <v>3</v>
      </c>
      <c r="AG746">
        <v>0.06</v>
      </c>
      <c r="AH746">
        <v>2</v>
      </c>
      <c r="AI746">
        <v>48585749</v>
      </c>
      <c r="AJ746">
        <v>661</v>
      </c>
      <c r="AK746">
        <v>0</v>
      </c>
      <c r="AL746">
        <v>0</v>
      </c>
      <c r="AM746">
        <v>0</v>
      </c>
      <c r="AN746">
        <v>0</v>
      </c>
      <c r="AO746">
        <v>0</v>
      </c>
      <c r="AP746">
        <v>0</v>
      </c>
      <c r="AQ746">
        <v>0</v>
      </c>
      <c r="AR746">
        <v>0</v>
      </c>
    </row>
    <row r="747" spans="1:44">
      <c r="A747">
        <f>ROW(Source!A277)</f>
        <v>277</v>
      </c>
      <c r="B747">
        <v>48585760</v>
      </c>
      <c r="C747">
        <v>48585747</v>
      </c>
      <c r="D747">
        <v>40546929</v>
      </c>
      <c r="E747">
        <v>1</v>
      </c>
      <c r="F747">
        <v>1</v>
      </c>
      <c r="G747">
        <v>1</v>
      </c>
      <c r="H747">
        <v>2</v>
      </c>
      <c r="I747" t="s">
        <v>1049</v>
      </c>
      <c r="J747" t="s">
        <v>1050</v>
      </c>
      <c r="K747" t="s">
        <v>1051</v>
      </c>
      <c r="L747">
        <v>1368</v>
      </c>
      <c r="N747">
        <v>1011</v>
      </c>
      <c r="O747" t="s">
        <v>997</v>
      </c>
      <c r="P747" t="s">
        <v>997</v>
      </c>
      <c r="Q747">
        <v>1</v>
      </c>
      <c r="X747">
        <v>0.02</v>
      </c>
      <c r="Y747">
        <v>0</v>
      </c>
      <c r="Z747">
        <v>103.49</v>
      </c>
      <c r="AA747">
        <v>12.1</v>
      </c>
      <c r="AB747">
        <v>0</v>
      </c>
      <c r="AC747">
        <v>0</v>
      </c>
      <c r="AD747">
        <v>1</v>
      </c>
      <c r="AE747">
        <v>0</v>
      </c>
      <c r="AF747" t="s">
        <v>3</v>
      </c>
      <c r="AG747">
        <v>0.02</v>
      </c>
      <c r="AH747">
        <v>2</v>
      </c>
      <c r="AI747">
        <v>48585750</v>
      </c>
      <c r="AJ747">
        <v>662</v>
      </c>
      <c r="AK747">
        <v>0</v>
      </c>
      <c r="AL747">
        <v>0</v>
      </c>
      <c r="AM747">
        <v>0</v>
      </c>
      <c r="AN747">
        <v>0</v>
      </c>
      <c r="AO747">
        <v>0</v>
      </c>
      <c r="AP747">
        <v>0</v>
      </c>
      <c r="AQ747">
        <v>0</v>
      </c>
      <c r="AR747">
        <v>0</v>
      </c>
    </row>
    <row r="748" spans="1:44">
      <c r="A748">
        <f>ROW(Source!A277)</f>
        <v>277</v>
      </c>
      <c r="B748">
        <v>48585761</v>
      </c>
      <c r="C748">
        <v>48585747</v>
      </c>
      <c r="D748">
        <v>40547009</v>
      </c>
      <c r="E748">
        <v>1</v>
      </c>
      <c r="F748">
        <v>1</v>
      </c>
      <c r="G748">
        <v>1</v>
      </c>
      <c r="H748">
        <v>2</v>
      </c>
      <c r="I748" t="s">
        <v>1157</v>
      </c>
      <c r="J748" t="s">
        <v>1158</v>
      </c>
      <c r="K748" t="s">
        <v>1159</v>
      </c>
      <c r="L748">
        <v>1368</v>
      </c>
      <c r="N748">
        <v>1011</v>
      </c>
      <c r="O748" t="s">
        <v>997</v>
      </c>
      <c r="P748" t="s">
        <v>997</v>
      </c>
      <c r="Q748">
        <v>1</v>
      </c>
      <c r="X748">
        <v>0.04</v>
      </c>
      <c r="Y748">
        <v>0</v>
      </c>
      <c r="Z748">
        <v>104.01</v>
      </c>
      <c r="AA748">
        <v>10.35</v>
      </c>
      <c r="AB748">
        <v>0</v>
      </c>
      <c r="AC748">
        <v>0</v>
      </c>
      <c r="AD748">
        <v>1</v>
      </c>
      <c r="AE748">
        <v>0</v>
      </c>
      <c r="AF748" t="s">
        <v>3</v>
      </c>
      <c r="AG748">
        <v>0.04</v>
      </c>
      <c r="AH748">
        <v>2</v>
      </c>
      <c r="AI748">
        <v>48585751</v>
      </c>
      <c r="AJ748">
        <v>663</v>
      </c>
      <c r="AK748">
        <v>0</v>
      </c>
      <c r="AL748">
        <v>0</v>
      </c>
      <c r="AM748">
        <v>0</v>
      </c>
      <c r="AN748">
        <v>0</v>
      </c>
      <c r="AO748">
        <v>0</v>
      </c>
      <c r="AP748">
        <v>0</v>
      </c>
      <c r="AQ748">
        <v>0</v>
      </c>
      <c r="AR748">
        <v>0</v>
      </c>
    </row>
    <row r="749" spans="1:44">
      <c r="A749">
        <f>ROW(Source!A277)</f>
        <v>277</v>
      </c>
      <c r="B749">
        <v>48585762</v>
      </c>
      <c r="C749">
        <v>48585747</v>
      </c>
      <c r="D749">
        <v>40548608</v>
      </c>
      <c r="E749">
        <v>1</v>
      </c>
      <c r="F749">
        <v>1</v>
      </c>
      <c r="G749">
        <v>1</v>
      </c>
      <c r="H749">
        <v>2</v>
      </c>
      <c r="I749" t="s">
        <v>1124</v>
      </c>
      <c r="J749" t="s">
        <v>1125</v>
      </c>
      <c r="K749" t="s">
        <v>1126</v>
      </c>
      <c r="L749">
        <v>1368</v>
      </c>
      <c r="N749">
        <v>1011</v>
      </c>
      <c r="O749" t="s">
        <v>997</v>
      </c>
      <c r="P749" t="s">
        <v>997</v>
      </c>
      <c r="Q749">
        <v>1</v>
      </c>
      <c r="X749">
        <v>0.38</v>
      </c>
      <c r="Y749">
        <v>0</v>
      </c>
      <c r="Z749">
        <v>2.27</v>
      </c>
      <c r="AA749">
        <v>0</v>
      </c>
      <c r="AB749">
        <v>0</v>
      </c>
      <c r="AC749">
        <v>0</v>
      </c>
      <c r="AD749">
        <v>1</v>
      </c>
      <c r="AE749">
        <v>0</v>
      </c>
      <c r="AF749" t="s">
        <v>3</v>
      </c>
      <c r="AG749">
        <v>0.38</v>
      </c>
      <c r="AH749">
        <v>2</v>
      </c>
      <c r="AI749">
        <v>48585752</v>
      </c>
      <c r="AJ749">
        <v>664</v>
      </c>
      <c r="AK749">
        <v>0</v>
      </c>
      <c r="AL749">
        <v>0</v>
      </c>
      <c r="AM749">
        <v>0</v>
      </c>
      <c r="AN749">
        <v>0</v>
      </c>
      <c r="AO749">
        <v>0</v>
      </c>
      <c r="AP749">
        <v>0</v>
      </c>
      <c r="AQ749">
        <v>0</v>
      </c>
      <c r="AR749">
        <v>0</v>
      </c>
    </row>
    <row r="750" spans="1:44">
      <c r="A750">
        <f>ROW(Source!A277)</f>
        <v>277</v>
      </c>
      <c r="B750">
        <v>48585763</v>
      </c>
      <c r="C750">
        <v>48585747</v>
      </c>
      <c r="D750">
        <v>40548857</v>
      </c>
      <c r="E750">
        <v>1</v>
      </c>
      <c r="F750">
        <v>1</v>
      </c>
      <c r="G750">
        <v>1</v>
      </c>
      <c r="H750">
        <v>2</v>
      </c>
      <c r="I750" t="s">
        <v>1028</v>
      </c>
      <c r="J750" t="s">
        <v>1029</v>
      </c>
      <c r="K750" t="s">
        <v>1030</v>
      </c>
      <c r="L750">
        <v>1368</v>
      </c>
      <c r="N750">
        <v>1011</v>
      </c>
      <c r="O750" t="s">
        <v>997</v>
      </c>
      <c r="P750" t="s">
        <v>997</v>
      </c>
      <c r="Q750">
        <v>1</v>
      </c>
      <c r="X750">
        <v>0.04</v>
      </c>
      <c r="Y750">
        <v>0</v>
      </c>
      <c r="Z750">
        <v>91.76</v>
      </c>
      <c r="AA750">
        <v>10.35</v>
      </c>
      <c r="AB750">
        <v>0</v>
      </c>
      <c r="AC750">
        <v>0</v>
      </c>
      <c r="AD750">
        <v>1</v>
      </c>
      <c r="AE750">
        <v>0</v>
      </c>
      <c r="AF750" t="s">
        <v>3</v>
      </c>
      <c r="AG750">
        <v>0.04</v>
      </c>
      <c r="AH750">
        <v>2</v>
      </c>
      <c r="AI750">
        <v>48585753</v>
      </c>
      <c r="AJ750">
        <v>665</v>
      </c>
      <c r="AK750">
        <v>0</v>
      </c>
      <c r="AL750">
        <v>0</v>
      </c>
      <c r="AM750">
        <v>0</v>
      </c>
      <c r="AN750">
        <v>0</v>
      </c>
      <c r="AO750">
        <v>0</v>
      </c>
      <c r="AP750">
        <v>0</v>
      </c>
      <c r="AQ750">
        <v>0</v>
      </c>
      <c r="AR750">
        <v>0</v>
      </c>
    </row>
    <row r="751" spans="1:44">
      <c r="A751">
        <f>ROW(Source!A277)</f>
        <v>277</v>
      </c>
      <c r="B751">
        <v>48585764</v>
      </c>
      <c r="C751">
        <v>48585747</v>
      </c>
      <c r="D751">
        <v>40489064</v>
      </c>
      <c r="E751">
        <v>1</v>
      </c>
      <c r="F751">
        <v>1</v>
      </c>
      <c r="G751">
        <v>1</v>
      </c>
      <c r="H751">
        <v>3</v>
      </c>
      <c r="I751" t="s">
        <v>1313</v>
      </c>
      <c r="J751" t="s">
        <v>1314</v>
      </c>
      <c r="K751" t="s">
        <v>1315</v>
      </c>
      <c r="L751">
        <v>1348</v>
      </c>
      <c r="N751">
        <v>1009</v>
      </c>
      <c r="O751" t="s">
        <v>40</v>
      </c>
      <c r="P751" t="s">
        <v>40</v>
      </c>
      <c r="Q751">
        <v>1000</v>
      </c>
      <c r="X751">
        <v>1.1999999999999999E-3</v>
      </c>
      <c r="Y751">
        <v>14830</v>
      </c>
      <c r="Z751">
        <v>0</v>
      </c>
      <c r="AA751">
        <v>0</v>
      </c>
      <c r="AB751">
        <v>0</v>
      </c>
      <c r="AC751">
        <v>0</v>
      </c>
      <c r="AD751">
        <v>1</v>
      </c>
      <c r="AE751">
        <v>0</v>
      </c>
      <c r="AF751" t="s">
        <v>3</v>
      </c>
      <c r="AG751">
        <v>1.1999999999999999E-3</v>
      </c>
      <c r="AH751">
        <v>2</v>
      </c>
      <c r="AI751">
        <v>48585754</v>
      </c>
      <c r="AJ751">
        <v>666</v>
      </c>
      <c r="AK751">
        <v>0</v>
      </c>
      <c r="AL751">
        <v>0</v>
      </c>
      <c r="AM751">
        <v>0</v>
      </c>
      <c r="AN751">
        <v>0</v>
      </c>
      <c r="AO751">
        <v>0</v>
      </c>
      <c r="AP751">
        <v>0</v>
      </c>
      <c r="AQ751">
        <v>0</v>
      </c>
      <c r="AR751">
        <v>0</v>
      </c>
    </row>
    <row r="752" spans="1:44">
      <c r="A752">
        <f>ROW(Source!A277)</f>
        <v>277</v>
      </c>
      <c r="B752">
        <v>48585765</v>
      </c>
      <c r="C752">
        <v>48585747</v>
      </c>
      <c r="D752">
        <v>40484862</v>
      </c>
      <c r="E752">
        <v>1</v>
      </c>
      <c r="F752">
        <v>1</v>
      </c>
      <c r="G752">
        <v>1</v>
      </c>
      <c r="H752">
        <v>3</v>
      </c>
      <c r="I752" t="s">
        <v>1322</v>
      </c>
      <c r="J752" t="s">
        <v>1323</v>
      </c>
      <c r="K752" t="s">
        <v>1324</v>
      </c>
      <c r="L752">
        <v>1354</v>
      </c>
      <c r="N752">
        <v>1010</v>
      </c>
      <c r="O752" t="s">
        <v>170</v>
      </c>
      <c r="P752" t="s">
        <v>170</v>
      </c>
      <c r="Q752">
        <v>1</v>
      </c>
      <c r="X752">
        <v>12</v>
      </c>
      <c r="Y752">
        <v>0.75</v>
      </c>
      <c r="Z752">
        <v>0</v>
      </c>
      <c r="AA752">
        <v>0</v>
      </c>
      <c r="AB752">
        <v>0</v>
      </c>
      <c r="AC752">
        <v>0</v>
      </c>
      <c r="AD752">
        <v>1</v>
      </c>
      <c r="AE752">
        <v>0</v>
      </c>
      <c r="AF752" t="s">
        <v>3</v>
      </c>
      <c r="AG752">
        <v>12</v>
      </c>
      <c r="AH752">
        <v>2</v>
      </c>
      <c r="AI752">
        <v>48585755</v>
      </c>
      <c r="AJ752">
        <v>667</v>
      </c>
      <c r="AK752">
        <v>0</v>
      </c>
      <c r="AL752">
        <v>0</v>
      </c>
      <c r="AM752">
        <v>0</v>
      </c>
      <c r="AN752">
        <v>0</v>
      </c>
      <c r="AO752">
        <v>0</v>
      </c>
      <c r="AP752">
        <v>0</v>
      </c>
      <c r="AQ752">
        <v>0</v>
      </c>
      <c r="AR752">
        <v>0</v>
      </c>
    </row>
    <row r="753" spans="1:44">
      <c r="A753">
        <f>ROW(Source!A277)</f>
        <v>277</v>
      </c>
      <c r="B753">
        <v>48585766</v>
      </c>
      <c r="C753">
        <v>48585747</v>
      </c>
      <c r="D753">
        <v>40512524</v>
      </c>
      <c r="E753">
        <v>1</v>
      </c>
      <c r="F753">
        <v>1</v>
      </c>
      <c r="G753">
        <v>1</v>
      </c>
      <c r="H753">
        <v>3</v>
      </c>
      <c r="I753" t="s">
        <v>1595</v>
      </c>
      <c r="J753" t="s">
        <v>1596</v>
      </c>
      <c r="K753" t="s">
        <v>1597</v>
      </c>
      <c r="L753">
        <v>1346</v>
      </c>
      <c r="N753">
        <v>1009</v>
      </c>
      <c r="O753" t="s">
        <v>220</v>
      </c>
      <c r="P753" t="s">
        <v>220</v>
      </c>
      <c r="Q753">
        <v>1</v>
      </c>
      <c r="X753">
        <v>0</v>
      </c>
      <c r="Y753">
        <v>0</v>
      </c>
      <c r="Z753">
        <v>0</v>
      </c>
      <c r="AA753">
        <v>0</v>
      </c>
      <c r="AB753">
        <v>0</v>
      </c>
      <c r="AC753">
        <v>1</v>
      </c>
      <c r="AD753">
        <v>0</v>
      </c>
      <c r="AE753">
        <v>0</v>
      </c>
      <c r="AF753" t="s">
        <v>3</v>
      </c>
      <c r="AG753">
        <v>0</v>
      </c>
      <c r="AH753">
        <v>3</v>
      </c>
      <c r="AI753">
        <v>-1</v>
      </c>
      <c r="AJ753" t="s">
        <v>3</v>
      </c>
      <c r="AK753">
        <v>0</v>
      </c>
      <c r="AL753">
        <v>0</v>
      </c>
      <c r="AM753">
        <v>0</v>
      </c>
      <c r="AN753">
        <v>0</v>
      </c>
      <c r="AO753">
        <v>0</v>
      </c>
      <c r="AP753">
        <v>0</v>
      </c>
      <c r="AQ753">
        <v>0</v>
      </c>
      <c r="AR753">
        <v>0</v>
      </c>
    </row>
    <row r="754" spans="1:44">
      <c r="A754">
        <f>ROW(Source!A277)</f>
        <v>277</v>
      </c>
      <c r="B754">
        <v>48585767</v>
      </c>
      <c r="C754">
        <v>48585747</v>
      </c>
      <c r="D754">
        <v>40515117</v>
      </c>
      <c r="E754">
        <v>1</v>
      </c>
      <c r="F754">
        <v>1</v>
      </c>
      <c r="G754">
        <v>1</v>
      </c>
      <c r="H754">
        <v>3</v>
      </c>
      <c r="I754" t="s">
        <v>1601</v>
      </c>
      <c r="J754" t="s">
        <v>1602</v>
      </c>
      <c r="K754" t="s">
        <v>1603</v>
      </c>
      <c r="L754">
        <v>1354</v>
      </c>
      <c r="N754">
        <v>1010</v>
      </c>
      <c r="O754" t="s">
        <v>170</v>
      </c>
      <c r="P754" t="s">
        <v>170</v>
      </c>
      <c r="Q754">
        <v>1</v>
      </c>
      <c r="X754">
        <v>0</v>
      </c>
      <c r="Y754">
        <v>0</v>
      </c>
      <c r="Z754">
        <v>0</v>
      </c>
      <c r="AA754">
        <v>0</v>
      </c>
      <c r="AB754">
        <v>0</v>
      </c>
      <c r="AC754">
        <v>1</v>
      </c>
      <c r="AD754">
        <v>0</v>
      </c>
      <c r="AE754">
        <v>0</v>
      </c>
      <c r="AF754" t="s">
        <v>3</v>
      </c>
      <c r="AG754">
        <v>0</v>
      </c>
      <c r="AH754">
        <v>3</v>
      </c>
      <c r="AI754">
        <v>-1</v>
      </c>
      <c r="AJ754" t="s">
        <v>3</v>
      </c>
      <c r="AK754">
        <v>0</v>
      </c>
      <c r="AL754">
        <v>0</v>
      </c>
      <c r="AM754">
        <v>0</v>
      </c>
      <c r="AN754">
        <v>0</v>
      </c>
      <c r="AO754">
        <v>0</v>
      </c>
      <c r="AP754">
        <v>0</v>
      </c>
      <c r="AQ754">
        <v>0</v>
      </c>
      <c r="AR754">
        <v>0</v>
      </c>
    </row>
    <row r="755" spans="1:44">
      <c r="A755">
        <f>ROW(Source!A277)</f>
        <v>277</v>
      </c>
      <c r="B755">
        <v>48585768</v>
      </c>
      <c r="C755">
        <v>48585747</v>
      </c>
      <c r="D755">
        <v>40525967</v>
      </c>
      <c r="E755">
        <v>1</v>
      </c>
      <c r="F755">
        <v>1</v>
      </c>
      <c r="G755">
        <v>1</v>
      </c>
      <c r="H755">
        <v>3</v>
      </c>
      <c r="I755" t="s">
        <v>1090</v>
      </c>
      <c r="J755" t="s">
        <v>1091</v>
      </c>
      <c r="K755" t="s">
        <v>1092</v>
      </c>
      <c r="L755">
        <v>1339</v>
      </c>
      <c r="N755">
        <v>1007</v>
      </c>
      <c r="O755" t="s">
        <v>1040</v>
      </c>
      <c r="P755" t="s">
        <v>1040</v>
      </c>
      <c r="Q755">
        <v>1</v>
      </c>
      <c r="X755">
        <v>0.19700000000000001</v>
      </c>
      <c r="Y755">
        <v>2.4700000000000002</v>
      </c>
      <c r="Z755">
        <v>0</v>
      </c>
      <c r="AA755">
        <v>0</v>
      </c>
      <c r="AB755">
        <v>0</v>
      </c>
      <c r="AC755">
        <v>0</v>
      </c>
      <c r="AD755">
        <v>1</v>
      </c>
      <c r="AE755">
        <v>0</v>
      </c>
      <c r="AF755" t="s">
        <v>3</v>
      </c>
      <c r="AG755">
        <v>0.19700000000000001</v>
      </c>
      <c r="AH755">
        <v>2</v>
      </c>
      <c r="AI755">
        <v>48585756</v>
      </c>
      <c r="AJ755">
        <v>668</v>
      </c>
      <c r="AK755">
        <v>0</v>
      </c>
      <c r="AL755">
        <v>0</v>
      </c>
      <c r="AM755">
        <v>0</v>
      </c>
      <c r="AN755">
        <v>0</v>
      </c>
      <c r="AO755">
        <v>0</v>
      </c>
      <c r="AP755">
        <v>0</v>
      </c>
      <c r="AQ755">
        <v>0</v>
      </c>
      <c r="AR755">
        <v>0</v>
      </c>
    </row>
    <row r="756" spans="1:44">
      <c r="A756">
        <f>ROW(Source!A277)</f>
        <v>277</v>
      </c>
      <c r="B756">
        <v>48585769</v>
      </c>
      <c r="C756">
        <v>48585747</v>
      </c>
      <c r="D756">
        <v>40534235</v>
      </c>
      <c r="E756">
        <v>1</v>
      </c>
      <c r="F756">
        <v>1</v>
      </c>
      <c r="G756">
        <v>1</v>
      </c>
      <c r="H756">
        <v>3</v>
      </c>
      <c r="I756" t="s">
        <v>1325</v>
      </c>
      <c r="J756" t="s">
        <v>1326</v>
      </c>
      <c r="K756" t="s">
        <v>1327</v>
      </c>
      <c r="L756">
        <v>1301</v>
      </c>
      <c r="N756">
        <v>1003</v>
      </c>
      <c r="O756" t="s">
        <v>116</v>
      </c>
      <c r="P756" t="s">
        <v>116</v>
      </c>
      <c r="Q756">
        <v>1</v>
      </c>
      <c r="X756">
        <v>99.8</v>
      </c>
      <c r="Y756">
        <v>10.54</v>
      </c>
      <c r="Z756">
        <v>0</v>
      </c>
      <c r="AA756">
        <v>0</v>
      </c>
      <c r="AB756">
        <v>0</v>
      </c>
      <c r="AC756">
        <v>0</v>
      </c>
      <c r="AD756">
        <v>1</v>
      </c>
      <c r="AE756">
        <v>0</v>
      </c>
      <c r="AF756" t="s">
        <v>3</v>
      </c>
      <c r="AG756">
        <v>99.8</v>
      </c>
      <c r="AH756">
        <v>2</v>
      </c>
      <c r="AI756">
        <v>48585757</v>
      </c>
      <c r="AJ756">
        <v>669</v>
      </c>
      <c r="AK756">
        <v>0</v>
      </c>
      <c r="AL756">
        <v>0</v>
      </c>
      <c r="AM756">
        <v>0</v>
      </c>
      <c r="AN756">
        <v>0</v>
      </c>
      <c r="AO756">
        <v>0</v>
      </c>
      <c r="AP756">
        <v>0</v>
      </c>
      <c r="AQ756">
        <v>0</v>
      </c>
      <c r="AR756">
        <v>0</v>
      </c>
    </row>
    <row r="757" spans="1:44">
      <c r="A757">
        <f>ROW(Source!A283)</f>
        <v>283</v>
      </c>
      <c r="B757">
        <v>48585792</v>
      </c>
      <c r="C757">
        <v>48585775</v>
      </c>
      <c r="D757">
        <v>23134664</v>
      </c>
      <c r="E757">
        <v>1</v>
      </c>
      <c r="F757">
        <v>1</v>
      </c>
      <c r="G757">
        <v>1</v>
      </c>
      <c r="H757">
        <v>1</v>
      </c>
      <c r="I757" t="s">
        <v>1169</v>
      </c>
      <c r="J757" t="s">
        <v>3</v>
      </c>
      <c r="K757" t="s">
        <v>1170</v>
      </c>
      <c r="L757">
        <v>1369</v>
      </c>
      <c r="N757">
        <v>1013</v>
      </c>
      <c r="O757" t="s">
        <v>991</v>
      </c>
      <c r="P757" t="s">
        <v>991</v>
      </c>
      <c r="Q757">
        <v>1</v>
      </c>
      <c r="X757">
        <v>24.64</v>
      </c>
      <c r="Y757">
        <v>0</v>
      </c>
      <c r="Z757">
        <v>0</v>
      </c>
      <c r="AA757">
        <v>0</v>
      </c>
      <c r="AB757">
        <v>8.89</v>
      </c>
      <c r="AC757">
        <v>0</v>
      </c>
      <c r="AD757">
        <v>1</v>
      </c>
      <c r="AE757">
        <v>1</v>
      </c>
      <c r="AF757" t="s">
        <v>3</v>
      </c>
      <c r="AG757">
        <v>24.64</v>
      </c>
      <c r="AH757">
        <v>2</v>
      </c>
      <c r="AI757">
        <v>48585776</v>
      </c>
      <c r="AJ757">
        <v>670</v>
      </c>
      <c r="AK757">
        <v>0</v>
      </c>
      <c r="AL757">
        <v>0</v>
      </c>
      <c r="AM757">
        <v>0</v>
      </c>
      <c r="AN757">
        <v>0</v>
      </c>
      <c r="AO757">
        <v>0</v>
      </c>
      <c r="AP757">
        <v>0</v>
      </c>
      <c r="AQ757">
        <v>0</v>
      </c>
      <c r="AR757">
        <v>0</v>
      </c>
    </row>
    <row r="758" spans="1:44">
      <c r="A758">
        <f>ROW(Source!A283)</f>
        <v>283</v>
      </c>
      <c r="B758">
        <v>48585793</v>
      </c>
      <c r="C758">
        <v>48585775</v>
      </c>
      <c r="D758">
        <v>121548</v>
      </c>
      <c r="E758">
        <v>1</v>
      </c>
      <c r="F758">
        <v>1</v>
      </c>
      <c r="G758">
        <v>1</v>
      </c>
      <c r="H758">
        <v>1</v>
      </c>
      <c r="I758" t="s">
        <v>24</v>
      </c>
      <c r="J758" t="s">
        <v>3</v>
      </c>
      <c r="K758" t="s">
        <v>992</v>
      </c>
      <c r="L758">
        <v>608254</v>
      </c>
      <c r="N758">
        <v>1013</v>
      </c>
      <c r="O758" t="s">
        <v>993</v>
      </c>
      <c r="P758" t="s">
        <v>993</v>
      </c>
      <c r="Q758">
        <v>1</v>
      </c>
      <c r="X758">
        <v>0.32</v>
      </c>
      <c r="Y758">
        <v>0</v>
      </c>
      <c r="Z758">
        <v>0</v>
      </c>
      <c r="AA758">
        <v>0</v>
      </c>
      <c r="AB758">
        <v>0</v>
      </c>
      <c r="AC758">
        <v>0</v>
      </c>
      <c r="AD758">
        <v>1</v>
      </c>
      <c r="AE758">
        <v>2</v>
      </c>
      <c r="AF758" t="s">
        <v>3</v>
      </c>
      <c r="AG758">
        <v>0.32</v>
      </c>
      <c r="AH758">
        <v>2</v>
      </c>
      <c r="AI758">
        <v>48585777</v>
      </c>
      <c r="AJ758">
        <v>671</v>
      </c>
      <c r="AK758">
        <v>0</v>
      </c>
      <c r="AL758">
        <v>0</v>
      </c>
      <c r="AM758">
        <v>0</v>
      </c>
      <c r="AN758">
        <v>0</v>
      </c>
      <c r="AO758">
        <v>0</v>
      </c>
      <c r="AP758">
        <v>0</v>
      </c>
      <c r="AQ758">
        <v>0</v>
      </c>
      <c r="AR758">
        <v>0</v>
      </c>
    </row>
    <row r="759" spans="1:44">
      <c r="A759">
        <f>ROW(Source!A283)</f>
        <v>283</v>
      </c>
      <c r="B759">
        <v>48585794</v>
      </c>
      <c r="C759">
        <v>48585775</v>
      </c>
      <c r="D759">
        <v>40547141</v>
      </c>
      <c r="E759">
        <v>1</v>
      </c>
      <c r="F759">
        <v>1</v>
      </c>
      <c r="G759">
        <v>1</v>
      </c>
      <c r="H759">
        <v>2</v>
      </c>
      <c r="I759" t="s">
        <v>1009</v>
      </c>
      <c r="J759" t="s">
        <v>1017</v>
      </c>
      <c r="K759" t="s">
        <v>1011</v>
      </c>
      <c r="L759">
        <v>1368</v>
      </c>
      <c r="N759">
        <v>1011</v>
      </c>
      <c r="O759" t="s">
        <v>997</v>
      </c>
      <c r="P759" t="s">
        <v>997</v>
      </c>
      <c r="Q759">
        <v>1</v>
      </c>
      <c r="X759">
        <v>0.32</v>
      </c>
      <c r="Y759">
        <v>0</v>
      </c>
      <c r="Z759">
        <v>32.090000000000003</v>
      </c>
      <c r="AA759">
        <v>12.1</v>
      </c>
      <c r="AB759">
        <v>0</v>
      </c>
      <c r="AC759">
        <v>0</v>
      </c>
      <c r="AD759">
        <v>1</v>
      </c>
      <c r="AE759">
        <v>0</v>
      </c>
      <c r="AF759" t="s">
        <v>3</v>
      </c>
      <c r="AG759">
        <v>0.32</v>
      </c>
      <c r="AH759">
        <v>2</v>
      </c>
      <c r="AI759">
        <v>48585778</v>
      </c>
      <c r="AJ759">
        <v>672</v>
      </c>
      <c r="AK759">
        <v>0</v>
      </c>
      <c r="AL759">
        <v>0</v>
      </c>
      <c r="AM759">
        <v>0</v>
      </c>
      <c r="AN759">
        <v>0</v>
      </c>
      <c r="AO759">
        <v>0</v>
      </c>
      <c r="AP759">
        <v>0</v>
      </c>
      <c r="AQ759">
        <v>0</v>
      </c>
      <c r="AR759">
        <v>0</v>
      </c>
    </row>
    <row r="760" spans="1:44">
      <c r="A760">
        <f>ROW(Source!A283)</f>
        <v>283</v>
      </c>
      <c r="B760">
        <v>48585795</v>
      </c>
      <c r="C760">
        <v>48585775</v>
      </c>
      <c r="D760">
        <v>40548544</v>
      </c>
      <c r="E760">
        <v>1</v>
      </c>
      <c r="F760">
        <v>1</v>
      </c>
      <c r="G760">
        <v>1</v>
      </c>
      <c r="H760">
        <v>2</v>
      </c>
      <c r="I760" t="s">
        <v>1110</v>
      </c>
      <c r="J760" t="s">
        <v>1111</v>
      </c>
      <c r="K760" t="s">
        <v>1112</v>
      </c>
      <c r="L760">
        <v>1368</v>
      </c>
      <c r="N760">
        <v>1011</v>
      </c>
      <c r="O760" t="s">
        <v>997</v>
      </c>
      <c r="P760" t="s">
        <v>997</v>
      </c>
      <c r="Q760">
        <v>1</v>
      </c>
      <c r="X760">
        <v>0.2</v>
      </c>
      <c r="Y760">
        <v>0</v>
      </c>
      <c r="Z760">
        <v>2.15</v>
      </c>
      <c r="AA760">
        <v>0</v>
      </c>
      <c r="AB760">
        <v>0</v>
      </c>
      <c r="AC760">
        <v>0</v>
      </c>
      <c r="AD760">
        <v>1</v>
      </c>
      <c r="AE760">
        <v>0</v>
      </c>
      <c r="AF760" t="s">
        <v>3</v>
      </c>
      <c r="AG760">
        <v>0.2</v>
      </c>
      <c r="AH760">
        <v>2</v>
      </c>
      <c r="AI760">
        <v>48585779</v>
      </c>
      <c r="AJ760">
        <v>673</v>
      </c>
      <c r="AK760">
        <v>0</v>
      </c>
      <c r="AL760">
        <v>0</v>
      </c>
      <c r="AM760">
        <v>0</v>
      </c>
      <c r="AN760">
        <v>0</v>
      </c>
      <c r="AO760">
        <v>0</v>
      </c>
      <c r="AP760">
        <v>0</v>
      </c>
      <c r="AQ760">
        <v>0</v>
      </c>
      <c r="AR760">
        <v>0</v>
      </c>
    </row>
    <row r="761" spans="1:44">
      <c r="A761">
        <f>ROW(Source!A283)</f>
        <v>283</v>
      </c>
      <c r="B761">
        <v>48585796</v>
      </c>
      <c r="C761">
        <v>48585775</v>
      </c>
      <c r="D761">
        <v>40548857</v>
      </c>
      <c r="E761">
        <v>1</v>
      </c>
      <c r="F761">
        <v>1</v>
      </c>
      <c r="G761">
        <v>1</v>
      </c>
      <c r="H761">
        <v>2</v>
      </c>
      <c r="I761" t="s">
        <v>1028</v>
      </c>
      <c r="J761" t="s">
        <v>1029</v>
      </c>
      <c r="K761" t="s">
        <v>1030</v>
      </c>
      <c r="L761">
        <v>1368</v>
      </c>
      <c r="N761">
        <v>1011</v>
      </c>
      <c r="O761" t="s">
        <v>997</v>
      </c>
      <c r="P761" t="s">
        <v>997</v>
      </c>
      <c r="Q761">
        <v>1</v>
      </c>
      <c r="X761">
        <v>0.39</v>
      </c>
      <c r="Y761">
        <v>0</v>
      </c>
      <c r="Z761">
        <v>91.76</v>
      </c>
      <c r="AA761">
        <v>10.35</v>
      </c>
      <c r="AB761">
        <v>0</v>
      </c>
      <c r="AC761">
        <v>0</v>
      </c>
      <c r="AD761">
        <v>1</v>
      </c>
      <c r="AE761">
        <v>0</v>
      </c>
      <c r="AF761" t="s">
        <v>3</v>
      </c>
      <c r="AG761">
        <v>0.39</v>
      </c>
      <c r="AH761">
        <v>2</v>
      </c>
      <c r="AI761">
        <v>48585780</v>
      </c>
      <c r="AJ761">
        <v>674</v>
      </c>
      <c r="AK761">
        <v>0</v>
      </c>
      <c r="AL761">
        <v>0</v>
      </c>
      <c r="AM761">
        <v>0</v>
      </c>
      <c r="AN761">
        <v>0</v>
      </c>
      <c r="AO761">
        <v>0</v>
      </c>
      <c r="AP761">
        <v>0</v>
      </c>
      <c r="AQ761">
        <v>0</v>
      </c>
      <c r="AR761">
        <v>0</v>
      </c>
    </row>
    <row r="762" spans="1:44">
      <c r="A762">
        <f>ROW(Source!A283)</f>
        <v>283</v>
      </c>
      <c r="B762">
        <v>48585797</v>
      </c>
      <c r="C762">
        <v>48585775</v>
      </c>
      <c r="D762">
        <v>40482927</v>
      </c>
      <c r="E762">
        <v>1</v>
      </c>
      <c r="F762">
        <v>1</v>
      </c>
      <c r="G762">
        <v>1</v>
      </c>
      <c r="H762">
        <v>3</v>
      </c>
      <c r="I762" t="s">
        <v>1328</v>
      </c>
      <c r="J762" t="s">
        <v>1329</v>
      </c>
      <c r="K762" t="s">
        <v>1330</v>
      </c>
      <c r="L762">
        <v>1348</v>
      </c>
      <c r="N762">
        <v>1009</v>
      </c>
      <c r="O762" t="s">
        <v>40</v>
      </c>
      <c r="P762" t="s">
        <v>40</v>
      </c>
      <c r="Q762">
        <v>1000</v>
      </c>
      <c r="X762">
        <v>1E-3</v>
      </c>
      <c r="Y762">
        <v>30030</v>
      </c>
      <c r="Z762">
        <v>0</v>
      </c>
      <c r="AA762">
        <v>0</v>
      </c>
      <c r="AB762">
        <v>0</v>
      </c>
      <c r="AC762">
        <v>0</v>
      </c>
      <c r="AD762">
        <v>1</v>
      </c>
      <c r="AE762">
        <v>0</v>
      </c>
      <c r="AF762" t="s">
        <v>3</v>
      </c>
      <c r="AG762">
        <v>1E-3</v>
      </c>
      <c r="AH762">
        <v>2</v>
      </c>
      <c r="AI762">
        <v>48585781</v>
      </c>
      <c r="AJ762">
        <v>675</v>
      </c>
      <c r="AK762">
        <v>0</v>
      </c>
      <c r="AL762">
        <v>0</v>
      </c>
      <c r="AM762">
        <v>0</v>
      </c>
      <c r="AN762">
        <v>0</v>
      </c>
      <c r="AO762">
        <v>0</v>
      </c>
      <c r="AP762">
        <v>0</v>
      </c>
      <c r="AQ762">
        <v>0</v>
      </c>
      <c r="AR762">
        <v>0</v>
      </c>
    </row>
    <row r="763" spans="1:44">
      <c r="A763">
        <f>ROW(Source!A283)</f>
        <v>283</v>
      </c>
      <c r="B763">
        <v>48585798</v>
      </c>
      <c r="C763">
        <v>48585775</v>
      </c>
      <c r="D763">
        <v>40485210</v>
      </c>
      <c r="E763">
        <v>1</v>
      </c>
      <c r="F763">
        <v>1</v>
      </c>
      <c r="G763">
        <v>1</v>
      </c>
      <c r="H763">
        <v>3</v>
      </c>
      <c r="I763" t="s">
        <v>1298</v>
      </c>
      <c r="J763" t="s">
        <v>1299</v>
      </c>
      <c r="K763" t="s">
        <v>1300</v>
      </c>
      <c r="L763">
        <v>1348</v>
      </c>
      <c r="N763">
        <v>1009</v>
      </c>
      <c r="O763" t="s">
        <v>40</v>
      </c>
      <c r="P763" t="s">
        <v>40</v>
      </c>
      <c r="Q763">
        <v>1000</v>
      </c>
      <c r="X763">
        <v>4.0000000000000002E-4</v>
      </c>
      <c r="Y763">
        <v>20713</v>
      </c>
      <c r="Z763">
        <v>0</v>
      </c>
      <c r="AA763">
        <v>0</v>
      </c>
      <c r="AB763">
        <v>0</v>
      </c>
      <c r="AC763">
        <v>0</v>
      </c>
      <c r="AD763">
        <v>1</v>
      </c>
      <c r="AE763">
        <v>0</v>
      </c>
      <c r="AF763" t="s">
        <v>3</v>
      </c>
      <c r="AG763">
        <v>4.0000000000000002E-4</v>
      </c>
      <c r="AH763">
        <v>2</v>
      </c>
      <c r="AI763">
        <v>48585782</v>
      </c>
      <c r="AJ763">
        <v>676</v>
      </c>
      <c r="AK763">
        <v>0</v>
      </c>
      <c r="AL763">
        <v>0</v>
      </c>
      <c r="AM763">
        <v>0</v>
      </c>
      <c r="AN763">
        <v>0</v>
      </c>
      <c r="AO763">
        <v>0</v>
      </c>
      <c r="AP763">
        <v>0</v>
      </c>
      <c r="AQ763">
        <v>0</v>
      </c>
      <c r="AR763">
        <v>0</v>
      </c>
    </row>
    <row r="764" spans="1:44">
      <c r="A764">
        <f>ROW(Source!A283)</f>
        <v>283</v>
      </c>
      <c r="B764">
        <v>48585799</v>
      </c>
      <c r="C764">
        <v>48585775</v>
      </c>
      <c r="D764">
        <v>40485440</v>
      </c>
      <c r="E764">
        <v>1</v>
      </c>
      <c r="F764">
        <v>1</v>
      </c>
      <c r="G764">
        <v>1</v>
      </c>
      <c r="H764">
        <v>3</v>
      </c>
      <c r="I764" t="s">
        <v>1301</v>
      </c>
      <c r="J764" t="s">
        <v>1302</v>
      </c>
      <c r="K764" t="s">
        <v>1303</v>
      </c>
      <c r="L764">
        <v>1348</v>
      </c>
      <c r="N764">
        <v>1009</v>
      </c>
      <c r="O764" t="s">
        <v>40</v>
      </c>
      <c r="P764" t="s">
        <v>40</v>
      </c>
      <c r="Q764">
        <v>1000</v>
      </c>
      <c r="X764">
        <v>2.0000000000000001E-4</v>
      </c>
      <c r="Y764">
        <v>17917</v>
      </c>
      <c r="Z764">
        <v>0</v>
      </c>
      <c r="AA764">
        <v>0</v>
      </c>
      <c r="AB764">
        <v>0</v>
      </c>
      <c r="AC764">
        <v>0</v>
      </c>
      <c r="AD764">
        <v>1</v>
      </c>
      <c r="AE764">
        <v>0</v>
      </c>
      <c r="AF764" t="s">
        <v>3</v>
      </c>
      <c r="AG764">
        <v>2.0000000000000001E-4</v>
      </c>
      <c r="AH764">
        <v>2</v>
      </c>
      <c r="AI764">
        <v>48585783</v>
      </c>
      <c r="AJ764">
        <v>677</v>
      </c>
      <c r="AK764">
        <v>0</v>
      </c>
      <c r="AL764">
        <v>0</v>
      </c>
      <c r="AM764">
        <v>0</v>
      </c>
      <c r="AN764">
        <v>0</v>
      </c>
      <c r="AO764">
        <v>0</v>
      </c>
      <c r="AP764">
        <v>0</v>
      </c>
      <c r="AQ764">
        <v>0</v>
      </c>
      <c r="AR764">
        <v>0</v>
      </c>
    </row>
    <row r="765" spans="1:44">
      <c r="A765">
        <f>ROW(Source!A283)</f>
        <v>283</v>
      </c>
      <c r="B765">
        <v>48585800</v>
      </c>
      <c r="C765">
        <v>48585775</v>
      </c>
      <c r="D765">
        <v>40484918</v>
      </c>
      <c r="E765">
        <v>1</v>
      </c>
      <c r="F765">
        <v>1</v>
      </c>
      <c r="G765">
        <v>1</v>
      </c>
      <c r="H765">
        <v>3</v>
      </c>
      <c r="I765" t="s">
        <v>1337</v>
      </c>
      <c r="J765" t="s">
        <v>1338</v>
      </c>
      <c r="K765" t="s">
        <v>1339</v>
      </c>
      <c r="L765">
        <v>1346</v>
      </c>
      <c r="N765">
        <v>1009</v>
      </c>
      <c r="O765" t="s">
        <v>220</v>
      </c>
      <c r="P765" t="s">
        <v>220</v>
      </c>
      <c r="Q765">
        <v>1</v>
      </c>
      <c r="X765">
        <v>0.8</v>
      </c>
      <c r="Y765">
        <v>13.56</v>
      </c>
      <c r="Z765">
        <v>0</v>
      </c>
      <c r="AA765">
        <v>0</v>
      </c>
      <c r="AB765">
        <v>0</v>
      </c>
      <c r="AC765">
        <v>0</v>
      </c>
      <c r="AD765">
        <v>1</v>
      </c>
      <c r="AE765">
        <v>0</v>
      </c>
      <c r="AF765" t="s">
        <v>3</v>
      </c>
      <c r="AG765">
        <v>0.8</v>
      </c>
      <c r="AH765">
        <v>2</v>
      </c>
      <c r="AI765">
        <v>48585784</v>
      </c>
      <c r="AJ765">
        <v>678</v>
      </c>
      <c r="AK765">
        <v>0</v>
      </c>
      <c r="AL765">
        <v>0</v>
      </c>
      <c r="AM765">
        <v>0</v>
      </c>
      <c r="AN765">
        <v>0</v>
      </c>
      <c r="AO765">
        <v>0</v>
      </c>
      <c r="AP765">
        <v>0</v>
      </c>
      <c r="AQ765">
        <v>0</v>
      </c>
      <c r="AR765">
        <v>0</v>
      </c>
    </row>
    <row r="766" spans="1:44">
      <c r="A766">
        <f>ROW(Source!A283)</f>
        <v>283</v>
      </c>
      <c r="B766">
        <v>48585801</v>
      </c>
      <c r="C766">
        <v>48585775</v>
      </c>
      <c r="D766">
        <v>40482976</v>
      </c>
      <c r="E766">
        <v>1</v>
      </c>
      <c r="F766">
        <v>1</v>
      </c>
      <c r="G766">
        <v>1</v>
      </c>
      <c r="H766">
        <v>3</v>
      </c>
      <c r="I766" t="s">
        <v>1304</v>
      </c>
      <c r="J766" t="s">
        <v>1305</v>
      </c>
      <c r="K766" t="s">
        <v>1306</v>
      </c>
      <c r="L766">
        <v>1346</v>
      </c>
      <c r="N766">
        <v>1009</v>
      </c>
      <c r="O766" t="s">
        <v>220</v>
      </c>
      <c r="P766" t="s">
        <v>220</v>
      </c>
      <c r="Q766">
        <v>1</v>
      </c>
      <c r="X766">
        <v>0.04</v>
      </c>
      <c r="Y766">
        <v>37.29</v>
      </c>
      <c r="Z766">
        <v>0</v>
      </c>
      <c r="AA766">
        <v>0</v>
      </c>
      <c r="AB766">
        <v>0</v>
      </c>
      <c r="AC766">
        <v>0</v>
      </c>
      <c r="AD766">
        <v>1</v>
      </c>
      <c r="AE766">
        <v>0</v>
      </c>
      <c r="AF766" t="s">
        <v>3</v>
      </c>
      <c r="AG766">
        <v>0.04</v>
      </c>
      <c r="AH766">
        <v>2</v>
      </c>
      <c r="AI766">
        <v>48585785</v>
      </c>
      <c r="AJ766">
        <v>679</v>
      </c>
      <c r="AK766">
        <v>0</v>
      </c>
      <c r="AL766">
        <v>0</v>
      </c>
      <c r="AM766">
        <v>0</v>
      </c>
      <c r="AN766">
        <v>0</v>
      </c>
      <c r="AO766">
        <v>0</v>
      </c>
      <c r="AP766">
        <v>0</v>
      </c>
      <c r="AQ766">
        <v>0</v>
      </c>
      <c r="AR766">
        <v>0</v>
      </c>
    </row>
    <row r="767" spans="1:44">
      <c r="A767">
        <f>ROW(Source!A283)</f>
        <v>283</v>
      </c>
      <c r="B767">
        <v>48585802</v>
      </c>
      <c r="C767">
        <v>48585775</v>
      </c>
      <c r="D767">
        <v>40482904</v>
      </c>
      <c r="E767">
        <v>1</v>
      </c>
      <c r="F767">
        <v>1</v>
      </c>
      <c r="G767">
        <v>1</v>
      </c>
      <c r="H767">
        <v>3</v>
      </c>
      <c r="I767" t="s">
        <v>1340</v>
      </c>
      <c r="J767" t="s">
        <v>1341</v>
      </c>
      <c r="K767" t="s">
        <v>1342</v>
      </c>
      <c r="L767">
        <v>1346</v>
      </c>
      <c r="N767">
        <v>1009</v>
      </c>
      <c r="O767" t="s">
        <v>220</v>
      </c>
      <c r="P767" t="s">
        <v>220</v>
      </c>
      <c r="Q767">
        <v>1</v>
      </c>
      <c r="X767">
        <v>4</v>
      </c>
      <c r="Y767">
        <v>9.61</v>
      </c>
      <c r="Z767">
        <v>0</v>
      </c>
      <c r="AA767">
        <v>0</v>
      </c>
      <c r="AB767">
        <v>0</v>
      </c>
      <c r="AC767">
        <v>0</v>
      </c>
      <c r="AD767">
        <v>1</v>
      </c>
      <c r="AE767">
        <v>0</v>
      </c>
      <c r="AF767" t="s">
        <v>3</v>
      </c>
      <c r="AG767">
        <v>4</v>
      </c>
      <c r="AH767">
        <v>2</v>
      </c>
      <c r="AI767">
        <v>48585786</v>
      </c>
      <c r="AJ767">
        <v>680</v>
      </c>
      <c r="AK767">
        <v>0</v>
      </c>
      <c r="AL767">
        <v>0</v>
      </c>
      <c r="AM767">
        <v>0</v>
      </c>
      <c r="AN767">
        <v>0</v>
      </c>
      <c r="AO767">
        <v>0</v>
      </c>
      <c r="AP767">
        <v>0</v>
      </c>
      <c r="AQ767">
        <v>0</v>
      </c>
      <c r="AR767">
        <v>0</v>
      </c>
    </row>
    <row r="768" spans="1:44">
      <c r="A768">
        <f>ROW(Source!A283)</f>
        <v>283</v>
      </c>
      <c r="B768">
        <v>48585803</v>
      </c>
      <c r="C768">
        <v>48585775</v>
      </c>
      <c r="D768">
        <v>40489480</v>
      </c>
      <c r="E768">
        <v>1</v>
      </c>
      <c r="F768">
        <v>1</v>
      </c>
      <c r="G768">
        <v>1</v>
      </c>
      <c r="H768">
        <v>3</v>
      </c>
      <c r="I768" t="s">
        <v>1343</v>
      </c>
      <c r="J768" t="s">
        <v>1344</v>
      </c>
      <c r="K768" t="s">
        <v>1345</v>
      </c>
      <c r="L768">
        <v>1348</v>
      </c>
      <c r="N768">
        <v>1009</v>
      </c>
      <c r="O768" t="s">
        <v>40</v>
      </c>
      <c r="P768" t="s">
        <v>40</v>
      </c>
      <c r="Q768">
        <v>1000</v>
      </c>
      <c r="X768">
        <v>5.0000000000000001E-4</v>
      </c>
      <c r="Y768">
        <v>12430</v>
      </c>
      <c r="Z768">
        <v>0</v>
      </c>
      <c r="AA768">
        <v>0</v>
      </c>
      <c r="AB768">
        <v>0</v>
      </c>
      <c r="AC768">
        <v>0</v>
      </c>
      <c r="AD768">
        <v>1</v>
      </c>
      <c r="AE768">
        <v>0</v>
      </c>
      <c r="AF768" t="s">
        <v>3</v>
      </c>
      <c r="AG768">
        <v>5.0000000000000001E-4</v>
      </c>
      <c r="AH768">
        <v>2</v>
      </c>
      <c r="AI768">
        <v>48585787</v>
      </c>
      <c r="AJ768">
        <v>681</v>
      </c>
      <c r="AK768">
        <v>0</v>
      </c>
      <c r="AL768">
        <v>0</v>
      </c>
      <c r="AM768">
        <v>0</v>
      </c>
      <c r="AN768">
        <v>0</v>
      </c>
      <c r="AO768">
        <v>0</v>
      </c>
      <c r="AP768">
        <v>0</v>
      </c>
      <c r="AQ768">
        <v>0</v>
      </c>
      <c r="AR768">
        <v>0</v>
      </c>
    </row>
    <row r="769" spans="1:44">
      <c r="A769">
        <f>ROW(Source!A283)</f>
        <v>283</v>
      </c>
      <c r="B769">
        <v>48585804</v>
      </c>
      <c r="C769">
        <v>48585775</v>
      </c>
      <c r="D769">
        <v>40489267</v>
      </c>
      <c r="E769">
        <v>1</v>
      </c>
      <c r="F769">
        <v>1</v>
      </c>
      <c r="G769">
        <v>1</v>
      </c>
      <c r="H769">
        <v>3</v>
      </c>
      <c r="I769" t="s">
        <v>1346</v>
      </c>
      <c r="J769" t="s">
        <v>1347</v>
      </c>
      <c r="K769" t="s">
        <v>1348</v>
      </c>
      <c r="L769">
        <v>1358</v>
      </c>
      <c r="N769">
        <v>1010</v>
      </c>
      <c r="O769" t="s">
        <v>506</v>
      </c>
      <c r="P769" t="s">
        <v>506</v>
      </c>
      <c r="Q769">
        <v>10</v>
      </c>
      <c r="X769">
        <v>4</v>
      </c>
      <c r="Y769">
        <v>1.8</v>
      </c>
      <c r="Z769">
        <v>0</v>
      </c>
      <c r="AA769">
        <v>0</v>
      </c>
      <c r="AB769">
        <v>0</v>
      </c>
      <c r="AC769">
        <v>0</v>
      </c>
      <c r="AD769">
        <v>1</v>
      </c>
      <c r="AE769">
        <v>0</v>
      </c>
      <c r="AF769" t="s">
        <v>3</v>
      </c>
      <c r="AG769">
        <v>4</v>
      </c>
      <c r="AH769">
        <v>2</v>
      </c>
      <c r="AI769">
        <v>48585788</v>
      </c>
      <c r="AJ769">
        <v>682</v>
      </c>
      <c r="AK769">
        <v>0</v>
      </c>
      <c r="AL769">
        <v>0</v>
      </c>
      <c r="AM769">
        <v>0</v>
      </c>
      <c r="AN769">
        <v>0</v>
      </c>
      <c r="AO769">
        <v>0</v>
      </c>
      <c r="AP769">
        <v>0</v>
      </c>
      <c r="AQ769">
        <v>0</v>
      </c>
      <c r="AR769">
        <v>0</v>
      </c>
    </row>
    <row r="770" spans="1:44">
      <c r="A770">
        <f>ROW(Source!A283)</f>
        <v>283</v>
      </c>
      <c r="B770">
        <v>48585805</v>
      </c>
      <c r="C770">
        <v>48585775</v>
      </c>
      <c r="D770">
        <v>40496534</v>
      </c>
      <c r="E770">
        <v>1</v>
      </c>
      <c r="F770">
        <v>1</v>
      </c>
      <c r="G770">
        <v>1</v>
      </c>
      <c r="H770">
        <v>3</v>
      </c>
      <c r="I770" t="s">
        <v>1349</v>
      </c>
      <c r="J770" t="s">
        <v>1350</v>
      </c>
      <c r="K770" t="s">
        <v>1351</v>
      </c>
      <c r="L770">
        <v>1348</v>
      </c>
      <c r="N770">
        <v>1009</v>
      </c>
      <c r="O770" t="s">
        <v>40</v>
      </c>
      <c r="P770" t="s">
        <v>40</v>
      </c>
      <c r="Q770">
        <v>1000</v>
      </c>
      <c r="X770">
        <v>8.0000000000000004E-4</v>
      </c>
      <c r="Y770">
        <v>12330</v>
      </c>
      <c r="Z770">
        <v>0</v>
      </c>
      <c r="AA770">
        <v>0</v>
      </c>
      <c r="AB770">
        <v>0</v>
      </c>
      <c r="AC770">
        <v>0</v>
      </c>
      <c r="AD770">
        <v>1</v>
      </c>
      <c r="AE770">
        <v>0</v>
      </c>
      <c r="AF770" t="s">
        <v>3</v>
      </c>
      <c r="AG770">
        <v>8.0000000000000004E-4</v>
      </c>
      <c r="AH770">
        <v>2</v>
      </c>
      <c r="AI770">
        <v>48585789</v>
      </c>
      <c r="AJ770">
        <v>683</v>
      </c>
      <c r="AK770">
        <v>0</v>
      </c>
      <c r="AL770">
        <v>0</v>
      </c>
      <c r="AM770">
        <v>0</v>
      </c>
      <c r="AN770">
        <v>0</v>
      </c>
      <c r="AO770">
        <v>0</v>
      </c>
      <c r="AP770">
        <v>0</v>
      </c>
      <c r="AQ770">
        <v>0</v>
      </c>
      <c r="AR770">
        <v>0</v>
      </c>
    </row>
    <row r="771" spans="1:44">
      <c r="A771">
        <f>ROW(Source!A283)</f>
        <v>283</v>
      </c>
      <c r="B771">
        <v>48585806</v>
      </c>
      <c r="C771">
        <v>48585775</v>
      </c>
      <c r="D771">
        <v>40514515</v>
      </c>
      <c r="E771">
        <v>1</v>
      </c>
      <c r="F771">
        <v>1</v>
      </c>
      <c r="G771">
        <v>1</v>
      </c>
      <c r="H771">
        <v>3</v>
      </c>
      <c r="I771" t="s">
        <v>1352</v>
      </c>
      <c r="J771" t="s">
        <v>1353</v>
      </c>
      <c r="K771" t="s">
        <v>1354</v>
      </c>
      <c r="L771">
        <v>1035</v>
      </c>
      <c r="N771">
        <v>1013</v>
      </c>
      <c r="O771" t="s">
        <v>129</v>
      </c>
      <c r="P771" t="s">
        <v>129</v>
      </c>
      <c r="Q771">
        <v>1</v>
      </c>
      <c r="X771">
        <v>10</v>
      </c>
      <c r="Y771">
        <v>523.5</v>
      </c>
      <c r="Z771">
        <v>0</v>
      </c>
      <c r="AA771">
        <v>0</v>
      </c>
      <c r="AB771">
        <v>0</v>
      </c>
      <c r="AC771">
        <v>0</v>
      </c>
      <c r="AD771">
        <v>1</v>
      </c>
      <c r="AE771">
        <v>0</v>
      </c>
      <c r="AF771" t="s">
        <v>3</v>
      </c>
      <c r="AG771">
        <v>10</v>
      </c>
      <c r="AH771">
        <v>2</v>
      </c>
      <c r="AI771">
        <v>48585790</v>
      </c>
      <c r="AJ771">
        <v>684</v>
      </c>
      <c r="AK771">
        <v>0</v>
      </c>
      <c r="AL771">
        <v>0</v>
      </c>
      <c r="AM771">
        <v>0</v>
      </c>
      <c r="AN771">
        <v>0</v>
      </c>
      <c r="AO771">
        <v>0</v>
      </c>
      <c r="AP771">
        <v>0</v>
      </c>
      <c r="AQ771">
        <v>0</v>
      </c>
      <c r="AR771">
        <v>0</v>
      </c>
    </row>
    <row r="772" spans="1:44">
      <c r="A772">
        <f>ROW(Source!A283)</f>
        <v>283</v>
      </c>
      <c r="B772">
        <v>48585807</v>
      </c>
      <c r="C772">
        <v>48585775</v>
      </c>
      <c r="D772">
        <v>40540927</v>
      </c>
      <c r="E772">
        <v>1</v>
      </c>
      <c r="F772">
        <v>1</v>
      </c>
      <c r="G772">
        <v>1</v>
      </c>
      <c r="H772">
        <v>3</v>
      </c>
      <c r="I772" t="s">
        <v>1355</v>
      </c>
      <c r="J772" t="s">
        <v>1356</v>
      </c>
      <c r="K772" t="s">
        <v>1357</v>
      </c>
      <c r="L772">
        <v>1346</v>
      </c>
      <c r="N772">
        <v>1009</v>
      </c>
      <c r="O772" t="s">
        <v>220</v>
      </c>
      <c r="P772" t="s">
        <v>220</v>
      </c>
      <c r="Q772">
        <v>1</v>
      </c>
      <c r="X772">
        <v>20</v>
      </c>
      <c r="Y772">
        <v>6.6</v>
      </c>
      <c r="Z772">
        <v>0</v>
      </c>
      <c r="AA772">
        <v>0</v>
      </c>
      <c r="AB772">
        <v>0</v>
      </c>
      <c r="AC772">
        <v>0</v>
      </c>
      <c r="AD772">
        <v>1</v>
      </c>
      <c r="AE772">
        <v>0</v>
      </c>
      <c r="AF772" t="s">
        <v>3</v>
      </c>
      <c r="AG772">
        <v>20</v>
      </c>
      <c r="AH772">
        <v>2</v>
      </c>
      <c r="AI772">
        <v>48585791</v>
      </c>
      <c r="AJ772">
        <v>685</v>
      </c>
      <c r="AK772">
        <v>0</v>
      </c>
      <c r="AL772">
        <v>0</v>
      </c>
      <c r="AM772">
        <v>0</v>
      </c>
      <c r="AN772">
        <v>0</v>
      </c>
      <c r="AO772">
        <v>0</v>
      </c>
      <c r="AP772">
        <v>0</v>
      </c>
      <c r="AQ772">
        <v>0</v>
      </c>
      <c r="AR772">
        <v>0</v>
      </c>
    </row>
    <row r="773" spans="1:44">
      <c r="A773">
        <f>ROW(Source!A286)</f>
        <v>286</v>
      </c>
      <c r="B773">
        <v>48585824</v>
      </c>
      <c r="C773">
        <v>48585810</v>
      </c>
      <c r="D773">
        <v>23135499</v>
      </c>
      <c r="E773">
        <v>1</v>
      </c>
      <c r="F773">
        <v>1</v>
      </c>
      <c r="G773">
        <v>1</v>
      </c>
      <c r="H773">
        <v>1</v>
      </c>
      <c r="I773" t="s">
        <v>1296</v>
      </c>
      <c r="J773" t="s">
        <v>3</v>
      </c>
      <c r="K773" t="s">
        <v>1297</v>
      </c>
      <c r="L773">
        <v>1369</v>
      </c>
      <c r="N773">
        <v>1013</v>
      </c>
      <c r="O773" t="s">
        <v>991</v>
      </c>
      <c r="P773" t="s">
        <v>991</v>
      </c>
      <c r="Q773">
        <v>1</v>
      </c>
      <c r="X773">
        <v>21.65</v>
      </c>
      <c r="Y773">
        <v>0</v>
      </c>
      <c r="Z773">
        <v>0</v>
      </c>
      <c r="AA773">
        <v>0</v>
      </c>
      <c r="AB773">
        <v>8.99</v>
      </c>
      <c r="AC773">
        <v>0</v>
      </c>
      <c r="AD773">
        <v>1</v>
      </c>
      <c r="AE773">
        <v>1</v>
      </c>
      <c r="AF773" t="s">
        <v>3</v>
      </c>
      <c r="AG773">
        <v>21.65</v>
      </c>
      <c r="AH773">
        <v>2</v>
      </c>
      <c r="AI773">
        <v>48585811</v>
      </c>
      <c r="AJ773">
        <v>686</v>
      </c>
      <c r="AK773">
        <v>0</v>
      </c>
      <c r="AL773">
        <v>0</v>
      </c>
      <c r="AM773">
        <v>0</v>
      </c>
      <c r="AN773">
        <v>0</v>
      </c>
      <c r="AO773">
        <v>0</v>
      </c>
      <c r="AP773">
        <v>0</v>
      </c>
      <c r="AQ773">
        <v>0</v>
      </c>
      <c r="AR773">
        <v>0</v>
      </c>
    </row>
    <row r="774" spans="1:44">
      <c r="A774">
        <f>ROW(Source!A286)</f>
        <v>286</v>
      </c>
      <c r="B774">
        <v>48585825</v>
      </c>
      <c r="C774">
        <v>48585810</v>
      </c>
      <c r="D774">
        <v>121548</v>
      </c>
      <c r="E774">
        <v>1</v>
      </c>
      <c r="F774">
        <v>1</v>
      </c>
      <c r="G774">
        <v>1</v>
      </c>
      <c r="H774">
        <v>1</v>
      </c>
      <c r="I774" t="s">
        <v>24</v>
      </c>
      <c r="J774" t="s">
        <v>3</v>
      </c>
      <c r="K774" t="s">
        <v>992</v>
      </c>
      <c r="L774">
        <v>608254</v>
      </c>
      <c r="N774">
        <v>1013</v>
      </c>
      <c r="O774" t="s">
        <v>993</v>
      </c>
      <c r="P774" t="s">
        <v>993</v>
      </c>
      <c r="Q774">
        <v>1</v>
      </c>
      <c r="X774">
        <v>0.13</v>
      </c>
      <c r="Y774">
        <v>0</v>
      </c>
      <c r="Z774">
        <v>0</v>
      </c>
      <c r="AA774">
        <v>0</v>
      </c>
      <c r="AB774">
        <v>0</v>
      </c>
      <c r="AC774">
        <v>0</v>
      </c>
      <c r="AD774">
        <v>1</v>
      </c>
      <c r="AE774">
        <v>2</v>
      </c>
      <c r="AF774" t="s">
        <v>3</v>
      </c>
      <c r="AG774">
        <v>0.13</v>
      </c>
      <c r="AH774">
        <v>2</v>
      </c>
      <c r="AI774">
        <v>48585812</v>
      </c>
      <c r="AJ774">
        <v>687</v>
      </c>
      <c r="AK774">
        <v>0</v>
      </c>
      <c r="AL774">
        <v>0</v>
      </c>
      <c r="AM774">
        <v>0</v>
      </c>
      <c r="AN774">
        <v>0</v>
      </c>
      <c r="AO774">
        <v>0</v>
      </c>
      <c r="AP774">
        <v>0</v>
      </c>
      <c r="AQ774">
        <v>0</v>
      </c>
      <c r="AR774">
        <v>0</v>
      </c>
    </row>
    <row r="775" spans="1:44">
      <c r="A775">
        <f>ROW(Source!A286)</f>
        <v>286</v>
      </c>
      <c r="B775">
        <v>48585826</v>
      </c>
      <c r="C775">
        <v>48585810</v>
      </c>
      <c r="D775">
        <v>40547141</v>
      </c>
      <c r="E775">
        <v>1</v>
      </c>
      <c r="F775">
        <v>1</v>
      </c>
      <c r="G775">
        <v>1</v>
      </c>
      <c r="H775">
        <v>2</v>
      </c>
      <c r="I775" t="s">
        <v>1009</v>
      </c>
      <c r="J775" t="s">
        <v>1017</v>
      </c>
      <c r="K775" t="s">
        <v>1011</v>
      </c>
      <c r="L775">
        <v>1368</v>
      </c>
      <c r="N775">
        <v>1011</v>
      </c>
      <c r="O775" t="s">
        <v>997</v>
      </c>
      <c r="P775" t="s">
        <v>997</v>
      </c>
      <c r="Q775">
        <v>1</v>
      </c>
      <c r="X775">
        <v>0.13</v>
      </c>
      <c r="Y775">
        <v>0</v>
      </c>
      <c r="Z775">
        <v>32.090000000000003</v>
      </c>
      <c r="AA775">
        <v>12.1</v>
      </c>
      <c r="AB775">
        <v>0</v>
      </c>
      <c r="AC775">
        <v>0</v>
      </c>
      <c r="AD775">
        <v>1</v>
      </c>
      <c r="AE775">
        <v>0</v>
      </c>
      <c r="AF775" t="s">
        <v>3</v>
      </c>
      <c r="AG775">
        <v>0.13</v>
      </c>
      <c r="AH775">
        <v>2</v>
      </c>
      <c r="AI775">
        <v>48585813</v>
      </c>
      <c r="AJ775">
        <v>688</v>
      </c>
      <c r="AK775">
        <v>0</v>
      </c>
      <c r="AL775">
        <v>0</v>
      </c>
      <c r="AM775">
        <v>0</v>
      </c>
      <c r="AN775">
        <v>0</v>
      </c>
      <c r="AO775">
        <v>0</v>
      </c>
      <c r="AP775">
        <v>0</v>
      </c>
      <c r="AQ775">
        <v>0</v>
      </c>
      <c r="AR775">
        <v>0</v>
      </c>
    </row>
    <row r="776" spans="1:44">
      <c r="A776">
        <f>ROW(Source!A286)</f>
        <v>286</v>
      </c>
      <c r="B776">
        <v>48585827</v>
      </c>
      <c r="C776">
        <v>48585810</v>
      </c>
      <c r="D776">
        <v>40548544</v>
      </c>
      <c r="E776">
        <v>1</v>
      </c>
      <c r="F776">
        <v>1</v>
      </c>
      <c r="G776">
        <v>1</v>
      </c>
      <c r="H776">
        <v>2</v>
      </c>
      <c r="I776" t="s">
        <v>1110</v>
      </c>
      <c r="J776" t="s">
        <v>1111</v>
      </c>
      <c r="K776" t="s">
        <v>1112</v>
      </c>
      <c r="L776">
        <v>1368</v>
      </c>
      <c r="N776">
        <v>1011</v>
      </c>
      <c r="O776" t="s">
        <v>997</v>
      </c>
      <c r="P776" t="s">
        <v>997</v>
      </c>
      <c r="Q776">
        <v>1</v>
      </c>
      <c r="X776">
        <v>0.2</v>
      </c>
      <c r="Y776">
        <v>0</v>
      </c>
      <c r="Z776">
        <v>2.15</v>
      </c>
      <c r="AA776">
        <v>0</v>
      </c>
      <c r="AB776">
        <v>0</v>
      </c>
      <c r="AC776">
        <v>0</v>
      </c>
      <c r="AD776">
        <v>1</v>
      </c>
      <c r="AE776">
        <v>0</v>
      </c>
      <c r="AF776" t="s">
        <v>3</v>
      </c>
      <c r="AG776">
        <v>0.2</v>
      </c>
      <c r="AH776">
        <v>2</v>
      </c>
      <c r="AI776">
        <v>48585814</v>
      </c>
      <c r="AJ776">
        <v>689</v>
      </c>
      <c r="AK776">
        <v>0</v>
      </c>
      <c r="AL776">
        <v>0</v>
      </c>
      <c r="AM776">
        <v>0</v>
      </c>
      <c r="AN776">
        <v>0</v>
      </c>
      <c r="AO776">
        <v>0</v>
      </c>
      <c r="AP776">
        <v>0</v>
      </c>
      <c r="AQ776">
        <v>0</v>
      </c>
      <c r="AR776">
        <v>0</v>
      </c>
    </row>
    <row r="777" spans="1:44">
      <c r="A777">
        <f>ROW(Source!A286)</f>
        <v>286</v>
      </c>
      <c r="B777">
        <v>48585828</v>
      </c>
      <c r="C777">
        <v>48585810</v>
      </c>
      <c r="D777">
        <v>40548857</v>
      </c>
      <c r="E777">
        <v>1</v>
      </c>
      <c r="F777">
        <v>1</v>
      </c>
      <c r="G777">
        <v>1</v>
      </c>
      <c r="H777">
        <v>2</v>
      </c>
      <c r="I777" t="s">
        <v>1028</v>
      </c>
      <c r="J777" t="s">
        <v>1029</v>
      </c>
      <c r="K777" t="s">
        <v>1030</v>
      </c>
      <c r="L777">
        <v>1368</v>
      </c>
      <c r="N777">
        <v>1011</v>
      </c>
      <c r="O777" t="s">
        <v>997</v>
      </c>
      <c r="P777" t="s">
        <v>997</v>
      </c>
      <c r="Q777">
        <v>1</v>
      </c>
      <c r="X777">
        <v>0.22</v>
      </c>
      <c r="Y777">
        <v>0</v>
      </c>
      <c r="Z777">
        <v>91.76</v>
      </c>
      <c r="AA777">
        <v>10.35</v>
      </c>
      <c r="AB777">
        <v>0</v>
      </c>
      <c r="AC777">
        <v>0</v>
      </c>
      <c r="AD777">
        <v>1</v>
      </c>
      <c r="AE777">
        <v>0</v>
      </c>
      <c r="AF777" t="s">
        <v>3</v>
      </c>
      <c r="AG777">
        <v>0.22</v>
      </c>
      <c r="AH777">
        <v>2</v>
      </c>
      <c r="AI777">
        <v>48585815</v>
      </c>
      <c r="AJ777">
        <v>690</v>
      </c>
      <c r="AK777">
        <v>0</v>
      </c>
      <c r="AL777">
        <v>0</v>
      </c>
      <c r="AM777">
        <v>0</v>
      </c>
      <c r="AN777">
        <v>0</v>
      </c>
      <c r="AO777">
        <v>0</v>
      </c>
      <c r="AP777">
        <v>0</v>
      </c>
      <c r="AQ777">
        <v>0</v>
      </c>
      <c r="AR777">
        <v>0</v>
      </c>
    </row>
    <row r="778" spans="1:44">
      <c r="A778">
        <f>ROW(Source!A286)</f>
        <v>286</v>
      </c>
      <c r="B778">
        <v>48585829</v>
      </c>
      <c r="C778">
        <v>48585810</v>
      </c>
      <c r="D778">
        <v>40485210</v>
      </c>
      <c r="E778">
        <v>1</v>
      </c>
      <c r="F778">
        <v>1</v>
      </c>
      <c r="G778">
        <v>1</v>
      </c>
      <c r="H778">
        <v>3</v>
      </c>
      <c r="I778" t="s">
        <v>1298</v>
      </c>
      <c r="J778" t="s">
        <v>1299</v>
      </c>
      <c r="K778" t="s">
        <v>1300</v>
      </c>
      <c r="L778">
        <v>1348</v>
      </c>
      <c r="N778">
        <v>1009</v>
      </c>
      <c r="O778" t="s">
        <v>40</v>
      </c>
      <c r="P778" t="s">
        <v>40</v>
      </c>
      <c r="Q778">
        <v>1000</v>
      </c>
      <c r="X778">
        <v>4.0000000000000002E-4</v>
      </c>
      <c r="Y778">
        <v>20713</v>
      </c>
      <c r="Z778">
        <v>0</v>
      </c>
      <c r="AA778">
        <v>0</v>
      </c>
      <c r="AB778">
        <v>0</v>
      </c>
      <c r="AC778">
        <v>0</v>
      </c>
      <c r="AD778">
        <v>1</v>
      </c>
      <c r="AE778">
        <v>0</v>
      </c>
      <c r="AF778" t="s">
        <v>3</v>
      </c>
      <c r="AG778">
        <v>4.0000000000000002E-4</v>
      </c>
      <c r="AH778">
        <v>2</v>
      </c>
      <c r="AI778">
        <v>48585816</v>
      </c>
      <c r="AJ778">
        <v>691</v>
      </c>
      <c r="AK778">
        <v>0</v>
      </c>
      <c r="AL778">
        <v>0</v>
      </c>
      <c r="AM778">
        <v>0</v>
      </c>
      <c r="AN778">
        <v>0</v>
      </c>
      <c r="AO778">
        <v>0</v>
      </c>
      <c r="AP778">
        <v>0</v>
      </c>
      <c r="AQ778">
        <v>0</v>
      </c>
      <c r="AR778">
        <v>0</v>
      </c>
    </row>
    <row r="779" spans="1:44">
      <c r="A779">
        <f>ROW(Source!A286)</f>
        <v>286</v>
      </c>
      <c r="B779">
        <v>48585830</v>
      </c>
      <c r="C779">
        <v>48585810</v>
      </c>
      <c r="D779">
        <v>40485440</v>
      </c>
      <c r="E779">
        <v>1</v>
      </c>
      <c r="F779">
        <v>1</v>
      </c>
      <c r="G779">
        <v>1</v>
      </c>
      <c r="H779">
        <v>3</v>
      </c>
      <c r="I779" t="s">
        <v>1301</v>
      </c>
      <c r="J779" t="s">
        <v>1302</v>
      </c>
      <c r="K779" t="s">
        <v>1303</v>
      </c>
      <c r="L779">
        <v>1348</v>
      </c>
      <c r="N779">
        <v>1009</v>
      </c>
      <c r="O779" t="s">
        <v>40</v>
      </c>
      <c r="P779" t="s">
        <v>40</v>
      </c>
      <c r="Q779">
        <v>1000</v>
      </c>
      <c r="X779">
        <v>2.0000000000000001E-4</v>
      </c>
      <c r="Y779">
        <v>17917</v>
      </c>
      <c r="Z779">
        <v>0</v>
      </c>
      <c r="AA779">
        <v>0</v>
      </c>
      <c r="AB779">
        <v>0</v>
      </c>
      <c r="AC779">
        <v>0</v>
      </c>
      <c r="AD779">
        <v>1</v>
      </c>
      <c r="AE779">
        <v>0</v>
      </c>
      <c r="AF779" t="s">
        <v>3</v>
      </c>
      <c r="AG779">
        <v>2.0000000000000001E-4</v>
      </c>
      <c r="AH779">
        <v>2</v>
      </c>
      <c r="AI779">
        <v>48585817</v>
      </c>
      <c r="AJ779">
        <v>692</v>
      </c>
      <c r="AK779">
        <v>0</v>
      </c>
      <c r="AL779">
        <v>0</v>
      </c>
      <c r="AM779">
        <v>0</v>
      </c>
      <c r="AN779">
        <v>0</v>
      </c>
      <c r="AO779">
        <v>0</v>
      </c>
      <c r="AP779">
        <v>0</v>
      </c>
      <c r="AQ779">
        <v>0</v>
      </c>
      <c r="AR779">
        <v>0</v>
      </c>
    </row>
    <row r="780" spans="1:44">
      <c r="A780">
        <f>ROW(Source!A286)</f>
        <v>286</v>
      </c>
      <c r="B780">
        <v>48585831</v>
      </c>
      <c r="C780">
        <v>48585810</v>
      </c>
      <c r="D780">
        <v>40487706</v>
      </c>
      <c r="E780">
        <v>1</v>
      </c>
      <c r="F780">
        <v>1</v>
      </c>
      <c r="G780">
        <v>1</v>
      </c>
      <c r="H780">
        <v>3</v>
      </c>
      <c r="I780" t="s">
        <v>1034</v>
      </c>
      <c r="J780" t="s">
        <v>1035</v>
      </c>
      <c r="K780" t="s">
        <v>1036</v>
      </c>
      <c r="L780">
        <v>1348</v>
      </c>
      <c r="N780">
        <v>1009</v>
      </c>
      <c r="O780" t="s">
        <v>40</v>
      </c>
      <c r="P780" t="s">
        <v>40</v>
      </c>
      <c r="Q780">
        <v>1000</v>
      </c>
      <c r="X780">
        <v>3.5999999999999999E-3</v>
      </c>
      <c r="Y780">
        <v>5989</v>
      </c>
      <c r="Z780">
        <v>0</v>
      </c>
      <c r="AA780">
        <v>0</v>
      </c>
      <c r="AB780">
        <v>0</v>
      </c>
      <c r="AC780">
        <v>0</v>
      </c>
      <c r="AD780">
        <v>1</v>
      </c>
      <c r="AE780">
        <v>0</v>
      </c>
      <c r="AF780" t="s">
        <v>3</v>
      </c>
      <c r="AG780">
        <v>3.5999999999999999E-3</v>
      </c>
      <c r="AH780">
        <v>2</v>
      </c>
      <c r="AI780">
        <v>48585818</v>
      </c>
      <c r="AJ780">
        <v>693</v>
      </c>
      <c r="AK780">
        <v>0</v>
      </c>
      <c r="AL780">
        <v>0</v>
      </c>
      <c r="AM780">
        <v>0</v>
      </c>
      <c r="AN780">
        <v>0</v>
      </c>
      <c r="AO780">
        <v>0</v>
      </c>
      <c r="AP780">
        <v>0</v>
      </c>
      <c r="AQ780">
        <v>0</v>
      </c>
      <c r="AR780">
        <v>0</v>
      </c>
    </row>
    <row r="781" spans="1:44">
      <c r="A781">
        <f>ROW(Source!A286)</f>
        <v>286</v>
      </c>
      <c r="B781">
        <v>48585832</v>
      </c>
      <c r="C781">
        <v>48585810</v>
      </c>
      <c r="D781">
        <v>40482976</v>
      </c>
      <c r="E781">
        <v>1</v>
      </c>
      <c r="F781">
        <v>1</v>
      </c>
      <c r="G781">
        <v>1</v>
      </c>
      <c r="H781">
        <v>3</v>
      </c>
      <c r="I781" t="s">
        <v>1304</v>
      </c>
      <c r="J781" t="s">
        <v>1305</v>
      </c>
      <c r="K781" t="s">
        <v>1306</v>
      </c>
      <c r="L781">
        <v>1346</v>
      </c>
      <c r="N781">
        <v>1009</v>
      </c>
      <c r="O781" t="s">
        <v>220</v>
      </c>
      <c r="P781" t="s">
        <v>220</v>
      </c>
      <c r="Q781">
        <v>1</v>
      </c>
      <c r="X781">
        <v>0.3</v>
      </c>
      <c r="Y781">
        <v>37.29</v>
      </c>
      <c r="Z781">
        <v>0</v>
      </c>
      <c r="AA781">
        <v>0</v>
      </c>
      <c r="AB781">
        <v>0</v>
      </c>
      <c r="AC781">
        <v>0</v>
      </c>
      <c r="AD781">
        <v>1</v>
      </c>
      <c r="AE781">
        <v>0</v>
      </c>
      <c r="AF781" t="s">
        <v>3</v>
      </c>
      <c r="AG781">
        <v>0.3</v>
      </c>
      <c r="AH781">
        <v>2</v>
      </c>
      <c r="AI781">
        <v>48585819</v>
      </c>
      <c r="AJ781">
        <v>694</v>
      </c>
      <c r="AK781">
        <v>0</v>
      </c>
      <c r="AL781">
        <v>0</v>
      </c>
      <c r="AM781">
        <v>0</v>
      </c>
      <c r="AN781">
        <v>0</v>
      </c>
      <c r="AO781">
        <v>0</v>
      </c>
      <c r="AP781">
        <v>0</v>
      </c>
      <c r="AQ781">
        <v>0</v>
      </c>
      <c r="AR781">
        <v>0</v>
      </c>
    </row>
    <row r="782" spans="1:44">
      <c r="A782">
        <f>ROW(Source!A286)</f>
        <v>286</v>
      </c>
      <c r="B782">
        <v>48585833</v>
      </c>
      <c r="C782">
        <v>48585810</v>
      </c>
      <c r="D782">
        <v>40482904</v>
      </c>
      <c r="E782">
        <v>1</v>
      </c>
      <c r="F782">
        <v>1</v>
      </c>
      <c r="G782">
        <v>1</v>
      </c>
      <c r="H782">
        <v>3</v>
      </c>
      <c r="I782" t="s">
        <v>1340</v>
      </c>
      <c r="J782" t="s">
        <v>1341</v>
      </c>
      <c r="K782" t="s">
        <v>1342</v>
      </c>
      <c r="L782">
        <v>1346</v>
      </c>
      <c r="N782">
        <v>1009</v>
      </c>
      <c r="O782" t="s">
        <v>220</v>
      </c>
      <c r="P782" t="s">
        <v>220</v>
      </c>
      <c r="Q782">
        <v>1</v>
      </c>
      <c r="X782">
        <v>2</v>
      </c>
      <c r="Y782">
        <v>9.61</v>
      </c>
      <c r="Z782">
        <v>0</v>
      </c>
      <c r="AA782">
        <v>0</v>
      </c>
      <c r="AB782">
        <v>0</v>
      </c>
      <c r="AC782">
        <v>0</v>
      </c>
      <c r="AD782">
        <v>1</v>
      </c>
      <c r="AE782">
        <v>0</v>
      </c>
      <c r="AF782" t="s">
        <v>3</v>
      </c>
      <c r="AG782">
        <v>2</v>
      </c>
      <c r="AH782">
        <v>2</v>
      </c>
      <c r="AI782">
        <v>48585820</v>
      </c>
      <c r="AJ782">
        <v>695</v>
      </c>
      <c r="AK782">
        <v>0</v>
      </c>
      <c r="AL782">
        <v>0</v>
      </c>
      <c r="AM782">
        <v>0</v>
      </c>
      <c r="AN782">
        <v>0</v>
      </c>
      <c r="AO782">
        <v>0</v>
      </c>
      <c r="AP782">
        <v>0</v>
      </c>
      <c r="AQ782">
        <v>0</v>
      </c>
      <c r="AR782">
        <v>0</v>
      </c>
    </row>
    <row r="783" spans="1:44">
      <c r="A783">
        <f>ROW(Source!A286)</f>
        <v>286</v>
      </c>
      <c r="B783">
        <v>48585834</v>
      </c>
      <c r="C783">
        <v>48585810</v>
      </c>
      <c r="D783">
        <v>40489482</v>
      </c>
      <c r="E783">
        <v>1</v>
      </c>
      <c r="F783">
        <v>1</v>
      </c>
      <c r="G783">
        <v>1</v>
      </c>
      <c r="H783">
        <v>3</v>
      </c>
      <c r="I783" t="s">
        <v>1367</v>
      </c>
      <c r="J783" t="s">
        <v>1368</v>
      </c>
      <c r="K783" t="s">
        <v>1369</v>
      </c>
      <c r="L783">
        <v>1348</v>
      </c>
      <c r="N783">
        <v>1009</v>
      </c>
      <c r="O783" t="s">
        <v>40</v>
      </c>
      <c r="P783" t="s">
        <v>40</v>
      </c>
      <c r="Q783">
        <v>1000</v>
      </c>
      <c r="X783">
        <v>6.9999999999999999E-4</v>
      </c>
      <c r="Y783">
        <v>11350</v>
      </c>
      <c r="Z783">
        <v>0</v>
      </c>
      <c r="AA783">
        <v>0</v>
      </c>
      <c r="AB783">
        <v>0</v>
      </c>
      <c r="AC783">
        <v>0</v>
      </c>
      <c r="AD783">
        <v>1</v>
      </c>
      <c r="AE783">
        <v>0</v>
      </c>
      <c r="AF783" t="s">
        <v>3</v>
      </c>
      <c r="AG783">
        <v>6.9999999999999999E-4</v>
      </c>
      <c r="AH783">
        <v>2</v>
      </c>
      <c r="AI783">
        <v>48585821</v>
      </c>
      <c r="AJ783">
        <v>696</v>
      </c>
      <c r="AK783">
        <v>0</v>
      </c>
      <c r="AL783">
        <v>0</v>
      </c>
      <c r="AM783">
        <v>0</v>
      </c>
      <c r="AN783">
        <v>0</v>
      </c>
      <c r="AO783">
        <v>0</v>
      </c>
      <c r="AP783">
        <v>0</v>
      </c>
      <c r="AQ783">
        <v>0</v>
      </c>
      <c r="AR783">
        <v>0</v>
      </c>
    </row>
    <row r="784" spans="1:44">
      <c r="A784">
        <f>ROW(Source!A286)</f>
        <v>286</v>
      </c>
      <c r="B784">
        <v>48585835</v>
      </c>
      <c r="C784">
        <v>48585810</v>
      </c>
      <c r="D784">
        <v>40489268</v>
      </c>
      <c r="E784">
        <v>1</v>
      </c>
      <c r="F784">
        <v>1</v>
      </c>
      <c r="G784">
        <v>1</v>
      </c>
      <c r="H784">
        <v>3</v>
      </c>
      <c r="I784" t="s">
        <v>1370</v>
      </c>
      <c r="J784" t="s">
        <v>1371</v>
      </c>
      <c r="K784" t="s">
        <v>1372</v>
      </c>
      <c r="L784">
        <v>1358</v>
      </c>
      <c r="N784">
        <v>1010</v>
      </c>
      <c r="O784" t="s">
        <v>506</v>
      </c>
      <c r="P784" t="s">
        <v>506</v>
      </c>
      <c r="Q784">
        <v>10</v>
      </c>
      <c r="X784">
        <v>4</v>
      </c>
      <c r="Y784">
        <v>2</v>
      </c>
      <c r="Z784">
        <v>0</v>
      </c>
      <c r="AA784">
        <v>0</v>
      </c>
      <c r="AB784">
        <v>0</v>
      </c>
      <c r="AC784">
        <v>0</v>
      </c>
      <c r="AD784">
        <v>1</v>
      </c>
      <c r="AE784">
        <v>0</v>
      </c>
      <c r="AF784" t="s">
        <v>3</v>
      </c>
      <c r="AG784">
        <v>4</v>
      </c>
      <c r="AH784">
        <v>2</v>
      </c>
      <c r="AI784">
        <v>48585822</v>
      </c>
      <c r="AJ784">
        <v>697</v>
      </c>
      <c r="AK784">
        <v>0</v>
      </c>
      <c r="AL784">
        <v>0</v>
      </c>
      <c r="AM784">
        <v>0</v>
      </c>
      <c r="AN784">
        <v>0</v>
      </c>
      <c r="AO784">
        <v>0</v>
      </c>
      <c r="AP784">
        <v>0</v>
      </c>
      <c r="AQ784">
        <v>0</v>
      </c>
      <c r="AR784">
        <v>0</v>
      </c>
    </row>
    <row r="785" spans="1:44">
      <c r="A785">
        <f>ROW(Source!A286)</f>
        <v>286</v>
      </c>
      <c r="B785">
        <v>48585836</v>
      </c>
      <c r="C785">
        <v>48585810</v>
      </c>
      <c r="D785">
        <v>40514723</v>
      </c>
      <c r="E785">
        <v>1</v>
      </c>
      <c r="F785">
        <v>1</v>
      </c>
      <c r="G785">
        <v>1</v>
      </c>
      <c r="H785">
        <v>3</v>
      </c>
      <c r="I785" t="s">
        <v>1449</v>
      </c>
      <c r="J785" t="s">
        <v>1450</v>
      </c>
      <c r="K785" t="s">
        <v>1451</v>
      </c>
      <c r="L785">
        <v>1035</v>
      </c>
      <c r="N785">
        <v>1013</v>
      </c>
      <c r="O785" t="s">
        <v>129</v>
      </c>
      <c r="P785" t="s">
        <v>129</v>
      </c>
      <c r="Q785">
        <v>1</v>
      </c>
      <c r="X785">
        <v>10</v>
      </c>
      <c r="Y785">
        <v>237.7</v>
      </c>
      <c r="Z785">
        <v>0</v>
      </c>
      <c r="AA785">
        <v>0</v>
      </c>
      <c r="AB785">
        <v>0</v>
      </c>
      <c r="AC785">
        <v>0</v>
      </c>
      <c r="AD785">
        <v>1</v>
      </c>
      <c r="AE785">
        <v>0</v>
      </c>
      <c r="AF785" t="s">
        <v>3</v>
      </c>
      <c r="AG785">
        <v>10</v>
      </c>
      <c r="AH785">
        <v>2</v>
      </c>
      <c r="AI785">
        <v>48585823</v>
      </c>
      <c r="AJ785">
        <v>698</v>
      </c>
      <c r="AK785">
        <v>0</v>
      </c>
      <c r="AL785">
        <v>0</v>
      </c>
      <c r="AM785">
        <v>0</v>
      </c>
      <c r="AN785">
        <v>0</v>
      </c>
      <c r="AO785">
        <v>0</v>
      </c>
      <c r="AP785">
        <v>0</v>
      </c>
      <c r="AQ785">
        <v>0</v>
      </c>
      <c r="AR785">
        <v>0</v>
      </c>
    </row>
    <row r="786" spans="1:44">
      <c r="A786">
        <f>ROW(Source!A289)</f>
        <v>289</v>
      </c>
      <c r="B786">
        <v>48585851</v>
      </c>
      <c r="C786">
        <v>48585839</v>
      </c>
      <c r="D786">
        <v>23134555</v>
      </c>
      <c r="E786">
        <v>1</v>
      </c>
      <c r="F786">
        <v>1</v>
      </c>
      <c r="G786">
        <v>1</v>
      </c>
      <c r="H786">
        <v>1</v>
      </c>
      <c r="I786" t="s">
        <v>1001</v>
      </c>
      <c r="J786" t="s">
        <v>3</v>
      </c>
      <c r="K786" t="s">
        <v>1002</v>
      </c>
      <c r="L786">
        <v>1369</v>
      </c>
      <c r="N786">
        <v>1013</v>
      </c>
      <c r="O786" t="s">
        <v>991</v>
      </c>
      <c r="P786" t="s">
        <v>991</v>
      </c>
      <c r="Q786">
        <v>1</v>
      </c>
      <c r="X786">
        <v>65.599999999999994</v>
      </c>
      <c r="Y786">
        <v>0</v>
      </c>
      <c r="Z786">
        <v>0</v>
      </c>
      <c r="AA786">
        <v>0</v>
      </c>
      <c r="AB786">
        <v>8.3800000000000008</v>
      </c>
      <c r="AC786">
        <v>0</v>
      </c>
      <c r="AD786">
        <v>1</v>
      </c>
      <c r="AE786">
        <v>1</v>
      </c>
      <c r="AF786" t="s">
        <v>3</v>
      </c>
      <c r="AG786">
        <v>65.599999999999994</v>
      </c>
      <c r="AH786">
        <v>2</v>
      </c>
      <c r="AI786">
        <v>48585840</v>
      </c>
      <c r="AJ786">
        <v>699</v>
      </c>
      <c r="AK786">
        <v>0</v>
      </c>
      <c r="AL786">
        <v>0</v>
      </c>
      <c r="AM786">
        <v>0</v>
      </c>
      <c r="AN786">
        <v>0</v>
      </c>
      <c r="AO786">
        <v>0</v>
      </c>
      <c r="AP786">
        <v>0</v>
      </c>
      <c r="AQ786">
        <v>0</v>
      </c>
      <c r="AR786">
        <v>0</v>
      </c>
    </row>
    <row r="787" spans="1:44">
      <c r="A787">
        <f>ROW(Source!A289)</f>
        <v>289</v>
      </c>
      <c r="B787">
        <v>48585852</v>
      </c>
      <c r="C787">
        <v>48585839</v>
      </c>
      <c r="D787">
        <v>121548</v>
      </c>
      <c r="E787">
        <v>1</v>
      </c>
      <c r="F787">
        <v>1</v>
      </c>
      <c r="G787">
        <v>1</v>
      </c>
      <c r="H787">
        <v>1</v>
      </c>
      <c r="I787" t="s">
        <v>24</v>
      </c>
      <c r="J787" t="s">
        <v>3</v>
      </c>
      <c r="K787" t="s">
        <v>992</v>
      </c>
      <c r="L787">
        <v>608254</v>
      </c>
      <c r="N787">
        <v>1013</v>
      </c>
      <c r="O787" t="s">
        <v>993</v>
      </c>
      <c r="P787" t="s">
        <v>993</v>
      </c>
      <c r="Q787">
        <v>1</v>
      </c>
      <c r="X787">
        <v>1.28</v>
      </c>
      <c r="Y787">
        <v>0</v>
      </c>
      <c r="Z787">
        <v>0</v>
      </c>
      <c r="AA787">
        <v>0</v>
      </c>
      <c r="AB787">
        <v>0</v>
      </c>
      <c r="AC787">
        <v>0</v>
      </c>
      <c r="AD787">
        <v>1</v>
      </c>
      <c r="AE787">
        <v>2</v>
      </c>
      <c r="AF787" t="s">
        <v>3</v>
      </c>
      <c r="AG787">
        <v>1.28</v>
      </c>
      <c r="AH787">
        <v>2</v>
      </c>
      <c r="AI787">
        <v>48585841</v>
      </c>
      <c r="AJ787">
        <v>700</v>
      </c>
      <c r="AK787">
        <v>0</v>
      </c>
      <c r="AL787">
        <v>0</v>
      </c>
      <c r="AM787">
        <v>0</v>
      </c>
      <c r="AN787">
        <v>0</v>
      </c>
      <c r="AO787">
        <v>0</v>
      </c>
      <c r="AP787">
        <v>0</v>
      </c>
      <c r="AQ787">
        <v>0</v>
      </c>
      <c r="AR787">
        <v>0</v>
      </c>
    </row>
    <row r="788" spans="1:44">
      <c r="A788">
        <f>ROW(Source!A289)</f>
        <v>289</v>
      </c>
      <c r="B788">
        <v>48585853</v>
      </c>
      <c r="C788">
        <v>48585839</v>
      </c>
      <c r="D788">
        <v>40547010</v>
      </c>
      <c r="E788">
        <v>1</v>
      </c>
      <c r="F788">
        <v>1</v>
      </c>
      <c r="G788">
        <v>1</v>
      </c>
      <c r="H788">
        <v>2</v>
      </c>
      <c r="I788" t="s">
        <v>1052</v>
      </c>
      <c r="J788" t="s">
        <v>1053</v>
      </c>
      <c r="K788" t="s">
        <v>1054</v>
      </c>
      <c r="L788">
        <v>1368</v>
      </c>
      <c r="N788">
        <v>1011</v>
      </c>
      <c r="O788" t="s">
        <v>997</v>
      </c>
      <c r="P788" t="s">
        <v>997</v>
      </c>
      <c r="Q788">
        <v>1</v>
      </c>
      <c r="X788">
        <v>0.09</v>
      </c>
      <c r="Y788">
        <v>0</v>
      </c>
      <c r="Z788">
        <v>124.14</v>
      </c>
      <c r="AA788">
        <v>12.1</v>
      </c>
      <c r="AB788">
        <v>0</v>
      </c>
      <c r="AC788">
        <v>0</v>
      </c>
      <c r="AD788">
        <v>1</v>
      </c>
      <c r="AE788">
        <v>0</v>
      </c>
      <c r="AF788" t="s">
        <v>3</v>
      </c>
      <c r="AG788">
        <v>0.09</v>
      </c>
      <c r="AH788">
        <v>2</v>
      </c>
      <c r="AI788">
        <v>48585842</v>
      </c>
      <c r="AJ788">
        <v>701</v>
      </c>
      <c r="AK788">
        <v>0</v>
      </c>
      <c r="AL788">
        <v>0</v>
      </c>
      <c r="AM788">
        <v>0</v>
      </c>
      <c r="AN788">
        <v>0</v>
      </c>
      <c r="AO788">
        <v>0</v>
      </c>
      <c r="AP788">
        <v>0</v>
      </c>
      <c r="AQ788">
        <v>0</v>
      </c>
      <c r="AR788">
        <v>0</v>
      </c>
    </row>
    <row r="789" spans="1:44">
      <c r="A789">
        <f>ROW(Source!A289)</f>
        <v>289</v>
      </c>
      <c r="B789">
        <v>48585854</v>
      </c>
      <c r="C789">
        <v>48585839</v>
      </c>
      <c r="D789">
        <v>40547141</v>
      </c>
      <c r="E789">
        <v>1</v>
      </c>
      <c r="F789">
        <v>1</v>
      </c>
      <c r="G789">
        <v>1</v>
      </c>
      <c r="H789">
        <v>2</v>
      </c>
      <c r="I789" t="s">
        <v>1009</v>
      </c>
      <c r="J789" t="s">
        <v>1017</v>
      </c>
      <c r="K789" t="s">
        <v>1011</v>
      </c>
      <c r="L789">
        <v>1368</v>
      </c>
      <c r="N789">
        <v>1011</v>
      </c>
      <c r="O789" t="s">
        <v>997</v>
      </c>
      <c r="P789" t="s">
        <v>997</v>
      </c>
      <c r="Q789">
        <v>1</v>
      </c>
      <c r="X789">
        <v>1.19</v>
      </c>
      <c r="Y789">
        <v>0</v>
      </c>
      <c r="Z789">
        <v>32.090000000000003</v>
      </c>
      <c r="AA789">
        <v>12.1</v>
      </c>
      <c r="AB789">
        <v>0</v>
      </c>
      <c r="AC789">
        <v>0</v>
      </c>
      <c r="AD789">
        <v>1</v>
      </c>
      <c r="AE789">
        <v>0</v>
      </c>
      <c r="AF789" t="s">
        <v>3</v>
      </c>
      <c r="AG789">
        <v>1.19</v>
      </c>
      <c r="AH789">
        <v>2</v>
      </c>
      <c r="AI789">
        <v>48585843</v>
      </c>
      <c r="AJ789">
        <v>702</v>
      </c>
      <c r="AK789">
        <v>0</v>
      </c>
      <c r="AL789">
        <v>0</v>
      </c>
      <c r="AM789">
        <v>0</v>
      </c>
      <c r="AN789">
        <v>0</v>
      </c>
      <c r="AO789">
        <v>0</v>
      </c>
      <c r="AP789">
        <v>0</v>
      </c>
      <c r="AQ789">
        <v>0</v>
      </c>
      <c r="AR789">
        <v>0</v>
      </c>
    </row>
    <row r="790" spans="1:44">
      <c r="A790">
        <f>ROW(Source!A289)</f>
        <v>289</v>
      </c>
      <c r="B790">
        <v>48585855</v>
      </c>
      <c r="C790">
        <v>48585839</v>
      </c>
      <c r="D790">
        <v>40547248</v>
      </c>
      <c r="E790">
        <v>1</v>
      </c>
      <c r="F790">
        <v>1</v>
      </c>
      <c r="G790">
        <v>1</v>
      </c>
      <c r="H790">
        <v>2</v>
      </c>
      <c r="I790" t="s">
        <v>1452</v>
      </c>
      <c r="J790" t="s">
        <v>1453</v>
      </c>
      <c r="K790" t="s">
        <v>1454</v>
      </c>
      <c r="L790">
        <v>1368</v>
      </c>
      <c r="N790">
        <v>1011</v>
      </c>
      <c r="O790" t="s">
        <v>997</v>
      </c>
      <c r="P790" t="s">
        <v>997</v>
      </c>
      <c r="Q790">
        <v>1</v>
      </c>
      <c r="X790">
        <v>0.8</v>
      </c>
      <c r="Y790">
        <v>0</v>
      </c>
      <c r="Z790">
        <v>2.96</v>
      </c>
      <c r="AA790">
        <v>0</v>
      </c>
      <c r="AB790">
        <v>0</v>
      </c>
      <c r="AC790">
        <v>0</v>
      </c>
      <c r="AD790">
        <v>1</v>
      </c>
      <c r="AE790">
        <v>0</v>
      </c>
      <c r="AF790" t="s">
        <v>3</v>
      </c>
      <c r="AG790">
        <v>0.8</v>
      </c>
      <c r="AH790">
        <v>2</v>
      </c>
      <c r="AI790">
        <v>48585844</v>
      </c>
      <c r="AJ790">
        <v>703</v>
      </c>
      <c r="AK790">
        <v>0</v>
      </c>
      <c r="AL790">
        <v>0</v>
      </c>
      <c r="AM790">
        <v>0</v>
      </c>
      <c r="AN790">
        <v>0</v>
      </c>
      <c r="AO790">
        <v>0</v>
      </c>
      <c r="AP790">
        <v>0</v>
      </c>
      <c r="AQ790">
        <v>0</v>
      </c>
      <c r="AR790">
        <v>0</v>
      </c>
    </row>
    <row r="791" spans="1:44">
      <c r="A791">
        <f>ROW(Source!A289)</f>
        <v>289</v>
      </c>
      <c r="B791">
        <v>48585856</v>
      </c>
      <c r="C791">
        <v>48585839</v>
      </c>
      <c r="D791">
        <v>40548544</v>
      </c>
      <c r="E791">
        <v>1</v>
      </c>
      <c r="F791">
        <v>1</v>
      </c>
      <c r="G791">
        <v>1</v>
      </c>
      <c r="H791">
        <v>2</v>
      </c>
      <c r="I791" t="s">
        <v>1110</v>
      </c>
      <c r="J791" t="s">
        <v>1111</v>
      </c>
      <c r="K791" t="s">
        <v>1112</v>
      </c>
      <c r="L791">
        <v>1368</v>
      </c>
      <c r="N791">
        <v>1011</v>
      </c>
      <c r="O791" t="s">
        <v>997</v>
      </c>
      <c r="P791" t="s">
        <v>997</v>
      </c>
      <c r="Q791">
        <v>1</v>
      </c>
      <c r="X791">
        <v>0.21</v>
      </c>
      <c r="Y791">
        <v>0</v>
      </c>
      <c r="Z791">
        <v>2.15</v>
      </c>
      <c r="AA791">
        <v>0</v>
      </c>
      <c r="AB791">
        <v>0</v>
      </c>
      <c r="AC791">
        <v>0</v>
      </c>
      <c r="AD791">
        <v>1</v>
      </c>
      <c r="AE791">
        <v>0</v>
      </c>
      <c r="AF791" t="s">
        <v>3</v>
      </c>
      <c r="AG791">
        <v>0.21</v>
      </c>
      <c r="AH791">
        <v>2</v>
      </c>
      <c r="AI791">
        <v>48585845</v>
      </c>
      <c r="AJ791">
        <v>704</v>
      </c>
      <c r="AK791">
        <v>0</v>
      </c>
      <c r="AL791">
        <v>0</v>
      </c>
      <c r="AM791">
        <v>0</v>
      </c>
      <c r="AN791">
        <v>0</v>
      </c>
      <c r="AO791">
        <v>0</v>
      </c>
      <c r="AP791">
        <v>0</v>
      </c>
      <c r="AQ791">
        <v>0</v>
      </c>
      <c r="AR791">
        <v>0</v>
      </c>
    </row>
    <row r="792" spans="1:44">
      <c r="A792">
        <f>ROW(Source!A289)</f>
        <v>289</v>
      </c>
      <c r="B792">
        <v>48585857</v>
      </c>
      <c r="C792">
        <v>48585839</v>
      </c>
      <c r="D792">
        <v>40548857</v>
      </c>
      <c r="E792">
        <v>1</v>
      </c>
      <c r="F792">
        <v>1</v>
      </c>
      <c r="G792">
        <v>1</v>
      </c>
      <c r="H792">
        <v>2</v>
      </c>
      <c r="I792" t="s">
        <v>1028</v>
      </c>
      <c r="J792" t="s">
        <v>1029</v>
      </c>
      <c r="K792" t="s">
        <v>1030</v>
      </c>
      <c r="L792">
        <v>1368</v>
      </c>
      <c r="N792">
        <v>1011</v>
      </c>
      <c r="O792" t="s">
        <v>997</v>
      </c>
      <c r="P792" t="s">
        <v>997</v>
      </c>
      <c r="Q792">
        <v>1</v>
      </c>
      <c r="X792">
        <v>1.85</v>
      </c>
      <c r="Y792">
        <v>0</v>
      </c>
      <c r="Z792">
        <v>91.76</v>
      </c>
      <c r="AA792">
        <v>10.35</v>
      </c>
      <c r="AB792">
        <v>0</v>
      </c>
      <c r="AC792">
        <v>0</v>
      </c>
      <c r="AD792">
        <v>1</v>
      </c>
      <c r="AE792">
        <v>0</v>
      </c>
      <c r="AF792" t="s">
        <v>3</v>
      </c>
      <c r="AG792">
        <v>1.85</v>
      </c>
      <c r="AH792">
        <v>2</v>
      </c>
      <c r="AI792">
        <v>48585846</v>
      </c>
      <c r="AJ792">
        <v>705</v>
      </c>
      <c r="AK792">
        <v>0</v>
      </c>
      <c r="AL792">
        <v>0</v>
      </c>
      <c r="AM792">
        <v>0</v>
      </c>
      <c r="AN792">
        <v>0</v>
      </c>
      <c r="AO792">
        <v>0</v>
      </c>
      <c r="AP792">
        <v>0</v>
      </c>
      <c r="AQ792">
        <v>0</v>
      </c>
      <c r="AR792">
        <v>0</v>
      </c>
    </row>
    <row r="793" spans="1:44">
      <c r="A793">
        <f>ROW(Source!A289)</f>
        <v>289</v>
      </c>
      <c r="B793">
        <v>48585858</v>
      </c>
      <c r="C793">
        <v>48585839</v>
      </c>
      <c r="D793">
        <v>40489467</v>
      </c>
      <c r="E793">
        <v>1</v>
      </c>
      <c r="F793">
        <v>1</v>
      </c>
      <c r="G793">
        <v>1</v>
      </c>
      <c r="H793">
        <v>3</v>
      </c>
      <c r="I793" t="s">
        <v>1455</v>
      </c>
      <c r="J793" t="s">
        <v>1456</v>
      </c>
      <c r="K793" t="s">
        <v>1457</v>
      </c>
      <c r="L793">
        <v>1348</v>
      </c>
      <c r="N793">
        <v>1009</v>
      </c>
      <c r="O793" t="s">
        <v>40</v>
      </c>
      <c r="P793" t="s">
        <v>40</v>
      </c>
      <c r="Q793">
        <v>1000</v>
      </c>
      <c r="X793">
        <v>4.4999999999999997E-3</v>
      </c>
      <c r="Y793">
        <v>9628</v>
      </c>
      <c r="Z793">
        <v>0</v>
      </c>
      <c r="AA793">
        <v>0</v>
      </c>
      <c r="AB793">
        <v>0</v>
      </c>
      <c r="AC793">
        <v>0</v>
      </c>
      <c r="AD793">
        <v>1</v>
      </c>
      <c r="AE793">
        <v>0</v>
      </c>
      <c r="AF793" t="s">
        <v>3</v>
      </c>
      <c r="AG793">
        <v>4.4999999999999997E-3</v>
      </c>
      <c r="AH793">
        <v>2</v>
      </c>
      <c r="AI793">
        <v>48585847</v>
      </c>
      <c r="AJ793">
        <v>706</v>
      </c>
      <c r="AK793">
        <v>0</v>
      </c>
      <c r="AL793">
        <v>0</v>
      </c>
      <c r="AM793">
        <v>0</v>
      </c>
      <c r="AN793">
        <v>0</v>
      </c>
      <c r="AO793">
        <v>0</v>
      </c>
      <c r="AP793">
        <v>0</v>
      </c>
      <c r="AQ793">
        <v>0</v>
      </c>
      <c r="AR793">
        <v>0</v>
      </c>
    </row>
    <row r="794" spans="1:44">
      <c r="A794">
        <f>ROW(Source!A289)</f>
        <v>289</v>
      </c>
      <c r="B794">
        <v>48585859</v>
      </c>
      <c r="C794">
        <v>48585839</v>
      </c>
      <c r="D794">
        <v>40489263</v>
      </c>
      <c r="E794">
        <v>1</v>
      </c>
      <c r="F794">
        <v>1</v>
      </c>
      <c r="G794">
        <v>1</v>
      </c>
      <c r="H794">
        <v>3</v>
      </c>
      <c r="I794" t="s">
        <v>1643</v>
      </c>
      <c r="J794" t="s">
        <v>1644</v>
      </c>
      <c r="K794" t="s">
        <v>1645</v>
      </c>
      <c r="L794">
        <v>1358</v>
      </c>
      <c r="N794">
        <v>1010</v>
      </c>
      <c r="O794" t="s">
        <v>506</v>
      </c>
      <c r="P794" t="s">
        <v>506</v>
      </c>
      <c r="Q794">
        <v>10</v>
      </c>
      <c r="X794">
        <v>8.9</v>
      </c>
      <c r="Y794">
        <v>0</v>
      </c>
      <c r="Z794">
        <v>0</v>
      </c>
      <c r="AA794">
        <v>0</v>
      </c>
      <c r="AB794">
        <v>0</v>
      </c>
      <c r="AC794">
        <v>0</v>
      </c>
      <c r="AD794">
        <v>0</v>
      </c>
      <c r="AE794">
        <v>0</v>
      </c>
      <c r="AF794" t="s">
        <v>3</v>
      </c>
      <c r="AG794">
        <v>8.9</v>
      </c>
      <c r="AH794">
        <v>3</v>
      </c>
      <c r="AI794">
        <v>-1</v>
      </c>
      <c r="AJ794" t="s">
        <v>3</v>
      </c>
      <c r="AK794">
        <v>0</v>
      </c>
      <c r="AL794">
        <v>0</v>
      </c>
      <c r="AM794">
        <v>0</v>
      </c>
      <c r="AN794">
        <v>0</v>
      </c>
      <c r="AO794">
        <v>0</v>
      </c>
      <c r="AP794">
        <v>0</v>
      </c>
      <c r="AQ794">
        <v>0</v>
      </c>
      <c r="AR794">
        <v>0</v>
      </c>
    </row>
    <row r="795" spans="1:44">
      <c r="A795">
        <f>ROW(Source!A289)</f>
        <v>289</v>
      </c>
      <c r="B795">
        <v>48585860</v>
      </c>
      <c r="C795">
        <v>48585839</v>
      </c>
      <c r="D795">
        <v>40513485</v>
      </c>
      <c r="E795">
        <v>1</v>
      </c>
      <c r="F795">
        <v>1</v>
      </c>
      <c r="G795">
        <v>1</v>
      </c>
      <c r="H795">
        <v>3</v>
      </c>
      <c r="I795" t="s">
        <v>720</v>
      </c>
      <c r="J795" t="s">
        <v>723</v>
      </c>
      <c r="K795" t="s">
        <v>721</v>
      </c>
      <c r="L795">
        <v>1033</v>
      </c>
      <c r="N795">
        <v>1013</v>
      </c>
      <c r="O795" t="s">
        <v>722</v>
      </c>
      <c r="P795" t="s">
        <v>722</v>
      </c>
      <c r="Q795">
        <v>1</v>
      </c>
      <c r="X795">
        <v>100</v>
      </c>
      <c r="Y795">
        <v>209</v>
      </c>
      <c r="Z795">
        <v>0</v>
      </c>
      <c r="AA795">
        <v>0</v>
      </c>
      <c r="AB795">
        <v>0</v>
      </c>
      <c r="AC795">
        <v>0</v>
      </c>
      <c r="AD795">
        <v>1</v>
      </c>
      <c r="AE795">
        <v>0</v>
      </c>
      <c r="AF795" t="s">
        <v>3</v>
      </c>
      <c r="AG795">
        <v>100</v>
      </c>
      <c r="AH795">
        <v>3</v>
      </c>
      <c r="AI795">
        <v>-1</v>
      </c>
      <c r="AJ795" t="s">
        <v>3</v>
      </c>
      <c r="AK795">
        <v>0</v>
      </c>
      <c r="AL795">
        <v>0</v>
      </c>
      <c r="AM795">
        <v>0</v>
      </c>
      <c r="AN795">
        <v>0</v>
      </c>
      <c r="AO795">
        <v>0</v>
      </c>
      <c r="AP795">
        <v>0</v>
      </c>
      <c r="AQ795">
        <v>0</v>
      </c>
      <c r="AR795">
        <v>0</v>
      </c>
    </row>
    <row r="796" spans="1:44">
      <c r="A796">
        <f>ROW(Source!A289)</f>
        <v>289</v>
      </c>
      <c r="B796">
        <v>48585861</v>
      </c>
      <c r="C796">
        <v>48585839</v>
      </c>
      <c r="D796">
        <v>40513473</v>
      </c>
      <c r="E796">
        <v>1</v>
      </c>
      <c r="F796">
        <v>1</v>
      </c>
      <c r="G796">
        <v>1</v>
      </c>
      <c r="H796">
        <v>3</v>
      </c>
      <c r="I796" t="s">
        <v>1458</v>
      </c>
      <c r="J796" t="s">
        <v>1459</v>
      </c>
      <c r="K796" t="s">
        <v>1460</v>
      </c>
      <c r="L796">
        <v>1035</v>
      </c>
      <c r="N796">
        <v>1013</v>
      </c>
      <c r="O796" t="s">
        <v>129</v>
      </c>
      <c r="P796" t="s">
        <v>129</v>
      </c>
      <c r="Q796">
        <v>1</v>
      </c>
      <c r="X796">
        <v>44.2</v>
      </c>
      <c r="Y796">
        <v>24.75</v>
      </c>
      <c r="Z796">
        <v>0</v>
      </c>
      <c r="AA796">
        <v>0</v>
      </c>
      <c r="AB796">
        <v>0</v>
      </c>
      <c r="AC796">
        <v>0</v>
      </c>
      <c r="AD796">
        <v>1</v>
      </c>
      <c r="AE796">
        <v>0</v>
      </c>
      <c r="AF796" t="s">
        <v>3</v>
      </c>
      <c r="AG796">
        <v>44.2</v>
      </c>
      <c r="AH796">
        <v>2</v>
      </c>
      <c r="AI796">
        <v>48585848</v>
      </c>
      <c r="AJ796">
        <v>707</v>
      </c>
      <c r="AK796">
        <v>0</v>
      </c>
      <c r="AL796">
        <v>0</v>
      </c>
      <c r="AM796">
        <v>0</v>
      </c>
      <c r="AN796">
        <v>0</v>
      </c>
      <c r="AO796">
        <v>0</v>
      </c>
      <c r="AP796">
        <v>0</v>
      </c>
      <c r="AQ796">
        <v>0</v>
      </c>
      <c r="AR796">
        <v>0</v>
      </c>
    </row>
    <row r="797" spans="1:44">
      <c r="A797">
        <f>ROW(Source!A289)</f>
        <v>289</v>
      </c>
      <c r="B797">
        <v>48585862</v>
      </c>
      <c r="C797">
        <v>48585839</v>
      </c>
      <c r="D797">
        <v>40513463</v>
      </c>
      <c r="E797">
        <v>1</v>
      </c>
      <c r="F797">
        <v>1</v>
      </c>
      <c r="G797">
        <v>1</v>
      </c>
      <c r="H797">
        <v>3</v>
      </c>
      <c r="I797" t="s">
        <v>1461</v>
      </c>
      <c r="J797" t="s">
        <v>1462</v>
      </c>
      <c r="K797" t="s">
        <v>1463</v>
      </c>
      <c r="L797">
        <v>1339</v>
      </c>
      <c r="N797">
        <v>1007</v>
      </c>
      <c r="O797" t="s">
        <v>1040</v>
      </c>
      <c r="P797" t="s">
        <v>1040</v>
      </c>
      <c r="Q797">
        <v>1</v>
      </c>
      <c r="X797">
        <v>0.67</v>
      </c>
      <c r="Y797">
        <v>46.51</v>
      </c>
      <c r="Z797">
        <v>0</v>
      </c>
      <c r="AA797">
        <v>0</v>
      </c>
      <c r="AB797">
        <v>0</v>
      </c>
      <c r="AC797">
        <v>0</v>
      </c>
      <c r="AD797">
        <v>1</v>
      </c>
      <c r="AE797">
        <v>0</v>
      </c>
      <c r="AF797" t="s">
        <v>3</v>
      </c>
      <c r="AG797">
        <v>0.67</v>
      </c>
      <c r="AH797">
        <v>2</v>
      </c>
      <c r="AI797">
        <v>48585849</v>
      </c>
      <c r="AJ797">
        <v>708</v>
      </c>
      <c r="AK797">
        <v>0</v>
      </c>
      <c r="AL797">
        <v>0</v>
      </c>
      <c r="AM797">
        <v>0</v>
      </c>
      <c r="AN797">
        <v>0</v>
      </c>
      <c r="AO797">
        <v>0</v>
      </c>
      <c r="AP797">
        <v>0</v>
      </c>
      <c r="AQ797">
        <v>0</v>
      </c>
      <c r="AR797">
        <v>0</v>
      </c>
    </row>
    <row r="798" spans="1:44">
      <c r="A798">
        <f>ROW(Source!A289)</f>
        <v>289</v>
      </c>
      <c r="B798">
        <v>48585863</v>
      </c>
      <c r="C798">
        <v>48585839</v>
      </c>
      <c r="D798">
        <v>40525967</v>
      </c>
      <c r="E798">
        <v>1</v>
      </c>
      <c r="F798">
        <v>1</v>
      </c>
      <c r="G798">
        <v>1</v>
      </c>
      <c r="H798">
        <v>3</v>
      </c>
      <c r="I798" t="s">
        <v>1090</v>
      </c>
      <c r="J798" t="s">
        <v>1091</v>
      </c>
      <c r="K798" t="s">
        <v>1092</v>
      </c>
      <c r="L798">
        <v>1339</v>
      </c>
      <c r="N798">
        <v>1007</v>
      </c>
      <c r="O798" t="s">
        <v>1040</v>
      </c>
      <c r="P798" t="s">
        <v>1040</v>
      </c>
      <c r="Q798">
        <v>1</v>
      </c>
      <c r="X798">
        <v>15</v>
      </c>
      <c r="Y798">
        <v>2.4700000000000002</v>
      </c>
      <c r="Z798">
        <v>0</v>
      </c>
      <c r="AA798">
        <v>0</v>
      </c>
      <c r="AB798">
        <v>0</v>
      </c>
      <c r="AC798">
        <v>0</v>
      </c>
      <c r="AD798">
        <v>1</v>
      </c>
      <c r="AE798">
        <v>0</v>
      </c>
      <c r="AF798" t="s">
        <v>3</v>
      </c>
      <c r="AG798">
        <v>15</v>
      </c>
      <c r="AH798">
        <v>2</v>
      </c>
      <c r="AI798">
        <v>48585850</v>
      </c>
      <c r="AJ798">
        <v>709</v>
      </c>
      <c r="AK798">
        <v>0</v>
      </c>
      <c r="AL798">
        <v>0</v>
      </c>
      <c r="AM798">
        <v>0</v>
      </c>
      <c r="AN798">
        <v>0</v>
      </c>
      <c r="AO798">
        <v>0</v>
      </c>
      <c r="AP798">
        <v>0</v>
      </c>
      <c r="AQ798">
        <v>0</v>
      </c>
      <c r="AR798">
        <v>0</v>
      </c>
    </row>
    <row r="799" spans="1:44">
      <c r="A799">
        <f>ROW(Source!A293)</f>
        <v>293</v>
      </c>
      <c r="B799">
        <v>48585881</v>
      </c>
      <c r="C799">
        <v>48585867</v>
      </c>
      <c r="D799">
        <v>23146426</v>
      </c>
      <c r="E799">
        <v>1</v>
      </c>
      <c r="F799">
        <v>1</v>
      </c>
      <c r="G799">
        <v>1</v>
      </c>
      <c r="H799">
        <v>1</v>
      </c>
      <c r="I799" t="s">
        <v>1102</v>
      </c>
      <c r="J799" t="s">
        <v>3</v>
      </c>
      <c r="K799" t="s">
        <v>1103</v>
      </c>
      <c r="L799">
        <v>1369</v>
      </c>
      <c r="N799">
        <v>1013</v>
      </c>
      <c r="O799" t="s">
        <v>991</v>
      </c>
      <c r="P799" t="s">
        <v>991</v>
      </c>
      <c r="Q799">
        <v>1</v>
      </c>
      <c r="X799">
        <v>190.24</v>
      </c>
      <c r="Y799">
        <v>0</v>
      </c>
      <c r="Z799">
        <v>0</v>
      </c>
      <c r="AA799">
        <v>0</v>
      </c>
      <c r="AB799">
        <v>9.27</v>
      </c>
      <c r="AC799">
        <v>0</v>
      </c>
      <c r="AD799">
        <v>1</v>
      </c>
      <c r="AE799">
        <v>1</v>
      </c>
      <c r="AF799" t="s">
        <v>3</v>
      </c>
      <c r="AG799">
        <v>190.24</v>
      </c>
      <c r="AH799">
        <v>2</v>
      </c>
      <c r="AI799">
        <v>48585868</v>
      </c>
      <c r="AJ799">
        <v>710</v>
      </c>
      <c r="AK799">
        <v>0</v>
      </c>
      <c r="AL799">
        <v>0</v>
      </c>
      <c r="AM799">
        <v>0</v>
      </c>
      <c r="AN799">
        <v>0</v>
      </c>
      <c r="AO799">
        <v>0</v>
      </c>
      <c r="AP799">
        <v>0</v>
      </c>
      <c r="AQ799">
        <v>0</v>
      </c>
      <c r="AR799">
        <v>0</v>
      </c>
    </row>
    <row r="800" spans="1:44">
      <c r="A800">
        <f>ROW(Source!A293)</f>
        <v>293</v>
      </c>
      <c r="B800">
        <v>48585882</v>
      </c>
      <c r="C800">
        <v>48585867</v>
      </c>
      <c r="D800">
        <v>121548</v>
      </c>
      <c r="E800">
        <v>1</v>
      </c>
      <c r="F800">
        <v>1</v>
      </c>
      <c r="G800">
        <v>1</v>
      </c>
      <c r="H800">
        <v>1</v>
      </c>
      <c r="I800" t="s">
        <v>24</v>
      </c>
      <c r="J800" t="s">
        <v>3</v>
      </c>
      <c r="K800" t="s">
        <v>992</v>
      </c>
      <c r="L800">
        <v>608254</v>
      </c>
      <c r="N800">
        <v>1013</v>
      </c>
      <c r="O800" t="s">
        <v>993</v>
      </c>
      <c r="P800" t="s">
        <v>993</v>
      </c>
      <c r="Q800">
        <v>1</v>
      </c>
      <c r="X800">
        <v>13.42</v>
      </c>
      <c r="Y800">
        <v>0</v>
      </c>
      <c r="Z800">
        <v>0</v>
      </c>
      <c r="AA800">
        <v>0</v>
      </c>
      <c r="AB800">
        <v>0</v>
      </c>
      <c r="AC800">
        <v>0</v>
      </c>
      <c r="AD800">
        <v>1</v>
      </c>
      <c r="AE800">
        <v>2</v>
      </c>
      <c r="AF800" t="s">
        <v>3</v>
      </c>
      <c r="AG800">
        <v>13.42</v>
      </c>
      <c r="AH800">
        <v>2</v>
      </c>
      <c r="AI800">
        <v>48585869</v>
      </c>
      <c r="AJ800">
        <v>711</v>
      </c>
      <c r="AK800">
        <v>0</v>
      </c>
      <c r="AL800">
        <v>0</v>
      </c>
      <c r="AM800">
        <v>0</v>
      </c>
      <c r="AN800">
        <v>0</v>
      </c>
      <c r="AO800">
        <v>0</v>
      </c>
      <c r="AP800">
        <v>0</v>
      </c>
      <c r="AQ800">
        <v>0</v>
      </c>
      <c r="AR800">
        <v>0</v>
      </c>
    </row>
    <row r="801" spans="1:44">
      <c r="A801">
        <f>ROW(Source!A293)</f>
        <v>293</v>
      </c>
      <c r="B801">
        <v>48585883</v>
      </c>
      <c r="C801">
        <v>48585867</v>
      </c>
      <c r="D801">
        <v>40546929</v>
      </c>
      <c r="E801">
        <v>1</v>
      </c>
      <c r="F801">
        <v>1</v>
      </c>
      <c r="G801">
        <v>1</v>
      </c>
      <c r="H801">
        <v>2</v>
      </c>
      <c r="I801" t="s">
        <v>1049</v>
      </c>
      <c r="J801" t="s">
        <v>1050</v>
      </c>
      <c r="K801" t="s">
        <v>1051</v>
      </c>
      <c r="L801">
        <v>1368</v>
      </c>
      <c r="N801">
        <v>1011</v>
      </c>
      <c r="O801" t="s">
        <v>997</v>
      </c>
      <c r="P801" t="s">
        <v>997</v>
      </c>
      <c r="Q801">
        <v>1</v>
      </c>
      <c r="X801">
        <v>0.05</v>
      </c>
      <c r="Y801">
        <v>0</v>
      </c>
      <c r="Z801">
        <v>103.49</v>
      </c>
      <c r="AA801">
        <v>12.1</v>
      </c>
      <c r="AB801">
        <v>0</v>
      </c>
      <c r="AC801">
        <v>0</v>
      </c>
      <c r="AD801">
        <v>1</v>
      </c>
      <c r="AE801">
        <v>0</v>
      </c>
      <c r="AF801" t="s">
        <v>3</v>
      </c>
      <c r="AG801">
        <v>0.05</v>
      </c>
      <c r="AH801">
        <v>2</v>
      </c>
      <c r="AI801">
        <v>48585870</v>
      </c>
      <c r="AJ801">
        <v>712</v>
      </c>
      <c r="AK801">
        <v>0</v>
      </c>
      <c r="AL801">
        <v>0</v>
      </c>
      <c r="AM801">
        <v>0</v>
      </c>
      <c r="AN801">
        <v>0</v>
      </c>
      <c r="AO801">
        <v>0</v>
      </c>
      <c r="AP801">
        <v>0</v>
      </c>
      <c r="AQ801">
        <v>0</v>
      </c>
      <c r="AR801">
        <v>0</v>
      </c>
    </row>
    <row r="802" spans="1:44">
      <c r="A802">
        <f>ROW(Source!A293)</f>
        <v>293</v>
      </c>
      <c r="B802">
        <v>48585884</v>
      </c>
      <c r="C802">
        <v>48585867</v>
      </c>
      <c r="D802">
        <v>40547010</v>
      </c>
      <c r="E802">
        <v>1</v>
      </c>
      <c r="F802">
        <v>1</v>
      </c>
      <c r="G802">
        <v>1</v>
      </c>
      <c r="H802">
        <v>2</v>
      </c>
      <c r="I802" t="s">
        <v>1052</v>
      </c>
      <c r="J802" t="s">
        <v>1053</v>
      </c>
      <c r="K802" t="s">
        <v>1054</v>
      </c>
      <c r="L802">
        <v>1368</v>
      </c>
      <c r="N802">
        <v>1011</v>
      </c>
      <c r="O802" t="s">
        <v>997</v>
      </c>
      <c r="P802" t="s">
        <v>997</v>
      </c>
      <c r="Q802">
        <v>1</v>
      </c>
      <c r="X802">
        <v>0.03</v>
      </c>
      <c r="Y802">
        <v>0</v>
      </c>
      <c r="Z802">
        <v>124.14</v>
      </c>
      <c r="AA802">
        <v>12.1</v>
      </c>
      <c r="AB802">
        <v>0</v>
      </c>
      <c r="AC802">
        <v>0</v>
      </c>
      <c r="AD802">
        <v>1</v>
      </c>
      <c r="AE802">
        <v>0</v>
      </c>
      <c r="AF802" t="s">
        <v>3</v>
      </c>
      <c r="AG802">
        <v>0.03</v>
      </c>
      <c r="AH802">
        <v>2</v>
      </c>
      <c r="AI802">
        <v>48585871</v>
      </c>
      <c r="AJ802">
        <v>713</v>
      </c>
      <c r="AK802">
        <v>0</v>
      </c>
      <c r="AL802">
        <v>0</v>
      </c>
      <c r="AM802">
        <v>0</v>
      </c>
      <c r="AN802">
        <v>0</v>
      </c>
      <c r="AO802">
        <v>0</v>
      </c>
      <c r="AP802">
        <v>0</v>
      </c>
      <c r="AQ802">
        <v>0</v>
      </c>
      <c r="AR802">
        <v>0</v>
      </c>
    </row>
    <row r="803" spans="1:44">
      <c r="A803">
        <f>ROW(Source!A293)</f>
        <v>293</v>
      </c>
      <c r="B803">
        <v>48585885</v>
      </c>
      <c r="C803">
        <v>48585867</v>
      </c>
      <c r="D803">
        <v>40547416</v>
      </c>
      <c r="E803">
        <v>1</v>
      </c>
      <c r="F803">
        <v>1</v>
      </c>
      <c r="G803">
        <v>1</v>
      </c>
      <c r="H803">
        <v>2</v>
      </c>
      <c r="I803" t="s">
        <v>1275</v>
      </c>
      <c r="J803" t="s">
        <v>1276</v>
      </c>
      <c r="K803" t="s">
        <v>1277</v>
      </c>
      <c r="L803">
        <v>1368</v>
      </c>
      <c r="N803">
        <v>1011</v>
      </c>
      <c r="O803" t="s">
        <v>997</v>
      </c>
      <c r="P803" t="s">
        <v>997</v>
      </c>
      <c r="Q803">
        <v>1</v>
      </c>
      <c r="X803">
        <v>13.34</v>
      </c>
      <c r="Y803">
        <v>0</v>
      </c>
      <c r="Z803">
        <v>101.79</v>
      </c>
      <c r="AA803">
        <v>12.1</v>
      </c>
      <c r="AB803">
        <v>0</v>
      </c>
      <c r="AC803">
        <v>0</v>
      </c>
      <c r="AD803">
        <v>1</v>
      </c>
      <c r="AE803">
        <v>0</v>
      </c>
      <c r="AF803" t="s">
        <v>3</v>
      </c>
      <c r="AG803">
        <v>13.34</v>
      </c>
      <c r="AH803">
        <v>2</v>
      </c>
      <c r="AI803">
        <v>48585872</v>
      </c>
      <c r="AJ803">
        <v>714</v>
      </c>
      <c r="AK803">
        <v>0</v>
      </c>
      <c r="AL803">
        <v>0</v>
      </c>
      <c r="AM803">
        <v>0</v>
      </c>
      <c r="AN803">
        <v>0</v>
      </c>
      <c r="AO803">
        <v>0</v>
      </c>
      <c r="AP803">
        <v>0</v>
      </c>
      <c r="AQ803">
        <v>0</v>
      </c>
      <c r="AR803">
        <v>0</v>
      </c>
    </row>
    <row r="804" spans="1:44">
      <c r="A804">
        <f>ROW(Source!A293)</f>
        <v>293</v>
      </c>
      <c r="B804">
        <v>48585886</v>
      </c>
      <c r="C804">
        <v>48585867</v>
      </c>
      <c r="D804">
        <v>40548857</v>
      </c>
      <c r="E804">
        <v>1</v>
      </c>
      <c r="F804">
        <v>1</v>
      </c>
      <c r="G804">
        <v>1</v>
      </c>
      <c r="H804">
        <v>2</v>
      </c>
      <c r="I804" t="s">
        <v>1028</v>
      </c>
      <c r="J804" t="s">
        <v>1029</v>
      </c>
      <c r="K804" t="s">
        <v>1030</v>
      </c>
      <c r="L804">
        <v>1368</v>
      </c>
      <c r="N804">
        <v>1011</v>
      </c>
      <c r="O804" t="s">
        <v>997</v>
      </c>
      <c r="P804" t="s">
        <v>997</v>
      </c>
      <c r="Q804">
        <v>1</v>
      </c>
      <c r="X804">
        <v>0.22</v>
      </c>
      <c r="Y804">
        <v>0</v>
      </c>
      <c r="Z804">
        <v>91.76</v>
      </c>
      <c r="AA804">
        <v>10.35</v>
      </c>
      <c r="AB804">
        <v>0</v>
      </c>
      <c r="AC804">
        <v>0</v>
      </c>
      <c r="AD804">
        <v>1</v>
      </c>
      <c r="AE804">
        <v>0</v>
      </c>
      <c r="AF804" t="s">
        <v>3</v>
      </c>
      <c r="AG804">
        <v>0.22</v>
      </c>
      <c r="AH804">
        <v>2</v>
      </c>
      <c r="AI804">
        <v>48585873</v>
      </c>
      <c r="AJ804">
        <v>715</v>
      </c>
      <c r="AK804">
        <v>0</v>
      </c>
      <c r="AL804">
        <v>0</v>
      </c>
      <c r="AM804">
        <v>0</v>
      </c>
      <c r="AN804">
        <v>0</v>
      </c>
      <c r="AO804">
        <v>0</v>
      </c>
      <c r="AP804">
        <v>0</v>
      </c>
      <c r="AQ804">
        <v>0</v>
      </c>
      <c r="AR804">
        <v>0</v>
      </c>
    </row>
    <row r="805" spans="1:44">
      <c r="A805">
        <f>ROW(Source!A293)</f>
        <v>293</v>
      </c>
      <c r="B805">
        <v>48585887</v>
      </c>
      <c r="C805">
        <v>48585867</v>
      </c>
      <c r="D805">
        <v>40489223</v>
      </c>
      <c r="E805">
        <v>1</v>
      </c>
      <c r="F805">
        <v>1</v>
      </c>
      <c r="G805">
        <v>1</v>
      </c>
      <c r="H805">
        <v>3</v>
      </c>
      <c r="I805" t="s">
        <v>1278</v>
      </c>
      <c r="J805" t="s">
        <v>1279</v>
      </c>
      <c r="K805" t="s">
        <v>1280</v>
      </c>
      <c r="L805">
        <v>1348</v>
      </c>
      <c r="N805">
        <v>1009</v>
      </c>
      <c r="O805" t="s">
        <v>40</v>
      </c>
      <c r="P805" t="s">
        <v>40</v>
      </c>
      <c r="Q805">
        <v>1000</v>
      </c>
      <c r="X805">
        <v>8.4999999999999995E-4</v>
      </c>
      <c r="Y805">
        <v>22558</v>
      </c>
      <c r="Z805">
        <v>0</v>
      </c>
      <c r="AA805">
        <v>0</v>
      </c>
      <c r="AB805">
        <v>0</v>
      </c>
      <c r="AC805">
        <v>0</v>
      </c>
      <c r="AD805">
        <v>1</v>
      </c>
      <c r="AE805">
        <v>0</v>
      </c>
      <c r="AF805" t="s">
        <v>3</v>
      </c>
      <c r="AG805">
        <v>8.4999999999999995E-4</v>
      </c>
      <c r="AH805">
        <v>2</v>
      </c>
      <c r="AI805">
        <v>48585874</v>
      </c>
      <c r="AJ805">
        <v>716</v>
      </c>
      <c r="AK805">
        <v>0</v>
      </c>
      <c r="AL805">
        <v>0</v>
      </c>
      <c r="AM805">
        <v>0</v>
      </c>
      <c r="AN805">
        <v>0</v>
      </c>
      <c r="AO805">
        <v>0</v>
      </c>
      <c r="AP805">
        <v>0</v>
      </c>
      <c r="AQ805">
        <v>0</v>
      </c>
      <c r="AR805">
        <v>0</v>
      </c>
    </row>
    <row r="806" spans="1:44">
      <c r="A806">
        <f>ROW(Source!A293)</f>
        <v>293</v>
      </c>
      <c r="B806">
        <v>48585888</v>
      </c>
      <c r="C806">
        <v>48585867</v>
      </c>
      <c r="D806">
        <v>40484313</v>
      </c>
      <c r="E806">
        <v>1</v>
      </c>
      <c r="F806">
        <v>1</v>
      </c>
      <c r="G806">
        <v>1</v>
      </c>
      <c r="H806">
        <v>3</v>
      </c>
      <c r="I806" t="s">
        <v>1281</v>
      </c>
      <c r="J806" t="s">
        <v>1282</v>
      </c>
      <c r="K806" t="s">
        <v>1283</v>
      </c>
      <c r="L806">
        <v>1346</v>
      </c>
      <c r="N806">
        <v>1009</v>
      </c>
      <c r="O806" t="s">
        <v>220</v>
      </c>
      <c r="P806" t="s">
        <v>220</v>
      </c>
      <c r="Q806">
        <v>1</v>
      </c>
      <c r="X806">
        <v>0.25</v>
      </c>
      <c r="Y806">
        <v>28.93</v>
      </c>
      <c r="Z806">
        <v>0</v>
      </c>
      <c r="AA806">
        <v>0</v>
      </c>
      <c r="AB806">
        <v>0</v>
      </c>
      <c r="AC806">
        <v>0</v>
      </c>
      <c r="AD806">
        <v>1</v>
      </c>
      <c r="AE806">
        <v>0</v>
      </c>
      <c r="AF806" t="s">
        <v>3</v>
      </c>
      <c r="AG806">
        <v>0.25</v>
      </c>
      <c r="AH806">
        <v>2</v>
      </c>
      <c r="AI806">
        <v>48585875</v>
      </c>
      <c r="AJ806">
        <v>717</v>
      </c>
      <c r="AK806">
        <v>0</v>
      </c>
      <c r="AL806">
        <v>0</v>
      </c>
      <c r="AM806">
        <v>0</v>
      </c>
      <c r="AN806">
        <v>0</v>
      </c>
      <c r="AO806">
        <v>0</v>
      </c>
      <c r="AP806">
        <v>0</v>
      </c>
      <c r="AQ806">
        <v>0</v>
      </c>
      <c r="AR806">
        <v>0</v>
      </c>
    </row>
    <row r="807" spans="1:44">
      <c r="A807">
        <f>ROW(Source!A293)</f>
        <v>293</v>
      </c>
      <c r="B807">
        <v>48585889</v>
      </c>
      <c r="C807">
        <v>48585867</v>
      </c>
      <c r="D807">
        <v>40482981</v>
      </c>
      <c r="E807">
        <v>1</v>
      </c>
      <c r="F807">
        <v>1</v>
      </c>
      <c r="G807">
        <v>1</v>
      </c>
      <c r="H807">
        <v>3</v>
      </c>
      <c r="I807" t="s">
        <v>1284</v>
      </c>
      <c r="J807" t="s">
        <v>1285</v>
      </c>
      <c r="K807" t="s">
        <v>1286</v>
      </c>
      <c r="L807">
        <v>1356</v>
      </c>
      <c r="N807">
        <v>1010</v>
      </c>
      <c r="O807" t="s">
        <v>898</v>
      </c>
      <c r="P807" t="s">
        <v>898</v>
      </c>
      <c r="Q807">
        <v>1000</v>
      </c>
      <c r="X807">
        <v>0.1</v>
      </c>
      <c r="Y807">
        <v>253.8</v>
      </c>
      <c r="Z807">
        <v>0</v>
      </c>
      <c r="AA807">
        <v>0</v>
      </c>
      <c r="AB807">
        <v>0</v>
      </c>
      <c r="AC807">
        <v>0</v>
      </c>
      <c r="AD807">
        <v>1</v>
      </c>
      <c r="AE807">
        <v>0</v>
      </c>
      <c r="AF807" t="s">
        <v>3</v>
      </c>
      <c r="AG807">
        <v>0.1</v>
      </c>
      <c r="AH807">
        <v>2</v>
      </c>
      <c r="AI807">
        <v>48585876</v>
      </c>
      <c r="AJ807">
        <v>718</v>
      </c>
      <c r="AK807">
        <v>0</v>
      </c>
      <c r="AL807">
        <v>0</v>
      </c>
      <c r="AM807">
        <v>0</v>
      </c>
      <c r="AN807">
        <v>0</v>
      </c>
      <c r="AO807">
        <v>0</v>
      </c>
      <c r="AP807">
        <v>0</v>
      </c>
      <c r="AQ807">
        <v>0</v>
      </c>
      <c r="AR807">
        <v>0</v>
      </c>
    </row>
    <row r="808" spans="1:44">
      <c r="A808">
        <f>ROW(Source!A293)</f>
        <v>293</v>
      </c>
      <c r="B808">
        <v>48585890</v>
      </c>
      <c r="C808">
        <v>48585867</v>
      </c>
      <c r="D808">
        <v>40487646</v>
      </c>
      <c r="E808">
        <v>1</v>
      </c>
      <c r="F808">
        <v>1</v>
      </c>
      <c r="G808">
        <v>1</v>
      </c>
      <c r="H808">
        <v>3</v>
      </c>
      <c r="I808" t="s">
        <v>1287</v>
      </c>
      <c r="J808" t="s">
        <v>1288</v>
      </c>
      <c r="K808" t="s">
        <v>1289</v>
      </c>
      <c r="L808">
        <v>1346</v>
      </c>
      <c r="N808">
        <v>1009</v>
      </c>
      <c r="O808" t="s">
        <v>220</v>
      </c>
      <c r="P808" t="s">
        <v>220</v>
      </c>
      <c r="Q808">
        <v>1</v>
      </c>
      <c r="X808">
        <v>0.55000000000000004</v>
      </c>
      <c r="Y808">
        <v>25.38</v>
      </c>
      <c r="Z808">
        <v>0</v>
      </c>
      <c r="AA808">
        <v>0</v>
      </c>
      <c r="AB808">
        <v>0</v>
      </c>
      <c r="AC808">
        <v>0</v>
      </c>
      <c r="AD808">
        <v>1</v>
      </c>
      <c r="AE808">
        <v>0</v>
      </c>
      <c r="AF808" t="s">
        <v>3</v>
      </c>
      <c r="AG808">
        <v>0.55000000000000004</v>
      </c>
      <c r="AH808">
        <v>2</v>
      </c>
      <c r="AI808">
        <v>48585877</v>
      </c>
      <c r="AJ808">
        <v>719</v>
      </c>
      <c r="AK808">
        <v>0</v>
      </c>
      <c r="AL808">
        <v>0</v>
      </c>
      <c r="AM808">
        <v>0</v>
      </c>
      <c r="AN808">
        <v>0</v>
      </c>
      <c r="AO808">
        <v>0</v>
      </c>
      <c r="AP808">
        <v>0</v>
      </c>
      <c r="AQ808">
        <v>0</v>
      </c>
      <c r="AR808">
        <v>0</v>
      </c>
    </row>
    <row r="809" spans="1:44">
      <c r="A809">
        <f>ROW(Source!A293)</f>
        <v>293</v>
      </c>
      <c r="B809">
        <v>48585891</v>
      </c>
      <c r="C809">
        <v>48585867</v>
      </c>
      <c r="D809">
        <v>40492540</v>
      </c>
      <c r="E809">
        <v>1</v>
      </c>
      <c r="F809">
        <v>1</v>
      </c>
      <c r="G809">
        <v>1</v>
      </c>
      <c r="H809">
        <v>3</v>
      </c>
      <c r="I809" t="s">
        <v>1592</v>
      </c>
      <c r="J809" t="s">
        <v>1593</v>
      </c>
      <c r="K809" t="s">
        <v>1594</v>
      </c>
      <c r="L809">
        <v>1354</v>
      </c>
      <c r="N809">
        <v>1010</v>
      </c>
      <c r="O809" t="s">
        <v>170</v>
      </c>
      <c r="P809" t="s">
        <v>170</v>
      </c>
      <c r="Q809">
        <v>1</v>
      </c>
      <c r="X809">
        <v>0</v>
      </c>
      <c r="Y809">
        <v>0</v>
      </c>
      <c r="Z809">
        <v>0</v>
      </c>
      <c r="AA809">
        <v>0</v>
      </c>
      <c r="AB809">
        <v>0</v>
      </c>
      <c r="AC809">
        <v>1</v>
      </c>
      <c r="AD809">
        <v>0</v>
      </c>
      <c r="AE809">
        <v>0</v>
      </c>
      <c r="AF809" t="s">
        <v>3</v>
      </c>
      <c r="AG809">
        <v>0</v>
      </c>
      <c r="AH809">
        <v>3</v>
      </c>
      <c r="AI809">
        <v>-1</v>
      </c>
      <c r="AJ809" t="s">
        <v>3</v>
      </c>
      <c r="AK809">
        <v>0</v>
      </c>
      <c r="AL809">
        <v>0</v>
      </c>
      <c r="AM809">
        <v>0</v>
      </c>
      <c r="AN809">
        <v>0</v>
      </c>
      <c r="AO809">
        <v>0</v>
      </c>
      <c r="AP809">
        <v>0</v>
      </c>
      <c r="AQ809">
        <v>0</v>
      </c>
      <c r="AR809">
        <v>0</v>
      </c>
    </row>
    <row r="810" spans="1:44">
      <c r="A810">
        <f>ROW(Source!A293)</f>
        <v>293</v>
      </c>
      <c r="B810">
        <v>48585892</v>
      </c>
      <c r="C810">
        <v>48585867</v>
      </c>
      <c r="D810">
        <v>40496702</v>
      </c>
      <c r="E810">
        <v>1</v>
      </c>
      <c r="F810">
        <v>1</v>
      </c>
      <c r="G810">
        <v>1</v>
      </c>
      <c r="H810">
        <v>3</v>
      </c>
      <c r="I810" t="s">
        <v>1290</v>
      </c>
      <c r="J810" t="s">
        <v>1291</v>
      </c>
      <c r="K810" t="s">
        <v>1292</v>
      </c>
      <c r="L810">
        <v>1346</v>
      </c>
      <c r="N810">
        <v>1009</v>
      </c>
      <c r="O810" t="s">
        <v>220</v>
      </c>
      <c r="P810" t="s">
        <v>220</v>
      </c>
      <c r="Q810">
        <v>1</v>
      </c>
      <c r="X810">
        <v>0.25</v>
      </c>
      <c r="Y810">
        <v>12.05</v>
      </c>
      <c r="Z810">
        <v>0</v>
      </c>
      <c r="AA810">
        <v>0</v>
      </c>
      <c r="AB810">
        <v>0</v>
      </c>
      <c r="AC810">
        <v>0</v>
      </c>
      <c r="AD810">
        <v>1</v>
      </c>
      <c r="AE810">
        <v>0</v>
      </c>
      <c r="AF810" t="s">
        <v>3</v>
      </c>
      <c r="AG810">
        <v>0.25</v>
      </c>
      <c r="AH810">
        <v>2</v>
      </c>
      <c r="AI810">
        <v>48585878</v>
      </c>
      <c r="AJ810">
        <v>720</v>
      </c>
      <c r="AK810">
        <v>0</v>
      </c>
      <c r="AL810">
        <v>0</v>
      </c>
      <c r="AM810">
        <v>0</v>
      </c>
      <c r="AN810">
        <v>0</v>
      </c>
      <c r="AO810">
        <v>0</v>
      </c>
      <c r="AP810">
        <v>0</v>
      </c>
      <c r="AQ810">
        <v>0</v>
      </c>
      <c r="AR810">
        <v>0</v>
      </c>
    </row>
    <row r="811" spans="1:44">
      <c r="A811">
        <f>ROW(Source!A293)</f>
        <v>293</v>
      </c>
      <c r="B811">
        <v>48585893</v>
      </c>
      <c r="C811">
        <v>48585867</v>
      </c>
      <c r="D811">
        <v>40512524</v>
      </c>
      <c r="E811">
        <v>1</v>
      </c>
      <c r="F811">
        <v>1</v>
      </c>
      <c r="G811">
        <v>1</v>
      </c>
      <c r="H811">
        <v>3</v>
      </c>
      <c r="I811" t="s">
        <v>1595</v>
      </c>
      <c r="J811" t="s">
        <v>1596</v>
      </c>
      <c r="K811" t="s">
        <v>1597</v>
      </c>
      <c r="L811">
        <v>1346</v>
      </c>
      <c r="N811">
        <v>1009</v>
      </c>
      <c r="O811" t="s">
        <v>220</v>
      </c>
      <c r="P811" t="s">
        <v>220</v>
      </c>
      <c r="Q811">
        <v>1</v>
      </c>
      <c r="X811">
        <v>0</v>
      </c>
      <c r="Y811">
        <v>0</v>
      </c>
      <c r="Z811">
        <v>0</v>
      </c>
      <c r="AA811">
        <v>0</v>
      </c>
      <c r="AB811">
        <v>0</v>
      </c>
      <c r="AC811">
        <v>1</v>
      </c>
      <c r="AD811">
        <v>0</v>
      </c>
      <c r="AE811">
        <v>0</v>
      </c>
      <c r="AF811" t="s">
        <v>3</v>
      </c>
      <c r="AG811">
        <v>0</v>
      </c>
      <c r="AH811">
        <v>3</v>
      </c>
      <c r="AI811">
        <v>-1</v>
      </c>
      <c r="AJ811" t="s">
        <v>3</v>
      </c>
      <c r="AK811">
        <v>0</v>
      </c>
      <c r="AL811">
        <v>0</v>
      </c>
      <c r="AM811">
        <v>0</v>
      </c>
      <c r="AN811">
        <v>0</v>
      </c>
      <c r="AO811">
        <v>0</v>
      </c>
      <c r="AP811">
        <v>0</v>
      </c>
      <c r="AQ811">
        <v>0</v>
      </c>
      <c r="AR811">
        <v>0</v>
      </c>
    </row>
    <row r="812" spans="1:44">
      <c r="A812">
        <f>ROW(Source!A293)</f>
        <v>293</v>
      </c>
      <c r="B812">
        <v>48585894</v>
      </c>
      <c r="C812">
        <v>48585867</v>
      </c>
      <c r="D812">
        <v>40516273</v>
      </c>
      <c r="E812">
        <v>1</v>
      </c>
      <c r="F812">
        <v>1</v>
      </c>
      <c r="G812">
        <v>1</v>
      </c>
      <c r="H812">
        <v>3</v>
      </c>
      <c r="I812" t="s">
        <v>1598</v>
      </c>
      <c r="J812" t="s">
        <v>1599</v>
      </c>
      <c r="K812" t="s">
        <v>1600</v>
      </c>
      <c r="L812">
        <v>1354</v>
      </c>
      <c r="N812">
        <v>1010</v>
      </c>
      <c r="O812" t="s">
        <v>170</v>
      </c>
      <c r="P812" t="s">
        <v>170</v>
      </c>
      <c r="Q812">
        <v>1</v>
      </c>
      <c r="X812">
        <v>0</v>
      </c>
      <c r="Y812">
        <v>0</v>
      </c>
      <c r="Z812">
        <v>0</v>
      </c>
      <c r="AA812">
        <v>0</v>
      </c>
      <c r="AB812">
        <v>0</v>
      </c>
      <c r="AC812">
        <v>1</v>
      </c>
      <c r="AD812">
        <v>0</v>
      </c>
      <c r="AE812">
        <v>0</v>
      </c>
      <c r="AF812" t="s">
        <v>3</v>
      </c>
      <c r="AG812">
        <v>0</v>
      </c>
      <c r="AH812">
        <v>3</v>
      </c>
      <c r="AI812">
        <v>-1</v>
      </c>
      <c r="AJ812" t="s">
        <v>3</v>
      </c>
      <c r="AK812">
        <v>0</v>
      </c>
      <c r="AL812">
        <v>0</v>
      </c>
      <c r="AM812">
        <v>0</v>
      </c>
      <c r="AN812">
        <v>0</v>
      </c>
      <c r="AO812">
        <v>0</v>
      </c>
      <c r="AP812">
        <v>0</v>
      </c>
      <c r="AQ812">
        <v>0</v>
      </c>
      <c r="AR812">
        <v>0</v>
      </c>
    </row>
    <row r="813" spans="1:44">
      <c r="A813">
        <f>ROW(Source!A293)</f>
        <v>293</v>
      </c>
      <c r="B813">
        <v>48585895</v>
      </c>
      <c r="C813">
        <v>48585867</v>
      </c>
      <c r="D813">
        <v>40525245</v>
      </c>
      <c r="E813">
        <v>1</v>
      </c>
      <c r="F813">
        <v>1</v>
      </c>
      <c r="G813">
        <v>1</v>
      </c>
      <c r="H813">
        <v>3</v>
      </c>
      <c r="I813" t="s">
        <v>1293</v>
      </c>
      <c r="J813" t="s">
        <v>1294</v>
      </c>
      <c r="K813" t="s">
        <v>1295</v>
      </c>
      <c r="L813">
        <v>1346</v>
      </c>
      <c r="N813">
        <v>1009</v>
      </c>
      <c r="O813" t="s">
        <v>220</v>
      </c>
      <c r="P813" t="s">
        <v>220</v>
      </c>
      <c r="Q813">
        <v>1</v>
      </c>
      <c r="X813">
        <v>1.6000000000000001E-3</v>
      </c>
      <c r="Y813">
        <v>1.42</v>
      </c>
      <c r="Z813">
        <v>0</v>
      </c>
      <c r="AA813">
        <v>0</v>
      </c>
      <c r="AB813">
        <v>0</v>
      </c>
      <c r="AC813">
        <v>0</v>
      </c>
      <c r="AD813">
        <v>1</v>
      </c>
      <c r="AE813">
        <v>0</v>
      </c>
      <c r="AF813" t="s">
        <v>3</v>
      </c>
      <c r="AG813">
        <v>1.6000000000000001E-3</v>
      </c>
      <c r="AH813">
        <v>2</v>
      </c>
      <c r="AI813">
        <v>48585879</v>
      </c>
      <c r="AJ813">
        <v>721</v>
      </c>
      <c r="AK813">
        <v>0</v>
      </c>
      <c r="AL813">
        <v>0</v>
      </c>
      <c r="AM813">
        <v>0</v>
      </c>
      <c r="AN813">
        <v>0</v>
      </c>
      <c r="AO813">
        <v>0</v>
      </c>
      <c r="AP813">
        <v>0</v>
      </c>
      <c r="AQ813">
        <v>0</v>
      </c>
      <c r="AR813">
        <v>0</v>
      </c>
    </row>
    <row r="814" spans="1:44">
      <c r="A814">
        <f>ROW(Source!A293)</f>
        <v>293</v>
      </c>
      <c r="B814">
        <v>48585896</v>
      </c>
      <c r="C814">
        <v>48585867</v>
      </c>
      <c r="D814">
        <v>40525967</v>
      </c>
      <c r="E814">
        <v>1</v>
      </c>
      <c r="F814">
        <v>1</v>
      </c>
      <c r="G814">
        <v>1</v>
      </c>
      <c r="H814">
        <v>3</v>
      </c>
      <c r="I814" t="s">
        <v>1090</v>
      </c>
      <c r="J814" t="s">
        <v>1091</v>
      </c>
      <c r="K814" t="s">
        <v>1092</v>
      </c>
      <c r="L814">
        <v>1339</v>
      </c>
      <c r="N814">
        <v>1007</v>
      </c>
      <c r="O814" t="s">
        <v>1040</v>
      </c>
      <c r="P814" t="s">
        <v>1040</v>
      </c>
      <c r="Q814">
        <v>1</v>
      </c>
      <c r="X814">
        <v>0.47</v>
      </c>
      <c r="Y814">
        <v>2.4700000000000002</v>
      </c>
      <c r="Z814">
        <v>0</v>
      </c>
      <c r="AA814">
        <v>0</v>
      </c>
      <c r="AB814">
        <v>0</v>
      </c>
      <c r="AC814">
        <v>0</v>
      </c>
      <c r="AD814">
        <v>1</v>
      </c>
      <c r="AE814">
        <v>0</v>
      </c>
      <c r="AF814" t="s">
        <v>3</v>
      </c>
      <c r="AG814">
        <v>0.47</v>
      </c>
      <c r="AH814">
        <v>2</v>
      </c>
      <c r="AI814">
        <v>48585880</v>
      </c>
      <c r="AJ814">
        <v>722</v>
      </c>
      <c r="AK814">
        <v>0</v>
      </c>
      <c r="AL814">
        <v>0</v>
      </c>
      <c r="AM814">
        <v>0</v>
      </c>
      <c r="AN814">
        <v>0</v>
      </c>
      <c r="AO814">
        <v>0</v>
      </c>
      <c r="AP814">
        <v>0</v>
      </c>
      <c r="AQ814">
        <v>0</v>
      </c>
      <c r="AR814">
        <v>0</v>
      </c>
    </row>
    <row r="815" spans="1:44">
      <c r="A815">
        <f>ROW(Source!A293)</f>
        <v>293</v>
      </c>
      <c r="B815">
        <v>48585897</v>
      </c>
      <c r="C815">
        <v>48585867</v>
      </c>
      <c r="D815">
        <v>40534137</v>
      </c>
      <c r="E815">
        <v>1</v>
      </c>
      <c r="F815">
        <v>1</v>
      </c>
      <c r="G815">
        <v>1</v>
      </c>
      <c r="H815">
        <v>3</v>
      </c>
      <c r="I815" t="s">
        <v>363</v>
      </c>
      <c r="J815" t="s">
        <v>366</v>
      </c>
      <c r="K815" t="s">
        <v>364</v>
      </c>
      <c r="L815">
        <v>1302</v>
      </c>
      <c r="N815">
        <v>1003</v>
      </c>
      <c r="O815" t="s">
        <v>365</v>
      </c>
      <c r="P815" t="s">
        <v>365</v>
      </c>
      <c r="Q815">
        <v>10</v>
      </c>
      <c r="X815">
        <v>8.99</v>
      </c>
      <c r="Y815">
        <v>45.42</v>
      </c>
      <c r="Z815">
        <v>0</v>
      </c>
      <c r="AA815">
        <v>0</v>
      </c>
      <c r="AB815">
        <v>0</v>
      </c>
      <c r="AC815">
        <v>0</v>
      </c>
      <c r="AD815">
        <v>1</v>
      </c>
      <c r="AE815">
        <v>0</v>
      </c>
      <c r="AF815" t="s">
        <v>3</v>
      </c>
      <c r="AG815">
        <v>8.99</v>
      </c>
      <c r="AH815">
        <v>3</v>
      </c>
      <c r="AI815">
        <v>-1</v>
      </c>
      <c r="AJ815" t="s">
        <v>3</v>
      </c>
      <c r="AK815">
        <v>0</v>
      </c>
      <c r="AL815">
        <v>0</v>
      </c>
      <c r="AM815">
        <v>0</v>
      </c>
      <c r="AN815">
        <v>0</v>
      </c>
      <c r="AO815">
        <v>0</v>
      </c>
      <c r="AP815">
        <v>0</v>
      </c>
      <c r="AQ815">
        <v>0</v>
      </c>
      <c r="AR815">
        <v>0</v>
      </c>
    </row>
    <row r="816" spans="1:44">
      <c r="A816">
        <f>ROW(Source!A298)</f>
        <v>298</v>
      </c>
      <c r="B816">
        <v>48585911</v>
      </c>
      <c r="C816">
        <v>48585902</v>
      </c>
      <c r="D816">
        <v>23134555</v>
      </c>
      <c r="E816">
        <v>1</v>
      </c>
      <c r="F816">
        <v>1</v>
      </c>
      <c r="G816">
        <v>1</v>
      </c>
      <c r="H816">
        <v>1</v>
      </c>
      <c r="I816" t="s">
        <v>1001</v>
      </c>
      <c r="J816" t="s">
        <v>3</v>
      </c>
      <c r="K816" t="s">
        <v>1002</v>
      </c>
      <c r="L816">
        <v>1369</v>
      </c>
      <c r="N816">
        <v>1013</v>
      </c>
      <c r="O816" t="s">
        <v>991</v>
      </c>
      <c r="P816" t="s">
        <v>991</v>
      </c>
      <c r="Q816">
        <v>1</v>
      </c>
      <c r="X816">
        <v>96.57</v>
      </c>
      <c r="Y816">
        <v>0</v>
      </c>
      <c r="Z816">
        <v>0</v>
      </c>
      <c r="AA816">
        <v>0</v>
      </c>
      <c r="AB816">
        <v>8.3800000000000008</v>
      </c>
      <c r="AC816">
        <v>0</v>
      </c>
      <c r="AD816">
        <v>1</v>
      </c>
      <c r="AE816">
        <v>1</v>
      </c>
      <c r="AF816" t="s">
        <v>3</v>
      </c>
      <c r="AG816">
        <v>96.57</v>
      </c>
      <c r="AH816">
        <v>2</v>
      </c>
      <c r="AI816">
        <v>48585903</v>
      </c>
      <c r="AJ816">
        <v>723</v>
      </c>
      <c r="AK816">
        <v>0</v>
      </c>
      <c r="AL816">
        <v>0</v>
      </c>
      <c r="AM816">
        <v>0</v>
      </c>
      <c r="AN816">
        <v>0</v>
      </c>
      <c r="AO816">
        <v>0</v>
      </c>
      <c r="AP816">
        <v>0</v>
      </c>
      <c r="AQ816">
        <v>0</v>
      </c>
      <c r="AR816">
        <v>0</v>
      </c>
    </row>
    <row r="817" spans="1:44">
      <c r="A817">
        <f>ROW(Source!A298)</f>
        <v>298</v>
      </c>
      <c r="B817">
        <v>48585912</v>
      </c>
      <c r="C817">
        <v>48585902</v>
      </c>
      <c r="D817">
        <v>121548</v>
      </c>
      <c r="E817">
        <v>1</v>
      </c>
      <c r="F817">
        <v>1</v>
      </c>
      <c r="G817">
        <v>1</v>
      </c>
      <c r="H817">
        <v>1</v>
      </c>
      <c r="I817" t="s">
        <v>24</v>
      </c>
      <c r="J817" t="s">
        <v>3</v>
      </c>
      <c r="K817" t="s">
        <v>992</v>
      </c>
      <c r="L817">
        <v>608254</v>
      </c>
      <c r="N817">
        <v>1013</v>
      </c>
      <c r="O817" t="s">
        <v>993</v>
      </c>
      <c r="P817" t="s">
        <v>993</v>
      </c>
      <c r="Q817">
        <v>1</v>
      </c>
      <c r="X817">
        <v>1.06</v>
      </c>
      <c r="Y817">
        <v>0</v>
      </c>
      <c r="Z817">
        <v>0</v>
      </c>
      <c r="AA817">
        <v>0</v>
      </c>
      <c r="AB817">
        <v>0</v>
      </c>
      <c r="AC817">
        <v>0</v>
      </c>
      <c r="AD817">
        <v>1</v>
      </c>
      <c r="AE817">
        <v>2</v>
      </c>
      <c r="AF817" t="s">
        <v>3</v>
      </c>
      <c r="AG817">
        <v>1.06</v>
      </c>
      <c r="AH817">
        <v>2</v>
      </c>
      <c r="AI817">
        <v>48585904</v>
      </c>
      <c r="AJ817">
        <v>724</v>
      </c>
      <c r="AK817">
        <v>0</v>
      </c>
      <c r="AL817">
        <v>0</v>
      </c>
      <c r="AM817">
        <v>0</v>
      </c>
      <c r="AN817">
        <v>0</v>
      </c>
      <c r="AO817">
        <v>0</v>
      </c>
      <c r="AP817">
        <v>0</v>
      </c>
      <c r="AQ817">
        <v>0</v>
      </c>
      <c r="AR817">
        <v>0</v>
      </c>
    </row>
    <row r="818" spans="1:44">
      <c r="A818">
        <f>ROW(Source!A298)</f>
        <v>298</v>
      </c>
      <c r="B818">
        <v>48585913</v>
      </c>
      <c r="C818">
        <v>48585902</v>
      </c>
      <c r="D818">
        <v>40547010</v>
      </c>
      <c r="E818">
        <v>1</v>
      </c>
      <c r="F818">
        <v>1</v>
      </c>
      <c r="G818">
        <v>1</v>
      </c>
      <c r="H818">
        <v>2</v>
      </c>
      <c r="I818" t="s">
        <v>1052</v>
      </c>
      <c r="J818" t="s">
        <v>1053</v>
      </c>
      <c r="K818" t="s">
        <v>1054</v>
      </c>
      <c r="L818">
        <v>1368</v>
      </c>
      <c r="N818">
        <v>1011</v>
      </c>
      <c r="O818" t="s">
        <v>997</v>
      </c>
      <c r="P818" t="s">
        <v>997</v>
      </c>
      <c r="Q818">
        <v>1</v>
      </c>
      <c r="X818">
        <v>0.09</v>
      </c>
      <c r="Y818">
        <v>0</v>
      </c>
      <c r="Z818">
        <v>124.14</v>
      </c>
      <c r="AA818">
        <v>12.1</v>
      </c>
      <c r="AB818">
        <v>0</v>
      </c>
      <c r="AC818">
        <v>0</v>
      </c>
      <c r="AD818">
        <v>1</v>
      </c>
      <c r="AE818">
        <v>0</v>
      </c>
      <c r="AF818" t="s">
        <v>3</v>
      </c>
      <c r="AG818">
        <v>0.09</v>
      </c>
      <c r="AH818">
        <v>2</v>
      </c>
      <c r="AI818">
        <v>48585905</v>
      </c>
      <c r="AJ818">
        <v>725</v>
      </c>
      <c r="AK818">
        <v>0</v>
      </c>
      <c r="AL818">
        <v>0</v>
      </c>
      <c r="AM818">
        <v>0</v>
      </c>
      <c r="AN818">
        <v>0</v>
      </c>
      <c r="AO818">
        <v>0</v>
      </c>
      <c r="AP818">
        <v>0</v>
      </c>
      <c r="AQ818">
        <v>0</v>
      </c>
      <c r="AR818">
        <v>0</v>
      </c>
    </row>
    <row r="819" spans="1:44">
      <c r="A819">
        <f>ROW(Source!A298)</f>
        <v>298</v>
      </c>
      <c r="B819">
        <v>48585914</v>
      </c>
      <c r="C819">
        <v>48585902</v>
      </c>
      <c r="D819">
        <v>40547141</v>
      </c>
      <c r="E819">
        <v>1</v>
      </c>
      <c r="F819">
        <v>1</v>
      </c>
      <c r="G819">
        <v>1</v>
      </c>
      <c r="H819">
        <v>2</v>
      </c>
      <c r="I819" t="s">
        <v>1009</v>
      </c>
      <c r="J819" t="s">
        <v>1017</v>
      </c>
      <c r="K819" t="s">
        <v>1011</v>
      </c>
      <c r="L819">
        <v>1368</v>
      </c>
      <c r="N819">
        <v>1011</v>
      </c>
      <c r="O819" t="s">
        <v>997</v>
      </c>
      <c r="P819" t="s">
        <v>997</v>
      </c>
      <c r="Q819">
        <v>1</v>
      </c>
      <c r="X819">
        <v>0.97</v>
      </c>
      <c r="Y819">
        <v>0</v>
      </c>
      <c r="Z819">
        <v>32.090000000000003</v>
      </c>
      <c r="AA819">
        <v>12.1</v>
      </c>
      <c r="AB819">
        <v>0</v>
      </c>
      <c r="AC819">
        <v>0</v>
      </c>
      <c r="AD819">
        <v>1</v>
      </c>
      <c r="AE819">
        <v>0</v>
      </c>
      <c r="AF819" t="s">
        <v>3</v>
      </c>
      <c r="AG819">
        <v>0.97</v>
      </c>
      <c r="AH819">
        <v>2</v>
      </c>
      <c r="AI819">
        <v>48585906</v>
      </c>
      <c r="AJ819">
        <v>726</v>
      </c>
      <c r="AK819">
        <v>0</v>
      </c>
      <c r="AL819">
        <v>0</v>
      </c>
      <c r="AM819">
        <v>0</v>
      </c>
      <c r="AN819">
        <v>0</v>
      </c>
      <c r="AO819">
        <v>0</v>
      </c>
      <c r="AP819">
        <v>0</v>
      </c>
      <c r="AQ819">
        <v>0</v>
      </c>
      <c r="AR819">
        <v>0</v>
      </c>
    </row>
    <row r="820" spans="1:44">
      <c r="A820">
        <f>ROW(Source!A298)</f>
        <v>298</v>
      </c>
      <c r="B820">
        <v>48585915</v>
      </c>
      <c r="C820">
        <v>48585902</v>
      </c>
      <c r="D820">
        <v>40548544</v>
      </c>
      <c r="E820">
        <v>1</v>
      </c>
      <c r="F820">
        <v>1</v>
      </c>
      <c r="G820">
        <v>1</v>
      </c>
      <c r="H820">
        <v>2</v>
      </c>
      <c r="I820" t="s">
        <v>1110</v>
      </c>
      <c r="J820" t="s">
        <v>1111</v>
      </c>
      <c r="K820" t="s">
        <v>1112</v>
      </c>
      <c r="L820">
        <v>1368</v>
      </c>
      <c r="N820">
        <v>1011</v>
      </c>
      <c r="O820" t="s">
        <v>997</v>
      </c>
      <c r="P820" t="s">
        <v>997</v>
      </c>
      <c r="Q820">
        <v>1</v>
      </c>
      <c r="X820">
        <v>0.21</v>
      </c>
      <c r="Y820">
        <v>0</v>
      </c>
      <c r="Z820">
        <v>2.15</v>
      </c>
      <c r="AA820">
        <v>0</v>
      </c>
      <c r="AB820">
        <v>0</v>
      </c>
      <c r="AC820">
        <v>0</v>
      </c>
      <c r="AD820">
        <v>1</v>
      </c>
      <c r="AE820">
        <v>0</v>
      </c>
      <c r="AF820" t="s">
        <v>3</v>
      </c>
      <c r="AG820">
        <v>0.21</v>
      </c>
      <c r="AH820">
        <v>2</v>
      </c>
      <c r="AI820">
        <v>48585907</v>
      </c>
      <c r="AJ820">
        <v>727</v>
      </c>
      <c r="AK820">
        <v>0</v>
      </c>
      <c r="AL820">
        <v>0</v>
      </c>
      <c r="AM820">
        <v>0</v>
      </c>
      <c r="AN820">
        <v>0</v>
      </c>
      <c r="AO820">
        <v>0</v>
      </c>
      <c r="AP820">
        <v>0</v>
      </c>
      <c r="AQ820">
        <v>0</v>
      </c>
      <c r="AR820">
        <v>0</v>
      </c>
    </row>
    <row r="821" spans="1:44">
      <c r="A821">
        <f>ROW(Source!A298)</f>
        <v>298</v>
      </c>
      <c r="B821">
        <v>48585916</v>
      </c>
      <c r="C821">
        <v>48585902</v>
      </c>
      <c r="D821">
        <v>40548857</v>
      </c>
      <c r="E821">
        <v>1</v>
      </c>
      <c r="F821">
        <v>1</v>
      </c>
      <c r="G821">
        <v>1</v>
      </c>
      <c r="H821">
        <v>2</v>
      </c>
      <c r="I821" t="s">
        <v>1028</v>
      </c>
      <c r="J821" t="s">
        <v>1029</v>
      </c>
      <c r="K821" t="s">
        <v>1030</v>
      </c>
      <c r="L821">
        <v>1368</v>
      </c>
      <c r="N821">
        <v>1011</v>
      </c>
      <c r="O821" t="s">
        <v>997</v>
      </c>
      <c r="P821" t="s">
        <v>997</v>
      </c>
      <c r="Q821">
        <v>1</v>
      </c>
      <c r="X821">
        <v>1.75</v>
      </c>
      <c r="Y821">
        <v>0</v>
      </c>
      <c r="Z821">
        <v>91.76</v>
      </c>
      <c r="AA821">
        <v>10.35</v>
      </c>
      <c r="AB821">
        <v>0</v>
      </c>
      <c r="AC821">
        <v>0</v>
      </c>
      <c r="AD821">
        <v>1</v>
      </c>
      <c r="AE821">
        <v>0</v>
      </c>
      <c r="AF821" t="s">
        <v>3</v>
      </c>
      <c r="AG821">
        <v>1.75</v>
      </c>
      <c r="AH821">
        <v>2</v>
      </c>
      <c r="AI821">
        <v>48585908</v>
      </c>
      <c r="AJ821">
        <v>728</v>
      </c>
      <c r="AK821">
        <v>0</v>
      </c>
      <c r="AL821">
        <v>0</v>
      </c>
      <c r="AM821">
        <v>0</v>
      </c>
      <c r="AN821">
        <v>0</v>
      </c>
      <c r="AO821">
        <v>0</v>
      </c>
      <c r="AP821">
        <v>0</v>
      </c>
      <c r="AQ821">
        <v>0</v>
      </c>
      <c r="AR821">
        <v>0</v>
      </c>
    </row>
    <row r="822" spans="1:44">
      <c r="A822">
        <f>ROW(Source!A298)</f>
        <v>298</v>
      </c>
      <c r="B822">
        <v>48585917</v>
      </c>
      <c r="C822">
        <v>48585902</v>
      </c>
      <c r="D822">
        <v>40489467</v>
      </c>
      <c r="E822">
        <v>1</v>
      </c>
      <c r="F822">
        <v>1</v>
      </c>
      <c r="G822">
        <v>1</v>
      </c>
      <c r="H822">
        <v>3</v>
      </c>
      <c r="I822" t="s">
        <v>1455</v>
      </c>
      <c r="J822" t="s">
        <v>1456</v>
      </c>
      <c r="K822" t="s">
        <v>1457</v>
      </c>
      <c r="L822">
        <v>1348</v>
      </c>
      <c r="N822">
        <v>1009</v>
      </c>
      <c r="O822" t="s">
        <v>40</v>
      </c>
      <c r="P822" t="s">
        <v>40</v>
      </c>
      <c r="Q822">
        <v>1000</v>
      </c>
      <c r="X822">
        <v>4.5999999999999999E-3</v>
      </c>
      <c r="Y822">
        <v>9628</v>
      </c>
      <c r="Z822">
        <v>0</v>
      </c>
      <c r="AA822">
        <v>0</v>
      </c>
      <c r="AB822">
        <v>0</v>
      </c>
      <c r="AC822">
        <v>0</v>
      </c>
      <c r="AD822">
        <v>1</v>
      </c>
      <c r="AE822">
        <v>0</v>
      </c>
      <c r="AF822" t="s">
        <v>3</v>
      </c>
      <c r="AG822">
        <v>4.5999999999999999E-3</v>
      </c>
      <c r="AH822">
        <v>2</v>
      </c>
      <c r="AI822">
        <v>48585909</v>
      </c>
      <c r="AJ822">
        <v>730</v>
      </c>
      <c r="AK822">
        <v>0</v>
      </c>
      <c r="AL822">
        <v>0</v>
      </c>
      <c r="AM822">
        <v>0</v>
      </c>
      <c r="AN822">
        <v>0</v>
      </c>
      <c r="AO822">
        <v>0</v>
      </c>
      <c r="AP822">
        <v>0</v>
      </c>
      <c r="AQ822">
        <v>0</v>
      </c>
      <c r="AR822">
        <v>0</v>
      </c>
    </row>
    <row r="823" spans="1:44">
      <c r="A823">
        <f>ROW(Source!A298)</f>
        <v>298</v>
      </c>
      <c r="B823">
        <v>48585918</v>
      </c>
      <c r="C823">
        <v>48585902</v>
      </c>
      <c r="D823">
        <v>40489263</v>
      </c>
      <c r="E823">
        <v>1</v>
      </c>
      <c r="F823">
        <v>1</v>
      </c>
      <c r="G823">
        <v>1</v>
      </c>
      <c r="H823">
        <v>3</v>
      </c>
      <c r="I823" t="s">
        <v>1643</v>
      </c>
      <c r="J823" t="s">
        <v>1644</v>
      </c>
      <c r="K823" t="s">
        <v>1645</v>
      </c>
      <c r="L823">
        <v>1358</v>
      </c>
      <c r="N823">
        <v>1010</v>
      </c>
      <c r="O823" t="s">
        <v>506</v>
      </c>
      <c r="P823" t="s">
        <v>506</v>
      </c>
      <c r="Q823">
        <v>10</v>
      </c>
      <c r="X823">
        <v>8.9</v>
      </c>
      <c r="Y823">
        <v>0</v>
      </c>
      <c r="Z823">
        <v>0</v>
      </c>
      <c r="AA823">
        <v>0</v>
      </c>
      <c r="AB823">
        <v>0</v>
      </c>
      <c r="AC823">
        <v>0</v>
      </c>
      <c r="AD823">
        <v>0</v>
      </c>
      <c r="AE823">
        <v>0</v>
      </c>
      <c r="AF823" t="s">
        <v>3</v>
      </c>
      <c r="AG823">
        <v>8.9</v>
      </c>
      <c r="AH823">
        <v>3</v>
      </c>
      <c r="AI823">
        <v>-1</v>
      </c>
      <c r="AJ823" t="s">
        <v>3</v>
      </c>
      <c r="AK823">
        <v>0</v>
      </c>
      <c r="AL823">
        <v>0</v>
      </c>
      <c r="AM823">
        <v>0</v>
      </c>
      <c r="AN823">
        <v>0</v>
      </c>
      <c r="AO823">
        <v>0</v>
      </c>
      <c r="AP823">
        <v>0</v>
      </c>
      <c r="AQ823">
        <v>0</v>
      </c>
      <c r="AR823">
        <v>0</v>
      </c>
    </row>
    <row r="824" spans="1:44">
      <c r="A824">
        <f>ROW(Source!A298)</f>
        <v>298</v>
      </c>
      <c r="B824">
        <v>48585919</v>
      </c>
      <c r="C824">
        <v>48585902</v>
      </c>
      <c r="D824">
        <v>40512048</v>
      </c>
      <c r="E824">
        <v>1</v>
      </c>
      <c r="F824">
        <v>1</v>
      </c>
      <c r="G824">
        <v>1</v>
      </c>
      <c r="H824">
        <v>3</v>
      </c>
      <c r="I824" t="s">
        <v>742</v>
      </c>
      <c r="J824" t="s">
        <v>744</v>
      </c>
      <c r="K824" t="s">
        <v>743</v>
      </c>
      <c r="L824">
        <v>1033</v>
      </c>
      <c r="N824">
        <v>1013</v>
      </c>
      <c r="O824" t="s">
        <v>722</v>
      </c>
      <c r="P824" t="s">
        <v>722</v>
      </c>
      <c r="Q824">
        <v>1</v>
      </c>
      <c r="X824">
        <v>100</v>
      </c>
      <c r="Y824">
        <v>246</v>
      </c>
      <c r="Z824">
        <v>0</v>
      </c>
      <c r="AA824">
        <v>0</v>
      </c>
      <c r="AB824">
        <v>0</v>
      </c>
      <c r="AC824">
        <v>0</v>
      </c>
      <c r="AD824">
        <v>1</v>
      </c>
      <c r="AE824">
        <v>0</v>
      </c>
      <c r="AF824" t="s">
        <v>3</v>
      </c>
      <c r="AG824">
        <v>100</v>
      </c>
      <c r="AH824">
        <v>3</v>
      </c>
      <c r="AI824">
        <v>-1</v>
      </c>
      <c r="AJ824" t="s">
        <v>3</v>
      </c>
      <c r="AK824">
        <v>0</v>
      </c>
      <c r="AL824">
        <v>0</v>
      </c>
      <c r="AM824">
        <v>0</v>
      </c>
      <c r="AN824">
        <v>0</v>
      </c>
      <c r="AO824">
        <v>0</v>
      </c>
      <c r="AP824">
        <v>0</v>
      </c>
      <c r="AQ824">
        <v>0</v>
      </c>
      <c r="AR824">
        <v>0</v>
      </c>
    </row>
    <row r="825" spans="1:44">
      <c r="A825">
        <f>ROW(Source!A302)</f>
        <v>302</v>
      </c>
      <c r="B825">
        <v>48585934</v>
      </c>
      <c r="C825">
        <v>48585923</v>
      </c>
      <c r="D825">
        <v>23134047</v>
      </c>
      <c r="E825">
        <v>1</v>
      </c>
      <c r="F825">
        <v>1</v>
      </c>
      <c r="G825">
        <v>1</v>
      </c>
      <c r="H825">
        <v>1</v>
      </c>
      <c r="I825" t="s">
        <v>1007</v>
      </c>
      <c r="J825" t="s">
        <v>3</v>
      </c>
      <c r="K825" t="s">
        <v>1008</v>
      </c>
      <c r="L825">
        <v>1369</v>
      </c>
      <c r="N825">
        <v>1013</v>
      </c>
      <c r="O825" t="s">
        <v>991</v>
      </c>
      <c r="P825" t="s">
        <v>991</v>
      </c>
      <c r="Q825">
        <v>1</v>
      </c>
      <c r="X825">
        <v>238.35</v>
      </c>
      <c r="Y825">
        <v>0</v>
      </c>
      <c r="Z825">
        <v>0</v>
      </c>
      <c r="AA825">
        <v>0</v>
      </c>
      <c r="AB825">
        <v>8.07</v>
      </c>
      <c r="AC825">
        <v>0</v>
      </c>
      <c r="AD825">
        <v>1</v>
      </c>
      <c r="AE825">
        <v>1</v>
      </c>
      <c r="AF825" t="s">
        <v>3</v>
      </c>
      <c r="AG825">
        <v>238.35</v>
      </c>
      <c r="AH825">
        <v>2</v>
      </c>
      <c r="AI825">
        <v>48585924</v>
      </c>
      <c r="AJ825">
        <v>731</v>
      </c>
      <c r="AK825">
        <v>0</v>
      </c>
      <c r="AL825">
        <v>0</v>
      </c>
      <c r="AM825">
        <v>0</v>
      </c>
      <c r="AN825">
        <v>0</v>
      </c>
      <c r="AO825">
        <v>0</v>
      </c>
      <c r="AP825">
        <v>0</v>
      </c>
      <c r="AQ825">
        <v>0</v>
      </c>
      <c r="AR825">
        <v>0</v>
      </c>
    </row>
    <row r="826" spans="1:44">
      <c r="A826">
        <f>ROW(Source!A302)</f>
        <v>302</v>
      </c>
      <c r="B826">
        <v>48585935</v>
      </c>
      <c r="C826">
        <v>48585923</v>
      </c>
      <c r="D826">
        <v>40547256</v>
      </c>
      <c r="E826">
        <v>1</v>
      </c>
      <c r="F826">
        <v>1</v>
      </c>
      <c r="G826">
        <v>1</v>
      </c>
      <c r="H826">
        <v>2</v>
      </c>
      <c r="I826" t="s">
        <v>1464</v>
      </c>
      <c r="J826" t="s">
        <v>1465</v>
      </c>
      <c r="K826" t="s">
        <v>1466</v>
      </c>
      <c r="L826">
        <v>1368</v>
      </c>
      <c r="N826">
        <v>1011</v>
      </c>
      <c r="O826" t="s">
        <v>997</v>
      </c>
      <c r="P826" t="s">
        <v>997</v>
      </c>
      <c r="Q826">
        <v>1</v>
      </c>
      <c r="X826">
        <v>113.01</v>
      </c>
      <c r="Y826">
        <v>0</v>
      </c>
      <c r="Z826">
        <v>3.34</v>
      </c>
      <c r="AA826">
        <v>0</v>
      </c>
      <c r="AB826">
        <v>0</v>
      </c>
      <c r="AC826">
        <v>0</v>
      </c>
      <c r="AD826">
        <v>1</v>
      </c>
      <c r="AE826">
        <v>0</v>
      </c>
      <c r="AF826" t="s">
        <v>3</v>
      </c>
      <c r="AG826">
        <v>113.01</v>
      </c>
      <c r="AH826">
        <v>2</v>
      </c>
      <c r="AI826">
        <v>48585925</v>
      </c>
      <c r="AJ826">
        <v>732</v>
      </c>
      <c r="AK826">
        <v>0</v>
      </c>
      <c r="AL826">
        <v>0</v>
      </c>
      <c r="AM826">
        <v>0</v>
      </c>
      <c r="AN826">
        <v>0</v>
      </c>
      <c r="AO826">
        <v>0</v>
      </c>
      <c r="AP826">
        <v>0</v>
      </c>
      <c r="AQ826">
        <v>0</v>
      </c>
      <c r="AR826">
        <v>0</v>
      </c>
    </row>
    <row r="827" spans="1:44">
      <c r="A827">
        <f>ROW(Source!A302)</f>
        <v>302</v>
      </c>
      <c r="B827">
        <v>48585936</v>
      </c>
      <c r="C827">
        <v>48585923</v>
      </c>
      <c r="D827">
        <v>40548549</v>
      </c>
      <c r="E827">
        <v>1</v>
      </c>
      <c r="F827">
        <v>1</v>
      </c>
      <c r="G827">
        <v>1</v>
      </c>
      <c r="H827">
        <v>2</v>
      </c>
      <c r="I827" t="s">
        <v>1113</v>
      </c>
      <c r="J827" t="s">
        <v>1114</v>
      </c>
      <c r="K827" t="s">
        <v>1115</v>
      </c>
      <c r="L827">
        <v>1368</v>
      </c>
      <c r="N827">
        <v>1011</v>
      </c>
      <c r="O827" t="s">
        <v>997</v>
      </c>
      <c r="P827" t="s">
        <v>997</v>
      </c>
      <c r="Q827">
        <v>1</v>
      </c>
      <c r="X827">
        <v>0.98</v>
      </c>
      <c r="Y827">
        <v>0</v>
      </c>
      <c r="Z827">
        <v>5.4</v>
      </c>
      <c r="AA827">
        <v>0</v>
      </c>
      <c r="AB827">
        <v>0</v>
      </c>
      <c r="AC827">
        <v>0</v>
      </c>
      <c r="AD827">
        <v>1</v>
      </c>
      <c r="AE827">
        <v>0</v>
      </c>
      <c r="AF827" t="s">
        <v>3</v>
      </c>
      <c r="AG827">
        <v>0.98</v>
      </c>
      <c r="AH827">
        <v>2</v>
      </c>
      <c r="AI827">
        <v>48585926</v>
      </c>
      <c r="AJ827">
        <v>733</v>
      </c>
      <c r="AK827">
        <v>0</v>
      </c>
      <c r="AL827">
        <v>0</v>
      </c>
      <c r="AM827">
        <v>0</v>
      </c>
      <c r="AN827">
        <v>0</v>
      </c>
      <c r="AO827">
        <v>0</v>
      </c>
      <c r="AP827">
        <v>0</v>
      </c>
      <c r="AQ827">
        <v>0</v>
      </c>
      <c r="AR827">
        <v>0</v>
      </c>
    </row>
    <row r="828" spans="1:44">
      <c r="A828">
        <f>ROW(Source!A302)</f>
        <v>302</v>
      </c>
      <c r="B828">
        <v>48585937</v>
      </c>
      <c r="C828">
        <v>48585923</v>
      </c>
      <c r="D828">
        <v>40548672</v>
      </c>
      <c r="E828">
        <v>1</v>
      </c>
      <c r="F828">
        <v>1</v>
      </c>
      <c r="G828">
        <v>1</v>
      </c>
      <c r="H828">
        <v>2</v>
      </c>
      <c r="I828" t="s">
        <v>1467</v>
      </c>
      <c r="J828" t="s">
        <v>1468</v>
      </c>
      <c r="K828" t="s">
        <v>1469</v>
      </c>
      <c r="L828">
        <v>1368</v>
      </c>
      <c r="N828">
        <v>1011</v>
      </c>
      <c r="O828" t="s">
        <v>997</v>
      </c>
      <c r="P828" t="s">
        <v>997</v>
      </c>
      <c r="Q828">
        <v>1</v>
      </c>
      <c r="X828">
        <v>113.01</v>
      </c>
      <c r="Y828">
        <v>0</v>
      </c>
      <c r="Z828">
        <v>2.99</v>
      </c>
      <c r="AA828">
        <v>0</v>
      </c>
      <c r="AB828">
        <v>0</v>
      </c>
      <c r="AC828">
        <v>0</v>
      </c>
      <c r="AD828">
        <v>1</v>
      </c>
      <c r="AE828">
        <v>0</v>
      </c>
      <c r="AF828" t="s">
        <v>3</v>
      </c>
      <c r="AG828">
        <v>113.01</v>
      </c>
      <c r="AH828">
        <v>2</v>
      </c>
      <c r="AI828">
        <v>48585927</v>
      </c>
      <c r="AJ828">
        <v>734</v>
      </c>
      <c r="AK828">
        <v>0</v>
      </c>
      <c r="AL828">
        <v>0</v>
      </c>
      <c r="AM828">
        <v>0</v>
      </c>
      <c r="AN828">
        <v>0</v>
      </c>
      <c r="AO828">
        <v>0</v>
      </c>
      <c r="AP828">
        <v>0</v>
      </c>
      <c r="AQ828">
        <v>0</v>
      </c>
      <c r="AR828">
        <v>0</v>
      </c>
    </row>
    <row r="829" spans="1:44">
      <c r="A829">
        <f>ROW(Source!A302)</f>
        <v>302</v>
      </c>
      <c r="B829">
        <v>48585938</v>
      </c>
      <c r="C829">
        <v>48585923</v>
      </c>
      <c r="D829">
        <v>40548857</v>
      </c>
      <c r="E829">
        <v>1</v>
      </c>
      <c r="F829">
        <v>1</v>
      </c>
      <c r="G829">
        <v>1</v>
      </c>
      <c r="H829">
        <v>2</v>
      </c>
      <c r="I829" t="s">
        <v>1028</v>
      </c>
      <c r="J829" t="s">
        <v>1029</v>
      </c>
      <c r="K829" t="s">
        <v>1030</v>
      </c>
      <c r="L829">
        <v>1368</v>
      </c>
      <c r="N829">
        <v>1011</v>
      </c>
      <c r="O829" t="s">
        <v>997</v>
      </c>
      <c r="P829" t="s">
        <v>997</v>
      </c>
      <c r="Q829">
        <v>1</v>
      </c>
      <c r="X829">
        <v>0.75</v>
      </c>
      <c r="Y829">
        <v>0</v>
      </c>
      <c r="Z829">
        <v>91.76</v>
      </c>
      <c r="AA829">
        <v>10.35</v>
      </c>
      <c r="AB829">
        <v>0</v>
      </c>
      <c r="AC829">
        <v>0</v>
      </c>
      <c r="AD829">
        <v>1</v>
      </c>
      <c r="AE829">
        <v>0</v>
      </c>
      <c r="AF829" t="s">
        <v>3</v>
      </c>
      <c r="AG829">
        <v>0.75</v>
      </c>
      <c r="AH829">
        <v>2</v>
      </c>
      <c r="AI829">
        <v>48585928</v>
      </c>
      <c r="AJ829">
        <v>735</v>
      </c>
      <c r="AK829">
        <v>0</v>
      </c>
      <c r="AL829">
        <v>0</v>
      </c>
      <c r="AM829">
        <v>0</v>
      </c>
      <c r="AN829">
        <v>0</v>
      </c>
      <c r="AO829">
        <v>0</v>
      </c>
      <c r="AP829">
        <v>0</v>
      </c>
      <c r="AQ829">
        <v>0</v>
      </c>
      <c r="AR829">
        <v>0</v>
      </c>
    </row>
    <row r="830" spans="1:44">
      <c r="A830">
        <f>ROW(Source!A302)</f>
        <v>302</v>
      </c>
      <c r="B830">
        <v>48585939</v>
      </c>
      <c r="C830">
        <v>48585923</v>
      </c>
      <c r="D830">
        <v>40482877</v>
      </c>
      <c r="E830">
        <v>1</v>
      </c>
      <c r="F830">
        <v>1</v>
      </c>
      <c r="G830">
        <v>1</v>
      </c>
      <c r="H830">
        <v>3</v>
      </c>
      <c r="I830" t="s">
        <v>1099</v>
      </c>
      <c r="J830" t="s">
        <v>1100</v>
      </c>
      <c r="K830" t="s">
        <v>1101</v>
      </c>
      <c r="L830">
        <v>1346</v>
      </c>
      <c r="N830">
        <v>1009</v>
      </c>
      <c r="O830" t="s">
        <v>220</v>
      </c>
      <c r="P830" t="s">
        <v>220</v>
      </c>
      <c r="Q830">
        <v>1</v>
      </c>
      <c r="X830">
        <v>10</v>
      </c>
      <c r="Y830">
        <v>1.82</v>
      </c>
      <c r="Z830">
        <v>0</v>
      </c>
      <c r="AA830">
        <v>0</v>
      </c>
      <c r="AB830">
        <v>0</v>
      </c>
      <c r="AC830">
        <v>0</v>
      </c>
      <c r="AD830">
        <v>1</v>
      </c>
      <c r="AE830">
        <v>0</v>
      </c>
      <c r="AF830" t="s">
        <v>3</v>
      </c>
      <c r="AG830">
        <v>10</v>
      </c>
      <c r="AH830">
        <v>2</v>
      </c>
      <c r="AI830">
        <v>48585929</v>
      </c>
      <c r="AJ830">
        <v>736</v>
      </c>
      <c r="AK830">
        <v>0</v>
      </c>
      <c r="AL830">
        <v>0</v>
      </c>
      <c r="AM830">
        <v>0</v>
      </c>
      <c r="AN830">
        <v>0</v>
      </c>
      <c r="AO830">
        <v>0</v>
      </c>
      <c r="AP830">
        <v>0</v>
      </c>
      <c r="AQ830">
        <v>0</v>
      </c>
      <c r="AR830">
        <v>0</v>
      </c>
    </row>
    <row r="831" spans="1:44">
      <c r="A831">
        <f>ROW(Source!A302)</f>
        <v>302</v>
      </c>
      <c r="B831">
        <v>48585940</v>
      </c>
      <c r="C831">
        <v>48585923</v>
      </c>
      <c r="D831">
        <v>40485495</v>
      </c>
      <c r="E831">
        <v>1</v>
      </c>
      <c r="F831">
        <v>1</v>
      </c>
      <c r="G831">
        <v>1</v>
      </c>
      <c r="H831">
        <v>3</v>
      </c>
      <c r="I831" t="s">
        <v>1470</v>
      </c>
      <c r="J831" t="s">
        <v>1471</v>
      </c>
      <c r="K831" t="s">
        <v>1472</v>
      </c>
      <c r="L831">
        <v>1348</v>
      </c>
      <c r="N831">
        <v>1009</v>
      </c>
      <c r="O831" t="s">
        <v>40</v>
      </c>
      <c r="P831" t="s">
        <v>40</v>
      </c>
      <c r="Q831">
        <v>1000</v>
      </c>
      <c r="X831">
        <v>1.2999999999999999E-2</v>
      </c>
      <c r="Y831">
        <v>10465</v>
      </c>
      <c r="Z831">
        <v>0</v>
      </c>
      <c r="AA831">
        <v>0</v>
      </c>
      <c r="AB831">
        <v>0</v>
      </c>
      <c r="AC831">
        <v>0</v>
      </c>
      <c r="AD831">
        <v>1</v>
      </c>
      <c r="AE831">
        <v>0</v>
      </c>
      <c r="AF831" t="s">
        <v>3</v>
      </c>
      <c r="AG831">
        <v>1.2999999999999999E-2</v>
      </c>
      <c r="AH831">
        <v>2</v>
      </c>
      <c r="AI831">
        <v>48585930</v>
      </c>
      <c r="AJ831">
        <v>737</v>
      </c>
      <c r="AK831">
        <v>0</v>
      </c>
      <c r="AL831">
        <v>0</v>
      </c>
      <c r="AM831">
        <v>0</v>
      </c>
      <c r="AN831">
        <v>0</v>
      </c>
      <c r="AO831">
        <v>0</v>
      </c>
      <c r="AP831">
        <v>0</v>
      </c>
      <c r="AQ831">
        <v>0</v>
      </c>
      <c r="AR831">
        <v>0</v>
      </c>
    </row>
    <row r="832" spans="1:44">
      <c r="A832">
        <f>ROW(Source!A302)</f>
        <v>302</v>
      </c>
      <c r="B832">
        <v>48585941</v>
      </c>
      <c r="C832">
        <v>48585923</v>
      </c>
      <c r="D832">
        <v>40493662</v>
      </c>
      <c r="E832">
        <v>1</v>
      </c>
      <c r="F832">
        <v>1</v>
      </c>
      <c r="G832">
        <v>1</v>
      </c>
      <c r="H832">
        <v>3</v>
      </c>
      <c r="I832" t="s">
        <v>1473</v>
      </c>
      <c r="J832" t="s">
        <v>1474</v>
      </c>
      <c r="K832" t="s">
        <v>1475</v>
      </c>
      <c r="L832">
        <v>1329</v>
      </c>
      <c r="N832">
        <v>1005</v>
      </c>
      <c r="O832" t="s">
        <v>1476</v>
      </c>
      <c r="P832" t="s">
        <v>1476</v>
      </c>
      <c r="Q832">
        <v>1000</v>
      </c>
      <c r="X832">
        <v>0.11</v>
      </c>
      <c r="Y832">
        <v>15914</v>
      </c>
      <c r="Z832">
        <v>0</v>
      </c>
      <c r="AA832">
        <v>0</v>
      </c>
      <c r="AB832">
        <v>0</v>
      </c>
      <c r="AC832">
        <v>0</v>
      </c>
      <c r="AD832">
        <v>1</v>
      </c>
      <c r="AE832">
        <v>0</v>
      </c>
      <c r="AF832" t="s">
        <v>3</v>
      </c>
      <c r="AG832">
        <v>0.11</v>
      </c>
      <c r="AH832">
        <v>2</v>
      </c>
      <c r="AI832">
        <v>48585931</v>
      </c>
      <c r="AJ832">
        <v>738</v>
      </c>
      <c r="AK832">
        <v>0</v>
      </c>
      <c r="AL832">
        <v>0</v>
      </c>
      <c r="AM832">
        <v>0</v>
      </c>
      <c r="AN832">
        <v>0</v>
      </c>
      <c r="AO832">
        <v>0</v>
      </c>
      <c r="AP832">
        <v>0</v>
      </c>
      <c r="AQ832">
        <v>0</v>
      </c>
      <c r="AR832">
        <v>0</v>
      </c>
    </row>
    <row r="833" spans="1:44">
      <c r="A833">
        <f>ROW(Source!A302)</f>
        <v>302</v>
      </c>
      <c r="B833">
        <v>48585942</v>
      </c>
      <c r="C833">
        <v>48585923</v>
      </c>
      <c r="D833">
        <v>40496829</v>
      </c>
      <c r="E833">
        <v>1</v>
      </c>
      <c r="F833">
        <v>1</v>
      </c>
      <c r="G833">
        <v>1</v>
      </c>
      <c r="H833">
        <v>3</v>
      </c>
      <c r="I833" t="s">
        <v>1477</v>
      </c>
      <c r="J833" t="s">
        <v>1478</v>
      </c>
      <c r="K833" t="s">
        <v>1479</v>
      </c>
      <c r="L833">
        <v>1346</v>
      </c>
      <c r="N833">
        <v>1009</v>
      </c>
      <c r="O833" t="s">
        <v>220</v>
      </c>
      <c r="P833" t="s">
        <v>220</v>
      </c>
      <c r="Q833">
        <v>1</v>
      </c>
      <c r="X833">
        <v>540</v>
      </c>
      <c r="Y833">
        <v>49.7</v>
      </c>
      <c r="Z833">
        <v>0</v>
      </c>
      <c r="AA833">
        <v>0</v>
      </c>
      <c r="AB833">
        <v>0</v>
      </c>
      <c r="AC833">
        <v>0</v>
      </c>
      <c r="AD833">
        <v>1</v>
      </c>
      <c r="AE833">
        <v>0</v>
      </c>
      <c r="AF833" t="s">
        <v>3</v>
      </c>
      <c r="AG833">
        <v>540</v>
      </c>
      <c r="AH833">
        <v>2</v>
      </c>
      <c r="AI833">
        <v>48585932</v>
      </c>
      <c r="AJ833">
        <v>739</v>
      </c>
      <c r="AK833">
        <v>0</v>
      </c>
      <c r="AL833">
        <v>0</v>
      </c>
      <c r="AM833">
        <v>0</v>
      </c>
      <c r="AN833">
        <v>0</v>
      </c>
      <c r="AO833">
        <v>0</v>
      </c>
      <c r="AP833">
        <v>0</v>
      </c>
      <c r="AQ833">
        <v>0</v>
      </c>
      <c r="AR833">
        <v>0</v>
      </c>
    </row>
    <row r="834" spans="1:44">
      <c r="A834">
        <f>ROW(Source!A302)</f>
        <v>302</v>
      </c>
      <c r="B834">
        <v>48585943</v>
      </c>
      <c r="C834">
        <v>48585923</v>
      </c>
      <c r="D834">
        <v>40525967</v>
      </c>
      <c r="E834">
        <v>1</v>
      </c>
      <c r="F834">
        <v>1</v>
      </c>
      <c r="G834">
        <v>1</v>
      </c>
      <c r="H834">
        <v>3</v>
      </c>
      <c r="I834" t="s">
        <v>1090</v>
      </c>
      <c r="J834" t="s">
        <v>1091</v>
      </c>
      <c r="K834" t="s">
        <v>1092</v>
      </c>
      <c r="L834">
        <v>1339</v>
      </c>
      <c r="N834">
        <v>1007</v>
      </c>
      <c r="O834" t="s">
        <v>1040</v>
      </c>
      <c r="P834" t="s">
        <v>1040</v>
      </c>
      <c r="Q834">
        <v>1</v>
      </c>
      <c r="X834">
        <v>0.01</v>
      </c>
      <c r="Y834">
        <v>2.4700000000000002</v>
      </c>
      <c r="Z834">
        <v>0</v>
      </c>
      <c r="AA834">
        <v>0</v>
      </c>
      <c r="AB834">
        <v>0</v>
      </c>
      <c r="AC834">
        <v>0</v>
      </c>
      <c r="AD834">
        <v>1</v>
      </c>
      <c r="AE834">
        <v>0</v>
      </c>
      <c r="AF834" t="s">
        <v>3</v>
      </c>
      <c r="AG834">
        <v>0.01</v>
      </c>
      <c r="AH834">
        <v>2</v>
      </c>
      <c r="AI834">
        <v>48585933</v>
      </c>
      <c r="AJ834">
        <v>740</v>
      </c>
      <c r="AK834">
        <v>0</v>
      </c>
      <c r="AL834">
        <v>0</v>
      </c>
      <c r="AM834">
        <v>0</v>
      </c>
      <c r="AN834">
        <v>0</v>
      </c>
      <c r="AO834">
        <v>0</v>
      </c>
      <c r="AP834">
        <v>0</v>
      </c>
      <c r="AQ834">
        <v>0</v>
      </c>
      <c r="AR834">
        <v>0</v>
      </c>
    </row>
    <row r="835" spans="1:44">
      <c r="A835">
        <f>ROW(Source!A304)</f>
        <v>304</v>
      </c>
      <c r="B835">
        <v>48585953</v>
      </c>
      <c r="C835">
        <v>48585945</v>
      </c>
      <c r="D835">
        <v>23131309</v>
      </c>
      <c r="E835">
        <v>1</v>
      </c>
      <c r="F835">
        <v>1</v>
      </c>
      <c r="G835">
        <v>1</v>
      </c>
      <c r="H835">
        <v>1</v>
      </c>
      <c r="I835" t="s">
        <v>1191</v>
      </c>
      <c r="J835" t="s">
        <v>3</v>
      </c>
      <c r="K835" t="s">
        <v>1192</v>
      </c>
      <c r="L835">
        <v>1369</v>
      </c>
      <c r="N835">
        <v>1013</v>
      </c>
      <c r="O835" t="s">
        <v>991</v>
      </c>
      <c r="P835" t="s">
        <v>991</v>
      </c>
      <c r="Q835">
        <v>1</v>
      </c>
      <c r="X835">
        <v>34.659999999999997</v>
      </c>
      <c r="Y835">
        <v>0</v>
      </c>
      <c r="Z835">
        <v>0</v>
      </c>
      <c r="AA835">
        <v>0</v>
      </c>
      <c r="AB835">
        <v>7.77</v>
      </c>
      <c r="AC835">
        <v>0</v>
      </c>
      <c r="AD835">
        <v>1</v>
      </c>
      <c r="AE835">
        <v>1</v>
      </c>
      <c r="AF835" t="s">
        <v>3</v>
      </c>
      <c r="AG835">
        <v>34.659999999999997</v>
      </c>
      <c r="AH835">
        <v>2</v>
      </c>
      <c r="AI835">
        <v>48585946</v>
      </c>
      <c r="AJ835">
        <v>741</v>
      </c>
      <c r="AK835">
        <v>0</v>
      </c>
      <c r="AL835">
        <v>0</v>
      </c>
      <c r="AM835">
        <v>0</v>
      </c>
      <c r="AN835">
        <v>0</v>
      </c>
      <c r="AO835">
        <v>0</v>
      </c>
      <c r="AP835">
        <v>0</v>
      </c>
      <c r="AQ835">
        <v>0</v>
      </c>
      <c r="AR835">
        <v>0</v>
      </c>
    </row>
    <row r="836" spans="1:44">
      <c r="A836">
        <f>ROW(Source!A304)</f>
        <v>304</v>
      </c>
      <c r="B836">
        <v>48585954</v>
      </c>
      <c r="C836">
        <v>48585945</v>
      </c>
      <c r="D836">
        <v>121548</v>
      </c>
      <c r="E836">
        <v>1</v>
      </c>
      <c r="F836">
        <v>1</v>
      </c>
      <c r="G836">
        <v>1</v>
      </c>
      <c r="H836">
        <v>1</v>
      </c>
      <c r="I836" t="s">
        <v>24</v>
      </c>
      <c r="J836" t="s">
        <v>3</v>
      </c>
      <c r="K836" t="s">
        <v>992</v>
      </c>
      <c r="L836">
        <v>608254</v>
      </c>
      <c r="N836">
        <v>1013</v>
      </c>
      <c r="O836" t="s">
        <v>993</v>
      </c>
      <c r="P836" t="s">
        <v>993</v>
      </c>
      <c r="Q836">
        <v>1</v>
      </c>
      <c r="X836">
        <v>0.1</v>
      </c>
      <c r="Y836">
        <v>0</v>
      </c>
      <c r="Z836">
        <v>0</v>
      </c>
      <c r="AA836">
        <v>0</v>
      </c>
      <c r="AB836">
        <v>0</v>
      </c>
      <c r="AC836">
        <v>0</v>
      </c>
      <c r="AD836">
        <v>1</v>
      </c>
      <c r="AE836">
        <v>2</v>
      </c>
      <c r="AF836" t="s">
        <v>3</v>
      </c>
      <c r="AG836">
        <v>0.1</v>
      </c>
      <c r="AH836">
        <v>2</v>
      </c>
      <c r="AI836">
        <v>48585947</v>
      </c>
      <c r="AJ836">
        <v>742</v>
      </c>
      <c r="AK836">
        <v>0</v>
      </c>
      <c r="AL836">
        <v>0</v>
      </c>
      <c r="AM836">
        <v>0</v>
      </c>
      <c r="AN836">
        <v>0</v>
      </c>
      <c r="AO836">
        <v>0</v>
      </c>
      <c r="AP836">
        <v>0</v>
      </c>
      <c r="AQ836">
        <v>0</v>
      </c>
      <c r="AR836">
        <v>0</v>
      </c>
    </row>
    <row r="837" spans="1:44">
      <c r="A837">
        <f>ROW(Source!A304)</f>
        <v>304</v>
      </c>
      <c r="B837">
        <v>48585955</v>
      </c>
      <c r="C837">
        <v>48585945</v>
      </c>
      <c r="D837">
        <v>40547141</v>
      </c>
      <c r="E837">
        <v>1</v>
      </c>
      <c r="F837">
        <v>1</v>
      </c>
      <c r="G837">
        <v>1</v>
      </c>
      <c r="H837">
        <v>2</v>
      </c>
      <c r="I837" t="s">
        <v>1009</v>
      </c>
      <c r="J837" t="s">
        <v>1017</v>
      </c>
      <c r="K837" t="s">
        <v>1011</v>
      </c>
      <c r="L837">
        <v>1368</v>
      </c>
      <c r="N837">
        <v>1011</v>
      </c>
      <c r="O837" t="s">
        <v>997</v>
      </c>
      <c r="P837" t="s">
        <v>997</v>
      </c>
      <c r="Q837">
        <v>1</v>
      </c>
      <c r="X837">
        <v>0.1</v>
      </c>
      <c r="Y837">
        <v>0</v>
      </c>
      <c r="Z837">
        <v>32.090000000000003</v>
      </c>
      <c r="AA837">
        <v>12.1</v>
      </c>
      <c r="AB837">
        <v>0</v>
      </c>
      <c r="AC837">
        <v>0</v>
      </c>
      <c r="AD837">
        <v>1</v>
      </c>
      <c r="AE837">
        <v>0</v>
      </c>
      <c r="AF837" t="s">
        <v>3</v>
      </c>
      <c r="AG837">
        <v>0.1</v>
      </c>
      <c r="AH837">
        <v>2</v>
      </c>
      <c r="AI837">
        <v>48585948</v>
      </c>
      <c r="AJ837">
        <v>743</v>
      </c>
      <c r="AK837">
        <v>0</v>
      </c>
      <c r="AL837">
        <v>0</v>
      </c>
      <c r="AM837">
        <v>0</v>
      </c>
      <c r="AN837">
        <v>0</v>
      </c>
      <c r="AO837">
        <v>0</v>
      </c>
      <c r="AP837">
        <v>0</v>
      </c>
      <c r="AQ837">
        <v>0</v>
      </c>
      <c r="AR837">
        <v>0</v>
      </c>
    </row>
    <row r="838" spans="1:44">
      <c r="A838">
        <f>ROW(Source!A304)</f>
        <v>304</v>
      </c>
      <c r="B838">
        <v>48585956</v>
      </c>
      <c r="C838">
        <v>48585945</v>
      </c>
      <c r="D838">
        <v>40547216</v>
      </c>
      <c r="E838">
        <v>1</v>
      </c>
      <c r="F838">
        <v>1</v>
      </c>
      <c r="G838">
        <v>1</v>
      </c>
      <c r="H838">
        <v>2</v>
      </c>
      <c r="I838" t="s">
        <v>1440</v>
      </c>
      <c r="J838" t="s">
        <v>1441</v>
      </c>
      <c r="K838" t="s">
        <v>1442</v>
      </c>
      <c r="L838">
        <v>1368</v>
      </c>
      <c r="N838">
        <v>1011</v>
      </c>
      <c r="O838" t="s">
        <v>997</v>
      </c>
      <c r="P838" t="s">
        <v>997</v>
      </c>
      <c r="Q838">
        <v>1</v>
      </c>
      <c r="X838">
        <v>3.3</v>
      </c>
      <c r="Y838">
        <v>0</v>
      </c>
      <c r="Z838">
        <v>1.43</v>
      </c>
      <c r="AA838">
        <v>0</v>
      </c>
      <c r="AB838">
        <v>0</v>
      </c>
      <c r="AC838">
        <v>0</v>
      </c>
      <c r="AD838">
        <v>1</v>
      </c>
      <c r="AE838">
        <v>0</v>
      </c>
      <c r="AF838" t="s">
        <v>3</v>
      </c>
      <c r="AG838">
        <v>3.3</v>
      </c>
      <c r="AH838">
        <v>2</v>
      </c>
      <c r="AI838">
        <v>48585949</v>
      </c>
      <c r="AJ838">
        <v>744</v>
      </c>
      <c r="AK838">
        <v>0</v>
      </c>
      <c r="AL838">
        <v>0</v>
      </c>
      <c r="AM838">
        <v>0</v>
      </c>
      <c r="AN838">
        <v>0</v>
      </c>
      <c r="AO838">
        <v>0</v>
      </c>
      <c r="AP838">
        <v>0</v>
      </c>
      <c r="AQ838">
        <v>0</v>
      </c>
      <c r="AR838">
        <v>0</v>
      </c>
    </row>
    <row r="839" spans="1:44">
      <c r="A839">
        <f>ROW(Source!A304)</f>
        <v>304</v>
      </c>
      <c r="B839">
        <v>48585957</v>
      </c>
      <c r="C839">
        <v>48585945</v>
      </c>
      <c r="D839">
        <v>40482568</v>
      </c>
      <c r="E839">
        <v>1</v>
      </c>
      <c r="F839">
        <v>1</v>
      </c>
      <c r="G839">
        <v>1</v>
      </c>
      <c r="H839">
        <v>3</v>
      </c>
      <c r="I839" t="s">
        <v>1443</v>
      </c>
      <c r="J839" t="s">
        <v>1444</v>
      </c>
      <c r="K839" t="s">
        <v>1445</v>
      </c>
      <c r="L839">
        <v>1339</v>
      </c>
      <c r="N839">
        <v>1007</v>
      </c>
      <c r="O839" t="s">
        <v>1040</v>
      </c>
      <c r="P839" t="s">
        <v>1040</v>
      </c>
      <c r="Q839">
        <v>1</v>
      </c>
      <c r="X839">
        <v>2.74</v>
      </c>
      <c r="Y839">
        <v>6.22</v>
      </c>
      <c r="Z839">
        <v>0</v>
      </c>
      <c r="AA839">
        <v>0</v>
      </c>
      <c r="AB839">
        <v>0</v>
      </c>
      <c r="AC839">
        <v>0</v>
      </c>
      <c r="AD839">
        <v>1</v>
      </c>
      <c r="AE839">
        <v>0</v>
      </c>
      <c r="AF839" t="s">
        <v>3</v>
      </c>
      <c r="AG839">
        <v>2.74</v>
      </c>
      <c r="AH839">
        <v>2</v>
      </c>
      <c r="AI839">
        <v>48585950</v>
      </c>
      <c r="AJ839">
        <v>745</v>
      </c>
      <c r="AK839">
        <v>0</v>
      </c>
      <c r="AL839">
        <v>0</v>
      </c>
      <c r="AM839">
        <v>0</v>
      </c>
      <c r="AN839">
        <v>0</v>
      </c>
      <c r="AO839">
        <v>0</v>
      </c>
      <c r="AP839">
        <v>0</v>
      </c>
      <c r="AQ839">
        <v>0</v>
      </c>
      <c r="AR839">
        <v>0</v>
      </c>
    </row>
    <row r="840" spans="1:44">
      <c r="A840">
        <f>ROW(Source!A304)</f>
        <v>304</v>
      </c>
      <c r="B840">
        <v>48585958</v>
      </c>
      <c r="C840">
        <v>48585945</v>
      </c>
      <c r="D840">
        <v>40482557</v>
      </c>
      <c r="E840">
        <v>1</v>
      </c>
      <c r="F840">
        <v>1</v>
      </c>
      <c r="G840">
        <v>1</v>
      </c>
      <c r="H840">
        <v>3</v>
      </c>
      <c r="I840" t="s">
        <v>1446</v>
      </c>
      <c r="J840" t="s">
        <v>1447</v>
      </c>
      <c r="K840" t="s">
        <v>1448</v>
      </c>
      <c r="L840">
        <v>1339</v>
      </c>
      <c r="N840">
        <v>1007</v>
      </c>
      <c r="O840" t="s">
        <v>1040</v>
      </c>
      <c r="P840" t="s">
        <v>1040</v>
      </c>
      <c r="Q840">
        <v>1</v>
      </c>
      <c r="X840">
        <v>0.43</v>
      </c>
      <c r="Y840">
        <v>38.51</v>
      </c>
      <c r="Z840">
        <v>0</v>
      </c>
      <c r="AA840">
        <v>0</v>
      </c>
      <c r="AB840">
        <v>0</v>
      </c>
      <c r="AC840">
        <v>0</v>
      </c>
      <c r="AD840">
        <v>1</v>
      </c>
      <c r="AE840">
        <v>0</v>
      </c>
      <c r="AF840" t="s">
        <v>3</v>
      </c>
      <c r="AG840">
        <v>0.43</v>
      </c>
      <c r="AH840">
        <v>2</v>
      </c>
      <c r="AI840">
        <v>48585951</v>
      </c>
      <c r="AJ840">
        <v>746</v>
      </c>
      <c r="AK840">
        <v>0</v>
      </c>
      <c r="AL840">
        <v>0</v>
      </c>
      <c r="AM840">
        <v>0</v>
      </c>
      <c r="AN840">
        <v>0</v>
      </c>
      <c r="AO840">
        <v>0</v>
      </c>
      <c r="AP840">
        <v>0</v>
      </c>
      <c r="AQ840">
        <v>0</v>
      </c>
      <c r="AR840">
        <v>0</v>
      </c>
    </row>
    <row r="841" spans="1:44">
      <c r="A841">
        <f>ROW(Source!A304)</f>
        <v>304</v>
      </c>
      <c r="B841">
        <v>48585959</v>
      </c>
      <c r="C841">
        <v>48585945</v>
      </c>
      <c r="D841">
        <v>40539429</v>
      </c>
      <c r="E841">
        <v>1</v>
      </c>
      <c r="F841">
        <v>1</v>
      </c>
      <c r="G841">
        <v>1</v>
      </c>
      <c r="H841">
        <v>3</v>
      </c>
      <c r="I841" t="s">
        <v>663</v>
      </c>
      <c r="J841" t="s">
        <v>665</v>
      </c>
      <c r="K841" t="s">
        <v>664</v>
      </c>
      <c r="L841">
        <v>1348</v>
      </c>
      <c r="N841">
        <v>1009</v>
      </c>
      <c r="O841" t="s">
        <v>40</v>
      </c>
      <c r="P841" t="s">
        <v>40</v>
      </c>
      <c r="Q841">
        <v>1000</v>
      </c>
      <c r="X841">
        <v>0.22</v>
      </c>
      <c r="Y841">
        <v>0</v>
      </c>
      <c r="Z841">
        <v>0</v>
      </c>
      <c r="AA841">
        <v>0</v>
      </c>
      <c r="AB841">
        <v>0</v>
      </c>
      <c r="AC841">
        <v>0</v>
      </c>
      <c r="AD841">
        <v>0</v>
      </c>
      <c r="AE841">
        <v>0</v>
      </c>
      <c r="AF841" t="s">
        <v>3</v>
      </c>
      <c r="AG841">
        <v>0.22</v>
      </c>
      <c r="AH841">
        <v>2</v>
      </c>
      <c r="AI841">
        <v>48585952</v>
      </c>
      <c r="AJ841">
        <v>747</v>
      </c>
      <c r="AK841">
        <v>0</v>
      </c>
      <c r="AL841">
        <v>0</v>
      </c>
      <c r="AM841">
        <v>0</v>
      </c>
      <c r="AN841">
        <v>0</v>
      </c>
      <c r="AO841">
        <v>0</v>
      </c>
      <c r="AP841">
        <v>0</v>
      </c>
      <c r="AQ841">
        <v>0</v>
      </c>
      <c r="AR841">
        <v>0</v>
      </c>
    </row>
    <row r="842" spans="1:44">
      <c r="A842">
        <f>ROW(Source!A306)</f>
        <v>306</v>
      </c>
      <c r="B842">
        <v>48585966</v>
      </c>
      <c r="C842">
        <v>48585961</v>
      </c>
      <c r="D842">
        <v>23135014</v>
      </c>
      <c r="E842">
        <v>1</v>
      </c>
      <c r="F842">
        <v>1</v>
      </c>
      <c r="G842">
        <v>1</v>
      </c>
      <c r="H842">
        <v>1</v>
      </c>
      <c r="I842" t="s">
        <v>1438</v>
      </c>
      <c r="J842" t="s">
        <v>3</v>
      </c>
      <c r="K842" t="s">
        <v>1439</v>
      </c>
      <c r="L842">
        <v>1369</v>
      </c>
      <c r="N842">
        <v>1013</v>
      </c>
      <c r="O842" t="s">
        <v>991</v>
      </c>
      <c r="P842" t="s">
        <v>991</v>
      </c>
      <c r="Q842">
        <v>1</v>
      </c>
      <c r="X842">
        <v>85.3</v>
      </c>
      <c r="Y842">
        <v>0</v>
      </c>
      <c r="Z842">
        <v>0</v>
      </c>
      <c r="AA842">
        <v>0</v>
      </c>
      <c r="AB842">
        <v>7.9</v>
      </c>
      <c r="AC842">
        <v>0</v>
      </c>
      <c r="AD842">
        <v>1</v>
      </c>
      <c r="AE842">
        <v>1</v>
      </c>
      <c r="AF842" t="s">
        <v>3</v>
      </c>
      <c r="AG842">
        <v>85.3</v>
      </c>
      <c r="AH842">
        <v>2</v>
      </c>
      <c r="AI842">
        <v>48585962</v>
      </c>
      <c r="AJ842">
        <v>748</v>
      </c>
      <c r="AK842">
        <v>0</v>
      </c>
      <c r="AL842">
        <v>0</v>
      </c>
      <c r="AM842">
        <v>0</v>
      </c>
      <c r="AN842">
        <v>0</v>
      </c>
      <c r="AO842">
        <v>0</v>
      </c>
      <c r="AP842">
        <v>0</v>
      </c>
      <c r="AQ842">
        <v>0</v>
      </c>
      <c r="AR842">
        <v>0</v>
      </c>
    </row>
    <row r="843" spans="1:44">
      <c r="A843">
        <f>ROW(Source!A306)</f>
        <v>306</v>
      </c>
      <c r="B843">
        <v>48585967</v>
      </c>
      <c r="C843">
        <v>48585961</v>
      </c>
      <c r="D843">
        <v>121548</v>
      </c>
      <c r="E843">
        <v>1</v>
      </c>
      <c r="F843">
        <v>1</v>
      </c>
      <c r="G843">
        <v>1</v>
      </c>
      <c r="H843">
        <v>1</v>
      </c>
      <c r="I843" t="s">
        <v>24</v>
      </c>
      <c r="J843" t="s">
        <v>3</v>
      </c>
      <c r="K843" t="s">
        <v>992</v>
      </c>
      <c r="L843">
        <v>608254</v>
      </c>
      <c r="N843">
        <v>1013</v>
      </c>
      <c r="O843" t="s">
        <v>993</v>
      </c>
      <c r="P843" t="s">
        <v>993</v>
      </c>
      <c r="Q843">
        <v>1</v>
      </c>
      <c r="X843">
        <v>0.32</v>
      </c>
      <c r="Y843">
        <v>0</v>
      </c>
      <c r="Z843">
        <v>0</v>
      </c>
      <c r="AA843">
        <v>0</v>
      </c>
      <c r="AB843">
        <v>0</v>
      </c>
      <c r="AC843">
        <v>0</v>
      </c>
      <c r="AD843">
        <v>1</v>
      </c>
      <c r="AE843">
        <v>2</v>
      </c>
      <c r="AF843" t="s">
        <v>3</v>
      </c>
      <c r="AG843">
        <v>0.32</v>
      </c>
      <c r="AH843">
        <v>2</v>
      </c>
      <c r="AI843">
        <v>48585963</v>
      </c>
      <c r="AJ843">
        <v>749</v>
      </c>
      <c r="AK843">
        <v>0</v>
      </c>
      <c r="AL843">
        <v>0</v>
      </c>
      <c r="AM843">
        <v>0</v>
      </c>
      <c r="AN843">
        <v>0</v>
      </c>
      <c r="AO843">
        <v>0</v>
      </c>
      <c r="AP843">
        <v>0</v>
      </c>
      <c r="AQ843">
        <v>0</v>
      </c>
      <c r="AR843">
        <v>0</v>
      </c>
    </row>
    <row r="844" spans="1:44">
      <c r="A844">
        <f>ROW(Source!A306)</f>
        <v>306</v>
      </c>
      <c r="B844">
        <v>48585968</v>
      </c>
      <c r="C844">
        <v>48585961</v>
      </c>
      <c r="D844">
        <v>40547141</v>
      </c>
      <c r="E844">
        <v>1</v>
      </c>
      <c r="F844">
        <v>1</v>
      </c>
      <c r="G844">
        <v>1</v>
      </c>
      <c r="H844">
        <v>2</v>
      </c>
      <c r="I844" t="s">
        <v>1009</v>
      </c>
      <c r="J844" t="s">
        <v>1017</v>
      </c>
      <c r="K844" t="s">
        <v>1011</v>
      </c>
      <c r="L844">
        <v>1368</v>
      </c>
      <c r="N844">
        <v>1011</v>
      </c>
      <c r="O844" t="s">
        <v>997</v>
      </c>
      <c r="P844" t="s">
        <v>997</v>
      </c>
      <c r="Q844">
        <v>1</v>
      </c>
      <c r="X844">
        <v>0.32</v>
      </c>
      <c r="Y844">
        <v>0</v>
      </c>
      <c r="Z844">
        <v>32.090000000000003</v>
      </c>
      <c r="AA844">
        <v>12.1</v>
      </c>
      <c r="AB844">
        <v>0</v>
      </c>
      <c r="AC844">
        <v>0</v>
      </c>
      <c r="AD844">
        <v>1</v>
      </c>
      <c r="AE844">
        <v>0</v>
      </c>
      <c r="AF844" t="s">
        <v>3</v>
      </c>
      <c r="AG844">
        <v>0.32</v>
      </c>
      <c r="AH844">
        <v>2</v>
      </c>
      <c r="AI844">
        <v>48585964</v>
      </c>
      <c r="AJ844">
        <v>750</v>
      </c>
      <c r="AK844">
        <v>0</v>
      </c>
      <c r="AL844">
        <v>0</v>
      </c>
      <c r="AM844">
        <v>0</v>
      </c>
      <c r="AN844">
        <v>0</v>
      </c>
      <c r="AO844">
        <v>0</v>
      </c>
      <c r="AP844">
        <v>0</v>
      </c>
      <c r="AQ844">
        <v>0</v>
      </c>
      <c r="AR844">
        <v>0</v>
      </c>
    </row>
    <row r="845" spans="1:44">
      <c r="A845">
        <f>ROW(Source!A306)</f>
        <v>306</v>
      </c>
      <c r="B845">
        <v>48585969</v>
      </c>
      <c r="C845">
        <v>48585961</v>
      </c>
      <c r="D845">
        <v>40539429</v>
      </c>
      <c r="E845">
        <v>1</v>
      </c>
      <c r="F845">
        <v>1</v>
      </c>
      <c r="G845">
        <v>1</v>
      </c>
      <c r="H845">
        <v>3</v>
      </c>
      <c r="I845" t="s">
        <v>663</v>
      </c>
      <c r="J845" t="s">
        <v>665</v>
      </c>
      <c r="K845" t="s">
        <v>664</v>
      </c>
      <c r="L845">
        <v>1348</v>
      </c>
      <c r="N845">
        <v>1009</v>
      </c>
      <c r="O845" t="s">
        <v>40</v>
      </c>
      <c r="P845" t="s">
        <v>40</v>
      </c>
      <c r="Q845">
        <v>1000</v>
      </c>
      <c r="X845">
        <v>1.34</v>
      </c>
      <c r="Y845">
        <v>0</v>
      </c>
      <c r="Z845">
        <v>0</v>
      </c>
      <c r="AA845">
        <v>0</v>
      </c>
      <c r="AB845">
        <v>0</v>
      </c>
      <c r="AC845">
        <v>0</v>
      </c>
      <c r="AD845">
        <v>0</v>
      </c>
      <c r="AE845">
        <v>0</v>
      </c>
      <c r="AF845" t="s">
        <v>3</v>
      </c>
      <c r="AG845">
        <v>1.34</v>
      </c>
      <c r="AH845">
        <v>2</v>
      </c>
      <c r="AI845">
        <v>48585965</v>
      </c>
      <c r="AJ845">
        <v>751</v>
      </c>
      <c r="AK845">
        <v>0</v>
      </c>
      <c r="AL845">
        <v>0</v>
      </c>
      <c r="AM845">
        <v>0</v>
      </c>
      <c r="AN845">
        <v>0</v>
      </c>
      <c r="AO845">
        <v>0</v>
      </c>
      <c r="AP845">
        <v>0</v>
      </c>
      <c r="AQ845">
        <v>0</v>
      </c>
      <c r="AR845">
        <v>0</v>
      </c>
    </row>
    <row r="846" spans="1:44">
      <c r="A846">
        <f>ROW(Source!A308)</f>
        <v>308</v>
      </c>
      <c r="B846">
        <v>48585976</v>
      </c>
      <c r="C846">
        <v>48585971</v>
      </c>
      <c r="D846">
        <v>23129805</v>
      </c>
      <c r="E846">
        <v>1</v>
      </c>
      <c r="F846">
        <v>1</v>
      </c>
      <c r="G846">
        <v>1</v>
      </c>
      <c r="H846">
        <v>1</v>
      </c>
      <c r="I846" t="s">
        <v>1183</v>
      </c>
      <c r="J846" t="s">
        <v>3</v>
      </c>
      <c r="K846" t="s">
        <v>1184</v>
      </c>
      <c r="L846">
        <v>1369</v>
      </c>
      <c r="N846">
        <v>1013</v>
      </c>
      <c r="O846" t="s">
        <v>991</v>
      </c>
      <c r="P846" t="s">
        <v>991</v>
      </c>
      <c r="Q846">
        <v>1</v>
      </c>
      <c r="X846">
        <v>63.84</v>
      </c>
      <c r="Y846">
        <v>0</v>
      </c>
      <c r="Z846">
        <v>0</v>
      </c>
      <c r="AA846">
        <v>0</v>
      </c>
      <c r="AB846">
        <v>7.97</v>
      </c>
      <c r="AC846">
        <v>0</v>
      </c>
      <c r="AD846">
        <v>1</v>
      </c>
      <c r="AE846">
        <v>1</v>
      </c>
      <c r="AF846" t="s">
        <v>3</v>
      </c>
      <c r="AG846">
        <v>63.84</v>
      </c>
      <c r="AH846">
        <v>2</v>
      </c>
      <c r="AI846">
        <v>48585972</v>
      </c>
      <c r="AJ846">
        <v>752</v>
      </c>
      <c r="AK846">
        <v>0</v>
      </c>
      <c r="AL846">
        <v>0</v>
      </c>
      <c r="AM846">
        <v>0</v>
      </c>
      <c r="AN846">
        <v>0</v>
      </c>
      <c r="AO846">
        <v>0</v>
      </c>
      <c r="AP846">
        <v>0</v>
      </c>
      <c r="AQ846">
        <v>0</v>
      </c>
      <c r="AR846">
        <v>0</v>
      </c>
    </row>
    <row r="847" spans="1:44">
      <c r="A847">
        <f>ROW(Source!A308)</f>
        <v>308</v>
      </c>
      <c r="B847">
        <v>48585977</v>
      </c>
      <c r="C847">
        <v>48585971</v>
      </c>
      <c r="D847">
        <v>121548</v>
      </c>
      <c r="E847">
        <v>1</v>
      </c>
      <c r="F847">
        <v>1</v>
      </c>
      <c r="G847">
        <v>1</v>
      </c>
      <c r="H847">
        <v>1</v>
      </c>
      <c r="I847" t="s">
        <v>24</v>
      </c>
      <c r="J847" t="s">
        <v>3</v>
      </c>
      <c r="K847" t="s">
        <v>992</v>
      </c>
      <c r="L847">
        <v>608254</v>
      </c>
      <c r="N847">
        <v>1013</v>
      </c>
      <c r="O847" t="s">
        <v>993</v>
      </c>
      <c r="P847" t="s">
        <v>993</v>
      </c>
      <c r="Q847">
        <v>1</v>
      </c>
      <c r="X847">
        <v>0.28999999999999998</v>
      </c>
      <c r="Y847">
        <v>0</v>
      </c>
      <c r="Z847">
        <v>0</v>
      </c>
      <c r="AA847">
        <v>0</v>
      </c>
      <c r="AB847">
        <v>0</v>
      </c>
      <c r="AC847">
        <v>0</v>
      </c>
      <c r="AD847">
        <v>1</v>
      </c>
      <c r="AE847">
        <v>2</v>
      </c>
      <c r="AF847" t="s">
        <v>3</v>
      </c>
      <c r="AG847">
        <v>0.28999999999999998</v>
      </c>
      <c r="AH847">
        <v>2</v>
      </c>
      <c r="AI847">
        <v>48585973</v>
      </c>
      <c r="AJ847">
        <v>753</v>
      </c>
      <c r="AK847">
        <v>0</v>
      </c>
      <c r="AL847">
        <v>0</v>
      </c>
      <c r="AM847">
        <v>0</v>
      </c>
      <c r="AN847">
        <v>0</v>
      </c>
      <c r="AO847">
        <v>0</v>
      </c>
      <c r="AP847">
        <v>0</v>
      </c>
      <c r="AQ847">
        <v>0</v>
      </c>
      <c r="AR847">
        <v>0</v>
      </c>
    </row>
    <row r="848" spans="1:44">
      <c r="A848">
        <f>ROW(Source!A308)</f>
        <v>308</v>
      </c>
      <c r="B848">
        <v>48585978</v>
      </c>
      <c r="C848">
        <v>48585971</v>
      </c>
      <c r="D848">
        <v>40547141</v>
      </c>
      <c r="E848">
        <v>1</v>
      </c>
      <c r="F848">
        <v>1</v>
      </c>
      <c r="G848">
        <v>1</v>
      </c>
      <c r="H848">
        <v>2</v>
      </c>
      <c r="I848" t="s">
        <v>1009</v>
      </c>
      <c r="J848" t="s">
        <v>1017</v>
      </c>
      <c r="K848" t="s">
        <v>1011</v>
      </c>
      <c r="L848">
        <v>1368</v>
      </c>
      <c r="N848">
        <v>1011</v>
      </c>
      <c r="O848" t="s">
        <v>997</v>
      </c>
      <c r="P848" t="s">
        <v>997</v>
      </c>
      <c r="Q848">
        <v>1</v>
      </c>
      <c r="X848">
        <v>0.28999999999999998</v>
      </c>
      <c r="Y848">
        <v>0</v>
      </c>
      <c r="Z848">
        <v>32.090000000000003</v>
      </c>
      <c r="AA848">
        <v>12.1</v>
      </c>
      <c r="AB848">
        <v>0</v>
      </c>
      <c r="AC848">
        <v>0</v>
      </c>
      <c r="AD848">
        <v>1</v>
      </c>
      <c r="AE848">
        <v>0</v>
      </c>
      <c r="AF848" t="s">
        <v>3</v>
      </c>
      <c r="AG848">
        <v>0.28999999999999998</v>
      </c>
      <c r="AH848">
        <v>2</v>
      </c>
      <c r="AI848">
        <v>48585974</v>
      </c>
      <c r="AJ848">
        <v>754</v>
      </c>
      <c r="AK848">
        <v>0</v>
      </c>
      <c r="AL848">
        <v>0</v>
      </c>
      <c r="AM848">
        <v>0</v>
      </c>
      <c r="AN848">
        <v>0</v>
      </c>
      <c r="AO848">
        <v>0</v>
      </c>
      <c r="AP848">
        <v>0</v>
      </c>
      <c r="AQ848">
        <v>0</v>
      </c>
      <c r="AR848">
        <v>0</v>
      </c>
    </row>
    <row r="849" spans="1:44">
      <c r="A849">
        <f>ROW(Source!A308)</f>
        <v>308</v>
      </c>
      <c r="B849">
        <v>48585979</v>
      </c>
      <c r="C849">
        <v>48585971</v>
      </c>
      <c r="D849">
        <v>40539429</v>
      </c>
      <c r="E849">
        <v>1</v>
      </c>
      <c r="F849">
        <v>1</v>
      </c>
      <c r="G849">
        <v>1</v>
      </c>
      <c r="H849">
        <v>3</v>
      </c>
      <c r="I849" t="s">
        <v>663</v>
      </c>
      <c r="J849" t="s">
        <v>665</v>
      </c>
      <c r="K849" t="s">
        <v>664</v>
      </c>
      <c r="L849">
        <v>1348</v>
      </c>
      <c r="N849">
        <v>1009</v>
      </c>
      <c r="O849" t="s">
        <v>40</v>
      </c>
      <c r="P849" t="s">
        <v>40</v>
      </c>
      <c r="Q849">
        <v>1000</v>
      </c>
      <c r="X849">
        <v>2.65</v>
      </c>
      <c r="Y849">
        <v>0</v>
      </c>
      <c r="Z849">
        <v>0</v>
      </c>
      <c r="AA849">
        <v>0</v>
      </c>
      <c r="AB849">
        <v>0</v>
      </c>
      <c r="AC849">
        <v>0</v>
      </c>
      <c r="AD849">
        <v>0</v>
      </c>
      <c r="AE849">
        <v>0</v>
      </c>
      <c r="AF849" t="s">
        <v>3</v>
      </c>
      <c r="AG849">
        <v>2.65</v>
      </c>
      <c r="AH849">
        <v>2</v>
      </c>
      <c r="AI849">
        <v>48585975</v>
      </c>
      <c r="AJ849">
        <v>755</v>
      </c>
      <c r="AK849">
        <v>0</v>
      </c>
      <c r="AL849">
        <v>0</v>
      </c>
      <c r="AM849">
        <v>0</v>
      </c>
      <c r="AN849">
        <v>0</v>
      </c>
      <c r="AO849">
        <v>0</v>
      </c>
      <c r="AP849">
        <v>0</v>
      </c>
      <c r="AQ849">
        <v>0</v>
      </c>
      <c r="AR849">
        <v>0</v>
      </c>
    </row>
    <row r="850" spans="1:44">
      <c r="A850">
        <f>ROW(Source!A310)</f>
        <v>310</v>
      </c>
      <c r="B850">
        <v>48585986</v>
      </c>
      <c r="C850">
        <v>48585981</v>
      </c>
      <c r="D850">
        <v>23129805</v>
      </c>
      <c r="E850">
        <v>1</v>
      </c>
      <c r="F850">
        <v>1</v>
      </c>
      <c r="G850">
        <v>1</v>
      </c>
      <c r="H850">
        <v>1</v>
      </c>
      <c r="I850" t="s">
        <v>1183</v>
      </c>
      <c r="J850" t="s">
        <v>3</v>
      </c>
      <c r="K850" t="s">
        <v>1184</v>
      </c>
      <c r="L850">
        <v>1369</v>
      </c>
      <c r="N850">
        <v>1013</v>
      </c>
      <c r="O850" t="s">
        <v>991</v>
      </c>
      <c r="P850" t="s">
        <v>991</v>
      </c>
      <c r="Q850">
        <v>1</v>
      </c>
      <c r="X850">
        <v>51.3</v>
      </c>
      <c r="Y850">
        <v>0</v>
      </c>
      <c r="Z850">
        <v>0</v>
      </c>
      <c r="AA850">
        <v>0</v>
      </c>
      <c r="AB850">
        <v>7.97</v>
      </c>
      <c r="AC850">
        <v>0</v>
      </c>
      <c r="AD850">
        <v>1</v>
      </c>
      <c r="AE850">
        <v>1</v>
      </c>
      <c r="AF850" t="s">
        <v>3</v>
      </c>
      <c r="AG850">
        <v>51.3</v>
      </c>
      <c r="AH850">
        <v>2</v>
      </c>
      <c r="AI850">
        <v>48585982</v>
      </c>
      <c r="AJ850">
        <v>756</v>
      </c>
      <c r="AK850">
        <v>0</v>
      </c>
      <c r="AL850">
        <v>0</v>
      </c>
      <c r="AM850">
        <v>0</v>
      </c>
      <c r="AN850">
        <v>0</v>
      </c>
      <c r="AO850">
        <v>0</v>
      </c>
      <c r="AP850">
        <v>0</v>
      </c>
      <c r="AQ850">
        <v>0</v>
      </c>
      <c r="AR850">
        <v>0</v>
      </c>
    </row>
    <row r="851" spans="1:44">
      <c r="A851">
        <f>ROW(Source!A310)</f>
        <v>310</v>
      </c>
      <c r="B851">
        <v>48585987</v>
      </c>
      <c r="C851">
        <v>48585981</v>
      </c>
      <c r="D851">
        <v>121548</v>
      </c>
      <c r="E851">
        <v>1</v>
      </c>
      <c r="F851">
        <v>1</v>
      </c>
      <c r="G851">
        <v>1</v>
      </c>
      <c r="H851">
        <v>1</v>
      </c>
      <c r="I851" t="s">
        <v>24</v>
      </c>
      <c r="J851" t="s">
        <v>3</v>
      </c>
      <c r="K851" t="s">
        <v>992</v>
      </c>
      <c r="L851">
        <v>608254</v>
      </c>
      <c r="N851">
        <v>1013</v>
      </c>
      <c r="O851" t="s">
        <v>993</v>
      </c>
      <c r="P851" t="s">
        <v>993</v>
      </c>
      <c r="Q851">
        <v>1</v>
      </c>
      <c r="X851">
        <v>0.26</v>
      </c>
      <c r="Y851">
        <v>0</v>
      </c>
      <c r="Z851">
        <v>0</v>
      </c>
      <c r="AA851">
        <v>0</v>
      </c>
      <c r="AB851">
        <v>0</v>
      </c>
      <c r="AC851">
        <v>0</v>
      </c>
      <c r="AD851">
        <v>1</v>
      </c>
      <c r="AE851">
        <v>2</v>
      </c>
      <c r="AF851" t="s">
        <v>3</v>
      </c>
      <c r="AG851">
        <v>0.26</v>
      </c>
      <c r="AH851">
        <v>2</v>
      </c>
      <c r="AI851">
        <v>48585983</v>
      </c>
      <c r="AJ851">
        <v>757</v>
      </c>
      <c r="AK851">
        <v>0</v>
      </c>
      <c r="AL851">
        <v>0</v>
      </c>
      <c r="AM851">
        <v>0</v>
      </c>
      <c r="AN851">
        <v>0</v>
      </c>
      <c r="AO851">
        <v>0</v>
      </c>
      <c r="AP851">
        <v>0</v>
      </c>
      <c r="AQ851">
        <v>0</v>
      </c>
      <c r="AR851">
        <v>0</v>
      </c>
    </row>
    <row r="852" spans="1:44">
      <c r="A852">
        <f>ROW(Source!A310)</f>
        <v>310</v>
      </c>
      <c r="B852">
        <v>48585988</v>
      </c>
      <c r="C852">
        <v>48585981</v>
      </c>
      <c r="D852">
        <v>40547141</v>
      </c>
      <c r="E852">
        <v>1</v>
      </c>
      <c r="F852">
        <v>1</v>
      </c>
      <c r="G852">
        <v>1</v>
      </c>
      <c r="H852">
        <v>2</v>
      </c>
      <c r="I852" t="s">
        <v>1009</v>
      </c>
      <c r="J852" t="s">
        <v>1017</v>
      </c>
      <c r="K852" t="s">
        <v>1011</v>
      </c>
      <c r="L852">
        <v>1368</v>
      </c>
      <c r="N852">
        <v>1011</v>
      </c>
      <c r="O852" t="s">
        <v>997</v>
      </c>
      <c r="P852" t="s">
        <v>997</v>
      </c>
      <c r="Q852">
        <v>1</v>
      </c>
      <c r="X852">
        <v>0.26</v>
      </c>
      <c r="Y852">
        <v>0</v>
      </c>
      <c r="Z852">
        <v>32.090000000000003</v>
      </c>
      <c r="AA852">
        <v>12.1</v>
      </c>
      <c r="AB852">
        <v>0</v>
      </c>
      <c r="AC852">
        <v>0</v>
      </c>
      <c r="AD852">
        <v>1</v>
      </c>
      <c r="AE852">
        <v>0</v>
      </c>
      <c r="AF852" t="s">
        <v>3</v>
      </c>
      <c r="AG852">
        <v>0.26</v>
      </c>
      <c r="AH852">
        <v>2</v>
      </c>
      <c r="AI852">
        <v>48585984</v>
      </c>
      <c r="AJ852">
        <v>758</v>
      </c>
      <c r="AK852">
        <v>0</v>
      </c>
      <c r="AL852">
        <v>0</v>
      </c>
      <c r="AM852">
        <v>0</v>
      </c>
      <c r="AN852">
        <v>0</v>
      </c>
      <c r="AO852">
        <v>0</v>
      </c>
      <c r="AP852">
        <v>0</v>
      </c>
      <c r="AQ852">
        <v>0</v>
      </c>
      <c r="AR852">
        <v>0</v>
      </c>
    </row>
    <row r="853" spans="1:44">
      <c r="A853">
        <f>ROW(Source!A310)</f>
        <v>310</v>
      </c>
      <c r="B853">
        <v>48585989</v>
      </c>
      <c r="C853">
        <v>48585981</v>
      </c>
      <c r="D853">
        <v>40539429</v>
      </c>
      <c r="E853">
        <v>1</v>
      </c>
      <c r="F853">
        <v>1</v>
      </c>
      <c r="G853">
        <v>1</v>
      </c>
      <c r="H853">
        <v>3</v>
      </c>
      <c r="I853" t="s">
        <v>663</v>
      </c>
      <c r="J853" t="s">
        <v>665</v>
      </c>
      <c r="K853" t="s">
        <v>664</v>
      </c>
      <c r="L853">
        <v>1348</v>
      </c>
      <c r="N853">
        <v>1009</v>
      </c>
      <c r="O853" t="s">
        <v>40</v>
      </c>
      <c r="P853" t="s">
        <v>40</v>
      </c>
      <c r="Q853">
        <v>1000</v>
      </c>
      <c r="X853">
        <v>1.82</v>
      </c>
      <c r="Y853">
        <v>0</v>
      </c>
      <c r="Z853">
        <v>0</v>
      </c>
      <c r="AA853">
        <v>0</v>
      </c>
      <c r="AB853">
        <v>0</v>
      </c>
      <c r="AC853">
        <v>0</v>
      </c>
      <c r="AD853">
        <v>0</v>
      </c>
      <c r="AE853">
        <v>0</v>
      </c>
      <c r="AF853" t="s">
        <v>3</v>
      </c>
      <c r="AG853">
        <v>1.82</v>
      </c>
      <c r="AH853">
        <v>2</v>
      </c>
      <c r="AI853">
        <v>48585985</v>
      </c>
      <c r="AJ853">
        <v>759</v>
      </c>
      <c r="AK853">
        <v>0</v>
      </c>
      <c r="AL853">
        <v>0</v>
      </c>
      <c r="AM853">
        <v>0</v>
      </c>
      <c r="AN853">
        <v>0</v>
      </c>
      <c r="AO853">
        <v>0</v>
      </c>
      <c r="AP853">
        <v>0</v>
      </c>
      <c r="AQ853">
        <v>0</v>
      </c>
      <c r="AR853">
        <v>0</v>
      </c>
    </row>
    <row r="854" spans="1:44">
      <c r="A854">
        <f>ROW(Source!A312)</f>
        <v>312</v>
      </c>
      <c r="B854">
        <v>48585995</v>
      </c>
      <c r="C854">
        <v>48585991</v>
      </c>
      <c r="D854">
        <v>23130498</v>
      </c>
      <c r="E854">
        <v>1</v>
      </c>
      <c r="F854">
        <v>1</v>
      </c>
      <c r="G854">
        <v>1</v>
      </c>
      <c r="H854">
        <v>1</v>
      </c>
      <c r="I854" t="s">
        <v>1012</v>
      </c>
      <c r="J854" t="s">
        <v>3</v>
      </c>
      <c r="K854" t="s">
        <v>1013</v>
      </c>
      <c r="L854">
        <v>1369</v>
      </c>
      <c r="N854">
        <v>1013</v>
      </c>
      <c r="O854" t="s">
        <v>991</v>
      </c>
      <c r="P854" t="s">
        <v>991</v>
      </c>
      <c r="Q854">
        <v>1</v>
      </c>
      <c r="X854">
        <v>18.3</v>
      </c>
      <c r="Y854">
        <v>0</v>
      </c>
      <c r="Z854">
        <v>0</v>
      </c>
      <c r="AA854">
        <v>0</v>
      </c>
      <c r="AB854">
        <v>7.36</v>
      </c>
      <c r="AC854">
        <v>0</v>
      </c>
      <c r="AD854">
        <v>1</v>
      </c>
      <c r="AE854">
        <v>1</v>
      </c>
      <c r="AF854" t="s">
        <v>3</v>
      </c>
      <c r="AG854">
        <v>18.3</v>
      </c>
      <c r="AH854">
        <v>2</v>
      </c>
      <c r="AI854">
        <v>48585992</v>
      </c>
      <c r="AJ854">
        <v>760</v>
      </c>
      <c r="AK854">
        <v>0</v>
      </c>
      <c r="AL854">
        <v>0</v>
      </c>
      <c r="AM854">
        <v>0</v>
      </c>
      <c r="AN854">
        <v>0</v>
      </c>
      <c r="AO854">
        <v>0</v>
      </c>
      <c r="AP854">
        <v>0</v>
      </c>
      <c r="AQ854">
        <v>0</v>
      </c>
      <c r="AR854">
        <v>0</v>
      </c>
    </row>
    <row r="855" spans="1:44">
      <c r="A855">
        <f>ROW(Source!A312)</f>
        <v>312</v>
      </c>
      <c r="B855">
        <v>48585996</v>
      </c>
      <c r="C855">
        <v>48585991</v>
      </c>
      <c r="D855">
        <v>121548</v>
      </c>
      <c r="E855">
        <v>1</v>
      </c>
      <c r="F855">
        <v>1</v>
      </c>
      <c r="G855">
        <v>1</v>
      </c>
      <c r="H855">
        <v>1</v>
      </c>
      <c r="I855" t="s">
        <v>24</v>
      </c>
      <c r="J855" t="s">
        <v>3</v>
      </c>
      <c r="K855" t="s">
        <v>992</v>
      </c>
      <c r="L855">
        <v>608254</v>
      </c>
      <c r="N855">
        <v>1013</v>
      </c>
      <c r="O855" t="s">
        <v>993</v>
      </c>
      <c r="P855" t="s">
        <v>993</v>
      </c>
      <c r="Q855">
        <v>1</v>
      </c>
      <c r="X855">
        <v>0.2</v>
      </c>
      <c r="Y855">
        <v>0</v>
      </c>
      <c r="Z855">
        <v>0</v>
      </c>
      <c r="AA855">
        <v>0</v>
      </c>
      <c r="AB855">
        <v>0</v>
      </c>
      <c r="AC855">
        <v>0</v>
      </c>
      <c r="AD855">
        <v>1</v>
      </c>
      <c r="AE855">
        <v>2</v>
      </c>
      <c r="AF855" t="s">
        <v>3</v>
      </c>
      <c r="AG855">
        <v>0.2</v>
      </c>
      <c r="AH855">
        <v>2</v>
      </c>
      <c r="AI855">
        <v>48585993</v>
      </c>
      <c r="AJ855">
        <v>761</v>
      </c>
      <c r="AK855">
        <v>0</v>
      </c>
      <c r="AL855">
        <v>0</v>
      </c>
      <c r="AM855">
        <v>0</v>
      </c>
      <c r="AN855">
        <v>0</v>
      </c>
      <c r="AO855">
        <v>0</v>
      </c>
      <c r="AP855">
        <v>0</v>
      </c>
      <c r="AQ855">
        <v>0</v>
      </c>
      <c r="AR855">
        <v>0</v>
      </c>
    </row>
    <row r="856" spans="1:44">
      <c r="A856">
        <f>ROW(Source!A312)</f>
        <v>312</v>
      </c>
      <c r="B856">
        <v>48585997</v>
      </c>
      <c r="C856">
        <v>48585991</v>
      </c>
      <c r="D856">
        <v>40547141</v>
      </c>
      <c r="E856">
        <v>1</v>
      </c>
      <c r="F856">
        <v>1</v>
      </c>
      <c r="G856">
        <v>1</v>
      </c>
      <c r="H856">
        <v>2</v>
      </c>
      <c r="I856" t="s">
        <v>1009</v>
      </c>
      <c r="J856" t="s">
        <v>1017</v>
      </c>
      <c r="K856" t="s">
        <v>1011</v>
      </c>
      <c r="L856">
        <v>1368</v>
      </c>
      <c r="N856">
        <v>1011</v>
      </c>
      <c r="O856" t="s">
        <v>997</v>
      </c>
      <c r="P856" t="s">
        <v>997</v>
      </c>
      <c r="Q856">
        <v>1</v>
      </c>
      <c r="X856">
        <v>0.2</v>
      </c>
      <c r="Y856">
        <v>0</v>
      </c>
      <c r="Z856">
        <v>32.090000000000003</v>
      </c>
      <c r="AA856">
        <v>12.1</v>
      </c>
      <c r="AB856">
        <v>0</v>
      </c>
      <c r="AC856">
        <v>0</v>
      </c>
      <c r="AD856">
        <v>1</v>
      </c>
      <c r="AE856">
        <v>0</v>
      </c>
      <c r="AF856" t="s">
        <v>3</v>
      </c>
      <c r="AG856">
        <v>0.2</v>
      </c>
      <c r="AH856">
        <v>2</v>
      </c>
      <c r="AI856">
        <v>48585994</v>
      </c>
      <c r="AJ856">
        <v>762</v>
      </c>
      <c r="AK856">
        <v>0</v>
      </c>
      <c r="AL856">
        <v>0</v>
      </c>
      <c r="AM856">
        <v>0</v>
      </c>
      <c r="AN856">
        <v>0</v>
      </c>
      <c r="AO856">
        <v>0</v>
      </c>
      <c r="AP856">
        <v>0</v>
      </c>
      <c r="AQ856">
        <v>0</v>
      </c>
      <c r="AR856">
        <v>0</v>
      </c>
    </row>
    <row r="857" spans="1:44">
      <c r="A857">
        <f>ROW(Source!A314)</f>
        <v>314</v>
      </c>
      <c r="B857">
        <v>48586013</v>
      </c>
      <c r="C857">
        <v>48585999</v>
      </c>
      <c r="D857">
        <v>23146514</v>
      </c>
      <c r="E857">
        <v>1</v>
      </c>
      <c r="F857">
        <v>1</v>
      </c>
      <c r="G857">
        <v>1</v>
      </c>
      <c r="H857">
        <v>1</v>
      </c>
      <c r="I857" t="s">
        <v>1480</v>
      </c>
      <c r="J857" t="s">
        <v>3</v>
      </c>
      <c r="K857" t="s">
        <v>1481</v>
      </c>
      <c r="L857">
        <v>1369</v>
      </c>
      <c r="N857">
        <v>1013</v>
      </c>
      <c r="O857" t="s">
        <v>991</v>
      </c>
      <c r="P857" t="s">
        <v>991</v>
      </c>
      <c r="Q857">
        <v>1</v>
      </c>
      <c r="X857">
        <v>79.75</v>
      </c>
      <c r="Y857">
        <v>0</v>
      </c>
      <c r="Z857">
        <v>0</v>
      </c>
      <c r="AA857">
        <v>0</v>
      </c>
      <c r="AB857">
        <v>9.1300000000000008</v>
      </c>
      <c r="AC857">
        <v>0</v>
      </c>
      <c r="AD857">
        <v>1</v>
      </c>
      <c r="AE857">
        <v>1</v>
      </c>
      <c r="AF857" t="s">
        <v>3</v>
      </c>
      <c r="AG857">
        <v>79.75</v>
      </c>
      <c r="AH857">
        <v>2</v>
      </c>
      <c r="AI857">
        <v>48586000</v>
      </c>
      <c r="AJ857">
        <v>763</v>
      </c>
      <c r="AK857">
        <v>0</v>
      </c>
      <c r="AL857">
        <v>0</v>
      </c>
      <c r="AM857">
        <v>0</v>
      </c>
      <c r="AN857">
        <v>0</v>
      </c>
      <c r="AO857">
        <v>0</v>
      </c>
      <c r="AP857">
        <v>0</v>
      </c>
      <c r="AQ857">
        <v>0</v>
      </c>
      <c r="AR857">
        <v>0</v>
      </c>
    </row>
    <row r="858" spans="1:44">
      <c r="A858">
        <f>ROW(Source!A314)</f>
        <v>314</v>
      </c>
      <c r="B858">
        <v>48586014</v>
      </c>
      <c r="C858">
        <v>48585999</v>
      </c>
      <c r="D858">
        <v>121548</v>
      </c>
      <c r="E858">
        <v>1</v>
      </c>
      <c r="F858">
        <v>1</v>
      </c>
      <c r="G858">
        <v>1</v>
      </c>
      <c r="H858">
        <v>1</v>
      </c>
      <c r="I858" t="s">
        <v>24</v>
      </c>
      <c r="J858" t="s">
        <v>3</v>
      </c>
      <c r="K858" t="s">
        <v>992</v>
      </c>
      <c r="L858">
        <v>608254</v>
      </c>
      <c r="N858">
        <v>1013</v>
      </c>
      <c r="O858" t="s">
        <v>993</v>
      </c>
      <c r="P858" t="s">
        <v>993</v>
      </c>
      <c r="Q858">
        <v>1</v>
      </c>
      <c r="X858">
        <v>0.37</v>
      </c>
      <c r="Y858">
        <v>0</v>
      </c>
      <c r="Z858">
        <v>0</v>
      </c>
      <c r="AA858">
        <v>0</v>
      </c>
      <c r="AB858">
        <v>0</v>
      </c>
      <c r="AC858">
        <v>0</v>
      </c>
      <c r="AD858">
        <v>1</v>
      </c>
      <c r="AE858">
        <v>2</v>
      </c>
      <c r="AF858" t="s">
        <v>3</v>
      </c>
      <c r="AG858">
        <v>0.37</v>
      </c>
      <c r="AH858">
        <v>2</v>
      </c>
      <c r="AI858">
        <v>48586001</v>
      </c>
      <c r="AJ858">
        <v>764</v>
      </c>
      <c r="AK858">
        <v>0</v>
      </c>
      <c r="AL858">
        <v>0</v>
      </c>
      <c r="AM858">
        <v>0</v>
      </c>
      <c r="AN858">
        <v>0</v>
      </c>
      <c r="AO858">
        <v>0</v>
      </c>
      <c r="AP858">
        <v>0</v>
      </c>
      <c r="AQ858">
        <v>0</v>
      </c>
      <c r="AR858">
        <v>0</v>
      </c>
    </row>
    <row r="859" spans="1:44">
      <c r="A859">
        <f>ROW(Source!A314)</f>
        <v>314</v>
      </c>
      <c r="B859">
        <v>48586015</v>
      </c>
      <c r="C859">
        <v>48585999</v>
      </c>
      <c r="D859">
        <v>40546929</v>
      </c>
      <c r="E859">
        <v>1</v>
      </c>
      <c r="F859">
        <v>1</v>
      </c>
      <c r="G859">
        <v>1</v>
      </c>
      <c r="H859">
        <v>2</v>
      </c>
      <c r="I859" t="s">
        <v>1049</v>
      </c>
      <c r="J859" t="s">
        <v>1050</v>
      </c>
      <c r="K859" t="s">
        <v>1051</v>
      </c>
      <c r="L859">
        <v>1368</v>
      </c>
      <c r="N859">
        <v>1011</v>
      </c>
      <c r="O859" t="s">
        <v>997</v>
      </c>
      <c r="P859" t="s">
        <v>997</v>
      </c>
      <c r="Q859">
        <v>1</v>
      </c>
      <c r="X859">
        <v>0.27</v>
      </c>
      <c r="Y859">
        <v>0</v>
      </c>
      <c r="Z859">
        <v>103.49</v>
      </c>
      <c r="AA859">
        <v>12.1</v>
      </c>
      <c r="AB859">
        <v>0</v>
      </c>
      <c r="AC859">
        <v>0</v>
      </c>
      <c r="AD859">
        <v>1</v>
      </c>
      <c r="AE859">
        <v>0</v>
      </c>
      <c r="AF859" t="s">
        <v>3</v>
      </c>
      <c r="AG859">
        <v>0.27</v>
      </c>
      <c r="AH859">
        <v>2</v>
      </c>
      <c r="AI859">
        <v>48586002</v>
      </c>
      <c r="AJ859">
        <v>765</v>
      </c>
      <c r="AK859">
        <v>0</v>
      </c>
      <c r="AL859">
        <v>0</v>
      </c>
      <c r="AM859">
        <v>0</v>
      </c>
      <c r="AN859">
        <v>0</v>
      </c>
      <c r="AO859">
        <v>0</v>
      </c>
      <c r="AP859">
        <v>0</v>
      </c>
      <c r="AQ859">
        <v>0</v>
      </c>
      <c r="AR859">
        <v>0</v>
      </c>
    </row>
    <row r="860" spans="1:44">
      <c r="A860">
        <f>ROW(Source!A314)</f>
        <v>314</v>
      </c>
      <c r="B860">
        <v>48586016</v>
      </c>
      <c r="C860">
        <v>48585999</v>
      </c>
      <c r="D860">
        <v>40547010</v>
      </c>
      <c r="E860">
        <v>1</v>
      </c>
      <c r="F860">
        <v>1</v>
      </c>
      <c r="G860">
        <v>1</v>
      </c>
      <c r="H860">
        <v>2</v>
      </c>
      <c r="I860" t="s">
        <v>1052</v>
      </c>
      <c r="J860" t="s">
        <v>1053</v>
      </c>
      <c r="K860" t="s">
        <v>1054</v>
      </c>
      <c r="L860">
        <v>1368</v>
      </c>
      <c r="N860">
        <v>1011</v>
      </c>
      <c r="O860" t="s">
        <v>997</v>
      </c>
      <c r="P860" t="s">
        <v>997</v>
      </c>
      <c r="Q860">
        <v>1</v>
      </c>
      <c r="X860">
        <v>0.1</v>
      </c>
      <c r="Y860">
        <v>0</v>
      </c>
      <c r="Z860">
        <v>124.14</v>
      </c>
      <c r="AA860">
        <v>12.1</v>
      </c>
      <c r="AB860">
        <v>0</v>
      </c>
      <c r="AC860">
        <v>0</v>
      </c>
      <c r="AD860">
        <v>1</v>
      </c>
      <c r="AE860">
        <v>0</v>
      </c>
      <c r="AF860" t="s">
        <v>3</v>
      </c>
      <c r="AG860">
        <v>0.1</v>
      </c>
      <c r="AH860">
        <v>2</v>
      </c>
      <c r="AI860">
        <v>48586003</v>
      </c>
      <c r="AJ860">
        <v>766</v>
      </c>
      <c r="AK860">
        <v>0</v>
      </c>
      <c r="AL860">
        <v>0</v>
      </c>
      <c r="AM860">
        <v>0</v>
      </c>
      <c r="AN860">
        <v>0</v>
      </c>
      <c r="AO860">
        <v>0</v>
      </c>
      <c r="AP860">
        <v>0</v>
      </c>
      <c r="AQ860">
        <v>0</v>
      </c>
      <c r="AR860">
        <v>0</v>
      </c>
    </row>
    <row r="861" spans="1:44">
      <c r="A861">
        <f>ROW(Source!A314)</f>
        <v>314</v>
      </c>
      <c r="B861">
        <v>48586017</v>
      </c>
      <c r="C861">
        <v>48585999</v>
      </c>
      <c r="D861">
        <v>40547216</v>
      </c>
      <c r="E861">
        <v>1</v>
      </c>
      <c r="F861">
        <v>1</v>
      </c>
      <c r="G861">
        <v>1</v>
      </c>
      <c r="H861">
        <v>2</v>
      </c>
      <c r="I861" t="s">
        <v>1440</v>
      </c>
      <c r="J861" t="s">
        <v>1441</v>
      </c>
      <c r="K861" t="s">
        <v>1442</v>
      </c>
      <c r="L861">
        <v>1368</v>
      </c>
      <c r="N861">
        <v>1011</v>
      </c>
      <c r="O861" t="s">
        <v>997</v>
      </c>
      <c r="P861" t="s">
        <v>997</v>
      </c>
      <c r="Q861">
        <v>1</v>
      </c>
      <c r="X861">
        <v>34.92</v>
      </c>
      <c r="Y861">
        <v>0</v>
      </c>
      <c r="Z861">
        <v>1.43</v>
      </c>
      <c r="AA861">
        <v>0</v>
      </c>
      <c r="AB861">
        <v>0</v>
      </c>
      <c r="AC861">
        <v>0</v>
      </c>
      <c r="AD861">
        <v>1</v>
      </c>
      <c r="AE861">
        <v>0</v>
      </c>
      <c r="AF861" t="s">
        <v>3</v>
      </c>
      <c r="AG861">
        <v>34.92</v>
      </c>
      <c r="AH861">
        <v>2</v>
      </c>
      <c r="AI861">
        <v>48586004</v>
      </c>
      <c r="AJ861">
        <v>767</v>
      </c>
      <c r="AK861">
        <v>0</v>
      </c>
      <c r="AL861">
        <v>0</v>
      </c>
      <c r="AM861">
        <v>0</v>
      </c>
      <c r="AN861">
        <v>0</v>
      </c>
      <c r="AO861">
        <v>0</v>
      </c>
      <c r="AP861">
        <v>0</v>
      </c>
      <c r="AQ861">
        <v>0</v>
      </c>
      <c r="AR861">
        <v>0</v>
      </c>
    </row>
    <row r="862" spans="1:44">
      <c r="A862">
        <f>ROW(Source!A314)</f>
        <v>314</v>
      </c>
      <c r="B862">
        <v>48586018</v>
      </c>
      <c r="C862">
        <v>48585999</v>
      </c>
      <c r="D862">
        <v>40548857</v>
      </c>
      <c r="E862">
        <v>1</v>
      </c>
      <c r="F862">
        <v>1</v>
      </c>
      <c r="G862">
        <v>1</v>
      </c>
      <c r="H862">
        <v>2</v>
      </c>
      <c r="I862" t="s">
        <v>1028</v>
      </c>
      <c r="J862" t="s">
        <v>1029</v>
      </c>
      <c r="K862" t="s">
        <v>1030</v>
      </c>
      <c r="L862">
        <v>1368</v>
      </c>
      <c r="N862">
        <v>1011</v>
      </c>
      <c r="O862" t="s">
        <v>997</v>
      </c>
      <c r="P862" t="s">
        <v>997</v>
      </c>
      <c r="Q862">
        <v>1</v>
      </c>
      <c r="X862">
        <v>1.4</v>
      </c>
      <c r="Y862">
        <v>0</v>
      </c>
      <c r="Z862">
        <v>91.76</v>
      </c>
      <c r="AA862">
        <v>10.35</v>
      </c>
      <c r="AB862">
        <v>0</v>
      </c>
      <c r="AC862">
        <v>0</v>
      </c>
      <c r="AD862">
        <v>1</v>
      </c>
      <c r="AE862">
        <v>0</v>
      </c>
      <c r="AF862" t="s">
        <v>3</v>
      </c>
      <c r="AG862">
        <v>1.4</v>
      </c>
      <c r="AH862">
        <v>2</v>
      </c>
      <c r="AI862">
        <v>48586005</v>
      </c>
      <c r="AJ862">
        <v>768</v>
      </c>
      <c r="AK862">
        <v>0</v>
      </c>
      <c r="AL862">
        <v>0</v>
      </c>
      <c r="AM862">
        <v>0</v>
      </c>
      <c r="AN862">
        <v>0</v>
      </c>
      <c r="AO862">
        <v>0</v>
      </c>
      <c r="AP862">
        <v>0</v>
      </c>
      <c r="AQ862">
        <v>0</v>
      </c>
      <c r="AR862">
        <v>0</v>
      </c>
    </row>
    <row r="863" spans="1:44">
      <c r="A863">
        <f>ROW(Source!A314)</f>
        <v>314</v>
      </c>
      <c r="B863">
        <v>48586019</v>
      </c>
      <c r="C863">
        <v>48585999</v>
      </c>
      <c r="D863">
        <v>40482568</v>
      </c>
      <c r="E863">
        <v>1</v>
      </c>
      <c r="F863">
        <v>1</v>
      </c>
      <c r="G863">
        <v>1</v>
      </c>
      <c r="H863">
        <v>3</v>
      </c>
      <c r="I863" t="s">
        <v>1443</v>
      </c>
      <c r="J863" t="s">
        <v>1444</v>
      </c>
      <c r="K863" t="s">
        <v>1445</v>
      </c>
      <c r="L863">
        <v>1339</v>
      </c>
      <c r="N863">
        <v>1007</v>
      </c>
      <c r="O863" t="s">
        <v>1040</v>
      </c>
      <c r="P863" t="s">
        <v>1040</v>
      </c>
      <c r="Q863">
        <v>1</v>
      </c>
      <c r="X863">
        <v>0.67</v>
      </c>
      <c r="Y863">
        <v>6.22</v>
      </c>
      <c r="Z863">
        <v>0</v>
      </c>
      <c r="AA863">
        <v>0</v>
      </c>
      <c r="AB863">
        <v>0</v>
      </c>
      <c r="AC863">
        <v>0</v>
      </c>
      <c r="AD863">
        <v>1</v>
      </c>
      <c r="AE863">
        <v>0</v>
      </c>
      <c r="AF863" t="s">
        <v>3</v>
      </c>
      <c r="AG863">
        <v>0.67</v>
      </c>
      <c r="AH863">
        <v>2</v>
      </c>
      <c r="AI863">
        <v>48586006</v>
      </c>
      <c r="AJ863">
        <v>769</v>
      </c>
      <c r="AK863">
        <v>0</v>
      </c>
      <c r="AL863">
        <v>0</v>
      </c>
      <c r="AM863">
        <v>0</v>
      </c>
      <c r="AN863">
        <v>0</v>
      </c>
      <c r="AO863">
        <v>0</v>
      </c>
      <c r="AP863">
        <v>0</v>
      </c>
      <c r="AQ863">
        <v>0</v>
      </c>
      <c r="AR863">
        <v>0</v>
      </c>
    </row>
    <row r="864" spans="1:44">
      <c r="A864">
        <f>ROW(Source!A314)</f>
        <v>314</v>
      </c>
      <c r="B864">
        <v>48586020</v>
      </c>
      <c r="C864">
        <v>48585999</v>
      </c>
      <c r="D864">
        <v>40488783</v>
      </c>
      <c r="E864">
        <v>1</v>
      </c>
      <c r="F864">
        <v>1</v>
      </c>
      <c r="G864">
        <v>1</v>
      </c>
      <c r="H864">
        <v>3</v>
      </c>
      <c r="I864" t="s">
        <v>1482</v>
      </c>
      <c r="J864" t="s">
        <v>1483</v>
      </c>
      <c r="K864" t="s">
        <v>1484</v>
      </c>
      <c r="L864">
        <v>1348</v>
      </c>
      <c r="N864">
        <v>1009</v>
      </c>
      <c r="O864" t="s">
        <v>40</v>
      </c>
      <c r="P864" t="s">
        <v>40</v>
      </c>
      <c r="Q864">
        <v>1000</v>
      </c>
      <c r="X864">
        <v>5.0000000000000001E-4</v>
      </c>
      <c r="Y864">
        <v>13560</v>
      </c>
      <c r="Z864">
        <v>0</v>
      </c>
      <c r="AA864">
        <v>0</v>
      </c>
      <c r="AB864">
        <v>0</v>
      </c>
      <c r="AC864">
        <v>0</v>
      </c>
      <c r="AD864">
        <v>1</v>
      </c>
      <c r="AE864">
        <v>0</v>
      </c>
      <c r="AF864" t="s">
        <v>3</v>
      </c>
      <c r="AG864">
        <v>5.0000000000000001E-4</v>
      </c>
      <c r="AH864">
        <v>2</v>
      </c>
      <c r="AI864">
        <v>48586007</v>
      </c>
      <c r="AJ864">
        <v>770</v>
      </c>
      <c r="AK864">
        <v>0</v>
      </c>
      <c r="AL864">
        <v>0</v>
      </c>
      <c r="AM864">
        <v>0</v>
      </c>
      <c r="AN864">
        <v>0</v>
      </c>
      <c r="AO864">
        <v>0</v>
      </c>
      <c r="AP864">
        <v>0</v>
      </c>
      <c r="AQ864">
        <v>0</v>
      </c>
      <c r="AR864">
        <v>0</v>
      </c>
    </row>
    <row r="865" spans="1:44">
      <c r="A865">
        <f>ROW(Source!A314)</f>
        <v>314</v>
      </c>
      <c r="B865">
        <v>48586021</v>
      </c>
      <c r="C865">
        <v>48585999</v>
      </c>
      <c r="D865">
        <v>40482557</v>
      </c>
      <c r="E865">
        <v>1</v>
      </c>
      <c r="F865">
        <v>1</v>
      </c>
      <c r="G865">
        <v>1</v>
      </c>
      <c r="H865">
        <v>3</v>
      </c>
      <c r="I865" t="s">
        <v>1446</v>
      </c>
      <c r="J865" t="s">
        <v>1447</v>
      </c>
      <c r="K865" t="s">
        <v>1448</v>
      </c>
      <c r="L865">
        <v>1339</v>
      </c>
      <c r="N865">
        <v>1007</v>
      </c>
      <c r="O865" t="s">
        <v>1040</v>
      </c>
      <c r="P865" t="s">
        <v>1040</v>
      </c>
      <c r="Q865">
        <v>1</v>
      </c>
      <c r="X865">
        <v>0.61</v>
      </c>
      <c r="Y865">
        <v>38.51</v>
      </c>
      <c r="Z865">
        <v>0</v>
      </c>
      <c r="AA865">
        <v>0</v>
      </c>
      <c r="AB865">
        <v>0</v>
      </c>
      <c r="AC865">
        <v>0</v>
      </c>
      <c r="AD865">
        <v>1</v>
      </c>
      <c r="AE865">
        <v>0</v>
      </c>
      <c r="AF865" t="s">
        <v>3</v>
      </c>
      <c r="AG865">
        <v>0.61</v>
      </c>
      <c r="AH865">
        <v>2</v>
      </c>
      <c r="AI865">
        <v>48586008</v>
      </c>
      <c r="AJ865">
        <v>771</v>
      </c>
      <c r="AK865">
        <v>0</v>
      </c>
      <c r="AL865">
        <v>0</v>
      </c>
      <c r="AM865">
        <v>0</v>
      </c>
      <c r="AN865">
        <v>0</v>
      </c>
      <c r="AO865">
        <v>0</v>
      </c>
      <c r="AP865">
        <v>0</v>
      </c>
      <c r="AQ865">
        <v>0</v>
      </c>
      <c r="AR865">
        <v>0</v>
      </c>
    </row>
    <row r="866" spans="1:44">
      <c r="A866">
        <f>ROW(Source!A314)</f>
        <v>314</v>
      </c>
      <c r="B866">
        <v>48586022</v>
      </c>
      <c r="C866">
        <v>48585999</v>
      </c>
      <c r="D866">
        <v>40512524</v>
      </c>
      <c r="E866">
        <v>1</v>
      </c>
      <c r="F866">
        <v>1</v>
      </c>
      <c r="G866">
        <v>1</v>
      </c>
      <c r="H866">
        <v>3</v>
      </c>
      <c r="I866" t="s">
        <v>1595</v>
      </c>
      <c r="J866" t="s">
        <v>1596</v>
      </c>
      <c r="K866" t="s">
        <v>1597</v>
      </c>
      <c r="L866">
        <v>1346</v>
      </c>
      <c r="N866">
        <v>1009</v>
      </c>
      <c r="O866" t="s">
        <v>220</v>
      </c>
      <c r="P866" t="s">
        <v>220</v>
      </c>
      <c r="Q866">
        <v>1</v>
      </c>
      <c r="X866">
        <v>0</v>
      </c>
      <c r="Y866">
        <v>0</v>
      </c>
      <c r="Z866">
        <v>0</v>
      </c>
      <c r="AA866">
        <v>0</v>
      </c>
      <c r="AB866">
        <v>0</v>
      </c>
      <c r="AC866">
        <v>1</v>
      </c>
      <c r="AD866">
        <v>0</v>
      </c>
      <c r="AE866">
        <v>0</v>
      </c>
      <c r="AF866" t="s">
        <v>3</v>
      </c>
      <c r="AG866">
        <v>0</v>
      </c>
      <c r="AH866">
        <v>3</v>
      </c>
      <c r="AI866">
        <v>-1</v>
      </c>
      <c r="AJ866" t="s">
        <v>3</v>
      </c>
      <c r="AK866">
        <v>0</v>
      </c>
      <c r="AL866">
        <v>0</v>
      </c>
      <c r="AM866">
        <v>0</v>
      </c>
      <c r="AN866">
        <v>0</v>
      </c>
      <c r="AO866">
        <v>0</v>
      </c>
      <c r="AP866">
        <v>0</v>
      </c>
      <c r="AQ866">
        <v>0</v>
      </c>
      <c r="AR866">
        <v>0</v>
      </c>
    </row>
    <row r="867" spans="1:44">
      <c r="A867">
        <f>ROW(Source!A314)</f>
        <v>314</v>
      </c>
      <c r="B867">
        <v>48586023</v>
      </c>
      <c r="C867">
        <v>48585999</v>
      </c>
      <c r="D867">
        <v>40516567</v>
      </c>
      <c r="E867">
        <v>1</v>
      </c>
      <c r="F867">
        <v>1</v>
      </c>
      <c r="G867">
        <v>1</v>
      </c>
      <c r="H867">
        <v>3</v>
      </c>
      <c r="I867" t="s">
        <v>1485</v>
      </c>
      <c r="J867" t="s">
        <v>1486</v>
      </c>
      <c r="K867" t="s">
        <v>1487</v>
      </c>
      <c r="L867">
        <v>1301</v>
      </c>
      <c r="N867">
        <v>1003</v>
      </c>
      <c r="O867" t="s">
        <v>116</v>
      </c>
      <c r="P867" t="s">
        <v>116</v>
      </c>
      <c r="Q867">
        <v>1</v>
      </c>
      <c r="X867">
        <v>100</v>
      </c>
      <c r="Y867">
        <v>87.06</v>
      </c>
      <c r="Z867">
        <v>0</v>
      </c>
      <c r="AA867">
        <v>0</v>
      </c>
      <c r="AB867">
        <v>0</v>
      </c>
      <c r="AC867">
        <v>0</v>
      </c>
      <c r="AD867">
        <v>1</v>
      </c>
      <c r="AE867">
        <v>0</v>
      </c>
      <c r="AF867" t="s">
        <v>3</v>
      </c>
      <c r="AG867">
        <v>100</v>
      </c>
      <c r="AH867">
        <v>2</v>
      </c>
      <c r="AI867">
        <v>48586009</v>
      </c>
      <c r="AJ867">
        <v>772</v>
      </c>
      <c r="AK867">
        <v>0</v>
      </c>
      <c r="AL867">
        <v>0</v>
      </c>
      <c r="AM867">
        <v>0</v>
      </c>
      <c r="AN867">
        <v>0</v>
      </c>
      <c r="AO867">
        <v>0</v>
      </c>
      <c r="AP867">
        <v>0</v>
      </c>
      <c r="AQ867">
        <v>0</v>
      </c>
      <c r="AR867">
        <v>0</v>
      </c>
    </row>
    <row r="868" spans="1:44">
      <c r="A868">
        <f>ROW(Source!A314)</f>
        <v>314</v>
      </c>
      <c r="B868">
        <v>48586024</v>
      </c>
      <c r="C868">
        <v>48585999</v>
      </c>
      <c r="D868">
        <v>40517392</v>
      </c>
      <c r="E868">
        <v>1</v>
      </c>
      <c r="F868">
        <v>1</v>
      </c>
      <c r="G868">
        <v>1</v>
      </c>
      <c r="H868">
        <v>3</v>
      </c>
      <c r="I868" t="s">
        <v>1174</v>
      </c>
      <c r="J868" t="s">
        <v>1175</v>
      </c>
      <c r="K868" t="s">
        <v>1176</v>
      </c>
      <c r="L868">
        <v>1339</v>
      </c>
      <c r="N868">
        <v>1007</v>
      </c>
      <c r="O868" t="s">
        <v>1040</v>
      </c>
      <c r="P868" t="s">
        <v>1040</v>
      </c>
      <c r="Q868">
        <v>1</v>
      </c>
      <c r="X868">
        <v>2.1000000000000001E-2</v>
      </c>
      <c r="Y868">
        <v>502</v>
      </c>
      <c r="Z868">
        <v>0</v>
      </c>
      <c r="AA868">
        <v>0</v>
      </c>
      <c r="AB868">
        <v>0</v>
      </c>
      <c r="AC868">
        <v>0</v>
      </c>
      <c r="AD868">
        <v>1</v>
      </c>
      <c r="AE868">
        <v>0</v>
      </c>
      <c r="AF868" t="s">
        <v>3</v>
      </c>
      <c r="AG868">
        <v>2.1000000000000001E-2</v>
      </c>
      <c r="AH868">
        <v>2</v>
      </c>
      <c r="AI868">
        <v>48586010</v>
      </c>
      <c r="AJ868">
        <v>773</v>
      </c>
      <c r="AK868">
        <v>0</v>
      </c>
      <c r="AL868">
        <v>0</v>
      </c>
      <c r="AM868">
        <v>0</v>
      </c>
      <c r="AN868">
        <v>0</v>
      </c>
      <c r="AO868">
        <v>0</v>
      </c>
      <c r="AP868">
        <v>0</v>
      </c>
      <c r="AQ868">
        <v>0</v>
      </c>
      <c r="AR868">
        <v>0</v>
      </c>
    </row>
    <row r="869" spans="1:44">
      <c r="A869">
        <f>ROW(Source!A314)</f>
        <v>314</v>
      </c>
      <c r="B869">
        <v>48586025</v>
      </c>
      <c r="C869">
        <v>48585999</v>
      </c>
      <c r="D869">
        <v>40525245</v>
      </c>
      <c r="E869">
        <v>1</v>
      </c>
      <c r="F869">
        <v>1</v>
      </c>
      <c r="G869">
        <v>1</v>
      </c>
      <c r="H869">
        <v>3</v>
      </c>
      <c r="I869" t="s">
        <v>1293</v>
      </c>
      <c r="J869" t="s">
        <v>1294</v>
      </c>
      <c r="K869" t="s">
        <v>1295</v>
      </c>
      <c r="L869">
        <v>1346</v>
      </c>
      <c r="N869">
        <v>1009</v>
      </c>
      <c r="O869" t="s">
        <v>220</v>
      </c>
      <c r="P869" t="s">
        <v>220</v>
      </c>
      <c r="Q869">
        <v>1</v>
      </c>
      <c r="X869">
        <v>3.9300000000000002E-2</v>
      </c>
      <c r="Y869">
        <v>1.42</v>
      </c>
      <c r="Z869">
        <v>0</v>
      </c>
      <c r="AA869">
        <v>0</v>
      </c>
      <c r="AB869">
        <v>0</v>
      </c>
      <c r="AC869">
        <v>0</v>
      </c>
      <c r="AD869">
        <v>1</v>
      </c>
      <c r="AE869">
        <v>0</v>
      </c>
      <c r="AF869" t="s">
        <v>3</v>
      </c>
      <c r="AG869">
        <v>3.9300000000000002E-2</v>
      </c>
      <c r="AH869">
        <v>2</v>
      </c>
      <c r="AI869">
        <v>48586011</v>
      </c>
      <c r="AJ869">
        <v>774</v>
      </c>
      <c r="AK869">
        <v>0</v>
      </c>
      <c r="AL869">
        <v>0</v>
      </c>
      <c r="AM869">
        <v>0</v>
      </c>
      <c r="AN869">
        <v>0</v>
      </c>
      <c r="AO869">
        <v>0</v>
      </c>
      <c r="AP869">
        <v>0</v>
      </c>
      <c r="AQ869">
        <v>0</v>
      </c>
      <c r="AR869">
        <v>0</v>
      </c>
    </row>
    <row r="870" spans="1:44">
      <c r="A870">
        <f>ROW(Source!A314)</f>
        <v>314</v>
      </c>
      <c r="B870">
        <v>48586026</v>
      </c>
      <c r="C870">
        <v>48585999</v>
      </c>
      <c r="D870">
        <v>40525967</v>
      </c>
      <c r="E870">
        <v>1</v>
      </c>
      <c r="F870">
        <v>1</v>
      </c>
      <c r="G870">
        <v>1</v>
      </c>
      <c r="H870">
        <v>3</v>
      </c>
      <c r="I870" t="s">
        <v>1090</v>
      </c>
      <c r="J870" t="s">
        <v>1091</v>
      </c>
      <c r="K870" t="s">
        <v>1092</v>
      </c>
      <c r="L870">
        <v>1339</v>
      </c>
      <c r="N870">
        <v>1007</v>
      </c>
      <c r="O870" t="s">
        <v>1040</v>
      </c>
      <c r="P870" t="s">
        <v>1040</v>
      </c>
      <c r="Q870">
        <v>1</v>
      </c>
      <c r="X870">
        <v>10.99</v>
      </c>
      <c r="Y870">
        <v>2.4700000000000002</v>
      </c>
      <c r="Z870">
        <v>0</v>
      </c>
      <c r="AA870">
        <v>0</v>
      </c>
      <c r="AB870">
        <v>0</v>
      </c>
      <c r="AC870">
        <v>0</v>
      </c>
      <c r="AD870">
        <v>1</v>
      </c>
      <c r="AE870">
        <v>0</v>
      </c>
      <c r="AF870" t="s">
        <v>3</v>
      </c>
      <c r="AG870">
        <v>10.99</v>
      </c>
      <c r="AH870">
        <v>2</v>
      </c>
      <c r="AI870">
        <v>48586012</v>
      </c>
      <c r="AJ870">
        <v>775</v>
      </c>
      <c r="AK870">
        <v>0</v>
      </c>
      <c r="AL870">
        <v>0</v>
      </c>
      <c r="AM870">
        <v>0</v>
      </c>
      <c r="AN870">
        <v>0</v>
      </c>
      <c r="AO870">
        <v>0</v>
      </c>
      <c r="AP870">
        <v>0</v>
      </c>
      <c r="AQ870">
        <v>0</v>
      </c>
      <c r="AR870">
        <v>0</v>
      </c>
    </row>
    <row r="871" spans="1:44">
      <c r="A871">
        <f>ROW(Source!A316)</f>
        <v>316</v>
      </c>
      <c r="B871">
        <v>48586036</v>
      </c>
      <c r="C871">
        <v>48586028</v>
      </c>
      <c r="D871">
        <v>23146426</v>
      </c>
      <c r="E871">
        <v>1</v>
      </c>
      <c r="F871">
        <v>1</v>
      </c>
      <c r="G871">
        <v>1</v>
      </c>
      <c r="H871">
        <v>1</v>
      </c>
      <c r="I871" t="s">
        <v>1102</v>
      </c>
      <c r="J871" t="s">
        <v>3</v>
      </c>
      <c r="K871" t="s">
        <v>1103</v>
      </c>
      <c r="L871">
        <v>1369</v>
      </c>
      <c r="N871">
        <v>1013</v>
      </c>
      <c r="O871" t="s">
        <v>991</v>
      </c>
      <c r="P871" t="s">
        <v>991</v>
      </c>
      <c r="Q871">
        <v>1</v>
      </c>
      <c r="X871">
        <v>3.52</v>
      </c>
      <c r="Y871">
        <v>0</v>
      </c>
      <c r="Z871">
        <v>0</v>
      </c>
      <c r="AA871">
        <v>0</v>
      </c>
      <c r="AB871">
        <v>9.27</v>
      </c>
      <c r="AC871">
        <v>0</v>
      </c>
      <c r="AD871">
        <v>1</v>
      </c>
      <c r="AE871">
        <v>1</v>
      </c>
      <c r="AF871" t="s">
        <v>3</v>
      </c>
      <c r="AG871">
        <v>3.52</v>
      </c>
      <c r="AH871">
        <v>2</v>
      </c>
      <c r="AI871">
        <v>48586029</v>
      </c>
      <c r="AJ871">
        <v>776</v>
      </c>
      <c r="AK871">
        <v>0</v>
      </c>
      <c r="AL871">
        <v>0</v>
      </c>
      <c r="AM871">
        <v>0</v>
      </c>
      <c r="AN871">
        <v>0</v>
      </c>
      <c r="AO871">
        <v>0</v>
      </c>
      <c r="AP871">
        <v>0</v>
      </c>
      <c r="AQ871">
        <v>0</v>
      </c>
      <c r="AR871">
        <v>0</v>
      </c>
    </row>
    <row r="872" spans="1:44">
      <c r="A872">
        <f>ROW(Source!A316)</f>
        <v>316</v>
      </c>
      <c r="B872">
        <v>48586037</v>
      </c>
      <c r="C872">
        <v>48586028</v>
      </c>
      <c r="D872">
        <v>40548630</v>
      </c>
      <c r="E872">
        <v>1</v>
      </c>
      <c r="F872">
        <v>1</v>
      </c>
      <c r="G872">
        <v>1</v>
      </c>
      <c r="H872">
        <v>2</v>
      </c>
      <c r="I872" t="s">
        <v>1488</v>
      </c>
      <c r="J872" t="s">
        <v>1489</v>
      </c>
      <c r="K872" t="s">
        <v>1490</v>
      </c>
      <c r="L872">
        <v>1368</v>
      </c>
      <c r="N872">
        <v>1011</v>
      </c>
      <c r="O872" t="s">
        <v>997</v>
      </c>
      <c r="P872" t="s">
        <v>997</v>
      </c>
      <c r="Q872">
        <v>1</v>
      </c>
      <c r="X872">
        <v>0.39</v>
      </c>
      <c r="Y872">
        <v>0</v>
      </c>
      <c r="Z872">
        <v>2.39</v>
      </c>
      <c r="AA872">
        <v>0</v>
      </c>
      <c r="AB872">
        <v>0</v>
      </c>
      <c r="AC872">
        <v>0</v>
      </c>
      <c r="AD872">
        <v>1</v>
      </c>
      <c r="AE872">
        <v>0</v>
      </c>
      <c r="AF872" t="s">
        <v>3</v>
      </c>
      <c r="AG872">
        <v>0.39</v>
      </c>
      <c r="AH872">
        <v>2</v>
      </c>
      <c r="AI872">
        <v>48586030</v>
      </c>
      <c r="AJ872">
        <v>777</v>
      </c>
      <c r="AK872">
        <v>0</v>
      </c>
      <c r="AL872">
        <v>0</v>
      </c>
      <c r="AM872">
        <v>0</v>
      </c>
      <c r="AN872">
        <v>0</v>
      </c>
      <c r="AO872">
        <v>0</v>
      </c>
      <c r="AP872">
        <v>0</v>
      </c>
      <c r="AQ872">
        <v>0</v>
      </c>
      <c r="AR872">
        <v>0</v>
      </c>
    </row>
    <row r="873" spans="1:44">
      <c r="A873">
        <f>ROW(Source!A316)</f>
        <v>316</v>
      </c>
      <c r="B873">
        <v>48586038</v>
      </c>
      <c r="C873">
        <v>48586028</v>
      </c>
      <c r="D873">
        <v>40548857</v>
      </c>
      <c r="E873">
        <v>1</v>
      </c>
      <c r="F873">
        <v>1</v>
      </c>
      <c r="G873">
        <v>1</v>
      </c>
      <c r="H873">
        <v>2</v>
      </c>
      <c r="I873" t="s">
        <v>1028</v>
      </c>
      <c r="J873" t="s">
        <v>1029</v>
      </c>
      <c r="K873" t="s">
        <v>1030</v>
      </c>
      <c r="L873">
        <v>1368</v>
      </c>
      <c r="N873">
        <v>1011</v>
      </c>
      <c r="O873" t="s">
        <v>997</v>
      </c>
      <c r="P873" t="s">
        <v>997</v>
      </c>
      <c r="Q873">
        <v>1</v>
      </c>
      <c r="X873">
        <v>0.25</v>
      </c>
      <c r="Y873">
        <v>0</v>
      </c>
      <c r="Z873">
        <v>91.76</v>
      </c>
      <c r="AA873">
        <v>10.35</v>
      </c>
      <c r="AB873">
        <v>0</v>
      </c>
      <c r="AC873">
        <v>0</v>
      </c>
      <c r="AD873">
        <v>1</v>
      </c>
      <c r="AE873">
        <v>0</v>
      </c>
      <c r="AF873" t="s">
        <v>3</v>
      </c>
      <c r="AG873">
        <v>0.25</v>
      </c>
      <c r="AH873">
        <v>2</v>
      </c>
      <c r="AI873">
        <v>48586031</v>
      </c>
      <c r="AJ873">
        <v>778</v>
      </c>
      <c r="AK873">
        <v>0</v>
      </c>
      <c r="AL873">
        <v>0</v>
      </c>
      <c r="AM873">
        <v>0</v>
      </c>
      <c r="AN873">
        <v>0</v>
      </c>
      <c r="AO873">
        <v>0</v>
      </c>
      <c r="AP873">
        <v>0</v>
      </c>
      <c r="AQ873">
        <v>0</v>
      </c>
      <c r="AR873">
        <v>0</v>
      </c>
    </row>
    <row r="874" spans="1:44">
      <c r="A874">
        <f>ROW(Source!A316)</f>
        <v>316</v>
      </c>
      <c r="B874">
        <v>48586039</v>
      </c>
      <c r="C874">
        <v>48586028</v>
      </c>
      <c r="D874">
        <v>40485258</v>
      </c>
      <c r="E874">
        <v>1</v>
      </c>
      <c r="F874">
        <v>1</v>
      </c>
      <c r="G874">
        <v>1</v>
      </c>
      <c r="H874">
        <v>3</v>
      </c>
      <c r="I874" t="s">
        <v>630</v>
      </c>
      <c r="J874" t="s">
        <v>632</v>
      </c>
      <c r="K874" t="s">
        <v>631</v>
      </c>
      <c r="L874">
        <v>1296</v>
      </c>
      <c r="N874">
        <v>1002</v>
      </c>
      <c r="O874" t="s">
        <v>286</v>
      </c>
      <c r="P874" t="s">
        <v>286</v>
      </c>
      <c r="Q874">
        <v>1</v>
      </c>
      <c r="X874">
        <v>1.4379999999999999</v>
      </c>
      <c r="Y874">
        <v>377.47</v>
      </c>
      <c r="Z874">
        <v>0</v>
      </c>
      <c r="AA874">
        <v>0</v>
      </c>
      <c r="AB874">
        <v>0</v>
      </c>
      <c r="AC874">
        <v>0</v>
      </c>
      <c r="AD874">
        <v>1</v>
      </c>
      <c r="AE874">
        <v>0</v>
      </c>
      <c r="AF874" t="s">
        <v>3</v>
      </c>
      <c r="AG874">
        <v>1.4379999999999999</v>
      </c>
      <c r="AH874">
        <v>3</v>
      </c>
      <c r="AI874">
        <v>-1</v>
      </c>
      <c r="AJ874" t="s">
        <v>3</v>
      </c>
      <c r="AK874">
        <v>0</v>
      </c>
      <c r="AL874">
        <v>0</v>
      </c>
      <c r="AM874">
        <v>0</v>
      </c>
      <c r="AN874">
        <v>0</v>
      </c>
      <c r="AO874">
        <v>0</v>
      </c>
      <c r="AP874">
        <v>0</v>
      </c>
      <c r="AQ874">
        <v>0</v>
      </c>
      <c r="AR874">
        <v>0</v>
      </c>
    </row>
    <row r="875" spans="1:44">
      <c r="A875">
        <f>ROW(Source!A316)</f>
        <v>316</v>
      </c>
      <c r="B875">
        <v>48586040</v>
      </c>
      <c r="C875">
        <v>48586028</v>
      </c>
      <c r="D875">
        <v>40485668</v>
      </c>
      <c r="E875">
        <v>1</v>
      </c>
      <c r="F875">
        <v>1</v>
      </c>
      <c r="G875">
        <v>1</v>
      </c>
      <c r="H875">
        <v>3</v>
      </c>
      <c r="I875" t="s">
        <v>627</v>
      </c>
      <c r="J875" t="s">
        <v>629</v>
      </c>
      <c r="K875" t="s">
        <v>628</v>
      </c>
      <c r="L875">
        <v>1301</v>
      </c>
      <c r="N875">
        <v>1003</v>
      </c>
      <c r="O875" t="s">
        <v>116</v>
      </c>
      <c r="P875" t="s">
        <v>116</v>
      </c>
      <c r="Q875">
        <v>1</v>
      </c>
      <c r="X875">
        <v>15</v>
      </c>
      <c r="Y875">
        <v>3.04</v>
      </c>
      <c r="Z875">
        <v>0</v>
      </c>
      <c r="AA875">
        <v>0</v>
      </c>
      <c r="AB875">
        <v>0</v>
      </c>
      <c r="AC875">
        <v>0</v>
      </c>
      <c r="AD875">
        <v>1</v>
      </c>
      <c r="AE875">
        <v>0</v>
      </c>
      <c r="AF875" t="s">
        <v>3</v>
      </c>
      <c r="AG875">
        <v>15</v>
      </c>
      <c r="AH875">
        <v>2</v>
      </c>
      <c r="AI875">
        <v>48586032</v>
      </c>
      <c r="AJ875">
        <v>779</v>
      </c>
      <c r="AK875">
        <v>0</v>
      </c>
      <c r="AL875">
        <v>0</v>
      </c>
      <c r="AM875">
        <v>0</v>
      </c>
      <c r="AN875">
        <v>0</v>
      </c>
      <c r="AO875">
        <v>0</v>
      </c>
      <c r="AP875">
        <v>0</v>
      </c>
      <c r="AQ875">
        <v>0</v>
      </c>
      <c r="AR875">
        <v>0</v>
      </c>
    </row>
    <row r="876" spans="1:44">
      <c r="A876">
        <f>ROW(Source!A316)</f>
        <v>316</v>
      </c>
      <c r="B876">
        <v>48586041</v>
      </c>
      <c r="C876">
        <v>48586028</v>
      </c>
      <c r="D876">
        <v>40493977</v>
      </c>
      <c r="E876">
        <v>1</v>
      </c>
      <c r="F876">
        <v>1</v>
      </c>
      <c r="G876">
        <v>1</v>
      </c>
      <c r="H876">
        <v>3</v>
      </c>
      <c r="I876" t="s">
        <v>788</v>
      </c>
      <c r="J876" t="s">
        <v>790</v>
      </c>
      <c r="K876" t="s">
        <v>789</v>
      </c>
      <c r="L876">
        <v>1301</v>
      </c>
      <c r="N876">
        <v>1003</v>
      </c>
      <c r="O876" t="s">
        <v>116</v>
      </c>
      <c r="P876" t="s">
        <v>116</v>
      </c>
      <c r="Q876">
        <v>1</v>
      </c>
      <c r="X876">
        <v>11</v>
      </c>
      <c r="Y876">
        <v>144.59</v>
      </c>
      <c r="Z876">
        <v>0</v>
      </c>
      <c r="AA876">
        <v>0</v>
      </c>
      <c r="AB876">
        <v>0</v>
      </c>
      <c r="AC876">
        <v>0</v>
      </c>
      <c r="AD876">
        <v>1</v>
      </c>
      <c r="AE876">
        <v>0</v>
      </c>
      <c r="AF876" t="s">
        <v>3</v>
      </c>
      <c r="AG876">
        <v>11</v>
      </c>
      <c r="AH876">
        <v>3</v>
      </c>
      <c r="AI876">
        <v>-1</v>
      </c>
      <c r="AJ876" t="s">
        <v>3</v>
      </c>
      <c r="AK876">
        <v>0</v>
      </c>
      <c r="AL876">
        <v>0</v>
      </c>
      <c r="AM876">
        <v>0</v>
      </c>
      <c r="AN876">
        <v>0</v>
      </c>
      <c r="AO876">
        <v>0</v>
      </c>
      <c r="AP876">
        <v>0</v>
      </c>
      <c r="AQ876">
        <v>0</v>
      </c>
      <c r="AR876">
        <v>0</v>
      </c>
    </row>
    <row r="877" spans="1:44">
      <c r="A877">
        <f>ROW(Source!A316)</f>
        <v>316</v>
      </c>
      <c r="B877">
        <v>48586042</v>
      </c>
      <c r="C877">
        <v>48586028</v>
      </c>
      <c r="D877">
        <v>40494485</v>
      </c>
      <c r="E877">
        <v>1</v>
      </c>
      <c r="F877">
        <v>1</v>
      </c>
      <c r="G877">
        <v>1</v>
      </c>
      <c r="H877">
        <v>3</v>
      </c>
      <c r="I877" t="s">
        <v>1491</v>
      </c>
      <c r="J877" t="s">
        <v>1492</v>
      </c>
      <c r="K877" t="s">
        <v>1493</v>
      </c>
      <c r="L877">
        <v>1354</v>
      </c>
      <c r="N877">
        <v>1010</v>
      </c>
      <c r="O877" t="s">
        <v>170</v>
      </c>
      <c r="P877" t="s">
        <v>170</v>
      </c>
      <c r="Q877">
        <v>1</v>
      </c>
      <c r="X877">
        <v>30</v>
      </c>
      <c r="Y877">
        <v>0.99</v>
      </c>
      <c r="Z877">
        <v>0</v>
      </c>
      <c r="AA877">
        <v>0</v>
      </c>
      <c r="AB877">
        <v>0</v>
      </c>
      <c r="AC877">
        <v>0</v>
      </c>
      <c r="AD877">
        <v>1</v>
      </c>
      <c r="AE877">
        <v>0</v>
      </c>
      <c r="AF877" t="s">
        <v>3</v>
      </c>
      <c r="AG877">
        <v>30</v>
      </c>
      <c r="AH877">
        <v>2</v>
      </c>
      <c r="AI877">
        <v>48586033</v>
      </c>
      <c r="AJ877">
        <v>780</v>
      </c>
      <c r="AK877">
        <v>0</v>
      </c>
      <c r="AL877">
        <v>0</v>
      </c>
      <c r="AM877">
        <v>0</v>
      </c>
      <c r="AN877">
        <v>0</v>
      </c>
      <c r="AO877">
        <v>0</v>
      </c>
      <c r="AP877">
        <v>0</v>
      </c>
      <c r="AQ877">
        <v>0</v>
      </c>
      <c r="AR877">
        <v>0</v>
      </c>
    </row>
    <row r="878" spans="1:44">
      <c r="A878">
        <f>ROW(Source!A316)</f>
        <v>316</v>
      </c>
      <c r="B878">
        <v>48586043</v>
      </c>
      <c r="C878">
        <v>48586028</v>
      </c>
      <c r="D878">
        <v>40496512</v>
      </c>
      <c r="E878">
        <v>1</v>
      </c>
      <c r="F878">
        <v>1</v>
      </c>
      <c r="G878">
        <v>1</v>
      </c>
      <c r="H878">
        <v>3</v>
      </c>
      <c r="I878" t="s">
        <v>620</v>
      </c>
      <c r="J878" t="s">
        <v>622</v>
      </c>
      <c r="K878" t="s">
        <v>621</v>
      </c>
      <c r="L878">
        <v>1296</v>
      </c>
      <c r="N878">
        <v>1002</v>
      </c>
      <c r="O878" t="s">
        <v>286</v>
      </c>
      <c r="P878" t="s">
        <v>286</v>
      </c>
      <c r="Q878">
        <v>1</v>
      </c>
      <c r="X878">
        <v>0.14299999999999999</v>
      </c>
      <c r="Y878">
        <v>66.58</v>
      </c>
      <c r="Z878">
        <v>0</v>
      </c>
      <c r="AA878">
        <v>0</v>
      </c>
      <c r="AB878">
        <v>0</v>
      </c>
      <c r="AC878">
        <v>0</v>
      </c>
      <c r="AD878">
        <v>1</v>
      </c>
      <c r="AE878">
        <v>0</v>
      </c>
      <c r="AF878" t="s">
        <v>3</v>
      </c>
      <c r="AG878">
        <v>0.14299999999999999</v>
      </c>
      <c r="AH878">
        <v>2</v>
      </c>
      <c r="AI878">
        <v>48586034</v>
      </c>
      <c r="AJ878">
        <v>781</v>
      </c>
      <c r="AK878">
        <v>0</v>
      </c>
      <c r="AL878">
        <v>0</v>
      </c>
      <c r="AM878">
        <v>0</v>
      </c>
      <c r="AN878">
        <v>0</v>
      </c>
      <c r="AO878">
        <v>0</v>
      </c>
      <c r="AP878">
        <v>0</v>
      </c>
      <c r="AQ878">
        <v>0</v>
      </c>
      <c r="AR878">
        <v>0</v>
      </c>
    </row>
    <row r="879" spans="1:44">
      <c r="A879">
        <f>ROW(Source!A316)</f>
        <v>316</v>
      </c>
      <c r="B879">
        <v>48586044</v>
      </c>
      <c r="C879">
        <v>48586028</v>
      </c>
      <c r="D879">
        <v>40496544</v>
      </c>
      <c r="E879">
        <v>1</v>
      </c>
      <c r="F879">
        <v>1</v>
      </c>
      <c r="G879">
        <v>1</v>
      </c>
      <c r="H879">
        <v>3</v>
      </c>
      <c r="I879" t="s">
        <v>617</v>
      </c>
      <c r="J879" t="s">
        <v>619</v>
      </c>
      <c r="K879" t="s">
        <v>618</v>
      </c>
      <c r="L879">
        <v>1296</v>
      </c>
      <c r="N879">
        <v>1002</v>
      </c>
      <c r="O879" t="s">
        <v>286</v>
      </c>
      <c r="P879" t="s">
        <v>286</v>
      </c>
      <c r="Q879">
        <v>1</v>
      </c>
      <c r="X879">
        <v>0.02</v>
      </c>
      <c r="Y879">
        <v>166.01</v>
      </c>
      <c r="Z879">
        <v>0</v>
      </c>
      <c r="AA879">
        <v>0</v>
      </c>
      <c r="AB879">
        <v>0</v>
      </c>
      <c r="AC879">
        <v>0</v>
      </c>
      <c r="AD879">
        <v>1</v>
      </c>
      <c r="AE879">
        <v>0</v>
      </c>
      <c r="AF879" t="s">
        <v>3</v>
      </c>
      <c r="AG879">
        <v>0.02</v>
      </c>
      <c r="AH879">
        <v>2</v>
      </c>
      <c r="AI879">
        <v>48586035</v>
      </c>
      <c r="AJ879">
        <v>782</v>
      </c>
      <c r="AK879">
        <v>0</v>
      </c>
      <c r="AL879">
        <v>0</v>
      </c>
      <c r="AM879">
        <v>0</v>
      </c>
      <c r="AN879">
        <v>0</v>
      </c>
      <c r="AO879">
        <v>0</v>
      </c>
      <c r="AP879">
        <v>0</v>
      </c>
      <c r="AQ879">
        <v>0</v>
      </c>
      <c r="AR879">
        <v>0</v>
      </c>
    </row>
    <row r="880" spans="1:44">
      <c r="A880">
        <f>ROW(Source!A316)</f>
        <v>316</v>
      </c>
      <c r="B880">
        <v>48586045</v>
      </c>
      <c r="C880">
        <v>48586028</v>
      </c>
      <c r="D880">
        <v>40532798</v>
      </c>
      <c r="E880">
        <v>1</v>
      </c>
      <c r="F880">
        <v>1</v>
      </c>
      <c r="G880">
        <v>1</v>
      </c>
      <c r="H880">
        <v>3</v>
      </c>
      <c r="I880" t="s">
        <v>783</v>
      </c>
      <c r="J880" t="s">
        <v>785</v>
      </c>
      <c r="K880" t="s">
        <v>784</v>
      </c>
      <c r="L880">
        <v>1346</v>
      </c>
      <c r="N880">
        <v>1009</v>
      </c>
      <c r="O880" t="s">
        <v>220</v>
      </c>
      <c r="P880" t="s">
        <v>220</v>
      </c>
      <c r="Q880">
        <v>1</v>
      </c>
      <c r="X880">
        <v>3.3000000000000002E-2</v>
      </c>
      <c r="Y880">
        <v>61.51</v>
      </c>
      <c r="Z880">
        <v>0</v>
      </c>
      <c r="AA880">
        <v>0</v>
      </c>
      <c r="AB880">
        <v>0</v>
      </c>
      <c r="AC880">
        <v>0</v>
      </c>
      <c r="AD880">
        <v>1</v>
      </c>
      <c r="AE880">
        <v>0</v>
      </c>
      <c r="AF880" t="s">
        <v>3</v>
      </c>
      <c r="AG880">
        <v>3.3000000000000002E-2</v>
      </c>
      <c r="AH880">
        <v>3</v>
      </c>
      <c r="AI880">
        <v>-1</v>
      </c>
      <c r="AJ880" t="s">
        <v>3</v>
      </c>
      <c r="AK880">
        <v>0</v>
      </c>
      <c r="AL880">
        <v>0</v>
      </c>
      <c r="AM880">
        <v>0</v>
      </c>
      <c r="AN880">
        <v>0</v>
      </c>
      <c r="AO880">
        <v>0</v>
      </c>
      <c r="AP880">
        <v>0</v>
      </c>
      <c r="AQ880">
        <v>0</v>
      </c>
      <c r="AR880">
        <v>0</v>
      </c>
    </row>
    <row r="881" spans="1:44">
      <c r="A881">
        <f>ROW(Source!A322)</f>
        <v>322</v>
      </c>
      <c r="B881">
        <v>48586059</v>
      </c>
      <c r="C881">
        <v>48586051</v>
      </c>
      <c r="D881">
        <v>23131309</v>
      </c>
      <c r="E881">
        <v>1</v>
      </c>
      <c r="F881">
        <v>1</v>
      </c>
      <c r="G881">
        <v>1</v>
      </c>
      <c r="H881">
        <v>1</v>
      </c>
      <c r="I881" t="s">
        <v>1191</v>
      </c>
      <c r="J881" t="s">
        <v>3</v>
      </c>
      <c r="K881" t="s">
        <v>1192</v>
      </c>
      <c r="L881">
        <v>1369</v>
      </c>
      <c r="N881">
        <v>1013</v>
      </c>
      <c r="O881" t="s">
        <v>991</v>
      </c>
      <c r="P881" t="s">
        <v>991</v>
      </c>
      <c r="Q881">
        <v>1</v>
      </c>
      <c r="X881">
        <v>76.38</v>
      </c>
      <c r="Y881">
        <v>0</v>
      </c>
      <c r="Z881">
        <v>0</v>
      </c>
      <c r="AA881">
        <v>0</v>
      </c>
      <c r="AB881">
        <v>7.77</v>
      </c>
      <c r="AC881">
        <v>0</v>
      </c>
      <c r="AD881">
        <v>1</v>
      </c>
      <c r="AE881">
        <v>1</v>
      </c>
      <c r="AF881" t="s">
        <v>3</v>
      </c>
      <c r="AG881">
        <v>76.38</v>
      </c>
      <c r="AH881">
        <v>2</v>
      </c>
      <c r="AI881">
        <v>48586052</v>
      </c>
      <c r="AJ881">
        <v>783</v>
      </c>
      <c r="AK881">
        <v>0</v>
      </c>
      <c r="AL881">
        <v>0</v>
      </c>
      <c r="AM881">
        <v>0</v>
      </c>
      <c r="AN881">
        <v>0</v>
      </c>
      <c r="AO881">
        <v>0</v>
      </c>
      <c r="AP881">
        <v>0</v>
      </c>
      <c r="AQ881">
        <v>0</v>
      </c>
      <c r="AR881">
        <v>0</v>
      </c>
    </row>
    <row r="882" spans="1:44">
      <c r="A882">
        <f>ROW(Source!A322)</f>
        <v>322</v>
      </c>
      <c r="B882">
        <v>48586060</v>
      </c>
      <c r="C882">
        <v>48586051</v>
      </c>
      <c r="D882">
        <v>121548</v>
      </c>
      <c r="E882">
        <v>1</v>
      </c>
      <c r="F882">
        <v>1</v>
      </c>
      <c r="G882">
        <v>1</v>
      </c>
      <c r="H882">
        <v>1</v>
      </c>
      <c r="I882" t="s">
        <v>24</v>
      </c>
      <c r="J882" t="s">
        <v>3</v>
      </c>
      <c r="K882" t="s">
        <v>992</v>
      </c>
      <c r="L882">
        <v>608254</v>
      </c>
      <c r="N882">
        <v>1013</v>
      </c>
      <c r="O882" t="s">
        <v>993</v>
      </c>
      <c r="P882" t="s">
        <v>993</v>
      </c>
      <c r="Q882">
        <v>1</v>
      </c>
      <c r="X882">
        <v>0.26</v>
      </c>
      <c r="Y882">
        <v>0</v>
      </c>
      <c r="Z882">
        <v>0</v>
      </c>
      <c r="AA882">
        <v>0</v>
      </c>
      <c r="AB882">
        <v>0</v>
      </c>
      <c r="AC882">
        <v>0</v>
      </c>
      <c r="AD882">
        <v>1</v>
      </c>
      <c r="AE882">
        <v>2</v>
      </c>
      <c r="AF882" t="s">
        <v>3</v>
      </c>
      <c r="AG882">
        <v>0.26</v>
      </c>
      <c r="AH882">
        <v>2</v>
      </c>
      <c r="AI882">
        <v>48586053</v>
      </c>
      <c r="AJ882">
        <v>784</v>
      </c>
      <c r="AK882">
        <v>0</v>
      </c>
      <c r="AL882">
        <v>0</v>
      </c>
      <c r="AM882">
        <v>0</v>
      </c>
      <c r="AN882">
        <v>0</v>
      </c>
      <c r="AO882">
        <v>0</v>
      </c>
      <c r="AP882">
        <v>0</v>
      </c>
      <c r="AQ882">
        <v>0</v>
      </c>
      <c r="AR882">
        <v>0</v>
      </c>
    </row>
    <row r="883" spans="1:44">
      <c r="A883">
        <f>ROW(Source!A322)</f>
        <v>322</v>
      </c>
      <c r="B883">
        <v>48586061</v>
      </c>
      <c r="C883">
        <v>48586051</v>
      </c>
      <c r="D883">
        <v>40547141</v>
      </c>
      <c r="E883">
        <v>1</v>
      </c>
      <c r="F883">
        <v>1</v>
      </c>
      <c r="G883">
        <v>1</v>
      </c>
      <c r="H883">
        <v>2</v>
      </c>
      <c r="I883" t="s">
        <v>1009</v>
      </c>
      <c r="J883" t="s">
        <v>1017</v>
      </c>
      <c r="K883" t="s">
        <v>1011</v>
      </c>
      <c r="L883">
        <v>1368</v>
      </c>
      <c r="N883">
        <v>1011</v>
      </c>
      <c r="O883" t="s">
        <v>997</v>
      </c>
      <c r="P883" t="s">
        <v>997</v>
      </c>
      <c r="Q883">
        <v>1</v>
      </c>
      <c r="X883">
        <v>0.26</v>
      </c>
      <c r="Y883">
        <v>0</v>
      </c>
      <c r="Z883">
        <v>32.090000000000003</v>
      </c>
      <c r="AA883">
        <v>12.1</v>
      </c>
      <c r="AB883">
        <v>0</v>
      </c>
      <c r="AC883">
        <v>0</v>
      </c>
      <c r="AD883">
        <v>1</v>
      </c>
      <c r="AE883">
        <v>0</v>
      </c>
      <c r="AF883" t="s">
        <v>3</v>
      </c>
      <c r="AG883">
        <v>0.26</v>
      </c>
      <c r="AH883">
        <v>2</v>
      </c>
      <c r="AI883">
        <v>48586054</v>
      </c>
      <c r="AJ883">
        <v>785</v>
      </c>
      <c r="AK883">
        <v>0</v>
      </c>
      <c r="AL883">
        <v>0</v>
      </c>
      <c r="AM883">
        <v>0</v>
      </c>
      <c r="AN883">
        <v>0</v>
      </c>
      <c r="AO883">
        <v>0</v>
      </c>
      <c r="AP883">
        <v>0</v>
      </c>
      <c r="AQ883">
        <v>0</v>
      </c>
      <c r="AR883">
        <v>0</v>
      </c>
    </row>
    <row r="884" spans="1:44">
      <c r="A884">
        <f>ROW(Source!A322)</f>
        <v>322</v>
      </c>
      <c r="B884">
        <v>48586062</v>
      </c>
      <c r="C884">
        <v>48586051</v>
      </c>
      <c r="D884">
        <v>40547216</v>
      </c>
      <c r="E884">
        <v>1</v>
      </c>
      <c r="F884">
        <v>1</v>
      </c>
      <c r="G884">
        <v>1</v>
      </c>
      <c r="H884">
        <v>2</v>
      </c>
      <c r="I884" t="s">
        <v>1440</v>
      </c>
      <c r="J884" t="s">
        <v>1441</v>
      </c>
      <c r="K884" t="s">
        <v>1442</v>
      </c>
      <c r="L884">
        <v>1368</v>
      </c>
      <c r="N884">
        <v>1011</v>
      </c>
      <c r="O884" t="s">
        <v>997</v>
      </c>
      <c r="P884" t="s">
        <v>997</v>
      </c>
      <c r="Q884">
        <v>1</v>
      </c>
      <c r="X884">
        <v>6.5</v>
      </c>
      <c r="Y884">
        <v>0</v>
      </c>
      <c r="Z884">
        <v>1.43</v>
      </c>
      <c r="AA884">
        <v>0</v>
      </c>
      <c r="AB884">
        <v>0</v>
      </c>
      <c r="AC884">
        <v>0</v>
      </c>
      <c r="AD884">
        <v>1</v>
      </c>
      <c r="AE884">
        <v>0</v>
      </c>
      <c r="AF884" t="s">
        <v>3</v>
      </c>
      <c r="AG884">
        <v>6.5</v>
      </c>
      <c r="AH884">
        <v>2</v>
      </c>
      <c r="AI884">
        <v>48586055</v>
      </c>
      <c r="AJ884">
        <v>786</v>
      </c>
      <c r="AK884">
        <v>0</v>
      </c>
      <c r="AL884">
        <v>0</v>
      </c>
      <c r="AM884">
        <v>0</v>
      </c>
      <c r="AN884">
        <v>0</v>
      </c>
      <c r="AO884">
        <v>0</v>
      </c>
      <c r="AP884">
        <v>0</v>
      </c>
      <c r="AQ884">
        <v>0</v>
      </c>
      <c r="AR884">
        <v>0</v>
      </c>
    </row>
    <row r="885" spans="1:44">
      <c r="A885">
        <f>ROW(Source!A322)</f>
        <v>322</v>
      </c>
      <c r="B885">
        <v>48586063</v>
      </c>
      <c r="C885">
        <v>48586051</v>
      </c>
      <c r="D885">
        <v>40482568</v>
      </c>
      <c r="E885">
        <v>1</v>
      </c>
      <c r="F885">
        <v>1</v>
      </c>
      <c r="G885">
        <v>1</v>
      </c>
      <c r="H885">
        <v>3</v>
      </c>
      <c r="I885" t="s">
        <v>1443</v>
      </c>
      <c r="J885" t="s">
        <v>1444</v>
      </c>
      <c r="K885" t="s">
        <v>1445</v>
      </c>
      <c r="L885">
        <v>1339</v>
      </c>
      <c r="N885">
        <v>1007</v>
      </c>
      <c r="O885" t="s">
        <v>1040</v>
      </c>
      <c r="P885" t="s">
        <v>1040</v>
      </c>
      <c r="Q885">
        <v>1</v>
      </c>
      <c r="X885">
        <v>5.4</v>
      </c>
      <c r="Y885">
        <v>6.22</v>
      </c>
      <c r="Z885">
        <v>0</v>
      </c>
      <c r="AA885">
        <v>0</v>
      </c>
      <c r="AB885">
        <v>0</v>
      </c>
      <c r="AC885">
        <v>0</v>
      </c>
      <c r="AD885">
        <v>1</v>
      </c>
      <c r="AE885">
        <v>0</v>
      </c>
      <c r="AF885" t="s">
        <v>3</v>
      </c>
      <c r="AG885">
        <v>5.4</v>
      </c>
      <c r="AH885">
        <v>2</v>
      </c>
      <c r="AI885">
        <v>48586056</v>
      </c>
      <c r="AJ885">
        <v>787</v>
      </c>
      <c r="AK885">
        <v>0</v>
      </c>
      <c r="AL885">
        <v>0</v>
      </c>
      <c r="AM885">
        <v>0</v>
      </c>
      <c r="AN885">
        <v>0</v>
      </c>
      <c r="AO885">
        <v>0</v>
      </c>
      <c r="AP885">
        <v>0</v>
      </c>
      <c r="AQ885">
        <v>0</v>
      </c>
      <c r="AR885">
        <v>0</v>
      </c>
    </row>
    <row r="886" spans="1:44">
      <c r="A886">
        <f>ROW(Source!A322)</f>
        <v>322</v>
      </c>
      <c r="B886">
        <v>48586064</v>
      </c>
      <c r="C886">
        <v>48586051</v>
      </c>
      <c r="D886">
        <v>40482557</v>
      </c>
      <c r="E886">
        <v>1</v>
      </c>
      <c r="F886">
        <v>1</v>
      </c>
      <c r="G886">
        <v>1</v>
      </c>
      <c r="H886">
        <v>3</v>
      </c>
      <c r="I886" t="s">
        <v>1446</v>
      </c>
      <c r="J886" t="s">
        <v>1447</v>
      </c>
      <c r="K886" t="s">
        <v>1448</v>
      </c>
      <c r="L886">
        <v>1339</v>
      </c>
      <c r="N886">
        <v>1007</v>
      </c>
      <c r="O886" t="s">
        <v>1040</v>
      </c>
      <c r="P886" t="s">
        <v>1040</v>
      </c>
      <c r="Q886">
        <v>1</v>
      </c>
      <c r="X886">
        <v>0.85</v>
      </c>
      <c r="Y886">
        <v>38.51</v>
      </c>
      <c r="Z886">
        <v>0</v>
      </c>
      <c r="AA886">
        <v>0</v>
      </c>
      <c r="AB886">
        <v>0</v>
      </c>
      <c r="AC886">
        <v>0</v>
      </c>
      <c r="AD886">
        <v>1</v>
      </c>
      <c r="AE886">
        <v>0</v>
      </c>
      <c r="AF886" t="s">
        <v>3</v>
      </c>
      <c r="AG886">
        <v>0.85</v>
      </c>
      <c r="AH886">
        <v>2</v>
      </c>
      <c r="AI886">
        <v>48586057</v>
      </c>
      <c r="AJ886">
        <v>788</v>
      </c>
      <c r="AK886">
        <v>0</v>
      </c>
      <c r="AL886">
        <v>0</v>
      </c>
      <c r="AM886">
        <v>0</v>
      </c>
      <c r="AN886">
        <v>0</v>
      </c>
      <c r="AO886">
        <v>0</v>
      </c>
      <c r="AP886">
        <v>0</v>
      </c>
      <c r="AQ886">
        <v>0</v>
      </c>
      <c r="AR886">
        <v>0</v>
      </c>
    </row>
    <row r="887" spans="1:44">
      <c r="A887">
        <f>ROW(Source!A322)</f>
        <v>322</v>
      </c>
      <c r="B887">
        <v>48586065</v>
      </c>
      <c r="C887">
        <v>48586051</v>
      </c>
      <c r="D887">
        <v>40539429</v>
      </c>
      <c r="E887">
        <v>1</v>
      </c>
      <c r="F887">
        <v>1</v>
      </c>
      <c r="G887">
        <v>1</v>
      </c>
      <c r="H887">
        <v>3</v>
      </c>
      <c r="I887" t="s">
        <v>663</v>
      </c>
      <c r="J887" t="s">
        <v>665</v>
      </c>
      <c r="K887" t="s">
        <v>664</v>
      </c>
      <c r="L887">
        <v>1348</v>
      </c>
      <c r="N887">
        <v>1009</v>
      </c>
      <c r="O887" t="s">
        <v>40</v>
      </c>
      <c r="P887" t="s">
        <v>40</v>
      </c>
      <c r="Q887">
        <v>1000</v>
      </c>
      <c r="X887">
        <v>0.43</v>
      </c>
      <c r="Y887">
        <v>0</v>
      </c>
      <c r="Z887">
        <v>0</v>
      </c>
      <c r="AA887">
        <v>0</v>
      </c>
      <c r="AB887">
        <v>0</v>
      </c>
      <c r="AC887">
        <v>0</v>
      </c>
      <c r="AD887">
        <v>0</v>
      </c>
      <c r="AE887">
        <v>0</v>
      </c>
      <c r="AF887" t="s">
        <v>3</v>
      </c>
      <c r="AG887">
        <v>0.43</v>
      </c>
      <c r="AH887">
        <v>2</v>
      </c>
      <c r="AI887">
        <v>48586058</v>
      </c>
      <c r="AJ887">
        <v>789</v>
      </c>
      <c r="AK887">
        <v>0</v>
      </c>
      <c r="AL887">
        <v>0</v>
      </c>
      <c r="AM887">
        <v>0</v>
      </c>
      <c r="AN887">
        <v>0</v>
      </c>
      <c r="AO887">
        <v>0</v>
      </c>
      <c r="AP887">
        <v>0</v>
      </c>
      <c r="AQ887">
        <v>0</v>
      </c>
      <c r="AR887">
        <v>0</v>
      </c>
    </row>
    <row r="888" spans="1:44">
      <c r="A888">
        <f>ROW(Source!A365)</f>
        <v>365</v>
      </c>
      <c r="B888">
        <v>48586072</v>
      </c>
      <c r="C888">
        <v>48586068</v>
      </c>
      <c r="D888">
        <v>23355901</v>
      </c>
      <c r="E888">
        <v>1</v>
      </c>
      <c r="F888">
        <v>1</v>
      </c>
      <c r="G888">
        <v>1</v>
      </c>
      <c r="H888">
        <v>1</v>
      </c>
      <c r="I888" t="s">
        <v>1412</v>
      </c>
      <c r="J888" t="s">
        <v>3</v>
      </c>
      <c r="K888" t="s">
        <v>1413</v>
      </c>
      <c r="L888">
        <v>1369</v>
      </c>
      <c r="N888">
        <v>1013</v>
      </c>
      <c r="O888" t="s">
        <v>991</v>
      </c>
      <c r="P888" t="s">
        <v>991</v>
      </c>
      <c r="Q888">
        <v>1</v>
      </c>
      <c r="X888">
        <v>1.1200000000000001</v>
      </c>
      <c r="Y888">
        <v>0</v>
      </c>
      <c r="Z888">
        <v>0</v>
      </c>
      <c r="AA888">
        <v>0</v>
      </c>
      <c r="AB888">
        <v>9.27</v>
      </c>
      <c r="AC888">
        <v>0</v>
      </c>
      <c r="AD888">
        <v>1</v>
      </c>
      <c r="AE888">
        <v>1</v>
      </c>
      <c r="AF888" t="s">
        <v>3</v>
      </c>
      <c r="AG888">
        <v>1.1200000000000001</v>
      </c>
      <c r="AH888">
        <v>2</v>
      </c>
      <c r="AI888">
        <v>48586069</v>
      </c>
      <c r="AJ888">
        <v>790</v>
      </c>
      <c r="AK888">
        <v>0</v>
      </c>
      <c r="AL888">
        <v>0</v>
      </c>
      <c r="AM888">
        <v>0</v>
      </c>
      <c r="AN888">
        <v>0</v>
      </c>
      <c r="AO888">
        <v>0</v>
      </c>
      <c r="AP888">
        <v>0</v>
      </c>
      <c r="AQ888">
        <v>0</v>
      </c>
      <c r="AR888">
        <v>0</v>
      </c>
    </row>
    <row r="889" spans="1:44">
      <c r="A889">
        <f>ROW(Source!A365)</f>
        <v>365</v>
      </c>
      <c r="B889">
        <v>48586073</v>
      </c>
      <c r="C889">
        <v>48586068</v>
      </c>
      <c r="D889">
        <v>40489070</v>
      </c>
      <c r="E889">
        <v>1</v>
      </c>
      <c r="F889">
        <v>1</v>
      </c>
      <c r="G889">
        <v>1</v>
      </c>
      <c r="H889">
        <v>3</v>
      </c>
      <c r="I889" t="s">
        <v>1420</v>
      </c>
      <c r="J889" t="s">
        <v>1421</v>
      </c>
      <c r="K889" t="s">
        <v>1393</v>
      </c>
      <c r="L889">
        <v>1346</v>
      </c>
      <c r="N889">
        <v>1009</v>
      </c>
      <c r="O889" t="s">
        <v>220</v>
      </c>
      <c r="P889" t="s">
        <v>220</v>
      </c>
      <c r="Q889">
        <v>1</v>
      </c>
      <c r="X889">
        <v>0.02</v>
      </c>
      <c r="Y889">
        <v>9.49</v>
      </c>
      <c r="Z889">
        <v>0</v>
      </c>
      <c r="AA889">
        <v>0</v>
      </c>
      <c r="AB889">
        <v>0</v>
      </c>
      <c r="AC889">
        <v>0</v>
      </c>
      <c r="AD889">
        <v>1</v>
      </c>
      <c r="AE889">
        <v>0</v>
      </c>
      <c r="AF889" t="s">
        <v>3</v>
      </c>
      <c r="AG889">
        <v>0.02</v>
      </c>
      <c r="AH889">
        <v>2</v>
      </c>
      <c r="AI889">
        <v>48586070</v>
      </c>
      <c r="AJ889">
        <v>791</v>
      </c>
      <c r="AK889">
        <v>0</v>
      </c>
      <c r="AL889">
        <v>0</v>
      </c>
      <c r="AM889">
        <v>0</v>
      </c>
      <c r="AN889">
        <v>0</v>
      </c>
      <c r="AO889">
        <v>0</v>
      </c>
      <c r="AP889">
        <v>0</v>
      </c>
      <c r="AQ889">
        <v>0</v>
      </c>
      <c r="AR889">
        <v>0</v>
      </c>
    </row>
    <row r="890" spans="1:44">
      <c r="A890">
        <f>ROW(Source!A365)</f>
        <v>365</v>
      </c>
      <c r="B890">
        <v>48586074</v>
      </c>
      <c r="C890">
        <v>48586068</v>
      </c>
      <c r="D890">
        <v>40546487</v>
      </c>
      <c r="E890">
        <v>1</v>
      </c>
      <c r="F890">
        <v>1</v>
      </c>
      <c r="G890">
        <v>1</v>
      </c>
      <c r="H890">
        <v>3</v>
      </c>
      <c r="I890" t="s">
        <v>1428</v>
      </c>
      <c r="J890" t="s">
        <v>1429</v>
      </c>
      <c r="K890" t="s">
        <v>1430</v>
      </c>
      <c r="L890">
        <v>1374</v>
      </c>
      <c r="N890">
        <v>1013</v>
      </c>
      <c r="O890" t="s">
        <v>1431</v>
      </c>
      <c r="P890" t="s">
        <v>1431</v>
      </c>
      <c r="Q890">
        <v>1</v>
      </c>
      <c r="X890">
        <v>0.21</v>
      </c>
      <c r="Y890">
        <v>1</v>
      </c>
      <c r="Z890">
        <v>0</v>
      </c>
      <c r="AA890">
        <v>0</v>
      </c>
      <c r="AB890">
        <v>0</v>
      </c>
      <c r="AC890">
        <v>0</v>
      </c>
      <c r="AD890">
        <v>1</v>
      </c>
      <c r="AE890">
        <v>0</v>
      </c>
      <c r="AF890" t="s">
        <v>3</v>
      </c>
      <c r="AG890">
        <v>0.21</v>
      </c>
      <c r="AH890">
        <v>2</v>
      </c>
      <c r="AI890">
        <v>48586071</v>
      </c>
      <c r="AJ890">
        <v>792</v>
      </c>
      <c r="AK890">
        <v>0</v>
      </c>
      <c r="AL890">
        <v>0</v>
      </c>
      <c r="AM890">
        <v>0</v>
      </c>
      <c r="AN890">
        <v>0</v>
      </c>
      <c r="AO890">
        <v>0</v>
      </c>
      <c r="AP890">
        <v>0</v>
      </c>
      <c r="AQ890">
        <v>0</v>
      </c>
      <c r="AR890">
        <v>0</v>
      </c>
    </row>
    <row r="891" spans="1:44">
      <c r="A891">
        <f>ROW(Source!A369)</f>
        <v>369</v>
      </c>
      <c r="B891">
        <v>48586089</v>
      </c>
      <c r="C891">
        <v>48586078</v>
      </c>
      <c r="D891">
        <v>23355901</v>
      </c>
      <c r="E891">
        <v>1</v>
      </c>
      <c r="F891">
        <v>1</v>
      </c>
      <c r="G891">
        <v>1</v>
      </c>
      <c r="H891">
        <v>1</v>
      </c>
      <c r="I891" t="s">
        <v>1412</v>
      </c>
      <c r="J891" t="s">
        <v>3</v>
      </c>
      <c r="K891" t="s">
        <v>1413</v>
      </c>
      <c r="L891">
        <v>1369</v>
      </c>
      <c r="N891">
        <v>1013</v>
      </c>
      <c r="O891" t="s">
        <v>991</v>
      </c>
      <c r="P891" t="s">
        <v>991</v>
      </c>
      <c r="Q891">
        <v>1</v>
      </c>
      <c r="X891">
        <v>70.64</v>
      </c>
      <c r="Y891">
        <v>0</v>
      </c>
      <c r="Z891">
        <v>0</v>
      </c>
      <c r="AA891">
        <v>0</v>
      </c>
      <c r="AB891">
        <v>9.27</v>
      </c>
      <c r="AC891">
        <v>0</v>
      </c>
      <c r="AD891">
        <v>1</v>
      </c>
      <c r="AE891">
        <v>1</v>
      </c>
      <c r="AF891" t="s">
        <v>3</v>
      </c>
      <c r="AG891">
        <v>70.64</v>
      </c>
      <c r="AH891">
        <v>2</v>
      </c>
      <c r="AI891">
        <v>48586079</v>
      </c>
      <c r="AJ891">
        <v>793</v>
      </c>
      <c r="AK891">
        <v>0</v>
      </c>
      <c r="AL891">
        <v>0</v>
      </c>
      <c r="AM891">
        <v>0</v>
      </c>
      <c r="AN891">
        <v>0</v>
      </c>
      <c r="AO891">
        <v>0</v>
      </c>
      <c r="AP891">
        <v>0</v>
      </c>
      <c r="AQ891">
        <v>0</v>
      </c>
      <c r="AR891">
        <v>0</v>
      </c>
    </row>
    <row r="892" spans="1:44">
      <c r="A892">
        <f>ROW(Source!A369)</f>
        <v>369</v>
      </c>
      <c r="B892">
        <v>48586090</v>
      </c>
      <c r="C892">
        <v>48586078</v>
      </c>
      <c r="D892">
        <v>121548</v>
      </c>
      <c r="E892">
        <v>1</v>
      </c>
      <c r="F892">
        <v>1</v>
      </c>
      <c r="G892">
        <v>1</v>
      </c>
      <c r="H892">
        <v>1</v>
      </c>
      <c r="I892" t="s">
        <v>24</v>
      </c>
      <c r="J892" t="s">
        <v>3</v>
      </c>
      <c r="K892" t="s">
        <v>992</v>
      </c>
      <c r="L892">
        <v>608254</v>
      </c>
      <c r="N892">
        <v>1013</v>
      </c>
      <c r="O892" t="s">
        <v>993</v>
      </c>
      <c r="P892" t="s">
        <v>993</v>
      </c>
      <c r="Q892">
        <v>1</v>
      </c>
      <c r="X892">
        <v>0.88</v>
      </c>
      <c r="Y892">
        <v>0</v>
      </c>
      <c r="Z892">
        <v>0</v>
      </c>
      <c r="AA892">
        <v>0</v>
      </c>
      <c r="AB892">
        <v>0</v>
      </c>
      <c r="AC892">
        <v>0</v>
      </c>
      <c r="AD892">
        <v>1</v>
      </c>
      <c r="AE892">
        <v>2</v>
      </c>
      <c r="AF892" t="s">
        <v>3</v>
      </c>
      <c r="AG892">
        <v>0.88</v>
      </c>
      <c r="AH892">
        <v>2</v>
      </c>
      <c r="AI892">
        <v>48586080</v>
      </c>
      <c r="AJ892">
        <v>794</v>
      </c>
      <c r="AK892">
        <v>0</v>
      </c>
      <c r="AL892">
        <v>0</v>
      </c>
      <c r="AM892">
        <v>0</v>
      </c>
      <c r="AN892">
        <v>0</v>
      </c>
      <c r="AO892">
        <v>0</v>
      </c>
      <c r="AP892">
        <v>0</v>
      </c>
      <c r="AQ892">
        <v>0</v>
      </c>
      <c r="AR892">
        <v>0</v>
      </c>
    </row>
    <row r="893" spans="1:44">
      <c r="A893">
        <f>ROW(Source!A369)</f>
        <v>369</v>
      </c>
      <c r="B893">
        <v>48586091</v>
      </c>
      <c r="C893">
        <v>48586078</v>
      </c>
      <c r="D893">
        <v>40546999</v>
      </c>
      <c r="E893">
        <v>1</v>
      </c>
      <c r="F893">
        <v>1</v>
      </c>
      <c r="G893">
        <v>1</v>
      </c>
      <c r="H893">
        <v>2</v>
      </c>
      <c r="I893" t="s">
        <v>1414</v>
      </c>
      <c r="J893" t="s">
        <v>1415</v>
      </c>
      <c r="K893" t="s">
        <v>1416</v>
      </c>
      <c r="L893">
        <v>1368</v>
      </c>
      <c r="N893">
        <v>1011</v>
      </c>
      <c r="O893" t="s">
        <v>997</v>
      </c>
      <c r="P893" t="s">
        <v>997</v>
      </c>
      <c r="Q893">
        <v>1</v>
      </c>
      <c r="X893">
        <v>0.88</v>
      </c>
      <c r="Y893">
        <v>0</v>
      </c>
      <c r="Z893">
        <v>138.54</v>
      </c>
      <c r="AA893">
        <v>12.1</v>
      </c>
      <c r="AB893">
        <v>0</v>
      </c>
      <c r="AC893">
        <v>0</v>
      </c>
      <c r="AD893">
        <v>1</v>
      </c>
      <c r="AE893">
        <v>0</v>
      </c>
      <c r="AF893" t="s">
        <v>3</v>
      </c>
      <c r="AG893">
        <v>0.88</v>
      </c>
      <c r="AH893">
        <v>2</v>
      </c>
      <c r="AI893">
        <v>48586081</v>
      </c>
      <c r="AJ893">
        <v>795</v>
      </c>
      <c r="AK893">
        <v>0</v>
      </c>
      <c r="AL893">
        <v>0</v>
      </c>
      <c r="AM893">
        <v>0</v>
      </c>
      <c r="AN893">
        <v>0</v>
      </c>
      <c r="AO893">
        <v>0</v>
      </c>
      <c r="AP893">
        <v>0</v>
      </c>
      <c r="AQ893">
        <v>0</v>
      </c>
      <c r="AR893">
        <v>0</v>
      </c>
    </row>
    <row r="894" spans="1:44">
      <c r="A894">
        <f>ROW(Source!A369)</f>
        <v>369</v>
      </c>
      <c r="B894">
        <v>48586092</v>
      </c>
      <c r="C894">
        <v>48586078</v>
      </c>
      <c r="D894">
        <v>40548544</v>
      </c>
      <c r="E894">
        <v>1</v>
      </c>
      <c r="F894">
        <v>1</v>
      </c>
      <c r="G894">
        <v>1</v>
      </c>
      <c r="H894">
        <v>2</v>
      </c>
      <c r="I894" t="s">
        <v>1110</v>
      </c>
      <c r="J894" t="s">
        <v>1111</v>
      </c>
      <c r="K894" t="s">
        <v>1112</v>
      </c>
      <c r="L894">
        <v>1368</v>
      </c>
      <c r="N894">
        <v>1011</v>
      </c>
      <c r="O894" t="s">
        <v>997</v>
      </c>
      <c r="P894" t="s">
        <v>997</v>
      </c>
      <c r="Q894">
        <v>1</v>
      </c>
      <c r="X894">
        <v>16.38</v>
      </c>
      <c r="Y894">
        <v>0</v>
      </c>
      <c r="Z894">
        <v>2.15</v>
      </c>
      <c r="AA894">
        <v>0</v>
      </c>
      <c r="AB894">
        <v>0</v>
      </c>
      <c r="AC894">
        <v>0</v>
      </c>
      <c r="AD894">
        <v>1</v>
      </c>
      <c r="AE894">
        <v>0</v>
      </c>
      <c r="AF894" t="s">
        <v>3</v>
      </c>
      <c r="AG894">
        <v>16.38</v>
      </c>
      <c r="AH894">
        <v>2</v>
      </c>
      <c r="AI894">
        <v>48586082</v>
      </c>
      <c r="AJ894">
        <v>796</v>
      </c>
      <c r="AK894">
        <v>0</v>
      </c>
      <c r="AL894">
        <v>0</v>
      </c>
      <c r="AM894">
        <v>0</v>
      </c>
      <c r="AN894">
        <v>0</v>
      </c>
      <c r="AO894">
        <v>0</v>
      </c>
      <c r="AP894">
        <v>0</v>
      </c>
      <c r="AQ894">
        <v>0</v>
      </c>
      <c r="AR894">
        <v>0</v>
      </c>
    </row>
    <row r="895" spans="1:44">
      <c r="A895">
        <f>ROW(Source!A369)</f>
        <v>369</v>
      </c>
      <c r="B895">
        <v>48586093</v>
      </c>
      <c r="C895">
        <v>48586078</v>
      </c>
      <c r="D895">
        <v>40548857</v>
      </c>
      <c r="E895">
        <v>1</v>
      </c>
      <c r="F895">
        <v>1</v>
      </c>
      <c r="G895">
        <v>1</v>
      </c>
      <c r="H895">
        <v>2</v>
      </c>
      <c r="I895" t="s">
        <v>1028</v>
      </c>
      <c r="J895" t="s">
        <v>1029</v>
      </c>
      <c r="K895" t="s">
        <v>1030</v>
      </c>
      <c r="L895">
        <v>1368</v>
      </c>
      <c r="N895">
        <v>1011</v>
      </c>
      <c r="O895" t="s">
        <v>997</v>
      </c>
      <c r="P895" t="s">
        <v>997</v>
      </c>
      <c r="Q895">
        <v>1</v>
      </c>
      <c r="X895">
        <v>0.87</v>
      </c>
      <c r="Y895">
        <v>0</v>
      </c>
      <c r="Z895">
        <v>91.76</v>
      </c>
      <c r="AA895">
        <v>10.35</v>
      </c>
      <c r="AB895">
        <v>0</v>
      </c>
      <c r="AC895">
        <v>0</v>
      </c>
      <c r="AD895">
        <v>1</v>
      </c>
      <c r="AE895">
        <v>0</v>
      </c>
      <c r="AF895" t="s">
        <v>3</v>
      </c>
      <c r="AG895">
        <v>0.87</v>
      </c>
      <c r="AH895">
        <v>2</v>
      </c>
      <c r="AI895">
        <v>48586083</v>
      </c>
      <c r="AJ895">
        <v>797</v>
      </c>
      <c r="AK895">
        <v>0</v>
      </c>
      <c r="AL895">
        <v>0</v>
      </c>
      <c r="AM895">
        <v>0</v>
      </c>
      <c r="AN895">
        <v>0</v>
      </c>
      <c r="AO895">
        <v>0</v>
      </c>
      <c r="AP895">
        <v>0</v>
      </c>
      <c r="AQ895">
        <v>0</v>
      </c>
      <c r="AR895">
        <v>0</v>
      </c>
    </row>
    <row r="896" spans="1:44">
      <c r="A896">
        <f>ROW(Source!A369)</f>
        <v>369</v>
      </c>
      <c r="B896">
        <v>48586094</v>
      </c>
      <c r="C896">
        <v>48586078</v>
      </c>
      <c r="D896">
        <v>40489089</v>
      </c>
      <c r="E896">
        <v>1</v>
      </c>
      <c r="F896">
        <v>1</v>
      </c>
      <c r="G896">
        <v>1</v>
      </c>
      <c r="H896">
        <v>3</v>
      </c>
      <c r="I896" t="s">
        <v>1494</v>
      </c>
      <c r="J896" t="s">
        <v>1495</v>
      </c>
      <c r="K896" t="s">
        <v>1496</v>
      </c>
      <c r="L896">
        <v>1348</v>
      </c>
      <c r="N896">
        <v>1009</v>
      </c>
      <c r="O896" t="s">
        <v>40</v>
      </c>
      <c r="P896" t="s">
        <v>40</v>
      </c>
      <c r="Q896">
        <v>1000</v>
      </c>
      <c r="X896">
        <v>3.0599999999999998E-3</v>
      </c>
      <c r="Y896">
        <v>13424</v>
      </c>
      <c r="Z896">
        <v>0</v>
      </c>
      <c r="AA896">
        <v>0</v>
      </c>
      <c r="AB896">
        <v>0</v>
      </c>
      <c r="AC896">
        <v>0</v>
      </c>
      <c r="AD896">
        <v>1</v>
      </c>
      <c r="AE896">
        <v>0</v>
      </c>
      <c r="AF896" t="s">
        <v>3</v>
      </c>
      <c r="AG896">
        <v>3.0599999999999998E-3</v>
      </c>
      <c r="AH896">
        <v>2</v>
      </c>
      <c r="AI896">
        <v>48586084</v>
      </c>
      <c r="AJ896">
        <v>798</v>
      </c>
      <c r="AK896">
        <v>0</v>
      </c>
      <c r="AL896">
        <v>0</v>
      </c>
      <c r="AM896">
        <v>0</v>
      </c>
      <c r="AN896">
        <v>0</v>
      </c>
      <c r="AO896">
        <v>0</v>
      </c>
      <c r="AP896">
        <v>0</v>
      </c>
      <c r="AQ896">
        <v>0</v>
      </c>
      <c r="AR896">
        <v>0</v>
      </c>
    </row>
    <row r="897" spans="1:44">
      <c r="A897">
        <f>ROW(Source!A369)</f>
        <v>369</v>
      </c>
      <c r="B897">
        <v>48586095</v>
      </c>
      <c r="C897">
        <v>48586078</v>
      </c>
      <c r="D897">
        <v>40485704</v>
      </c>
      <c r="E897">
        <v>1</v>
      </c>
      <c r="F897">
        <v>1</v>
      </c>
      <c r="G897">
        <v>1</v>
      </c>
      <c r="H897">
        <v>3</v>
      </c>
      <c r="I897" t="s">
        <v>1497</v>
      </c>
      <c r="J897" t="s">
        <v>1498</v>
      </c>
      <c r="K897" t="s">
        <v>1499</v>
      </c>
      <c r="L897">
        <v>1346</v>
      </c>
      <c r="N897">
        <v>1009</v>
      </c>
      <c r="O897" t="s">
        <v>220</v>
      </c>
      <c r="P897" t="s">
        <v>220</v>
      </c>
      <c r="Q897">
        <v>1</v>
      </c>
      <c r="X897">
        <v>0.31</v>
      </c>
      <c r="Y897">
        <v>31</v>
      </c>
      <c r="Z897">
        <v>0</v>
      </c>
      <c r="AA897">
        <v>0</v>
      </c>
      <c r="AB897">
        <v>0</v>
      </c>
      <c r="AC897">
        <v>0</v>
      </c>
      <c r="AD897">
        <v>1</v>
      </c>
      <c r="AE897">
        <v>0</v>
      </c>
      <c r="AF897" t="s">
        <v>3</v>
      </c>
      <c r="AG897">
        <v>0.31</v>
      </c>
      <c r="AH897">
        <v>2</v>
      </c>
      <c r="AI897">
        <v>48586085</v>
      </c>
      <c r="AJ897">
        <v>799</v>
      </c>
      <c r="AK897">
        <v>0</v>
      </c>
      <c r="AL897">
        <v>0</v>
      </c>
      <c r="AM897">
        <v>0</v>
      </c>
      <c r="AN897">
        <v>0</v>
      </c>
      <c r="AO897">
        <v>0</v>
      </c>
      <c r="AP897">
        <v>0</v>
      </c>
      <c r="AQ897">
        <v>0</v>
      </c>
      <c r="AR897">
        <v>0</v>
      </c>
    </row>
    <row r="898" spans="1:44">
      <c r="A898">
        <f>ROW(Source!A369)</f>
        <v>369</v>
      </c>
      <c r="B898">
        <v>48586096</v>
      </c>
      <c r="C898">
        <v>48586078</v>
      </c>
      <c r="D898">
        <v>40489264</v>
      </c>
      <c r="E898">
        <v>1</v>
      </c>
      <c r="F898">
        <v>1</v>
      </c>
      <c r="G898">
        <v>1</v>
      </c>
      <c r="H898">
        <v>3</v>
      </c>
      <c r="I898" t="s">
        <v>1500</v>
      </c>
      <c r="J898" t="s">
        <v>1501</v>
      </c>
      <c r="K898" t="s">
        <v>1502</v>
      </c>
      <c r="L898">
        <v>1355</v>
      </c>
      <c r="N898">
        <v>1010</v>
      </c>
      <c r="O898" t="s">
        <v>817</v>
      </c>
      <c r="P898" t="s">
        <v>817</v>
      </c>
      <c r="Q898">
        <v>100</v>
      </c>
      <c r="X898">
        <v>4.08</v>
      </c>
      <c r="Y898">
        <v>87.29</v>
      </c>
      <c r="Z898">
        <v>0</v>
      </c>
      <c r="AA898">
        <v>0</v>
      </c>
      <c r="AB898">
        <v>0</v>
      </c>
      <c r="AC898">
        <v>0</v>
      </c>
      <c r="AD898">
        <v>1</v>
      </c>
      <c r="AE898">
        <v>0</v>
      </c>
      <c r="AF898" t="s">
        <v>3</v>
      </c>
      <c r="AG898">
        <v>4.08</v>
      </c>
      <c r="AH898">
        <v>2</v>
      </c>
      <c r="AI898">
        <v>48586086</v>
      </c>
      <c r="AJ898">
        <v>800</v>
      </c>
      <c r="AK898">
        <v>0</v>
      </c>
      <c r="AL898">
        <v>0</v>
      </c>
      <c r="AM898">
        <v>0</v>
      </c>
      <c r="AN898">
        <v>0</v>
      </c>
      <c r="AO898">
        <v>0</v>
      </c>
      <c r="AP898">
        <v>0</v>
      </c>
      <c r="AQ898">
        <v>0</v>
      </c>
      <c r="AR898">
        <v>0</v>
      </c>
    </row>
    <row r="899" spans="1:44">
      <c r="A899">
        <f>ROW(Source!A369)</f>
        <v>369</v>
      </c>
      <c r="B899">
        <v>48586097</v>
      </c>
      <c r="C899">
        <v>48586078</v>
      </c>
      <c r="D899">
        <v>40539218</v>
      </c>
      <c r="E899">
        <v>1</v>
      </c>
      <c r="F899">
        <v>1</v>
      </c>
      <c r="G899">
        <v>1</v>
      </c>
      <c r="H899">
        <v>3</v>
      </c>
      <c r="I899" t="s">
        <v>1503</v>
      </c>
      <c r="J899" t="s">
        <v>1504</v>
      </c>
      <c r="K899" t="s">
        <v>1505</v>
      </c>
      <c r="L899">
        <v>1355</v>
      </c>
      <c r="N899">
        <v>1010</v>
      </c>
      <c r="O899" t="s">
        <v>817</v>
      </c>
      <c r="P899" t="s">
        <v>817</v>
      </c>
      <c r="Q899">
        <v>100</v>
      </c>
      <c r="X899">
        <v>1.02</v>
      </c>
      <c r="Y899">
        <v>101.5</v>
      </c>
      <c r="Z899">
        <v>0</v>
      </c>
      <c r="AA899">
        <v>0</v>
      </c>
      <c r="AB899">
        <v>0</v>
      </c>
      <c r="AC899">
        <v>0</v>
      </c>
      <c r="AD899">
        <v>1</v>
      </c>
      <c r="AE899">
        <v>0</v>
      </c>
      <c r="AF899" t="s">
        <v>3</v>
      </c>
      <c r="AG899">
        <v>1.02</v>
      </c>
      <c r="AH899">
        <v>2</v>
      </c>
      <c r="AI899">
        <v>48586087</v>
      </c>
      <c r="AJ899">
        <v>801</v>
      </c>
      <c r="AK899">
        <v>0</v>
      </c>
      <c r="AL899">
        <v>0</v>
      </c>
      <c r="AM899">
        <v>0</v>
      </c>
      <c r="AN899">
        <v>0</v>
      </c>
      <c r="AO899">
        <v>0</v>
      </c>
      <c r="AP899">
        <v>0</v>
      </c>
      <c r="AQ899">
        <v>0</v>
      </c>
      <c r="AR899">
        <v>0</v>
      </c>
    </row>
    <row r="900" spans="1:44">
      <c r="A900">
        <f>ROW(Source!A369)</f>
        <v>369</v>
      </c>
      <c r="B900">
        <v>48586098</v>
      </c>
      <c r="C900">
        <v>48586078</v>
      </c>
      <c r="D900">
        <v>40546487</v>
      </c>
      <c r="E900">
        <v>1</v>
      </c>
      <c r="F900">
        <v>1</v>
      </c>
      <c r="G900">
        <v>1</v>
      </c>
      <c r="H900">
        <v>3</v>
      </c>
      <c r="I900" t="s">
        <v>1428</v>
      </c>
      <c r="J900" t="s">
        <v>1429</v>
      </c>
      <c r="K900" t="s">
        <v>1430</v>
      </c>
      <c r="L900">
        <v>1374</v>
      </c>
      <c r="N900">
        <v>1013</v>
      </c>
      <c r="O900" t="s">
        <v>1431</v>
      </c>
      <c r="P900" t="s">
        <v>1431</v>
      </c>
      <c r="Q900">
        <v>1</v>
      </c>
      <c r="X900">
        <v>13.1</v>
      </c>
      <c r="Y900">
        <v>1</v>
      </c>
      <c r="Z900">
        <v>0</v>
      </c>
      <c r="AA900">
        <v>0</v>
      </c>
      <c r="AB900">
        <v>0</v>
      </c>
      <c r="AC900">
        <v>0</v>
      </c>
      <c r="AD900">
        <v>1</v>
      </c>
      <c r="AE900">
        <v>0</v>
      </c>
      <c r="AF900" t="s">
        <v>3</v>
      </c>
      <c r="AG900">
        <v>13.1</v>
      </c>
      <c r="AH900">
        <v>2</v>
      </c>
      <c r="AI900">
        <v>48586088</v>
      </c>
      <c r="AJ900">
        <v>802</v>
      </c>
      <c r="AK900">
        <v>0</v>
      </c>
      <c r="AL900">
        <v>0</v>
      </c>
      <c r="AM900">
        <v>0</v>
      </c>
      <c r="AN900">
        <v>0</v>
      </c>
      <c r="AO900">
        <v>0</v>
      </c>
      <c r="AP900">
        <v>0</v>
      </c>
      <c r="AQ900">
        <v>0</v>
      </c>
      <c r="AR900">
        <v>0</v>
      </c>
    </row>
    <row r="901" spans="1:44">
      <c r="A901">
        <f>ROW(Source!A371)</f>
        <v>371</v>
      </c>
      <c r="B901">
        <v>48586117</v>
      </c>
      <c r="C901">
        <v>48586100</v>
      </c>
      <c r="D901">
        <v>23351463</v>
      </c>
      <c r="E901">
        <v>1</v>
      </c>
      <c r="F901">
        <v>1</v>
      </c>
      <c r="G901">
        <v>1</v>
      </c>
      <c r="H901">
        <v>1</v>
      </c>
      <c r="I901" t="s">
        <v>1506</v>
      </c>
      <c r="J901" t="s">
        <v>3</v>
      </c>
      <c r="K901" t="s">
        <v>1507</v>
      </c>
      <c r="L901">
        <v>1369</v>
      </c>
      <c r="N901">
        <v>1013</v>
      </c>
      <c r="O901" t="s">
        <v>991</v>
      </c>
      <c r="P901" t="s">
        <v>991</v>
      </c>
      <c r="Q901">
        <v>1</v>
      </c>
      <c r="X901">
        <v>1.8</v>
      </c>
      <c r="Y901">
        <v>0</v>
      </c>
      <c r="Z901">
        <v>0</v>
      </c>
      <c r="AA901">
        <v>0</v>
      </c>
      <c r="AB901">
        <v>8.89</v>
      </c>
      <c r="AC901">
        <v>0</v>
      </c>
      <c r="AD901">
        <v>1</v>
      </c>
      <c r="AE901">
        <v>1</v>
      </c>
      <c r="AF901" t="s">
        <v>3</v>
      </c>
      <c r="AG901">
        <v>1.8</v>
      </c>
      <c r="AH901">
        <v>2</v>
      </c>
      <c r="AI901">
        <v>48586101</v>
      </c>
      <c r="AJ901">
        <v>803</v>
      </c>
      <c r="AK901">
        <v>0</v>
      </c>
      <c r="AL901">
        <v>0</v>
      </c>
      <c r="AM901">
        <v>0</v>
      </c>
      <c r="AN901">
        <v>0</v>
      </c>
      <c r="AO901">
        <v>0</v>
      </c>
      <c r="AP901">
        <v>0</v>
      </c>
      <c r="AQ901">
        <v>0</v>
      </c>
      <c r="AR901">
        <v>0</v>
      </c>
    </row>
    <row r="902" spans="1:44">
      <c r="A902">
        <f>ROW(Source!A371)</f>
        <v>371</v>
      </c>
      <c r="B902">
        <v>48586118</v>
      </c>
      <c r="C902">
        <v>48586100</v>
      </c>
      <c r="D902">
        <v>40547214</v>
      </c>
      <c r="E902">
        <v>1</v>
      </c>
      <c r="F902">
        <v>1</v>
      </c>
      <c r="G902">
        <v>1</v>
      </c>
      <c r="H902">
        <v>2</v>
      </c>
      <c r="I902" t="s">
        <v>1104</v>
      </c>
      <c r="J902" t="s">
        <v>1105</v>
      </c>
      <c r="K902" t="s">
        <v>1106</v>
      </c>
      <c r="L902">
        <v>1368</v>
      </c>
      <c r="N902">
        <v>1011</v>
      </c>
      <c r="O902" t="s">
        <v>997</v>
      </c>
      <c r="P902" t="s">
        <v>997</v>
      </c>
      <c r="Q902">
        <v>1</v>
      </c>
      <c r="X902">
        <v>0.13</v>
      </c>
      <c r="Y902">
        <v>0</v>
      </c>
      <c r="Z902">
        <v>7.55</v>
      </c>
      <c r="AA902">
        <v>0</v>
      </c>
      <c r="AB902">
        <v>0</v>
      </c>
      <c r="AC902">
        <v>0</v>
      </c>
      <c r="AD902">
        <v>1</v>
      </c>
      <c r="AE902">
        <v>0</v>
      </c>
      <c r="AF902" t="s">
        <v>3</v>
      </c>
      <c r="AG902">
        <v>0.13</v>
      </c>
      <c r="AH902">
        <v>2</v>
      </c>
      <c r="AI902">
        <v>48586102</v>
      </c>
      <c r="AJ902">
        <v>804</v>
      </c>
      <c r="AK902">
        <v>0</v>
      </c>
      <c r="AL902">
        <v>0</v>
      </c>
      <c r="AM902">
        <v>0</v>
      </c>
      <c r="AN902">
        <v>0</v>
      </c>
      <c r="AO902">
        <v>0</v>
      </c>
      <c r="AP902">
        <v>0</v>
      </c>
      <c r="AQ902">
        <v>0</v>
      </c>
      <c r="AR902">
        <v>0</v>
      </c>
    </row>
    <row r="903" spans="1:44">
      <c r="A903">
        <f>ROW(Source!A371)</f>
        <v>371</v>
      </c>
      <c r="B903">
        <v>48586119</v>
      </c>
      <c r="C903">
        <v>48586100</v>
      </c>
      <c r="D903">
        <v>40548544</v>
      </c>
      <c r="E903">
        <v>1</v>
      </c>
      <c r="F903">
        <v>1</v>
      </c>
      <c r="G903">
        <v>1</v>
      </c>
      <c r="H903">
        <v>2</v>
      </c>
      <c r="I903" t="s">
        <v>1110</v>
      </c>
      <c r="J903" t="s">
        <v>1111</v>
      </c>
      <c r="K903" t="s">
        <v>1112</v>
      </c>
      <c r="L903">
        <v>1368</v>
      </c>
      <c r="N903">
        <v>1011</v>
      </c>
      <c r="O903" t="s">
        <v>997</v>
      </c>
      <c r="P903" t="s">
        <v>997</v>
      </c>
      <c r="Q903">
        <v>1</v>
      </c>
      <c r="X903">
        <v>0.04</v>
      </c>
      <c r="Y903">
        <v>0</v>
      </c>
      <c r="Z903">
        <v>2.15</v>
      </c>
      <c r="AA903">
        <v>0</v>
      </c>
      <c r="AB903">
        <v>0</v>
      </c>
      <c r="AC903">
        <v>0</v>
      </c>
      <c r="AD903">
        <v>1</v>
      </c>
      <c r="AE903">
        <v>0</v>
      </c>
      <c r="AF903" t="s">
        <v>3</v>
      </c>
      <c r="AG903">
        <v>0.04</v>
      </c>
      <c r="AH903">
        <v>2</v>
      </c>
      <c r="AI903">
        <v>48586103</v>
      </c>
      <c r="AJ903">
        <v>805</v>
      </c>
      <c r="AK903">
        <v>0</v>
      </c>
      <c r="AL903">
        <v>0</v>
      </c>
      <c r="AM903">
        <v>0</v>
      </c>
      <c r="AN903">
        <v>0</v>
      </c>
      <c r="AO903">
        <v>0</v>
      </c>
      <c r="AP903">
        <v>0</v>
      </c>
      <c r="AQ903">
        <v>0</v>
      </c>
      <c r="AR903">
        <v>0</v>
      </c>
    </row>
    <row r="904" spans="1:44">
      <c r="A904">
        <f>ROW(Source!A371)</f>
        <v>371</v>
      </c>
      <c r="B904">
        <v>48586120</v>
      </c>
      <c r="C904">
        <v>48586100</v>
      </c>
      <c r="D904">
        <v>40485401</v>
      </c>
      <c r="E904">
        <v>1</v>
      </c>
      <c r="F904">
        <v>1</v>
      </c>
      <c r="G904">
        <v>1</v>
      </c>
      <c r="H904">
        <v>3</v>
      </c>
      <c r="I904" t="s">
        <v>1508</v>
      </c>
      <c r="J904" t="s">
        <v>1509</v>
      </c>
      <c r="K904" t="s">
        <v>1510</v>
      </c>
      <c r="L904">
        <v>1346</v>
      </c>
      <c r="N904">
        <v>1009</v>
      </c>
      <c r="O904" t="s">
        <v>220</v>
      </c>
      <c r="P904" t="s">
        <v>220</v>
      </c>
      <c r="Q904">
        <v>1</v>
      </c>
      <c r="X904">
        <v>6.0000000000000001E-3</v>
      </c>
      <c r="Y904">
        <v>36.4</v>
      </c>
      <c r="Z904">
        <v>0</v>
      </c>
      <c r="AA904">
        <v>0</v>
      </c>
      <c r="AB904">
        <v>0</v>
      </c>
      <c r="AC904">
        <v>0</v>
      </c>
      <c r="AD904">
        <v>1</v>
      </c>
      <c r="AE904">
        <v>0</v>
      </c>
      <c r="AF904" t="s">
        <v>3</v>
      </c>
      <c r="AG904">
        <v>6.0000000000000001E-3</v>
      </c>
      <c r="AH904">
        <v>2</v>
      </c>
      <c r="AI904">
        <v>48586104</v>
      </c>
      <c r="AJ904">
        <v>806</v>
      </c>
      <c r="AK904">
        <v>0</v>
      </c>
      <c r="AL904">
        <v>0</v>
      </c>
      <c r="AM904">
        <v>0</v>
      </c>
      <c r="AN904">
        <v>0</v>
      </c>
      <c r="AO904">
        <v>0</v>
      </c>
      <c r="AP904">
        <v>0</v>
      </c>
      <c r="AQ904">
        <v>0</v>
      </c>
      <c r="AR904">
        <v>0</v>
      </c>
    </row>
    <row r="905" spans="1:44">
      <c r="A905">
        <f>ROW(Source!A371)</f>
        <v>371</v>
      </c>
      <c r="B905">
        <v>48586121</v>
      </c>
      <c r="C905">
        <v>48586100</v>
      </c>
      <c r="D905">
        <v>40488834</v>
      </c>
      <c r="E905">
        <v>1</v>
      </c>
      <c r="F905">
        <v>1</v>
      </c>
      <c r="G905">
        <v>1</v>
      </c>
      <c r="H905">
        <v>3</v>
      </c>
      <c r="I905" t="s">
        <v>1417</v>
      </c>
      <c r="J905" t="s">
        <v>1418</v>
      </c>
      <c r="K905" t="s">
        <v>1419</v>
      </c>
      <c r="L905">
        <v>1346</v>
      </c>
      <c r="N905">
        <v>1009</v>
      </c>
      <c r="O905" t="s">
        <v>220</v>
      </c>
      <c r="P905" t="s">
        <v>220</v>
      </c>
      <c r="Q905">
        <v>1</v>
      </c>
      <c r="X905">
        <v>0.06</v>
      </c>
      <c r="Y905">
        <v>12.65</v>
      </c>
      <c r="Z905">
        <v>0</v>
      </c>
      <c r="AA905">
        <v>0</v>
      </c>
      <c r="AB905">
        <v>0</v>
      </c>
      <c r="AC905">
        <v>0</v>
      </c>
      <c r="AD905">
        <v>1</v>
      </c>
      <c r="AE905">
        <v>0</v>
      </c>
      <c r="AF905" t="s">
        <v>3</v>
      </c>
      <c r="AG905">
        <v>0.06</v>
      </c>
      <c r="AH905">
        <v>2</v>
      </c>
      <c r="AI905">
        <v>48586105</v>
      </c>
      <c r="AJ905">
        <v>807</v>
      </c>
      <c r="AK905">
        <v>0</v>
      </c>
      <c r="AL905">
        <v>0</v>
      </c>
      <c r="AM905">
        <v>0</v>
      </c>
      <c r="AN905">
        <v>0</v>
      </c>
      <c r="AO905">
        <v>0</v>
      </c>
      <c r="AP905">
        <v>0</v>
      </c>
      <c r="AQ905">
        <v>0</v>
      </c>
      <c r="AR905">
        <v>0</v>
      </c>
    </row>
    <row r="906" spans="1:44">
      <c r="A906">
        <f>ROW(Source!A371)</f>
        <v>371</v>
      </c>
      <c r="B906">
        <v>48586122</v>
      </c>
      <c r="C906">
        <v>48586100</v>
      </c>
      <c r="D906">
        <v>40483234</v>
      </c>
      <c r="E906">
        <v>1</v>
      </c>
      <c r="F906">
        <v>1</v>
      </c>
      <c r="G906">
        <v>1</v>
      </c>
      <c r="H906">
        <v>3</v>
      </c>
      <c r="I906" t="s">
        <v>1511</v>
      </c>
      <c r="J906" t="s">
        <v>1512</v>
      </c>
      <c r="K906" t="s">
        <v>1513</v>
      </c>
      <c r="L906">
        <v>1346</v>
      </c>
      <c r="N906">
        <v>1009</v>
      </c>
      <c r="O906" t="s">
        <v>220</v>
      </c>
      <c r="P906" t="s">
        <v>220</v>
      </c>
      <c r="Q906">
        <v>1</v>
      </c>
      <c r="X906">
        <v>1E-3</v>
      </c>
      <c r="Y906">
        <v>11.46</v>
      </c>
      <c r="Z906">
        <v>0</v>
      </c>
      <c r="AA906">
        <v>0</v>
      </c>
      <c r="AB906">
        <v>0</v>
      </c>
      <c r="AC906">
        <v>0</v>
      </c>
      <c r="AD906">
        <v>1</v>
      </c>
      <c r="AE906">
        <v>0</v>
      </c>
      <c r="AF906" t="s">
        <v>3</v>
      </c>
      <c r="AG906">
        <v>1E-3</v>
      </c>
      <c r="AH906">
        <v>2</v>
      </c>
      <c r="AI906">
        <v>48586106</v>
      </c>
      <c r="AJ906">
        <v>808</v>
      </c>
      <c r="AK906">
        <v>0</v>
      </c>
      <c r="AL906">
        <v>0</v>
      </c>
      <c r="AM906">
        <v>0</v>
      </c>
      <c r="AN906">
        <v>0</v>
      </c>
      <c r="AO906">
        <v>0</v>
      </c>
      <c r="AP906">
        <v>0</v>
      </c>
      <c r="AQ906">
        <v>0</v>
      </c>
      <c r="AR906">
        <v>0</v>
      </c>
    </row>
    <row r="907" spans="1:44">
      <c r="A907">
        <f>ROW(Source!A371)</f>
        <v>371</v>
      </c>
      <c r="B907">
        <v>48586123</v>
      </c>
      <c r="C907">
        <v>48586100</v>
      </c>
      <c r="D907">
        <v>40489070</v>
      </c>
      <c r="E907">
        <v>1</v>
      </c>
      <c r="F907">
        <v>1</v>
      </c>
      <c r="G907">
        <v>1</v>
      </c>
      <c r="H907">
        <v>3</v>
      </c>
      <c r="I907" t="s">
        <v>1420</v>
      </c>
      <c r="J907" t="s">
        <v>1421</v>
      </c>
      <c r="K907" t="s">
        <v>1393</v>
      </c>
      <c r="L907">
        <v>1346</v>
      </c>
      <c r="N907">
        <v>1009</v>
      </c>
      <c r="O907" t="s">
        <v>220</v>
      </c>
      <c r="P907" t="s">
        <v>220</v>
      </c>
      <c r="Q907">
        <v>1</v>
      </c>
      <c r="X907">
        <v>0.05</v>
      </c>
      <c r="Y907">
        <v>9.49</v>
      </c>
      <c r="Z907">
        <v>0</v>
      </c>
      <c r="AA907">
        <v>0</v>
      </c>
      <c r="AB907">
        <v>0</v>
      </c>
      <c r="AC907">
        <v>0</v>
      </c>
      <c r="AD907">
        <v>1</v>
      </c>
      <c r="AE907">
        <v>0</v>
      </c>
      <c r="AF907" t="s">
        <v>3</v>
      </c>
      <c r="AG907">
        <v>0.05</v>
      </c>
      <c r="AH907">
        <v>2</v>
      </c>
      <c r="AI907">
        <v>48586107</v>
      </c>
      <c r="AJ907">
        <v>809</v>
      </c>
      <c r="AK907">
        <v>0</v>
      </c>
      <c r="AL907">
        <v>0</v>
      </c>
      <c r="AM907">
        <v>0</v>
      </c>
      <c r="AN907">
        <v>0</v>
      </c>
      <c r="AO907">
        <v>0</v>
      </c>
      <c r="AP907">
        <v>0</v>
      </c>
      <c r="AQ907">
        <v>0</v>
      </c>
      <c r="AR907">
        <v>0</v>
      </c>
    </row>
    <row r="908" spans="1:44">
      <c r="A908">
        <f>ROW(Source!A371)</f>
        <v>371</v>
      </c>
      <c r="B908">
        <v>48586124</v>
      </c>
      <c r="C908">
        <v>48586100</v>
      </c>
      <c r="D908">
        <v>40485257</v>
      </c>
      <c r="E908">
        <v>1</v>
      </c>
      <c r="F908">
        <v>1</v>
      </c>
      <c r="G908">
        <v>1</v>
      </c>
      <c r="H908">
        <v>3</v>
      </c>
      <c r="I908" t="s">
        <v>1422</v>
      </c>
      <c r="J908" t="s">
        <v>1423</v>
      </c>
      <c r="K908" t="s">
        <v>1424</v>
      </c>
      <c r="L908">
        <v>1346</v>
      </c>
      <c r="N908">
        <v>1009</v>
      </c>
      <c r="O908" t="s">
        <v>220</v>
      </c>
      <c r="P908" t="s">
        <v>220</v>
      </c>
      <c r="Q908">
        <v>1</v>
      </c>
      <c r="X908">
        <v>3.5000000000000003E-2</v>
      </c>
      <c r="Y908">
        <v>29.04</v>
      </c>
      <c r="Z908">
        <v>0</v>
      </c>
      <c r="AA908">
        <v>0</v>
      </c>
      <c r="AB908">
        <v>0</v>
      </c>
      <c r="AC908">
        <v>0</v>
      </c>
      <c r="AD908">
        <v>1</v>
      </c>
      <c r="AE908">
        <v>0</v>
      </c>
      <c r="AF908" t="s">
        <v>3</v>
      </c>
      <c r="AG908">
        <v>3.5000000000000003E-2</v>
      </c>
      <c r="AH908">
        <v>2</v>
      </c>
      <c r="AI908">
        <v>48586108</v>
      </c>
      <c r="AJ908">
        <v>810</v>
      </c>
      <c r="AK908">
        <v>0</v>
      </c>
      <c r="AL908">
        <v>0</v>
      </c>
      <c r="AM908">
        <v>0</v>
      </c>
      <c r="AN908">
        <v>0</v>
      </c>
      <c r="AO908">
        <v>0</v>
      </c>
      <c r="AP908">
        <v>0</v>
      </c>
      <c r="AQ908">
        <v>0</v>
      </c>
      <c r="AR908">
        <v>0</v>
      </c>
    </row>
    <row r="909" spans="1:44">
      <c r="A909">
        <f>ROW(Source!A371)</f>
        <v>371</v>
      </c>
      <c r="B909">
        <v>48586125</v>
      </c>
      <c r="C909">
        <v>48586100</v>
      </c>
      <c r="D909">
        <v>40482974</v>
      </c>
      <c r="E909">
        <v>1</v>
      </c>
      <c r="F909">
        <v>1</v>
      </c>
      <c r="G909">
        <v>1</v>
      </c>
      <c r="H909">
        <v>3</v>
      </c>
      <c r="I909" t="s">
        <v>1514</v>
      </c>
      <c r="J909" t="s">
        <v>1515</v>
      </c>
      <c r="K909" t="s">
        <v>1516</v>
      </c>
      <c r="L909">
        <v>1346</v>
      </c>
      <c r="N909">
        <v>1009</v>
      </c>
      <c r="O909" t="s">
        <v>220</v>
      </c>
      <c r="P909" t="s">
        <v>220</v>
      </c>
      <c r="Q909">
        <v>1</v>
      </c>
      <c r="X909">
        <v>1E-3</v>
      </c>
      <c r="Y909">
        <v>135.05000000000001</v>
      </c>
      <c r="Z909">
        <v>0</v>
      </c>
      <c r="AA909">
        <v>0</v>
      </c>
      <c r="AB909">
        <v>0</v>
      </c>
      <c r="AC909">
        <v>0</v>
      </c>
      <c r="AD909">
        <v>1</v>
      </c>
      <c r="AE909">
        <v>0</v>
      </c>
      <c r="AF909" t="s">
        <v>3</v>
      </c>
      <c r="AG909">
        <v>1E-3</v>
      </c>
      <c r="AH909">
        <v>2</v>
      </c>
      <c r="AI909">
        <v>48586109</v>
      </c>
      <c r="AJ909">
        <v>811</v>
      </c>
      <c r="AK909">
        <v>0</v>
      </c>
      <c r="AL909">
        <v>0</v>
      </c>
      <c r="AM909">
        <v>0</v>
      </c>
      <c r="AN909">
        <v>0</v>
      </c>
      <c r="AO909">
        <v>0</v>
      </c>
      <c r="AP909">
        <v>0</v>
      </c>
      <c r="AQ909">
        <v>0</v>
      </c>
      <c r="AR909">
        <v>0</v>
      </c>
    </row>
    <row r="910" spans="1:44">
      <c r="A910">
        <f>ROW(Source!A371)</f>
        <v>371</v>
      </c>
      <c r="B910">
        <v>48586126</v>
      </c>
      <c r="C910">
        <v>48586100</v>
      </c>
      <c r="D910">
        <v>40485704</v>
      </c>
      <c r="E910">
        <v>1</v>
      </c>
      <c r="F910">
        <v>1</v>
      </c>
      <c r="G910">
        <v>1</v>
      </c>
      <c r="H910">
        <v>3</v>
      </c>
      <c r="I910" t="s">
        <v>1497</v>
      </c>
      <c r="J910" t="s">
        <v>1498</v>
      </c>
      <c r="K910" t="s">
        <v>1499</v>
      </c>
      <c r="L910">
        <v>1346</v>
      </c>
      <c r="N910">
        <v>1009</v>
      </c>
      <c r="O910" t="s">
        <v>220</v>
      </c>
      <c r="P910" t="s">
        <v>220</v>
      </c>
      <c r="Q910">
        <v>1</v>
      </c>
      <c r="X910">
        <v>1.2E-2</v>
      </c>
      <c r="Y910">
        <v>31</v>
      </c>
      <c r="Z910">
        <v>0</v>
      </c>
      <c r="AA910">
        <v>0</v>
      </c>
      <c r="AB910">
        <v>0</v>
      </c>
      <c r="AC910">
        <v>0</v>
      </c>
      <c r="AD910">
        <v>1</v>
      </c>
      <c r="AE910">
        <v>0</v>
      </c>
      <c r="AF910" t="s">
        <v>3</v>
      </c>
      <c r="AG910">
        <v>1.2E-2</v>
      </c>
      <c r="AH910">
        <v>2</v>
      </c>
      <c r="AI910">
        <v>48586110</v>
      </c>
      <c r="AJ910">
        <v>812</v>
      </c>
      <c r="AK910">
        <v>0</v>
      </c>
      <c r="AL910">
        <v>0</v>
      </c>
      <c r="AM910">
        <v>0</v>
      </c>
      <c r="AN910">
        <v>0</v>
      </c>
      <c r="AO910">
        <v>0</v>
      </c>
      <c r="AP910">
        <v>0</v>
      </c>
      <c r="AQ910">
        <v>0</v>
      </c>
      <c r="AR910">
        <v>0</v>
      </c>
    </row>
    <row r="911" spans="1:44">
      <c r="A911">
        <f>ROW(Source!A371)</f>
        <v>371</v>
      </c>
      <c r="B911">
        <v>48586127</v>
      </c>
      <c r="C911">
        <v>48586100</v>
      </c>
      <c r="D911">
        <v>40489264</v>
      </c>
      <c r="E911">
        <v>1</v>
      </c>
      <c r="F911">
        <v>1</v>
      </c>
      <c r="G911">
        <v>1</v>
      </c>
      <c r="H911">
        <v>3</v>
      </c>
      <c r="I911" t="s">
        <v>1500</v>
      </c>
      <c r="J911" t="s">
        <v>1501</v>
      </c>
      <c r="K911" t="s">
        <v>1502</v>
      </c>
      <c r="L911">
        <v>1355</v>
      </c>
      <c r="N911">
        <v>1010</v>
      </c>
      <c r="O911" t="s">
        <v>817</v>
      </c>
      <c r="P911" t="s">
        <v>817</v>
      </c>
      <c r="Q911">
        <v>100</v>
      </c>
      <c r="X911">
        <v>1.4E-2</v>
      </c>
      <c r="Y911">
        <v>87.29</v>
      </c>
      <c r="Z911">
        <v>0</v>
      </c>
      <c r="AA911">
        <v>0</v>
      </c>
      <c r="AB911">
        <v>0</v>
      </c>
      <c r="AC911">
        <v>0</v>
      </c>
      <c r="AD911">
        <v>1</v>
      </c>
      <c r="AE911">
        <v>0</v>
      </c>
      <c r="AF911" t="s">
        <v>3</v>
      </c>
      <c r="AG911">
        <v>1.4E-2</v>
      </c>
      <c r="AH911">
        <v>2</v>
      </c>
      <c r="AI911">
        <v>48586111</v>
      </c>
      <c r="AJ911">
        <v>813</v>
      </c>
      <c r="AK911">
        <v>0</v>
      </c>
      <c r="AL911">
        <v>0</v>
      </c>
      <c r="AM911">
        <v>0</v>
      </c>
      <c r="AN911">
        <v>0</v>
      </c>
      <c r="AO911">
        <v>0</v>
      </c>
      <c r="AP911">
        <v>0</v>
      </c>
      <c r="AQ911">
        <v>0</v>
      </c>
      <c r="AR911">
        <v>0</v>
      </c>
    </row>
    <row r="912" spans="1:44">
      <c r="A912">
        <f>ROW(Source!A371)</f>
        <v>371</v>
      </c>
      <c r="B912">
        <v>48586128</v>
      </c>
      <c r="C912">
        <v>48586100</v>
      </c>
      <c r="D912">
        <v>40496052</v>
      </c>
      <c r="E912">
        <v>1</v>
      </c>
      <c r="F912">
        <v>1</v>
      </c>
      <c r="G912">
        <v>1</v>
      </c>
      <c r="H912">
        <v>3</v>
      </c>
      <c r="I912" t="s">
        <v>1517</v>
      </c>
      <c r="J912" t="s">
        <v>1518</v>
      </c>
      <c r="K912" t="s">
        <v>1519</v>
      </c>
      <c r="L912">
        <v>1355</v>
      </c>
      <c r="N912">
        <v>1010</v>
      </c>
      <c r="O912" t="s">
        <v>817</v>
      </c>
      <c r="P912" t="s">
        <v>817</v>
      </c>
      <c r="Q912">
        <v>100</v>
      </c>
      <c r="X912">
        <v>6.0999999999999999E-2</v>
      </c>
      <c r="Y912">
        <v>63.93</v>
      </c>
      <c r="Z912">
        <v>0</v>
      </c>
      <c r="AA912">
        <v>0</v>
      </c>
      <c r="AB912">
        <v>0</v>
      </c>
      <c r="AC912">
        <v>0</v>
      </c>
      <c r="AD912">
        <v>1</v>
      </c>
      <c r="AE912">
        <v>0</v>
      </c>
      <c r="AF912" t="s">
        <v>3</v>
      </c>
      <c r="AG912">
        <v>6.0999999999999999E-2</v>
      </c>
      <c r="AH912">
        <v>2</v>
      </c>
      <c r="AI912">
        <v>48586112</v>
      </c>
      <c r="AJ912">
        <v>814</v>
      </c>
      <c r="AK912">
        <v>0</v>
      </c>
      <c r="AL912">
        <v>0</v>
      </c>
      <c r="AM912">
        <v>0</v>
      </c>
      <c r="AN912">
        <v>0</v>
      </c>
      <c r="AO912">
        <v>0</v>
      </c>
      <c r="AP912">
        <v>0</v>
      </c>
      <c r="AQ912">
        <v>0</v>
      </c>
      <c r="AR912">
        <v>0</v>
      </c>
    </row>
    <row r="913" spans="1:44">
      <c r="A913">
        <f>ROW(Source!A371)</f>
        <v>371</v>
      </c>
      <c r="B913">
        <v>48586129</v>
      </c>
      <c r="C913">
        <v>48586100</v>
      </c>
      <c r="D913">
        <v>40502918</v>
      </c>
      <c r="E913">
        <v>1</v>
      </c>
      <c r="F913">
        <v>1</v>
      </c>
      <c r="G913">
        <v>1</v>
      </c>
      <c r="H913">
        <v>3</v>
      </c>
      <c r="I913" t="s">
        <v>1425</v>
      </c>
      <c r="J913" t="s">
        <v>1426</v>
      </c>
      <c r="K913" t="s">
        <v>1427</v>
      </c>
      <c r="L913">
        <v>1348</v>
      </c>
      <c r="N913">
        <v>1009</v>
      </c>
      <c r="O913" t="s">
        <v>40</v>
      </c>
      <c r="P913" t="s">
        <v>40</v>
      </c>
      <c r="Q913">
        <v>1000</v>
      </c>
      <c r="X913">
        <v>2E-3</v>
      </c>
      <c r="Y913">
        <v>11672.49</v>
      </c>
      <c r="Z913">
        <v>0</v>
      </c>
      <c r="AA913">
        <v>0</v>
      </c>
      <c r="AB913">
        <v>0</v>
      </c>
      <c r="AC913">
        <v>0</v>
      </c>
      <c r="AD913">
        <v>1</v>
      </c>
      <c r="AE913">
        <v>0</v>
      </c>
      <c r="AF913" t="s">
        <v>3</v>
      </c>
      <c r="AG913">
        <v>2E-3</v>
      </c>
      <c r="AH913">
        <v>2</v>
      </c>
      <c r="AI913">
        <v>48586113</v>
      </c>
      <c r="AJ913">
        <v>815</v>
      </c>
      <c r="AK913">
        <v>0</v>
      </c>
      <c r="AL913">
        <v>0</v>
      </c>
      <c r="AM913">
        <v>0</v>
      </c>
      <c r="AN913">
        <v>0</v>
      </c>
      <c r="AO913">
        <v>0</v>
      </c>
      <c r="AP913">
        <v>0</v>
      </c>
      <c r="AQ913">
        <v>0</v>
      </c>
      <c r="AR913">
        <v>0</v>
      </c>
    </row>
    <row r="914" spans="1:44">
      <c r="A914">
        <f>ROW(Source!A371)</f>
        <v>371</v>
      </c>
      <c r="B914">
        <v>48586130</v>
      </c>
      <c r="C914">
        <v>48586100</v>
      </c>
      <c r="D914">
        <v>40540695</v>
      </c>
      <c r="E914">
        <v>1</v>
      </c>
      <c r="F914">
        <v>1</v>
      </c>
      <c r="G914">
        <v>1</v>
      </c>
      <c r="H914">
        <v>3</v>
      </c>
      <c r="I914" t="s">
        <v>1520</v>
      </c>
      <c r="J914" t="s">
        <v>1521</v>
      </c>
      <c r="K914" t="s">
        <v>1522</v>
      </c>
      <c r="L914">
        <v>1354</v>
      </c>
      <c r="N914">
        <v>1010</v>
      </c>
      <c r="O914" t="s">
        <v>170</v>
      </c>
      <c r="P914" t="s">
        <v>170</v>
      </c>
      <c r="Q914">
        <v>1</v>
      </c>
      <c r="X914">
        <v>1</v>
      </c>
      <c r="Y914">
        <v>3.96</v>
      </c>
      <c r="Z914">
        <v>0</v>
      </c>
      <c r="AA914">
        <v>0</v>
      </c>
      <c r="AB914">
        <v>0</v>
      </c>
      <c r="AC914">
        <v>0</v>
      </c>
      <c r="AD914">
        <v>1</v>
      </c>
      <c r="AE914">
        <v>0</v>
      </c>
      <c r="AF914" t="s">
        <v>3</v>
      </c>
      <c r="AG914">
        <v>1</v>
      </c>
      <c r="AH914">
        <v>2</v>
      </c>
      <c r="AI914">
        <v>48586114</v>
      </c>
      <c r="AJ914">
        <v>816</v>
      </c>
      <c r="AK914">
        <v>0</v>
      </c>
      <c r="AL914">
        <v>0</v>
      </c>
      <c r="AM914">
        <v>0</v>
      </c>
      <c r="AN914">
        <v>0</v>
      </c>
      <c r="AO914">
        <v>0</v>
      </c>
      <c r="AP914">
        <v>0</v>
      </c>
      <c r="AQ914">
        <v>0</v>
      </c>
      <c r="AR914">
        <v>0</v>
      </c>
    </row>
    <row r="915" spans="1:44">
      <c r="A915">
        <f>ROW(Source!A371)</f>
        <v>371</v>
      </c>
      <c r="B915">
        <v>48586131</v>
      </c>
      <c r="C915">
        <v>48586100</v>
      </c>
      <c r="D915">
        <v>40546395</v>
      </c>
      <c r="E915">
        <v>1</v>
      </c>
      <c r="F915">
        <v>1</v>
      </c>
      <c r="G915">
        <v>1</v>
      </c>
      <c r="H915">
        <v>3</v>
      </c>
      <c r="I915" t="s">
        <v>1523</v>
      </c>
      <c r="J915" t="s">
        <v>1524</v>
      </c>
      <c r="K915" t="s">
        <v>1525</v>
      </c>
      <c r="L915">
        <v>1346</v>
      </c>
      <c r="N915">
        <v>1009</v>
      </c>
      <c r="O915" t="s">
        <v>220</v>
      </c>
      <c r="P915" t="s">
        <v>220</v>
      </c>
      <c r="Q915">
        <v>1</v>
      </c>
      <c r="X915">
        <v>6.0000000000000001E-3</v>
      </c>
      <c r="Y915">
        <v>45.9</v>
      </c>
      <c r="Z915">
        <v>0</v>
      </c>
      <c r="AA915">
        <v>0</v>
      </c>
      <c r="AB915">
        <v>0</v>
      </c>
      <c r="AC915">
        <v>0</v>
      </c>
      <c r="AD915">
        <v>1</v>
      </c>
      <c r="AE915">
        <v>0</v>
      </c>
      <c r="AF915" t="s">
        <v>3</v>
      </c>
      <c r="AG915">
        <v>6.0000000000000001E-3</v>
      </c>
      <c r="AH915">
        <v>2</v>
      </c>
      <c r="AI915">
        <v>48586115</v>
      </c>
      <c r="AJ915">
        <v>817</v>
      </c>
      <c r="AK915">
        <v>0</v>
      </c>
      <c r="AL915">
        <v>0</v>
      </c>
      <c r="AM915">
        <v>0</v>
      </c>
      <c r="AN915">
        <v>0</v>
      </c>
      <c r="AO915">
        <v>0</v>
      </c>
      <c r="AP915">
        <v>0</v>
      </c>
      <c r="AQ915">
        <v>0</v>
      </c>
      <c r="AR915">
        <v>0</v>
      </c>
    </row>
    <row r="916" spans="1:44">
      <c r="A916">
        <f>ROW(Source!A371)</f>
        <v>371</v>
      </c>
      <c r="B916">
        <v>48586132</v>
      </c>
      <c r="C916">
        <v>48586100</v>
      </c>
      <c r="D916">
        <v>40546487</v>
      </c>
      <c r="E916">
        <v>1</v>
      </c>
      <c r="F916">
        <v>1</v>
      </c>
      <c r="G916">
        <v>1</v>
      </c>
      <c r="H916">
        <v>3</v>
      </c>
      <c r="I916" t="s">
        <v>1428</v>
      </c>
      <c r="J916" t="s">
        <v>1429</v>
      </c>
      <c r="K916" t="s">
        <v>1430</v>
      </c>
      <c r="L916">
        <v>1374</v>
      </c>
      <c r="N916">
        <v>1013</v>
      </c>
      <c r="O916" t="s">
        <v>1431</v>
      </c>
      <c r="P916" t="s">
        <v>1431</v>
      </c>
      <c r="Q916">
        <v>1</v>
      </c>
      <c r="X916">
        <v>0.32</v>
      </c>
      <c r="Y916">
        <v>1</v>
      </c>
      <c r="Z916">
        <v>0</v>
      </c>
      <c r="AA916">
        <v>0</v>
      </c>
      <c r="AB916">
        <v>0</v>
      </c>
      <c r="AC916">
        <v>0</v>
      </c>
      <c r="AD916">
        <v>1</v>
      </c>
      <c r="AE916">
        <v>0</v>
      </c>
      <c r="AF916" t="s">
        <v>3</v>
      </c>
      <c r="AG916">
        <v>0.32</v>
      </c>
      <c r="AH916">
        <v>2</v>
      </c>
      <c r="AI916">
        <v>48586116</v>
      </c>
      <c r="AJ916">
        <v>818</v>
      </c>
      <c r="AK916">
        <v>0</v>
      </c>
      <c r="AL916">
        <v>0</v>
      </c>
      <c r="AM916">
        <v>0</v>
      </c>
      <c r="AN916">
        <v>0</v>
      </c>
      <c r="AO916">
        <v>0</v>
      </c>
      <c r="AP916">
        <v>0</v>
      </c>
      <c r="AQ916">
        <v>0</v>
      </c>
      <c r="AR916">
        <v>0</v>
      </c>
    </row>
    <row r="917" spans="1:44">
      <c r="A917">
        <f>ROW(Source!A373)</f>
        <v>373</v>
      </c>
      <c r="B917">
        <v>48586142</v>
      </c>
      <c r="C917">
        <v>48586134</v>
      </c>
      <c r="D917">
        <v>23355901</v>
      </c>
      <c r="E917">
        <v>1</v>
      </c>
      <c r="F917">
        <v>1</v>
      </c>
      <c r="G917">
        <v>1</v>
      </c>
      <c r="H917">
        <v>1</v>
      </c>
      <c r="I917" t="s">
        <v>1412</v>
      </c>
      <c r="J917" t="s">
        <v>3</v>
      </c>
      <c r="K917" t="s">
        <v>1413</v>
      </c>
      <c r="L917">
        <v>1369</v>
      </c>
      <c r="N917">
        <v>1013</v>
      </c>
      <c r="O917" t="s">
        <v>991</v>
      </c>
      <c r="P917" t="s">
        <v>991</v>
      </c>
      <c r="Q917">
        <v>1</v>
      </c>
      <c r="X917">
        <v>25.76</v>
      </c>
      <c r="Y917">
        <v>0</v>
      </c>
      <c r="Z917">
        <v>0</v>
      </c>
      <c r="AA917">
        <v>0</v>
      </c>
      <c r="AB917">
        <v>9.27</v>
      </c>
      <c r="AC917">
        <v>0</v>
      </c>
      <c r="AD917">
        <v>1</v>
      </c>
      <c r="AE917">
        <v>1</v>
      </c>
      <c r="AF917" t="s">
        <v>3</v>
      </c>
      <c r="AG917">
        <v>25.76</v>
      </c>
      <c r="AH917">
        <v>2</v>
      </c>
      <c r="AI917">
        <v>48586135</v>
      </c>
      <c r="AJ917">
        <v>819</v>
      </c>
      <c r="AK917">
        <v>0</v>
      </c>
      <c r="AL917">
        <v>0</v>
      </c>
      <c r="AM917">
        <v>0</v>
      </c>
      <c r="AN917">
        <v>0</v>
      </c>
      <c r="AO917">
        <v>0</v>
      </c>
      <c r="AP917">
        <v>0</v>
      </c>
      <c r="AQ917">
        <v>0</v>
      </c>
      <c r="AR917">
        <v>0</v>
      </c>
    </row>
    <row r="918" spans="1:44">
      <c r="A918">
        <f>ROW(Source!A373)</f>
        <v>373</v>
      </c>
      <c r="B918">
        <v>48586143</v>
      </c>
      <c r="C918">
        <v>48586134</v>
      </c>
      <c r="D918">
        <v>121548</v>
      </c>
      <c r="E918">
        <v>1</v>
      </c>
      <c r="F918">
        <v>1</v>
      </c>
      <c r="G918">
        <v>1</v>
      </c>
      <c r="H918">
        <v>1</v>
      </c>
      <c r="I918" t="s">
        <v>24</v>
      </c>
      <c r="J918" t="s">
        <v>3</v>
      </c>
      <c r="K918" t="s">
        <v>992</v>
      </c>
      <c r="L918">
        <v>608254</v>
      </c>
      <c r="N918">
        <v>1013</v>
      </c>
      <c r="O918" t="s">
        <v>993</v>
      </c>
      <c r="P918" t="s">
        <v>993</v>
      </c>
      <c r="Q918">
        <v>1</v>
      </c>
      <c r="X918">
        <v>0.03</v>
      </c>
      <c r="Y918">
        <v>0</v>
      </c>
      <c r="Z918">
        <v>0</v>
      </c>
      <c r="AA918">
        <v>0</v>
      </c>
      <c r="AB918">
        <v>0</v>
      </c>
      <c r="AC918">
        <v>0</v>
      </c>
      <c r="AD918">
        <v>1</v>
      </c>
      <c r="AE918">
        <v>2</v>
      </c>
      <c r="AF918" t="s">
        <v>3</v>
      </c>
      <c r="AG918">
        <v>0.03</v>
      </c>
      <c r="AH918">
        <v>2</v>
      </c>
      <c r="AI918">
        <v>48586136</v>
      </c>
      <c r="AJ918">
        <v>820</v>
      </c>
      <c r="AK918">
        <v>0</v>
      </c>
      <c r="AL918">
        <v>0</v>
      </c>
      <c r="AM918">
        <v>0</v>
      </c>
      <c r="AN918">
        <v>0</v>
      </c>
      <c r="AO918">
        <v>0</v>
      </c>
      <c r="AP918">
        <v>0</v>
      </c>
      <c r="AQ918">
        <v>0</v>
      </c>
      <c r="AR918">
        <v>0</v>
      </c>
    </row>
    <row r="919" spans="1:44">
      <c r="A919">
        <f>ROW(Source!A373)</f>
        <v>373</v>
      </c>
      <c r="B919">
        <v>48586144</v>
      </c>
      <c r="C919">
        <v>48586134</v>
      </c>
      <c r="D919">
        <v>40546999</v>
      </c>
      <c r="E919">
        <v>1</v>
      </c>
      <c r="F919">
        <v>1</v>
      </c>
      <c r="G919">
        <v>1</v>
      </c>
      <c r="H919">
        <v>2</v>
      </c>
      <c r="I919" t="s">
        <v>1414</v>
      </c>
      <c r="J919" t="s">
        <v>1415</v>
      </c>
      <c r="K919" t="s">
        <v>1416</v>
      </c>
      <c r="L919">
        <v>1368</v>
      </c>
      <c r="N919">
        <v>1011</v>
      </c>
      <c r="O919" t="s">
        <v>997</v>
      </c>
      <c r="P919" t="s">
        <v>997</v>
      </c>
      <c r="Q919">
        <v>1</v>
      </c>
      <c r="X919">
        <v>0.03</v>
      </c>
      <c r="Y919">
        <v>0</v>
      </c>
      <c r="Z919">
        <v>138.54</v>
      </c>
      <c r="AA919">
        <v>12.1</v>
      </c>
      <c r="AB919">
        <v>0</v>
      </c>
      <c r="AC919">
        <v>0</v>
      </c>
      <c r="AD919">
        <v>1</v>
      </c>
      <c r="AE919">
        <v>0</v>
      </c>
      <c r="AF919" t="s">
        <v>3</v>
      </c>
      <c r="AG919">
        <v>0.03</v>
      </c>
      <c r="AH919">
        <v>2</v>
      </c>
      <c r="AI919">
        <v>48586137</v>
      </c>
      <c r="AJ919">
        <v>821</v>
      </c>
      <c r="AK919">
        <v>0</v>
      </c>
      <c r="AL919">
        <v>0</v>
      </c>
      <c r="AM919">
        <v>0</v>
      </c>
      <c r="AN919">
        <v>0</v>
      </c>
      <c r="AO919">
        <v>0</v>
      </c>
      <c r="AP919">
        <v>0</v>
      </c>
      <c r="AQ919">
        <v>0</v>
      </c>
      <c r="AR919">
        <v>0</v>
      </c>
    </row>
    <row r="920" spans="1:44">
      <c r="A920">
        <f>ROW(Source!A373)</f>
        <v>373</v>
      </c>
      <c r="B920">
        <v>48586145</v>
      </c>
      <c r="C920">
        <v>48586134</v>
      </c>
      <c r="D920">
        <v>40548857</v>
      </c>
      <c r="E920">
        <v>1</v>
      </c>
      <c r="F920">
        <v>1</v>
      </c>
      <c r="G920">
        <v>1</v>
      </c>
      <c r="H920">
        <v>2</v>
      </c>
      <c r="I920" t="s">
        <v>1028</v>
      </c>
      <c r="J920" t="s">
        <v>1029</v>
      </c>
      <c r="K920" t="s">
        <v>1030</v>
      </c>
      <c r="L920">
        <v>1368</v>
      </c>
      <c r="N920">
        <v>1011</v>
      </c>
      <c r="O920" t="s">
        <v>997</v>
      </c>
      <c r="P920" t="s">
        <v>997</v>
      </c>
      <c r="Q920">
        <v>1</v>
      </c>
      <c r="X920">
        <v>0.02</v>
      </c>
      <c r="Y920">
        <v>0</v>
      </c>
      <c r="Z920">
        <v>91.76</v>
      </c>
      <c r="AA920">
        <v>10.35</v>
      </c>
      <c r="AB920">
        <v>0</v>
      </c>
      <c r="AC920">
        <v>0</v>
      </c>
      <c r="AD920">
        <v>1</v>
      </c>
      <c r="AE920">
        <v>0</v>
      </c>
      <c r="AF920" t="s">
        <v>3</v>
      </c>
      <c r="AG920">
        <v>0.02</v>
      </c>
      <c r="AH920">
        <v>2</v>
      </c>
      <c r="AI920">
        <v>48586138</v>
      </c>
      <c r="AJ920">
        <v>822</v>
      </c>
      <c r="AK920">
        <v>0</v>
      </c>
      <c r="AL920">
        <v>0</v>
      </c>
      <c r="AM920">
        <v>0</v>
      </c>
      <c r="AN920">
        <v>0</v>
      </c>
      <c r="AO920">
        <v>0</v>
      </c>
      <c r="AP920">
        <v>0</v>
      </c>
      <c r="AQ920">
        <v>0</v>
      </c>
      <c r="AR920">
        <v>0</v>
      </c>
    </row>
    <row r="921" spans="1:44">
      <c r="A921">
        <f>ROW(Source!A373)</f>
        <v>373</v>
      </c>
      <c r="B921">
        <v>48586146</v>
      </c>
      <c r="C921">
        <v>48586134</v>
      </c>
      <c r="D921">
        <v>40525213</v>
      </c>
      <c r="E921">
        <v>1</v>
      </c>
      <c r="F921">
        <v>1</v>
      </c>
      <c r="G921">
        <v>1</v>
      </c>
      <c r="H921">
        <v>3</v>
      </c>
      <c r="I921" t="s">
        <v>1079</v>
      </c>
      <c r="J921" t="s">
        <v>1080</v>
      </c>
      <c r="K921" t="s">
        <v>1081</v>
      </c>
      <c r="L921">
        <v>1348</v>
      </c>
      <c r="N921">
        <v>1009</v>
      </c>
      <c r="O921" t="s">
        <v>40</v>
      </c>
      <c r="P921" t="s">
        <v>40</v>
      </c>
      <c r="Q921">
        <v>1000</v>
      </c>
      <c r="X921">
        <v>3.15E-3</v>
      </c>
      <c r="Y921">
        <v>729.98</v>
      </c>
      <c r="Z921">
        <v>0</v>
      </c>
      <c r="AA921">
        <v>0</v>
      </c>
      <c r="AB921">
        <v>0</v>
      </c>
      <c r="AC921">
        <v>0</v>
      </c>
      <c r="AD921">
        <v>1</v>
      </c>
      <c r="AE921">
        <v>0</v>
      </c>
      <c r="AF921" t="s">
        <v>3</v>
      </c>
      <c r="AG921">
        <v>3.15E-3</v>
      </c>
      <c r="AH921">
        <v>2</v>
      </c>
      <c r="AI921">
        <v>48586139</v>
      </c>
      <c r="AJ921">
        <v>823</v>
      </c>
      <c r="AK921">
        <v>0</v>
      </c>
      <c r="AL921">
        <v>0</v>
      </c>
      <c r="AM921">
        <v>0</v>
      </c>
      <c r="AN921">
        <v>0</v>
      </c>
      <c r="AO921">
        <v>0</v>
      </c>
      <c r="AP921">
        <v>0</v>
      </c>
      <c r="AQ921">
        <v>0</v>
      </c>
      <c r="AR921">
        <v>0</v>
      </c>
    </row>
    <row r="922" spans="1:44">
      <c r="A922">
        <f>ROW(Source!A373)</f>
        <v>373</v>
      </c>
      <c r="B922">
        <v>48586147</v>
      </c>
      <c r="C922">
        <v>48586134</v>
      </c>
      <c r="D922">
        <v>40545378</v>
      </c>
      <c r="E922">
        <v>1</v>
      </c>
      <c r="F922">
        <v>1</v>
      </c>
      <c r="G922">
        <v>1</v>
      </c>
      <c r="H922">
        <v>3</v>
      </c>
      <c r="I922" t="s">
        <v>1526</v>
      </c>
      <c r="J922" t="s">
        <v>1527</v>
      </c>
      <c r="K922" t="s">
        <v>1528</v>
      </c>
      <c r="L922">
        <v>1354</v>
      </c>
      <c r="N922">
        <v>1010</v>
      </c>
      <c r="O922" t="s">
        <v>170</v>
      </c>
      <c r="P922" t="s">
        <v>170</v>
      </c>
      <c r="Q922">
        <v>1</v>
      </c>
      <c r="X922">
        <v>102</v>
      </c>
      <c r="Y922">
        <v>0.27</v>
      </c>
      <c r="Z922">
        <v>0</v>
      </c>
      <c r="AA922">
        <v>0</v>
      </c>
      <c r="AB922">
        <v>0</v>
      </c>
      <c r="AC922">
        <v>0</v>
      </c>
      <c r="AD922">
        <v>1</v>
      </c>
      <c r="AE922">
        <v>0</v>
      </c>
      <c r="AF922" t="s">
        <v>3</v>
      </c>
      <c r="AG922">
        <v>102</v>
      </c>
      <c r="AH922">
        <v>2</v>
      </c>
      <c r="AI922">
        <v>48586140</v>
      </c>
      <c r="AJ922">
        <v>824</v>
      </c>
      <c r="AK922">
        <v>0</v>
      </c>
      <c r="AL922">
        <v>0</v>
      </c>
      <c r="AM922">
        <v>0</v>
      </c>
      <c r="AN922">
        <v>0</v>
      </c>
      <c r="AO922">
        <v>0</v>
      </c>
      <c r="AP922">
        <v>0</v>
      </c>
      <c r="AQ922">
        <v>0</v>
      </c>
      <c r="AR922">
        <v>0</v>
      </c>
    </row>
    <row r="923" spans="1:44">
      <c r="A923">
        <f>ROW(Source!A373)</f>
        <v>373</v>
      </c>
      <c r="B923">
        <v>48586148</v>
      </c>
      <c r="C923">
        <v>48586134</v>
      </c>
      <c r="D923">
        <v>40546487</v>
      </c>
      <c r="E923">
        <v>1</v>
      </c>
      <c r="F923">
        <v>1</v>
      </c>
      <c r="G923">
        <v>1</v>
      </c>
      <c r="H923">
        <v>3</v>
      </c>
      <c r="I923" t="s">
        <v>1428</v>
      </c>
      <c r="J923" t="s">
        <v>1429</v>
      </c>
      <c r="K923" t="s">
        <v>1430</v>
      </c>
      <c r="L923">
        <v>1374</v>
      </c>
      <c r="N923">
        <v>1013</v>
      </c>
      <c r="O923" t="s">
        <v>1431</v>
      </c>
      <c r="P923" t="s">
        <v>1431</v>
      </c>
      <c r="Q923">
        <v>1</v>
      </c>
      <c r="X923">
        <v>4.78</v>
      </c>
      <c r="Y923">
        <v>1</v>
      </c>
      <c r="Z923">
        <v>0</v>
      </c>
      <c r="AA923">
        <v>0</v>
      </c>
      <c r="AB923">
        <v>0</v>
      </c>
      <c r="AC923">
        <v>0</v>
      </c>
      <c r="AD923">
        <v>1</v>
      </c>
      <c r="AE923">
        <v>0</v>
      </c>
      <c r="AF923" t="s">
        <v>3</v>
      </c>
      <c r="AG923">
        <v>4.78</v>
      </c>
      <c r="AH923">
        <v>2</v>
      </c>
      <c r="AI923">
        <v>48586141</v>
      </c>
      <c r="AJ923">
        <v>825</v>
      </c>
      <c r="AK923">
        <v>0</v>
      </c>
      <c r="AL923">
        <v>0</v>
      </c>
      <c r="AM923">
        <v>0</v>
      </c>
      <c r="AN923">
        <v>0</v>
      </c>
      <c r="AO923">
        <v>0</v>
      </c>
      <c r="AP923">
        <v>0</v>
      </c>
      <c r="AQ923">
        <v>0</v>
      </c>
      <c r="AR923">
        <v>0</v>
      </c>
    </row>
    <row r="924" spans="1:44">
      <c r="A924">
        <f>ROW(Source!A375)</f>
        <v>375</v>
      </c>
      <c r="B924">
        <v>48586161</v>
      </c>
      <c r="C924">
        <v>48586150</v>
      </c>
      <c r="D924">
        <v>23355901</v>
      </c>
      <c r="E924">
        <v>1</v>
      </c>
      <c r="F924">
        <v>1</v>
      </c>
      <c r="G924">
        <v>1</v>
      </c>
      <c r="H924">
        <v>1</v>
      </c>
      <c r="I924" t="s">
        <v>1412</v>
      </c>
      <c r="J924" t="s">
        <v>3</v>
      </c>
      <c r="K924" t="s">
        <v>1413</v>
      </c>
      <c r="L924">
        <v>1369</v>
      </c>
      <c r="N924">
        <v>1013</v>
      </c>
      <c r="O924" t="s">
        <v>991</v>
      </c>
      <c r="P924" t="s">
        <v>991</v>
      </c>
      <c r="Q924">
        <v>1</v>
      </c>
      <c r="X924">
        <v>60.88</v>
      </c>
      <c r="Y924">
        <v>0</v>
      </c>
      <c r="Z924">
        <v>0</v>
      </c>
      <c r="AA924">
        <v>0</v>
      </c>
      <c r="AB924">
        <v>9.27</v>
      </c>
      <c r="AC924">
        <v>0</v>
      </c>
      <c r="AD924">
        <v>1</v>
      </c>
      <c r="AE924">
        <v>1</v>
      </c>
      <c r="AF924" t="s">
        <v>3</v>
      </c>
      <c r="AG924">
        <v>60.88</v>
      </c>
      <c r="AH924">
        <v>2</v>
      </c>
      <c r="AI924">
        <v>48586151</v>
      </c>
      <c r="AJ924">
        <v>826</v>
      </c>
      <c r="AK924">
        <v>0</v>
      </c>
      <c r="AL924">
        <v>0</v>
      </c>
      <c r="AM924">
        <v>0</v>
      </c>
      <c r="AN924">
        <v>0</v>
      </c>
      <c r="AO924">
        <v>0</v>
      </c>
      <c r="AP924">
        <v>0</v>
      </c>
      <c r="AQ924">
        <v>0</v>
      </c>
      <c r="AR924">
        <v>0</v>
      </c>
    </row>
    <row r="925" spans="1:44">
      <c r="A925">
        <f>ROW(Source!A375)</f>
        <v>375</v>
      </c>
      <c r="B925">
        <v>48586162</v>
      </c>
      <c r="C925">
        <v>48586150</v>
      </c>
      <c r="D925">
        <v>121548</v>
      </c>
      <c r="E925">
        <v>1</v>
      </c>
      <c r="F925">
        <v>1</v>
      </c>
      <c r="G925">
        <v>1</v>
      </c>
      <c r="H925">
        <v>1</v>
      </c>
      <c r="I925" t="s">
        <v>24</v>
      </c>
      <c r="J925" t="s">
        <v>3</v>
      </c>
      <c r="K925" t="s">
        <v>992</v>
      </c>
      <c r="L925">
        <v>608254</v>
      </c>
      <c r="N925">
        <v>1013</v>
      </c>
      <c r="O925" t="s">
        <v>993</v>
      </c>
      <c r="P925" t="s">
        <v>993</v>
      </c>
      <c r="Q925">
        <v>1</v>
      </c>
      <c r="X925">
        <v>0.08</v>
      </c>
      <c r="Y925">
        <v>0</v>
      </c>
      <c r="Z925">
        <v>0</v>
      </c>
      <c r="AA925">
        <v>0</v>
      </c>
      <c r="AB925">
        <v>0</v>
      </c>
      <c r="AC925">
        <v>0</v>
      </c>
      <c r="AD925">
        <v>1</v>
      </c>
      <c r="AE925">
        <v>2</v>
      </c>
      <c r="AF925" t="s">
        <v>3</v>
      </c>
      <c r="AG925">
        <v>0.08</v>
      </c>
      <c r="AH925">
        <v>2</v>
      </c>
      <c r="AI925">
        <v>48586152</v>
      </c>
      <c r="AJ925">
        <v>827</v>
      </c>
      <c r="AK925">
        <v>0</v>
      </c>
      <c r="AL925">
        <v>0</v>
      </c>
      <c r="AM925">
        <v>0</v>
      </c>
      <c r="AN925">
        <v>0</v>
      </c>
      <c r="AO925">
        <v>0</v>
      </c>
      <c r="AP925">
        <v>0</v>
      </c>
      <c r="AQ925">
        <v>0</v>
      </c>
      <c r="AR925">
        <v>0</v>
      </c>
    </row>
    <row r="926" spans="1:44">
      <c r="A926">
        <f>ROW(Source!A375)</f>
        <v>375</v>
      </c>
      <c r="B926">
        <v>48586163</v>
      </c>
      <c r="C926">
        <v>48586150</v>
      </c>
      <c r="D926">
        <v>40546999</v>
      </c>
      <c r="E926">
        <v>1</v>
      </c>
      <c r="F926">
        <v>1</v>
      </c>
      <c r="G926">
        <v>1</v>
      </c>
      <c r="H926">
        <v>2</v>
      </c>
      <c r="I926" t="s">
        <v>1414</v>
      </c>
      <c r="J926" t="s">
        <v>1415</v>
      </c>
      <c r="K926" t="s">
        <v>1416</v>
      </c>
      <c r="L926">
        <v>1368</v>
      </c>
      <c r="N926">
        <v>1011</v>
      </c>
      <c r="O926" t="s">
        <v>997</v>
      </c>
      <c r="P926" t="s">
        <v>997</v>
      </c>
      <c r="Q926">
        <v>1</v>
      </c>
      <c r="X926">
        <v>0.08</v>
      </c>
      <c r="Y926">
        <v>0</v>
      </c>
      <c r="Z926">
        <v>138.54</v>
      </c>
      <c r="AA926">
        <v>12.1</v>
      </c>
      <c r="AB926">
        <v>0</v>
      </c>
      <c r="AC926">
        <v>0</v>
      </c>
      <c r="AD926">
        <v>1</v>
      </c>
      <c r="AE926">
        <v>0</v>
      </c>
      <c r="AF926" t="s">
        <v>3</v>
      </c>
      <c r="AG926">
        <v>0.08</v>
      </c>
      <c r="AH926">
        <v>2</v>
      </c>
      <c r="AI926">
        <v>48586153</v>
      </c>
      <c r="AJ926">
        <v>828</v>
      </c>
      <c r="AK926">
        <v>0</v>
      </c>
      <c r="AL926">
        <v>0</v>
      </c>
      <c r="AM926">
        <v>0</v>
      </c>
      <c r="AN926">
        <v>0</v>
      </c>
      <c r="AO926">
        <v>0</v>
      </c>
      <c r="AP926">
        <v>0</v>
      </c>
      <c r="AQ926">
        <v>0</v>
      </c>
      <c r="AR926">
        <v>0</v>
      </c>
    </row>
    <row r="927" spans="1:44">
      <c r="A927">
        <f>ROW(Source!A375)</f>
        <v>375</v>
      </c>
      <c r="B927">
        <v>48586164</v>
      </c>
      <c r="C927">
        <v>48586150</v>
      </c>
      <c r="D927">
        <v>40547214</v>
      </c>
      <c r="E927">
        <v>1</v>
      </c>
      <c r="F927">
        <v>1</v>
      </c>
      <c r="G927">
        <v>1</v>
      </c>
      <c r="H927">
        <v>2</v>
      </c>
      <c r="I927" t="s">
        <v>1104</v>
      </c>
      <c r="J927" t="s">
        <v>1105</v>
      </c>
      <c r="K927" t="s">
        <v>1106</v>
      </c>
      <c r="L927">
        <v>1368</v>
      </c>
      <c r="N927">
        <v>1011</v>
      </c>
      <c r="O927" t="s">
        <v>997</v>
      </c>
      <c r="P927" t="s">
        <v>997</v>
      </c>
      <c r="Q927">
        <v>1</v>
      </c>
      <c r="X927">
        <v>2.97</v>
      </c>
      <c r="Y927">
        <v>0</v>
      </c>
      <c r="Z927">
        <v>7.55</v>
      </c>
      <c r="AA927">
        <v>0</v>
      </c>
      <c r="AB927">
        <v>0</v>
      </c>
      <c r="AC927">
        <v>0</v>
      </c>
      <c r="AD927">
        <v>1</v>
      </c>
      <c r="AE927">
        <v>0</v>
      </c>
      <c r="AF927" t="s">
        <v>3</v>
      </c>
      <c r="AG927">
        <v>2.97</v>
      </c>
      <c r="AH927">
        <v>2</v>
      </c>
      <c r="AI927">
        <v>48586154</v>
      </c>
      <c r="AJ927">
        <v>829</v>
      </c>
      <c r="AK927">
        <v>0</v>
      </c>
      <c r="AL927">
        <v>0</v>
      </c>
      <c r="AM927">
        <v>0</v>
      </c>
      <c r="AN927">
        <v>0</v>
      </c>
      <c r="AO927">
        <v>0</v>
      </c>
      <c r="AP927">
        <v>0</v>
      </c>
      <c r="AQ927">
        <v>0</v>
      </c>
      <c r="AR927">
        <v>0</v>
      </c>
    </row>
    <row r="928" spans="1:44">
      <c r="A928">
        <f>ROW(Source!A375)</f>
        <v>375</v>
      </c>
      <c r="B928">
        <v>48586165</v>
      </c>
      <c r="C928">
        <v>48586150</v>
      </c>
      <c r="D928">
        <v>40548857</v>
      </c>
      <c r="E928">
        <v>1</v>
      </c>
      <c r="F928">
        <v>1</v>
      </c>
      <c r="G928">
        <v>1</v>
      </c>
      <c r="H928">
        <v>2</v>
      </c>
      <c r="I928" t="s">
        <v>1028</v>
      </c>
      <c r="J928" t="s">
        <v>1029</v>
      </c>
      <c r="K928" t="s">
        <v>1030</v>
      </c>
      <c r="L928">
        <v>1368</v>
      </c>
      <c r="N928">
        <v>1011</v>
      </c>
      <c r="O928" t="s">
        <v>997</v>
      </c>
      <c r="P928" t="s">
        <v>997</v>
      </c>
      <c r="Q928">
        <v>1</v>
      </c>
      <c r="X928">
        <v>0.08</v>
      </c>
      <c r="Y928">
        <v>0</v>
      </c>
      <c r="Z928">
        <v>91.76</v>
      </c>
      <c r="AA928">
        <v>10.35</v>
      </c>
      <c r="AB928">
        <v>0</v>
      </c>
      <c r="AC928">
        <v>0</v>
      </c>
      <c r="AD928">
        <v>1</v>
      </c>
      <c r="AE928">
        <v>0</v>
      </c>
      <c r="AF928" t="s">
        <v>3</v>
      </c>
      <c r="AG928">
        <v>0.08</v>
      </c>
      <c r="AH928">
        <v>2</v>
      </c>
      <c r="AI928">
        <v>48586155</v>
      </c>
      <c r="AJ928">
        <v>830</v>
      </c>
      <c r="AK928">
        <v>0</v>
      </c>
      <c r="AL928">
        <v>0</v>
      </c>
      <c r="AM928">
        <v>0</v>
      </c>
      <c r="AN928">
        <v>0</v>
      </c>
      <c r="AO928">
        <v>0</v>
      </c>
      <c r="AP928">
        <v>0</v>
      </c>
      <c r="AQ928">
        <v>0</v>
      </c>
      <c r="AR928">
        <v>0</v>
      </c>
    </row>
    <row r="929" spans="1:44">
      <c r="A929">
        <f>ROW(Source!A375)</f>
        <v>375</v>
      </c>
      <c r="B929">
        <v>48586166</v>
      </c>
      <c r="C929">
        <v>48586150</v>
      </c>
      <c r="D929">
        <v>40488330</v>
      </c>
      <c r="E929">
        <v>1</v>
      </c>
      <c r="F929">
        <v>1</v>
      </c>
      <c r="G929">
        <v>1</v>
      </c>
      <c r="H929">
        <v>3</v>
      </c>
      <c r="I929" t="s">
        <v>1529</v>
      </c>
      <c r="J929" t="s">
        <v>1530</v>
      </c>
      <c r="K929" t="s">
        <v>1531</v>
      </c>
      <c r="L929">
        <v>1348</v>
      </c>
      <c r="N929">
        <v>1009</v>
      </c>
      <c r="O929" t="s">
        <v>40</v>
      </c>
      <c r="P929" t="s">
        <v>40</v>
      </c>
      <c r="Q929">
        <v>1000</v>
      </c>
      <c r="X929">
        <v>1.4E-2</v>
      </c>
      <c r="Y929">
        <v>5270</v>
      </c>
      <c r="Z929">
        <v>0</v>
      </c>
      <c r="AA929">
        <v>0</v>
      </c>
      <c r="AB929">
        <v>0</v>
      </c>
      <c r="AC929">
        <v>0</v>
      </c>
      <c r="AD929">
        <v>1</v>
      </c>
      <c r="AE929">
        <v>0</v>
      </c>
      <c r="AF929" t="s">
        <v>3</v>
      </c>
      <c r="AG929">
        <v>1.4E-2</v>
      </c>
      <c r="AH929">
        <v>2</v>
      </c>
      <c r="AI929">
        <v>48586156</v>
      </c>
      <c r="AJ929">
        <v>831</v>
      </c>
      <c r="AK929">
        <v>0</v>
      </c>
      <c r="AL929">
        <v>0</v>
      </c>
      <c r="AM929">
        <v>0</v>
      </c>
      <c r="AN929">
        <v>0</v>
      </c>
      <c r="AO929">
        <v>0</v>
      </c>
      <c r="AP929">
        <v>0</v>
      </c>
      <c r="AQ929">
        <v>0</v>
      </c>
      <c r="AR929">
        <v>0</v>
      </c>
    </row>
    <row r="930" spans="1:44">
      <c r="A930">
        <f>ROW(Source!A375)</f>
        <v>375</v>
      </c>
      <c r="B930">
        <v>48586167</v>
      </c>
      <c r="C930">
        <v>48586150</v>
      </c>
      <c r="D930">
        <v>40488834</v>
      </c>
      <c r="E930">
        <v>1</v>
      </c>
      <c r="F930">
        <v>1</v>
      </c>
      <c r="G930">
        <v>1</v>
      </c>
      <c r="H930">
        <v>3</v>
      </c>
      <c r="I930" t="s">
        <v>1417</v>
      </c>
      <c r="J930" t="s">
        <v>1418</v>
      </c>
      <c r="K930" t="s">
        <v>1419</v>
      </c>
      <c r="L930">
        <v>1346</v>
      </c>
      <c r="N930">
        <v>1009</v>
      </c>
      <c r="O930" t="s">
        <v>220</v>
      </c>
      <c r="P930" t="s">
        <v>220</v>
      </c>
      <c r="Q930">
        <v>1</v>
      </c>
      <c r="X930">
        <v>2.4E-2</v>
      </c>
      <c r="Y930">
        <v>12.65</v>
      </c>
      <c r="Z930">
        <v>0</v>
      </c>
      <c r="AA930">
        <v>0</v>
      </c>
      <c r="AB930">
        <v>0</v>
      </c>
      <c r="AC930">
        <v>0</v>
      </c>
      <c r="AD930">
        <v>1</v>
      </c>
      <c r="AE930">
        <v>0</v>
      </c>
      <c r="AF930" t="s">
        <v>3</v>
      </c>
      <c r="AG930">
        <v>2.4E-2</v>
      </c>
      <c r="AH930">
        <v>2</v>
      </c>
      <c r="AI930">
        <v>48586157</v>
      </c>
      <c r="AJ930">
        <v>832</v>
      </c>
      <c r="AK930">
        <v>0</v>
      </c>
      <c r="AL930">
        <v>0</v>
      </c>
      <c r="AM930">
        <v>0</v>
      </c>
      <c r="AN930">
        <v>0</v>
      </c>
      <c r="AO930">
        <v>0</v>
      </c>
      <c r="AP930">
        <v>0</v>
      </c>
      <c r="AQ930">
        <v>0</v>
      </c>
      <c r="AR930">
        <v>0</v>
      </c>
    </row>
    <row r="931" spans="1:44">
      <c r="A931">
        <f>ROW(Source!A375)</f>
        <v>375</v>
      </c>
      <c r="B931">
        <v>48586168</v>
      </c>
      <c r="C931">
        <v>48586150</v>
      </c>
      <c r="D931">
        <v>40489070</v>
      </c>
      <c r="E931">
        <v>1</v>
      </c>
      <c r="F931">
        <v>1</v>
      </c>
      <c r="G931">
        <v>1</v>
      </c>
      <c r="H931">
        <v>3</v>
      </c>
      <c r="I931" t="s">
        <v>1420</v>
      </c>
      <c r="J931" t="s">
        <v>1421</v>
      </c>
      <c r="K931" t="s">
        <v>1393</v>
      </c>
      <c r="L931">
        <v>1346</v>
      </c>
      <c r="N931">
        <v>1009</v>
      </c>
      <c r="O931" t="s">
        <v>220</v>
      </c>
      <c r="P931" t="s">
        <v>220</v>
      </c>
      <c r="Q931">
        <v>1</v>
      </c>
      <c r="X931">
        <v>2.73</v>
      </c>
      <c r="Y931">
        <v>9.49</v>
      </c>
      <c r="Z931">
        <v>0</v>
      </c>
      <c r="AA931">
        <v>0</v>
      </c>
      <c r="AB931">
        <v>0</v>
      </c>
      <c r="AC931">
        <v>0</v>
      </c>
      <c r="AD931">
        <v>1</v>
      </c>
      <c r="AE931">
        <v>0</v>
      </c>
      <c r="AF931" t="s">
        <v>3</v>
      </c>
      <c r="AG931">
        <v>2.73</v>
      </c>
      <c r="AH931">
        <v>2</v>
      </c>
      <c r="AI931">
        <v>48586158</v>
      </c>
      <c r="AJ931">
        <v>833</v>
      </c>
      <c r="AK931">
        <v>0</v>
      </c>
      <c r="AL931">
        <v>0</v>
      </c>
      <c r="AM931">
        <v>0</v>
      </c>
      <c r="AN931">
        <v>0</v>
      </c>
      <c r="AO931">
        <v>0</v>
      </c>
      <c r="AP931">
        <v>0</v>
      </c>
      <c r="AQ931">
        <v>0</v>
      </c>
      <c r="AR931">
        <v>0</v>
      </c>
    </row>
    <row r="932" spans="1:44">
      <c r="A932">
        <f>ROW(Source!A375)</f>
        <v>375</v>
      </c>
      <c r="B932">
        <v>48586169</v>
      </c>
      <c r="C932">
        <v>48586150</v>
      </c>
      <c r="D932">
        <v>40496624</v>
      </c>
      <c r="E932">
        <v>1</v>
      </c>
      <c r="F932">
        <v>1</v>
      </c>
      <c r="G932">
        <v>1</v>
      </c>
      <c r="H932">
        <v>3</v>
      </c>
      <c r="I932" t="s">
        <v>1532</v>
      </c>
      <c r="J932" t="s">
        <v>1533</v>
      </c>
      <c r="K932" t="s">
        <v>1534</v>
      </c>
      <c r="L932">
        <v>1348</v>
      </c>
      <c r="N932">
        <v>1009</v>
      </c>
      <c r="O932" t="s">
        <v>40</v>
      </c>
      <c r="P932" t="s">
        <v>40</v>
      </c>
      <c r="Q932">
        <v>1000</v>
      </c>
      <c r="X932">
        <v>2.7000000000000001E-3</v>
      </c>
      <c r="Y932">
        <v>9528</v>
      </c>
      <c r="Z932">
        <v>0</v>
      </c>
      <c r="AA932">
        <v>0</v>
      </c>
      <c r="AB932">
        <v>0</v>
      </c>
      <c r="AC932">
        <v>0</v>
      </c>
      <c r="AD932">
        <v>1</v>
      </c>
      <c r="AE932">
        <v>0</v>
      </c>
      <c r="AF932" t="s">
        <v>3</v>
      </c>
      <c r="AG932">
        <v>2.7000000000000001E-3</v>
      </c>
      <c r="AH932">
        <v>2</v>
      </c>
      <c r="AI932">
        <v>48586159</v>
      </c>
      <c r="AJ932">
        <v>834</v>
      </c>
      <c r="AK932">
        <v>0</v>
      </c>
      <c r="AL932">
        <v>0</v>
      </c>
      <c r="AM932">
        <v>0</v>
      </c>
      <c r="AN932">
        <v>0</v>
      </c>
      <c r="AO932">
        <v>0</v>
      </c>
      <c r="AP932">
        <v>0</v>
      </c>
      <c r="AQ932">
        <v>0</v>
      </c>
      <c r="AR932">
        <v>0</v>
      </c>
    </row>
    <row r="933" spans="1:44">
      <c r="A933">
        <f>ROW(Source!A375)</f>
        <v>375</v>
      </c>
      <c r="B933">
        <v>48586170</v>
      </c>
      <c r="C933">
        <v>48586150</v>
      </c>
      <c r="D933">
        <v>40546487</v>
      </c>
      <c r="E933">
        <v>1</v>
      </c>
      <c r="F933">
        <v>1</v>
      </c>
      <c r="G933">
        <v>1</v>
      </c>
      <c r="H933">
        <v>3</v>
      </c>
      <c r="I933" t="s">
        <v>1428</v>
      </c>
      <c r="J933" t="s">
        <v>1429</v>
      </c>
      <c r="K933" t="s">
        <v>1430</v>
      </c>
      <c r="L933">
        <v>1374</v>
      </c>
      <c r="N933">
        <v>1013</v>
      </c>
      <c r="O933" t="s">
        <v>1431</v>
      </c>
      <c r="P933" t="s">
        <v>1431</v>
      </c>
      <c r="Q933">
        <v>1</v>
      </c>
      <c r="X933">
        <v>11.29</v>
      </c>
      <c r="Y933">
        <v>1</v>
      </c>
      <c r="Z933">
        <v>0</v>
      </c>
      <c r="AA933">
        <v>0</v>
      </c>
      <c r="AB933">
        <v>0</v>
      </c>
      <c r="AC933">
        <v>0</v>
      </c>
      <c r="AD933">
        <v>1</v>
      </c>
      <c r="AE933">
        <v>0</v>
      </c>
      <c r="AF933" t="s">
        <v>3</v>
      </c>
      <c r="AG933">
        <v>11.29</v>
      </c>
      <c r="AH933">
        <v>2</v>
      </c>
      <c r="AI933">
        <v>48586160</v>
      </c>
      <c r="AJ933">
        <v>835</v>
      </c>
      <c r="AK933">
        <v>0</v>
      </c>
      <c r="AL933">
        <v>0</v>
      </c>
      <c r="AM933">
        <v>0</v>
      </c>
      <c r="AN933">
        <v>0</v>
      </c>
      <c r="AO933">
        <v>0</v>
      </c>
      <c r="AP933">
        <v>0</v>
      </c>
      <c r="AQ933">
        <v>0</v>
      </c>
      <c r="AR933">
        <v>0</v>
      </c>
    </row>
    <row r="934" spans="1:44">
      <c r="A934">
        <f>ROW(Source!A377)</f>
        <v>377</v>
      </c>
      <c r="B934">
        <v>48586178</v>
      </c>
      <c r="C934">
        <v>48586172</v>
      </c>
      <c r="D934">
        <v>23351548</v>
      </c>
      <c r="E934">
        <v>1</v>
      </c>
      <c r="F934">
        <v>1</v>
      </c>
      <c r="G934">
        <v>1</v>
      </c>
      <c r="H934">
        <v>1</v>
      </c>
      <c r="I934" t="s">
        <v>1535</v>
      </c>
      <c r="J934" t="s">
        <v>3</v>
      </c>
      <c r="K934" t="s">
        <v>1536</v>
      </c>
      <c r="L934">
        <v>1369</v>
      </c>
      <c r="N934">
        <v>1013</v>
      </c>
      <c r="O934" t="s">
        <v>991</v>
      </c>
      <c r="P934" t="s">
        <v>991</v>
      </c>
      <c r="Q934">
        <v>1</v>
      </c>
      <c r="X934">
        <v>15.2</v>
      </c>
      <c r="Y934">
        <v>0</v>
      </c>
      <c r="Z934">
        <v>0</v>
      </c>
      <c r="AA934">
        <v>0</v>
      </c>
      <c r="AB934">
        <v>8.58</v>
      </c>
      <c r="AC934">
        <v>0</v>
      </c>
      <c r="AD934">
        <v>1</v>
      </c>
      <c r="AE934">
        <v>1</v>
      </c>
      <c r="AF934" t="s">
        <v>3</v>
      </c>
      <c r="AG934">
        <v>15.2</v>
      </c>
      <c r="AH934">
        <v>2</v>
      </c>
      <c r="AI934">
        <v>48586173</v>
      </c>
      <c r="AJ934">
        <v>836</v>
      </c>
      <c r="AK934">
        <v>0</v>
      </c>
      <c r="AL934">
        <v>0</v>
      </c>
      <c r="AM934">
        <v>0</v>
      </c>
      <c r="AN934">
        <v>0</v>
      </c>
      <c r="AO934">
        <v>0</v>
      </c>
      <c r="AP934">
        <v>0</v>
      </c>
      <c r="AQ934">
        <v>0</v>
      </c>
      <c r="AR934">
        <v>0</v>
      </c>
    </row>
    <row r="935" spans="1:44">
      <c r="A935">
        <f>ROW(Source!A377)</f>
        <v>377</v>
      </c>
      <c r="B935">
        <v>48586179</v>
      </c>
      <c r="C935">
        <v>48586172</v>
      </c>
      <c r="D935">
        <v>40547813</v>
      </c>
      <c r="E935">
        <v>1</v>
      </c>
      <c r="F935">
        <v>1</v>
      </c>
      <c r="G935">
        <v>1</v>
      </c>
      <c r="H935">
        <v>2</v>
      </c>
      <c r="I935" t="s">
        <v>1107</v>
      </c>
      <c r="J935" t="s">
        <v>1108</v>
      </c>
      <c r="K935" t="s">
        <v>1109</v>
      </c>
      <c r="L935">
        <v>1368</v>
      </c>
      <c r="N935">
        <v>1011</v>
      </c>
      <c r="O935" t="s">
        <v>997</v>
      </c>
      <c r="P935" t="s">
        <v>997</v>
      </c>
      <c r="Q935">
        <v>1</v>
      </c>
      <c r="X935">
        <v>2.2799999999999998</v>
      </c>
      <c r="Y935">
        <v>0</v>
      </c>
      <c r="Z935">
        <v>1.98</v>
      </c>
      <c r="AA935">
        <v>0</v>
      </c>
      <c r="AB935">
        <v>0</v>
      </c>
      <c r="AC935">
        <v>0</v>
      </c>
      <c r="AD935">
        <v>1</v>
      </c>
      <c r="AE935">
        <v>0</v>
      </c>
      <c r="AF935" t="s">
        <v>3</v>
      </c>
      <c r="AG935">
        <v>2.2799999999999998</v>
      </c>
      <c r="AH935">
        <v>2</v>
      </c>
      <c r="AI935">
        <v>48586174</v>
      </c>
      <c r="AJ935">
        <v>837</v>
      </c>
      <c r="AK935">
        <v>0</v>
      </c>
      <c r="AL935">
        <v>0</v>
      </c>
      <c r="AM935">
        <v>0</v>
      </c>
      <c r="AN935">
        <v>0</v>
      </c>
      <c r="AO935">
        <v>0</v>
      </c>
      <c r="AP935">
        <v>0</v>
      </c>
      <c r="AQ935">
        <v>0</v>
      </c>
      <c r="AR935">
        <v>0</v>
      </c>
    </row>
    <row r="936" spans="1:44">
      <c r="A936">
        <f>ROW(Source!A377)</f>
        <v>377</v>
      </c>
      <c r="B936">
        <v>48586180</v>
      </c>
      <c r="C936">
        <v>48586172</v>
      </c>
      <c r="D936">
        <v>40548610</v>
      </c>
      <c r="E936">
        <v>1</v>
      </c>
      <c r="F936">
        <v>1</v>
      </c>
      <c r="G936">
        <v>1</v>
      </c>
      <c r="H936">
        <v>2</v>
      </c>
      <c r="I936" t="s">
        <v>1537</v>
      </c>
      <c r="J936" t="s">
        <v>1538</v>
      </c>
      <c r="K936" t="s">
        <v>1539</v>
      </c>
      <c r="L936">
        <v>1368</v>
      </c>
      <c r="N936">
        <v>1011</v>
      </c>
      <c r="O936" t="s">
        <v>997</v>
      </c>
      <c r="P936" t="s">
        <v>997</v>
      </c>
      <c r="Q936">
        <v>1</v>
      </c>
      <c r="X936">
        <v>2.16</v>
      </c>
      <c r="Y936">
        <v>0</v>
      </c>
      <c r="Z936">
        <v>28.88</v>
      </c>
      <c r="AA936">
        <v>0</v>
      </c>
      <c r="AB936">
        <v>0</v>
      </c>
      <c r="AC936">
        <v>0</v>
      </c>
      <c r="AD936">
        <v>1</v>
      </c>
      <c r="AE936">
        <v>0</v>
      </c>
      <c r="AF936" t="s">
        <v>3</v>
      </c>
      <c r="AG936">
        <v>2.16</v>
      </c>
      <c r="AH936">
        <v>2</v>
      </c>
      <c r="AI936">
        <v>48586175</v>
      </c>
      <c r="AJ936">
        <v>838</v>
      </c>
      <c r="AK936">
        <v>0</v>
      </c>
      <c r="AL936">
        <v>0</v>
      </c>
      <c r="AM936">
        <v>0</v>
      </c>
      <c r="AN936">
        <v>0</v>
      </c>
      <c r="AO936">
        <v>0</v>
      </c>
      <c r="AP936">
        <v>0</v>
      </c>
      <c r="AQ936">
        <v>0</v>
      </c>
      <c r="AR936">
        <v>0</v>
      </c>
    </row>
    <row r="937" spans="1:44">
      <c r="A937">
        <f>ROW(Source!A377)</f>
        <v>377</v>
      </c>
      <c r="B937">
        <v>48586181</v>
      </c>
      <c r="C937">
        <v>48586172</v>
      </c>
      <c r="D937">
        <v>40489276</v>
      </c>
      <c r="E937">
        <v>1</v>
      </c>
      <c r="F937">
        <v>1</v>
      </c>
      <c r="G937">
        <v>1</v>
      </c>
      <c r="H937">
        <v>3</v>
      </c>
      <c r="I937" t="s">
        <v>1236</v>
      </c>
      <c r="J937" t="s">
        <v>1237</v>
      </c>
      <c r="K937" t="s">
        <v>1238</v>
      </c>
      <c r="L937">
        <v>1354</v>
      </c>
      <c r="N937">
        <v>1010</v>
      </c>
      <c r="O937" t="s">
        <v>170</v>
      </c>
      <c r="P937" t="s">
        <v>170</v>
      </c>
      <c r="Q937">
        <v>1</v>
      </c>
      <c r="X937">
        <v>175</v>
      </c>
      <c r="Y937">
        <v>0.08</v>
      </c>
      <c r="Z937">
        <v>0</v>
      </c>
      <c r="AA937">
        <v>0</v>
      </c>
      <c r="AB937">
        <v>0</v>
      </c>
      <c r="AC937">
        <v>0</v>
      </c>
      <c r="AD937">
        <v>1</v>
      </c>
      <c r="AE937">
        <v>0</v>
      </c>
      <c r="AF937" t="s">
        <v>3</v>
      </c>
      <c r="AG937">
        <v>175</v>
      </c>
      <c r="AH937">
        <v>2</v>
      </c>
      <c r="AI937">
        <v>48586176</v>
      </c>
      <c r="AJ937">
        <v>839</v>
      </c>
      <c r="AK937">
        <v>0</v>
      </c>
      <c r="AL937">
        <v>0</v>
      </c>
      <c r="AM937">
        <v>0</v>
      </c>
      <c r="AN937">
        <v>0</v>
      </c>
      <c r="AO937">
        <v>0</v>
      </c>
      <c r="AP937">
        <v>0</v>
      </c>
      <c r="AQ937">
        <v>0</v>
      </c>
      <c r="AR937">
        <v>0</v>
      </c>
    </row>
    <row r="938" spans="1:44">
      <c r="A938">
        <f>ROW(Source!A377)</f>
        <v>377</v>
      </c>
      <c r="B938">
        <v>48586182</v>
      </c>
      <c r="C938">
        <v>48586172</v>
      </c>
      <c r="D938">
        <v>40493068</v>
      </c>
      <c r="E938">
        <v>1</v>
      </c>
      <c r="F938">
        <v>1</v>
      </c>
      <c r="G938">
        <v>1</v>
      </c>
      <c r="H938">
        <v>3</v>
      </c>
      <c r="I938" t="s">
        <v>1646</v>
      </c>
      <c r="J938" t="s">
        <v>1647</v>
      </c>
      <c r="K938" t="s">
        <v>1648</v>
      </c>
      <c r="L938">
        <v>1354</v>
      </c>
      <c r="N938">
        <v>1010</v>
      </c>
      <c r="O938" t="s">
        <v>170</v>
      </c>
      <c r="P938" t="s">
        <v>170</v>
      </c>
      <c r="Q938">
        <v>1</v>
      </c>
      <c r="X938">
        <v>175</v>
      </c>
      <c r="Y938">
        <v>0</v>
      </c>
      <c r="Z938">
        <v>0</v>
      </c>
      <c r="AA938">
        <v>0</v>
      </c>
      <c r="AB938">
        <v>0</v>
      </c>
      <c r="AC938">
        <v>0</v>
      </c>
      <c r="AD938">
        <v>0</v>
      </c>
      <c r="AE938">
        <v>0</v>
      </c>
      <c r="AF938" t="s">
        <v>3</v>
      </c>
      <c r="AG938">
        <v>175</v>
      </c>
      <c r="AH938">
        <v>3</v>
      </c>
      <c r="AI938">
        <v>-1</v>
      </c>
      <c r="AJ938" t="s">
        <v>3</v>
      </c>
      <c r="AK938">
        <v>0</v>
      </c>
      <c r="AL938">
        <v>0</v>
      </c>
      <c r="AM938">
        <v>0</v>
      </c>
      <c r="AN938">
        <v>0</v>
      </c>
      <c r="AO938">
        <v>0</v>
      </c>
      <c r="AP938">
        <v>0</v>
      </c>
      <c r="AQ938">
        <v>0</v>
      </c>
      <c r="AR938">
        <v>0</v>
      </c>
    </row>
    <row r="939" spans="1:44">
      <c r="A939">
        <f>ROW(Source!A377)</f>
        <v>377</v>
      </c>
      <c r="B939">
        <v>48586183</v>
      </c>
      <c r="C939">
        <v>48586172</v>
      </c>
      <c r="D939">
        <v>40513190</v>
      </c>
      <c r="E939">
        <v>1</v>
      </c>
      <c r="F939">
        <v>1</v>
      </c>
      <c r="G939">
        <v>1</v>
      </c>
      <c r="H939">
        <v>3</v>
      </c>
      <c r="I939" t="s">
        <v>1649</v>
      </c>
      <c r="J939" t="s">
        <v>1650</v>
      </c>
      <c r="K939" t="s">
        <v>1651</v>
      </c>
      <c r="L939">
        <v>1301</v>
      </c>
      <c r="N939">
        <v>1003</v>
      </c>
      <c r="O939" t="s">
        <v>116</v>
      </c>
      <c r="P939" t="s">
        <v>116</v>
      </c>
      <c r="Q939">
        <v>1</v>
      </c>
      <c r="X939">
        <v>101.2</v>
      </c>
      <c r="Y939">
        <v>0</v>
      </c>
      <c r="Z939">
        <v>0</v>
      </c>
      <c r="AA939">
        <v>0</v>
      </c>
      <c r="AB939">
        <v>0</v>
      </c>
      <c r="AC939">
        <v>0</v>
      </c>
      <c r="AD939">
        <v>0</v>
      </c>
      <c r="AE939">
        <v>0</v>
      </c>
      <c r="AF939" t="s">
        <v>3</v>
      </c>
      <c r="AG939">
        <v>101.2</v>
      </c>
      <c r="AH939">
        <v>3</v>
      </c>
      <c r="AI939">
        <v>-1</v>
      </c>
      <c r="AJ939" t="s">
        <v>3</v>
      </c>
      <c r="AK939">
        <v>0</v>
      </c>
      <c r="AL939">
        <v>0</v>
      </c>
      <c r="AM939">
        <v>0</v>
      </c>
      <c r="AN939">
        <v>0</v>
      </c>
      <c r="AO939">
        <v>0</v>
      </c>
      <c r="AP939">
        <v>0</v>
      </c>
      <c r="AQ939">
        <v>0</v>
      </c>
      <c r="AR939">
        <v>0</v>
      </c>
    </row>
    <row r="940" spans="1:44">
      <c r="A940">
        <f>ROW(Source!A377)</f>
        <v>377</v>
      </c>
      <c r="B940">
        <v>48586184</v>
      </c>
      <c r="C940">
        <v>48586172</v>
      </c>
      <c r="D940">
        <v>40546487</v>
      </c>
      <c r="E940">
        <v>1</v>
      </c>
      <c r="F940">
        <v>1</v>
      </c>
      <c r="G940">
        <v>1</v>
      </c>
      <c r="H940">
        <v>3</v>
      </c>
      <c r="I940" t="s">
        <v>1428</v>
      </c>
      <c r="J940" t="s">
        <v>1429</v>
      </c>
      <c r="K940" t="s">
        <v>1430</v>
      </c>
      <c r="L940">
        <v>1374</v>
      </c>
      <c r="N940">
        <v>1013</v>
      </c>
      <c r="O940" t="s">
        <v>1431</v>
      </c>
      <c r="P940" t="s">
        <v>1431</v>
      </c>
      <c r="Q940">
        <v>1</v>
      </c>
      <c r="X940">
        <v>2.61</v>
      </c>
      <c r="Y940">
        <v>1</v>
      </c>
      <c r="Z940">
        <v>0</v>
      </c>
      <c r="AA940">
        <v>0</v>
      </c>
      <c r="AB940">
        <v>0</v>
      </c>
      <c r="AC940">
        <v>0</v>
      </c>
      <c r="AD940">
        <v>1</v>
      </c>
      <c r="AE940">
        <v>0</v>
      </c>
      <c r="AF940" t="s">
        <v>3</v>
      </c>
      <c r="AG940">
        <v>2.61</v>
      </c>
      <c r="AH940">
        <v>2</v>
      </c>
      <c r="AI940">
        <v>48586177</v>
      </c>
      <c r="AJ940">
        <v>840</v>
      </c>
      <c r="AK940">
        <v>0</v>
      </c>
      <c r="AL940">
        <v>0</v>
      </c>
      <c r="AM940">
        <v>0</v>
      </c>
      <c r="AN940">
        <v>0</v>
      </c>
      <c r="AO940">
        <v>0</v>
      </c>
      <c r="AP940">
        <v>0</v>
      </c>
      <c r="AQ940">
        <v>0</v>
      </c>
      <c r="AR940">
        <v>0</v>
      </c>
    </row>
    <row r="941" spans="1:44">
      <c r="A941">
        <f>ROW(Source!A384)</f>
        <v>384</v>
      </c>
      <c r="B941">
        <v>48586200</v>
      </c>
      <c r="C941">
        <v>48586191</v>
      </c>
      <c r="D941">
        <v>23134664</v>
      </c>
      <c r="E941">
        <v>1</v>
      </c>
      <c r="F941">
        <v>1</v>
      </c>
      <c r="G941">
        <v>1</v>
      </c>
      <c r="H941">
        <v>1</v>
      </c>
      <c r="I941" t="s">
        <v>1169</v>
      </c>
      <c r="J941" t="s">
        <v>3</v>
      </c>
      <c r="K941" t="s">
        <v>1170</v>
      </c>
      <c r="L941">
        <v>1369</v>
      </c>
      <c r="N941">
        <v>1013</v>
      </c>
      <c r="O941" t="s">
        <v>991</v>
      </c>
      <c r="P941" t="s">
        <v>991</v>
      </c>
      <c r="Q941">
        <v>1</v>
      </c>
      <c r="X941">
        <v>16.29</v>
      </c>
      <c r="Y941">
        <v>0</v>
      </c>
      <c r="Z941">
        <v>0</v>
      </c>
      <c r="AA941">
        <v>0</v>
      </c>
      <c r="AB941">
        <v>8.89</v>
      </c>
      <c r="AC941">
        <v>0</v>
      </c>
      <c r="AD941">
        <v>1</v>
      </c>
      <c r="AE941">
        <v>1</v>
      </c>
      <c r="AF941" t="s">
        <v>3</v>
      </c>
      <c r="AG941">
        <v>16.29</v>
      </c>
      <c r="AH941">
        <v>2</v>
      </c>
      <c r="AI941">
        <v>48586192</v>
      </c>
      <c r="AJ941">
        <v>841</v>
      </c>
      <c r="AK941">
        <v>0</v>
      </c>
      <c r="AL941">
        <v>0</v>
      </c>
      <c r="AM941">
        <v>0</v>
      </c>
      <c r="AN941">
        <v>0</v>
      </c>
      <c r="AO941">
        <v>0</v>
      </c>
      <c r="AP941">
        <v>0</v>
      </c>
      <c r="AQ941">
        <v>0</v>
      </c>
      <c r="AR941">
        <v>0</v>
      </c>
    </row>
    <row r="942" spans="1:44">
      <c r="A942">
        <f>ROW(Source!A384)</f>
        <v>384</v>
      </c>
      <c r="B942">
        <v>48586201</v>
      </c>
      <c r="C942">
        <v>48586191</v>
      </c>
      <c r="D942">
        <v>121548</v>
      </c>
      <c r="E942">
        <v>1</v>
      </c>
      <c r="F942">
        <v>1</v>
      </c>
      <c r="G942">
        <v>1</v>
      </c>
      <c r="H942">
        <v>1</v>
      </c>
      <c r="I942" t="s">
        <v>24</v>
      </c>
      <c r="J942" t="s">
        <v>3</v>
      </c>
      <c r="K942" t="s">
        <v>992</v>
      </c>
      <c r="L942">
        <v>608254</v>
      </c>
      <c r="N942">
        <v>1013</v>
      </c>
      <c r="O942" t="s">
        <v>993</v>
      </c>
      <c r="P942" t="s">
        <v>993</v>
      </c>
      <c r="Q942">
        <v>1</v>
      </c>
      <c r="X942">
        <v>0.01</v>
      </c>
      <c r="Y942">
        <v>0</v>
      </c>
      <c r="Z942">
        <v>0</v>
      </c>
      <c r="AA942">
        <v>0</v>
      </c>
      <c r="AB942">
        <v>0</v>
      </c>
      <c r="AC942">
        <v>0</v>
      </c>
      <c r="AD942">
        <v>1</v>
      </c>
      <c r="AE942">
        <v>2</v>
      </c>
      <c r="AF942" t="s">
        <v>3</v>
      </c>
      <c r="AG942">
        <v>0.01</v>
      </c>
      <c r="AH942">
        <v>2</v>
      </c>
      <c r="AI942">
        <v>48586193</v>
      </c>
      <c r="AJ942">
        <v>842</v>
      </c>
      <c r="AK942">
        <v>0</v>
      </c>
      <c r="AL942">
        <v>0</v>
      </c>
      <c r="AM942">
        <v>0</v>
      </c>
      <c r="AN942">
        <v>0</v>
      </c>
      <c r="AO942">
        <v>0</v>
      </c>
      <c r="AP942">
        <v>0</v>
      </c>
      <c r="AQ942">
        <v>0</v>
      </c>
      <c r="AR942">
        <v>0</v>
      </c>
    </row>
    <row r="943" spans="1:44">
      <c r="A943">
        <f>ROW(Source!A384)</f>
        <v>384</v>
      </c>
      <c r="B943">
        <v>48586202</v>
      </c>
      <c r="C943">
        <v>48586191</v>
      </c>
      <c r="D943">
        <v>40547141</v>
      </c>
      <c r="E943">
        <v>1</v>
      </c>
      <c r="F943">
        <v>1</v>
      </c>
      <c r="G943">
        <v>1</v>
      </c>
      <c r="H943">
        <v>2</v>
      </c>
      <c r="I943" t="s">
        <v>1009</v>
      </c>
      <c r="J943" t="s">
        <v>1017</v>
      </c>
      <c r="K943" t="s">
        <v>1011</v>
      </c>
      <c r="L943">
        <v>1368</v>
      </c>
      <c r="N943">
        <v>1011</v>
      </c>
      <c r="O943" t="s">
        <v>997</v>
      </c>
      <c r="P943" t="s">
        <v>997</v>
      </c>
      <c r="Q943">
        <v>1</v>
      </c>
      <c r="X943">
        <v>0.01</v>
      </c>
      <c r="Y943">
        <v>0</v>
      </c>
      <c r="Z943">
        <v>32.090000000000003</v>
      </c>
      <c r="AA943">
        <v>12.1</v>
      </c>
      <c r="AB943">
        <v>0</v>
      </c>
      <c r="AC943">
        <v>0</v>
      </c>
      <c r="AD943">
        <v>1</v>
      </c>
      <c r="AE943">
        <v>0</v>
      </c>
      <c r="AF943" t="s">
        <v>3</v>
      </c>
      <c r="AG943">
        <v>0.01</v>
      </c>
      <c r="AH943">
        <v>2</v>
      </c>
      <c r="AI943">
        <v>48586194</v>
      </c>
      <c r="AJ943">
        <v>843</v>
      </c>
      <c r="AK943">
        <v>0</v>
      </c>
      <c r="AL943">
        <v>0</v>
      </c>
      <c r="AM943">
        <v>0</v>
      </c>
      <c r="AN943">
        <v>0</v>
      </c>
      <c r="AO943">
        <v>0</v>
      </c>
      <c r="AP943">
        <v>0</v>
      </c>
      <c r="AQ943">
        <v>0</v>
      </c>
      <c r="AR943">
        <v>0</v>
      </c>
    </row>
    <row r="944" spans="1:44">
      <c r="A944">
        <f>ROW(Source!A384)</f>
        <v>384</v>
      </c>
      <c r="B944">
        <v>48586203</v>
      </c>
      <c r="C944">
        <v>48586191</v>
      </c>
      <c r="D944">
        <v>40547813</v>
      </c>
      <c r="E944">
        <v>1</v>
      </c>
      <c r="F944">
        <v>1</v>
      </c>
      <c r="G944">
        <v>1</v>
      </c>
      <c r="H944">
        <v>2</v>
      </c>
      <c r="I944" t="s">
        <v>1107</v>
      </c>
      <c r="J944" t="s">
        <v>1108</v>
      </c>
      <c r="K944" t="s">
        <v>1109</v>
      </c>
      <c r="L944">
        <v>1368</v>
      </c>
      <c r="N944">
        <v>1011</v>
      </c>
      <c r="O944" t="s">
        <v>997</v>
      </c>
      <c r="P944" t="s">
        <v>997</v>
      </c>
      <c r="Q944">
        <v>1</v>
      </c>
      <c r="X944">
        <v>6.08</v>
      </c>
      <c r="Y944">
        <v>0</v>
      </c>
      <c r="Z944">
        <v>1.98</v>
      </c>
      <c r="AA944">
        <v>0</v>
      </c>
      <c r="AB944">
        <v>0</v>
      </c>
      <c r="AC944">
        <v>0</v>
      </c>
      <c r="AD944">
        <v>1</v>
      </c>
      <c r="AE944">
        <v>0</v>
      </c>
      <c r="AF944" t="s">
        <v>3</v>
      </c>
      <c r="AG944">
        <v>6.08</v>
      </c>
      <c r="AH944">
        <v>2</v>
      </c>
      <c r="AI944">
        <v>48586195</v>
      </c>
      <c r="AJ944">
        <v>844</v>
      </c>
      <c r="AK944">
        <v>0</v>
      </c>
      <c r="AL944">
        <v>0</v>
      </c>
      <c r="AM944">
        <v>0</v>
      </c>
      <c r="AN944">
        <v>0</v>
      </c>
      <c r="AO944">
        <v>0</v>
      </c>
      <c r="AP944">
        <v>0</v>
      </c>
      <c r="AQ944">
        <v>0</v>
      </c>
      <c r="AR944">
        <v>0</v>
      </c>
    </row>
    <row r="945" spans="1:44">
      <c r="A945">
        <f>ROW(Source!A384)</f>
        <v>384</v>
      </c>
      <c r="B945">
        <v>48586204</v>
      </c>
      <c r="C945">
        <v>48586191</v>
      </c>
      <c r="D945">
        <v>40548608</v>
      </c>
      <c r="E945">
        <v>1</v>
      </c>
      <c r="F945">
        <v>1</v>
      </c>
      <c r="G945">
        <v>1</v>
      </c>
      <c r="H945">
        <v>2</v>
      </c>
      <c r="I945" t="s">
        <v>1124</v>
      </c>
      <c r="J945" t="s">
        <v>1125</v>
      </c>
      <c r="K945" t="s">
        <v>1126</v>
      </c>
      <c r="L945">
        <v>1368</v>
      </c>
      <c r="N945">
        <v>1011</v>
      </c>
      <c r="O945" t="s">
        <v>997</v>
      </c>
      <c r="P945" t="s">
        <v>997</v>
      </c>
      <c r="Q945">
        <v>1</v>
      </c>
      <c r="X945">
        <v>6.08</v>
      </c>
      <c r="Y945">
        <v>0</v>
      </c>
      <c r="Z945">
        <v>2.27</v>
      </c>
      <c r="AA945">
        <v>0</v>
      </c>
      <c r="AB945">
        <v>0</v>
      </c>
      <c r="AC945">
        <v>0</v>
      </c>
      <c r="AD945">
        <v>1</v>
      </c>
      <c r="AE945">
        <v>0</v>
      </c>
      <c r="AF945" t="s">
        <v>3</v>
      </c>
      <c r="AG945">
        <v>6.08</v>
      </c>
      <c r="AH945">
        <v>2</v>
      </c>
      <c r="AI945">
        <v>48586196</v>
      </c>
      <c r="AJ945">
        <v>845</v>
      </c>
      <c r="AK945">
        <v>0</v>
      </c>
      <c r="AL945">
        <v>0</v>
      </c>
      <c r="AM945">
        <v>0</v>
      </c>
      <c r="AN945">
        <v>0</v>
      </c>
      <c r="AO945">
        <v>0</v>
      </c>
      <c r="AP945">
        <v>0</v>
      </c>
      <c r="AQ945">
        <v>0</v>
      </c>
      <c r="AR945">
        <v>0</v>
      </c>
    </row>
    <row r="946" spans="1:44">
      <c r="A946">
        <f>ROW(Source!A384)</f>
        <v>384</v>
      </c>
      <c r="B946">
        <v>48586205</v>
      </c>
      <c r="C946">
        <v>48586191</v>
      </c>
      <c r="D946">
        <v>40489474</v>
      </c>
      <c r="E946">
        <v>1</v>
      </c>
      <c r="F946">
        <v>1</v>
      </c>
      <c r="G946">
        <v>1</v>
      </c>
      <c r="H946">
        <v>3</v>
      </c>
      <c r="I946" t="s">
        <v>1540</v>
      </c>
      <c r="J946" t="s">
        <v>1541</v>
      </c>
      <c r="K946" t="s">
        <v>1542</v>
      </c>
      <c r="L946">
        <v>1348</v>
      </c>
      <c r="N946">
        <v>1009</v>
      </c>
      <c r="O946" t="s">
        <v>40</v>
      </c>
      <c r="P946" t="s">
        <v>40</v>
      </c>
      <c r="Q946">
        <v>1000</v>
      </c>
      <c r="X946">
        <v>1E-3</v>
      </c>
      <c r="Y946">
        <v>12430</v>
      </c>
      <c r="Z946">
        <v>0</v>
      </c>
      <c r="AA946">
        <v>0</v>
      </c>
      <c r="AB946">
        <v>0</v>
      </c>
      <c r="AC946">
        <v>0</v>
      </c>
      <c r="AD946">
        <v>1</v>
      </c>
      <c r="AE946">
        <v>0</v>
      </c>
      <c r="AF946" t="s">
        <v>3</v>
      </c>
      <c r="AG946">
        <v>1E-3</v>
      </c>
      <c r="AH946">
        <v>2</v>
      </c>
      <c r="AI946">
        <v>48586197</v>
      </c>
      <c r="AJ946">
        <v>846</v>
      </c>
      <c r="AK946">
        <v>0</v>
      </c>
      <c r="AL946">
        <v>0</v>
      </c>
      <c r="AM946">
        <v>0</v>
      </c>
      <c r="AN946">
        <v>0</v>
      </c>
      <c r="AO946">
        <v>0</v>
      </c>
      <c r="AP946">
        <v>0</v>
      </c>
      <c r="AQ946">
        <v>0</v>
      </c>
      <c r="AR946">
        <v>0</v>
      </c>
    </row>
    <row r="947" spans="1:44">
      <c r="A947">
        <f>ROW(Source!A384)</f>
        <v>384</v>
      </c>
      <c r="B947">
        <v>48586206</v>
      </c>
      <c r="C947">
        <v>48586191</v>
      </c>
      <c r="D947">
        <v>40489266</v>
      </c>
      <c r="E947">
        <v>1</v>
      </c>
      <c r="F947">
        <v>1</v>
      </c>
      <c r="G947">
        <v>1</v>
      </c>
      <c r="H947">
        <v>3</v>
      </c>
      <c r="I947" t="s">
        <v>1543</v>
      </c>
      <c r="J947" t="s">
        <v>1544</v>
      </c>
      <c r="K947" t="s">
        <v>1545</v>
      </c>
      <c r="L947">
        <v>1358</v>
      </c>
      <c r="N947">
        <v>1010</v>
      </c>
      <c r="O947" t="s">
        <v>506</v>
      </c>
      <c r="P947" t="s">
        <v>506</v>
      </c>
      <c r="Q947">
        <v>10</v>
      </c>
      <c r="X947">
        <v>20</v>
      </c>
      <c r="Y947">
        <v>1.8</v>
      </c>
      <c r="Z947">
        <v>0</v>
      </c>
      <c r="AA947">
        <v>0</v>
      </c>
      <c r="AB947">
        <v>0</v>
      </c>
      <c r="AC947">
        <v>0</v>
      </c>
      <c r="AD947">
        <v>1</v>
      </c>
      <c r="AE947">
        <v>0</v>
      </c>
      <c r="AF947" t="s">
        <v>3</v>
      </c>
      <c r="AG947">
        <v>20</v>
      </c>
      <c r="AH947">
        <v>2</v>
      </c>
      <c r="AI947">
        <v>48586198</v>
      </c>
      <c r="AJ947">
        <v>847</v>
      </c>
      <c r="AK947">
        <v>0</v>
      </c>
      <c r="AL947">
        <v>0</v>
      </c>
      <c r="AM947">
        <v>0</v>
      </c>
      <c r="AN947">
        <v>0</v>
      </c>
      <c r="AO947">
        <v>0</v>
      </c>
      <c r="AP947">
        <v>0</v>
      </c>
      <c r="AQ947">
        <v>0</v>
      </c>
      <c r="AR947">
        <v>0</v>
      </c>
    </row>
    <row r="948" spans="1:44">
      <c r="A948">
        <f>ROW(Source!A384)</f>
        <v>384</v>
      </c>
      <c r="B948">
        <v>48586207</v>
      </c>
      <c r="C948">
        <v>48586191</v>
      </c>
      <c r="D948">
        <v>40546487</v>
      </c>
      <c r="E948">
        <v>1</v>
      </c>
      <c r="F948">
        <v>1</v>
      </c>
      <c r="G948">
        <v>1</v>
      </c>
      <c r="H948">
        <v>3</v>
      </c>
      <c r="I948" t="s">
        <v>1428</v>
      </c>
      <c r="J948" t="s">
        <v>1429</v>
      </c>
      <c r="K948" t="s">
        <v>1430</v>
      </c>
      <c r="L948">
        <v>1374</v>
      </c>
      <c r="N948">
        <v>1013</v>
      </c>
      <c r="O948" t="s">
        <v>1431</v>
      </c>
      <c r="P948" t="s">
        <v>1431</v>
      </c>
      <c r="Q948">
        <v>1</v>
      </c>
      <c r="X948">
        <v>2.9</v>
      </c>
      <c r="Y948">
        <v>1</v>
      </c>
      <c r="Z948">
        <v>0</v>
      </c>
      <c r="AA948">
        <v>0</v>
      </c>
      <c r="AB948">
        <v>0</v>
      </c>
      <c r="AC948">
        <v>0</v>
      </c>
      <c r="AD948">
        <v>1</v>
      </c>
      <c r="AE948">
        <v>0</v>
      </c>
      <c r="AF948" t="s">
        <v>3</v>
      </c>
      <c r="AG948">
        <v>2.9</v>
      </c>
      <c r="AH948">
        <v>2</v>
      </c>
      <c r="AI948">
        <v>48586199</v>
      </c>
      <c r="AJ948">
        <v>848</v>
      </c>
      <c r="AK948">
        <v>0</v>
      </c>
      <c r="AL948">
        <v>0</v>
      </c>
      <c r="AM948">
        <v>0</v>
      </c>
      <c r="AN948">
        <v>0</v>
      </c>
      <c r="AO948">
        <v>0</v>
      </c>
      <c r="AP948">
        <v>0</v>
      </c>
      <c r="AQ948">
        <v>0</v>
      </c>
      <c r="AR948">
        <v>0</v>
      </c>
    </row>
    <row r="949" spans="1:44">
      <c r="A949">
        <f>ROW(Source!A386)</f>
        <v>386</v>
      </c>
      <c r="B949">
        <v>48586220</v>
      </c>
      <c r="C949">
        <v>48586209</v>
      </c>
      <c r="D949">
        <v>23351341</v>
      </c>
      <c r="E949">
        <v>1</v>
      </c>
      <c r="F949">
        <v>1</v>
      </c>
      <c r="G949">
        <v>1</v>
      </c>
      <c r="H949">
        <v>1</v>
      </c>
      <c r="I949" t="s">
        <v>1546</v>
      </c>
      <c r="J949" t="s">
        <v>3</v>
      </c>
      <c r="K949" t="s">
        <v>1547</v>
      </c>
      <c r="L949">
        <v>1369</v>
      </c>
      <c r="N949">
        <v>1013</v>
      </c>
      <c r="O949" t="s">
        <v>991</v>
      </c>
      <c r="P949" t="s">
        <v>991</v>
      </c>
      <c r="Q949">
        <v>1</v>
      </c>
      <c r="X949">
        <v>5.39</v>
      </c>
      <c r="Y949">
        <v>0</v>
      </c>
      <c r="Z949">
        <v>0</v>
      </c>
      <c r="AA949">
        <v>0</v>
      </c>
      <c r="AB949">
        <v>8.7899999999999991</v>
      </c>
      <c r="AC949">
        <v>0</v>
      </c>
      <c r="AD949">
        <v>1</v>
      </c>
      <c r="AE949">
        <v>1</v>
      </c>
      <c r="AF949" t="s">
        <v>3</v>
      </c>
      <c r="AG949">
        <v>5.39</v>
      </c>
      <c r="AH949">
        <v>2</v>
      </c>
      <c r="AI949">
        <v>48586210</v>
      </c>
      <c r="AJ949">
        <v>849</v>
      </c>
      <c r="AK949">
        <v>0</v>
      </c>
      <c r="AL949">
        <v>0</v>
      </c>
      <c r="AM949">
        <v>0</v>
      </c>
      <c r="AN949">
        <v>0</v>
      </c>
      <c r="AO949">
        <v>0</v>
      </c>
      <c r="AP949">
        <v>0</v>
      </c>
      <c r="AQ949">
        <v>0</v>
      </c>
      <c r="AR949">
        <v>0</v>
      </c>
    </row>
    <row r="950" spans="1:44">
      <c r="A950">
        <f>ROW(Source!A386)</f>
        <v>386</v>
      </c>
      <c r="B950">
        <v>48586221</v>
      </c>
      <c r="C950">
        <v>48586209</v>
      </c>
      <c r="D950">
        <v>121548</v>
      </c>
      <c r="E950">
        <v>1</v>
      </c>
      <c r="F950">
        <v>1</v>
      </c>
      <c r="G950">
        <v>1</v>
      </c>
      <c r="H950">
        <v>1</v>
      </c>
      <c r="I950" t="s">
        <v>24</v>
      </c>
      <c r="J950" t="s">
        <v>3</v>
      </c>
      <c r="K950" t="s">
        <v>992</v>
      </c>
      <c r="L950">
        <v>608254</v>
      </c>
      <c r="N950">
        <v>1013</v>
      </c>
      <c r="O950" t="s">
        <v>993</v>
      </c>
      <c r="P950" t="s">
        <v>993</v>
      </c>
      <c r="Q950">
        <v>1</v>
      </c>
      <c r="X950">
        <v>0.02</v>
      </c>
      <c r="Y950">
        <v>0</v>
      </c>
      <c r="Z950">
        <v>0</v>
      </c>
      <c r="AA950">
        <v>0</v>
      </c>
      <c r="AB950">
        <v>0</v>
      </c>
      <c r="AC950">
        <v>0</v>
      </c>
      <c r="AD950">
        <v>1</v>
      </c>
      <c r="AE950">
        <v>2</v>
      </c>
      <c r="AF950" t="s">
        <v>3</v>
      </c>
      <c r="AG950">
        <v>0.02</v>
      </c>
      <c r="AH950">
        <v>2</v>
      </c>
      <c r="AI950">
        <v>48586211</v>
      </c>
      <c r="AJ950">
        <v>850</v>
      </c>
      <c r="AK950">
        <v>0</v>
      </c>
      <c r="AL950">
        <v>0</v>
      </c>
      <c r="AM950">
        <v>0</v>
      </c>
      <c r="AN950">
        <v>0</v>
      </c>
      <c r="AO950">
        <v>0</v>
      </c>
      <c r="AP950">
        <v>0</v>
      </c>
      <c r="AQ950">
        <v>0</v>
      </c>
      <c r="AR950">
        <v>0</v>
      </c>
    </row>
    <row r="951" spans="1:44">
      <c r="A951">
        <f>ROW(Source!A386)</f>
        <v>386</v>
      </c>
      <c r="B951">
        <v>48586222</v>
      </c>
      <c r="C951">
        <v>48586209</v>
      </c>
      <c r="D951">
        <v>40546999</v>
      </c>
      <c r="E951">
        <v>1</v>
      </c>
      <c r="F951">
        <v>1</v>
      </c>
      <c r="G951">
        <v>1</v>
      </c>
      <c r="H951">
        <v>2</v>
      </c>
      <c r="I951" t="s">
        <v>1414</v>
      </c>
      <c r="J951" t="s">
        <v>1415</v>
      </c>
      <c r="K951" t="s">
        <v>1416</v>
      </c>
      <c r="L951">
        <v>1368</v>
      </c>
      <c r="N951">
        <v>1011</v>
      </c>
      <c r="O951" t="s">
        <v>997</v>
      </c>
      <c r="P951" t="s">
        <v>997</v>
      </c>
      <c r="Q951">
        <v>1</v>
      </c>
      <c r="X951">
        <v>0.02</v>
      </c>
      <c r="Y951">
        <v>0</v>
      </c>
      <c r="Z951">
        <v>138.54</v>
      </c>
      <c r="AA951">
        <v>12.1</v>
      </c>
      <c r="AB951">
        <v>0</v>
      </c>
      <c r="AC951">
        <v>0</v>
      </c>
      <c r="AD951">
        <v>1</v>
      </c>
      <c r="AE951">
        <v>0</v>
      </c>
      <c r="AF951" t="s">
        <v>3</v>
      </c>
      <c r="AG951">
        <v>0.02</v>
      </c>
      <c r="AH951">
        <v>2</v>
      </c>
      <c r="AI951">
        <v>48586212</v>
      </c>
      <c r="AJ951">
        <v>851</v>
      </c>
      <c r="AK951">
        <v>0</v>
      </c>
      <c r="AL951">
        <v>0</v>
      </c>
      <c r="AM951">
        <v>0</v>
      </c>
      <c r="AN951">
        <v>0</v>
      </c>
      <c r="AO951">
        <v>0</v>
      </c>
      <c r="AP951">
        <v>0</v>
      </c>
      <c r="AQ951">
        <v>0</v>
      </c>
      <c r="AR951">
        <v>0</v>
      </c>
    </row>
    <row r="952" spans="1:44">
      <c r="A952">
        <f>ROW(Source!A386)</f>
        <v>386</v>
      </c>
      <c r="B952">
        <v>48586223</v>
      </c>
      <c r="C952">
        <v>48586209</v>
      </c>
      <c r="D952">
        <v>40548857</v>
      </c>
      <c r="E952">
        <v>1</v>
      </c>
      <c r="F952">
        <v>1</v>
      </c>
      <c r="G952">
        <v>1</v>
      </c>
      <c r="H952">
        <v>2</v>
      </c>
      <c r="I952" t="s">
        <v>1028</v>
      </c>
      <c r="J952" t="s">
        <v>1029</v>
      </c>
      <c r="K952" t="s">
        <v>1030</v>
      </c>
      <c r="L952">
        <v>1368</v>
      </c>
      <c r="N952">
        <v>1011</v>
      </c>
      <c r="O952" t="s">
        <v>997</v>
      </c>
      <c r="P952" t="s">
        <v>997</v>
      </c>
      <c r="Q952">
        <v>1</v>
      </c>
      <c r="X952">
        <v>0.02</v>
      </c>
      <c r="Y952">
        <v>0</v>
      </c>
      <c r="Z952">
        <v>91.76</v>
      </c>
      <c r="AA952">
        <v>10.35</v>
      </c>
      <c r="AB952">
        <v>0</v>
      </c>
      <c r="AC952">
        <v>0</v>
      </c>
      <c r="AD952">
        <v>1</v>
      </c>
      <c r="AE952">
        <v>0</v>
      </c>
      <c r="AF952" t="s">
        <v>3</v>
      </c>
      <c r="AG952">
        <v>0.02</v>
      </c>
      <c r="AH952">
        <v>2</v>
      </c>
      <c r="AI952">
        <v>48586213</v>
      </c>
      <c r="AJ952">
        <v>852</v>
      </c>
      <c r="AK952">
        <v>0</v>
      </c>
      <c r="AL952">
        <v>0</v>
      </c>
      <c r="AM952">
        <v>0</v>
      </c>
      <c r="AN952">
        <v>0</v>
      </c>
      <c r="AO952">
        <v>0</v>
      </c>
      <c r="AP952">
        <v>0</v>
      </c>
      <c r="AQ952">
        <v>0</v>
      </c>
      <c r="AR952">
        <v>0</v>
      </c>
    </row>
    <row r="953" spans="1:44">
      <c r="A953">
        <f>ROW(Source!A386)</f>
        <v>386</v>
      </c>
      <c r="B953">
        <v>48586224</v>
      </c>
      <c r="C953">
        <v>48586209</v>
      </c>
      <c r="D953">
        <v>40483164</v>
      </c>
      <c r="E953">
        <v>1</v>
      </c>
      <c r="F953">
        <v>1</v>
      </c>
      <c r="G953">
        <v>1</v>
      </c>
      <c r="H953">
        <v>3</v>
      </c>
      <c r="I953" t="s">
        <v>1548</v>
      </c>
      <c r="J953" t="s">
        <v>1549</v>
      </c>
      <c r="K953" t="s">
        <v>1550</v>
      </c>
      <c r="L953">
        <v>1348</v>
      </c>
      <c r="N953">
        <v>1009</v>
      </c>
      <c r="O953" t="s">
        <v>40</v>
      </c>
      <c r="P953" t="s">
        <v>40</v>
      </c>
      <c r="Q953">
        <v>1000</v>
      </c>
      <c r="X953">
        <v>5.9999999999999995E-4</v>
      </c>
      <c r="Y953">
        <v>1820</v>
      </c>
      <c r="Z953">
        <v>0</v>
      </c>
      <c r="AA953">
        <v>0</v>
      </c>
      <c r="AB953">
        <v>0</v>
      </c>
      <c r="AC953">
        <v>0</v>
      </c>
      <c r="AD953">
        <v>1</v>
      </c>
      <c r="AE953">
        <v>0</v>
      </c>
      <c r="AF953" t="s">
        <v>3</v>
      </c>
      <c r="AG953">
        <v>5.9999999999999995E-4</v>
      </c>
      <c r="AH953">
        <v>2</v>
      </c>
      <c r="AI953">
        <v>48586214</v>
      </c>
      <c r="AJ953">
        <v>853</v>
      </c>
      <c r="AK953">
        <v>0</v>
      </c>
      <c r="AL953">
        <v>0</v>
      </c>
      <c r="AM953">
        <v>0</v>
      </c>
      <c r="AN953">
        <v>0</v>
      </c>
      <c r="AO953">
        <v>0</v>
      </c>
      <c r="AP953">
        <v>0</v>
      </c>
      <c r="AQ953">
        <v>0</v>
      </c>
      <c r="AR953">
        <v>0</v>
      </c>
    </row>
    <row r="954" spans="1:44">
      <c r="A954">
        <f>ROW(Source!A386)</f>
        <v>386</v>
      </c>
      <c r="B954">
        <v>48586225</v>
      </c>
      <c r="C954">
        <v>48586209</v>
      </c>
      <c r="D954">
        <v>40485257</v>
      </c>
      <c r="E954">
        <v>1</v>
      </c>
      <c r="F954">
        <v>1</v>
      </c>
      <c r="G954">
        <v>1</v>
      </c>
      <c r="H954">
        <v>3</v>
      </c>
      <c r="I954" t="s">
        <v>1422</v>
      </c>
      <c r="J954" t="s">
        <v>1423</v>
      </c>
      <c r="K954" t="s">
        <v>1424</v>
      </c>
      <c r="L954">
        <v>1346</v>
      </c>
      <c r="N954">
        <v>1009</v>
      </c>
      <c r="O954" t="s">
        <v>220</v>
      </c>
      <c r="P954" t="s">
        <v>220</v>
      </c>
      <c r="Q954">
        <v>1</v>
      </c>
      <c r="X954">
        <v>0.02</v>
      </c>
      <c r="Y954">
        <v>29.04</v>
      </c>
      <c r="Z954">
        <v>0</v>
      </c>
      <c r="AA954">
        <v>0</v>
      </c>
      <c r="AB954">
        <v>0</v>
      </c>
      <c r="AC954">
        <v>0</v>
      </c>
      <c r="AD954">
        <v>1</v>
      </c>
      <c r="AE954">
        <v>0</v>
      </c>
      <c r="AF954" t="s">
        <v>3</v>
      </c>
      <c r="AG954">
        <v>0.02</v>
      </c>
      <c r="AH954">
        <v>2</v>
      </c>
      <c r="AI954">
        <v>48586215</v>
      </c>
      <c r="AJ954">
        <v>854</v>
      </c>
      <c r="AK954">
        <v>0</v>
      </c>
      <c r="AL954">
        <v>0</v>
      </c>
      <c r="AM954">
        <v>0</v>
      </c>
      <c r="AN954">
        <v>0</v>
      </c>
      <c r="AO954">
        <v>0</v>
      </c>
      <c r="AP954">
        <v>0</v>
      </c>
      <c r="AQ954">
        <v>0</v>
      </c>
      <c r="AR954">
        <v>0</v>
      </c>
    </row>
    <row r="955" spans="1:44">
      <c r="A955">
        <f>ROW(Source!A386)</f>
        <v>386</v>
      </c>
      <c r="B955">
        <v>48586226</v>
      </c>
      <c r="C955">
        <v>48586209</v>
      </c>
      <c r="D955">
        <v>40485704</v>
      </c>
      <c r="E955">
        <v>1</v>
      </c>
      <c r="F955">
        <v>1</v>
      </c>
      <c r="G955">
        <v>1</v>
      </c>
      <c r="H955">
        <v>3</v>
      </c>
      <c r="I955" t="s">
        <v>1497</v>
      </c>
      <c r="J955" t="s">
        <v>1498</v>
      </c>
      <c r="K955" t="s">
        <v>1499</v>
      </c>
      <c r="L955">
        <v>1346</v>
      </c>
      <c r="N955">
        <v>1009</v>
      </c>
      <c r="O955" t="s">
        <v>220</v>
      </c>
      <c r="P955" t="s">
        <v>220</v>
      </c>
      <c r="Q955">
        <v>1</v>
      </c>
      <c r="X955">
        <v>0.16</v>
      </c>
      <c r="Y955">
        <v>31</v>
      </c>
      <c r="Z955">
        <v>0</v>
      </c>
      <c r="AA955">
        <v>0</v>
      </c>
      <c r="AB955">
        <v>0</v>
      </c>
      <c r="AC955">
        <v>0</v>
      </c>
      <c r="AD955">
        <v>1</v>
      </c>
      <c r="AE955">
        <v>0</v>
      </c>
      <c r="AF955" t="s">
        <v>3</v>
      </c>
      <c r="AG955">
        <v>0.16</v>
      </c>
      <c r="AH955">
        <v>2</v>
      </c>
      <c r="AI955">
        <v>48586216</v>
      </c>
      <c r="AJ955">
        <v>855</v>
      </c>
      <c r="AK955">
        <v>0</v>
      </c>
      <c r="AL955">
        <v>0</v>
      </c>
      <c r="AM955">
        <v>0</v>
      </c>
      <c r="AN955">
        <v>0</v>
      </c>
      <c r="AO955">
        <v>0</v>
      </c>
      <c r="AP955">
        <v>0</v>
      </c>
      <c r="AQ955">
        <v>0</v>
      </c>
      <c r="AR955">
        <v>0</v>
      </c>
    </row>
    <row r="956" spans="1:44">
      <c r="A956">
        <f>ROW(Source!A386)</f>
        <v>386</v>
      </c>
      <c r="B956">
        <v>48586227</v>
      </c>
      <c r="C956">
        <v>48586209</v>
      </c>
      <c r="D956">
        <v>40545372</v>
      </c>
      <c r="E956">
        <v>1</v>
      </c>
      <c r="F956">
        <v>1</v>
      </c>
      <c r="G956">
        <v>1</v>
      </c>
      <c r="H956">
        <v>3</v>
      </c>
      <c r="I956" t="s">
        <v>1551</v>
      </c>
      <c r="J956" t="s">
        <v>1552</v>
      </c>
      <c r="K956" t="s">
        <v>1553</v>
      </c>
      <c r="L956">
        <v>1356</v>
      </c>
      <c r="N956">
        <v>1010</v>
      </c>
      <c r="O956" t="s">
        <v>898</v>
      </c>
      <c r="P956" t="s">
        <v>898</v>
      </c>
      <c r="Q956">
        <v>1000</v>
      </c>
      <c r="X956">
        <v>1.2200000000000001E-2</v>
      </c>
      <c r="Y956">
        <v>120.8</v>
      </c>
      <c r="Z956">
        <v>0</v>
      </c>
      <c r="AA956">
        <v>0</v>
      </c>
      <c r="AB956">
        <v>0</v>
      </c>
      <c r="AC956">
        <v>0</v>
      </c>
      <c r="AD956">
        <v>1</v>
      </c>
      <c r="AE956">
        <v>0</v>
      </c>
      <c r="AF956" t="s">
        <v>3</v>
      </c>
      <c r="AG956">
        <v>1.2200000000000001E-2</v>
      </c>
      <c r="AH956">
        <v>2</v>
      </c>
      <c r="AI956">
        <v>48586217</v>
      </c>
      <c r="AJ956">
        <v>856</v>
      </c>
      <c r="AK956">
        <v>0</v>
      </c>
      <c r="AL956">
        <v>0</v>
      </c>
      <c r="AM956">
        <v>0</v>
      </c>
      <c r="AN956">
        <v>0</v>
      </c>
      <c r="AO956">
        <v>0</v>
      </c>
      <c r="AP956">
        <v>0</v>
      </c>
      <c r="AQ956">
        <v>0</v>
      </c>
      <c r="AR956">
        <v>0</v>
      </c>
    </row>
    <row r="957" spans="1:44">
      <c r="A957">
        <f>ROW(Source!A386)</f>
        <v>386</v>
      </c>
      <c r="B957">
        <v>48586228</v>
      </c>
      <c r="C957">
        <v>48586209</v>
      </c>
      <c r="D957">
        <v>40538606</v>
      </c>
      <c r="E957">
        <v>1</v>
      </c>
      <c r="F957">
        <v>1</v>
      </c>
      <c r="G957">
        <v>1</v>
      </c>
      <c r="H957">
        <v>3</v>
      </c>
      <c r="I957" t="s">
        <v>1554</v>
      </c>
      <c r="J957" t="s">
        <v>1555</v>
      </c>
      <c r="K957" t="s">
        <v>1556</v>
      </c>
      <c r="L957">
        <v>1354</v>
      </c>
      <c r="N957">
        <v>1010</v>
      </c>
      <c r="O957" t="s">
        <v>170</v>
      </c>
      <c r="P957" t="s">
        <v>170</v>
      </c>
      <c r="Q957">
        <v>1</v>
      </c>
      <c r="X957">
        <v>5</v>
      </c>
      <c r="Y957">
        <v>1.1200000000000001</v>
      </c>
      <c r="Z957">
        <v>0</v>
      </c>
      <c r="AA957">
        <v>0</v>
      </c>
      <c r="AB957">
        <v>0</v>
      </c>
      <c r="AC957">
        <v>0</v>
      </c>
      <c r="AD957">
        <v>1</v>
      </c>
      <c r="AE957">
        <v>0</v>
      </c>
      <c r="AF957" t="s">
        <v>3</v>
      </c>
      <c r="AG957">
        <v>5</v>
      </c>
      <c r="AH957">
        <v>2</v>
      </c>
      <c r="AI957">
        <v>48586218</v>
      </c>
      <c r="AJ957">
        <v>857</v>
      </c>
      <c r="AK957">
        <v>0</v>
      </c>
      <c r="AL957">
        <v>0</v>
      </c>
      <c r="AM957">
        <v>0</v>
      </c>
      <c r="AN957">
        <v>0</v>
      </c>
      <c r="AO957">
        <v>0</v>
      </c>
      <c r="AP957">
        <v>0</v>
      </c>
      <c r="AQ957">
        <v>0</v>
      </c>
      <c r="AR957">
        <v>0</v>
      </c>
    </row>
    <row r="958" spans="1:44">
      <c r="A958">
        <f>ROW(Source!A386)</f>
        <v>386</v>
      </c>
      <c r="B958">
        <v>48586229</v>
      </c>
      <c r="C958">
        <v>48586209</v>
      </c>
      <c r="D958">
        <v>40546487</v>
      </c>
      <c r="E958">
        <v>1</v>
      </c>
      <c r="F958">
        <v>1</v>
      </c>
      <c r="G958">
        <v>1</v>
      </c>
      <c r="H958">
        <v>3</v>
      </c>
      <c r="I958" t="s">
        <v>1428</v>
      </c>
      <c r="J958" t="s">
        <v>1429</v>
      </c>
      <c r="K958" t="s">
        <v>1430</v>
      </c>
      <c r="L958">
        <v>1374</v>
      </c>
      <c r="N958">
        <v>1013</v>
      </c>
      <c r="O958" t="s">
        <v>1431</v>
      </c>
      <c r="P958" t="s">
        <v>1431</v>
      </c>
      <c r="Q958">
        <v>1</v>
      </c>
      <c r="X958">
        <v>0.95</v>
      </c>
      <c r="Y958">
        <v>1</v>
      </c>
      <c r="Z958">
        <v>0</v>
      </c>
      <c r="AA958">
        <v>0</v>
      </c>
      <c r="AB958">
        <v>0</v>
      </c>
      <c r="AC958">
        <v>0</v>
      </c>
      <c r="AD958">
        <v>1</v>
      </c>
      <c r="AE958">
        <v>0</v>
      </c>
      <c r="AF958" t="s">
        <v>3</v>
      </c>
      <c r="AG958">
        <v>0.95</v>
      </c>
      <c r="AH958">
        <v>2</v>
      </c>
      <c r="AI958">
        <v>48586219</v>
      </c>
      <c r="AJ958">
        <v>858</v>
      </c>
      <c r="AK958">
        <v>0</v>
      </c>
      <c r="AL958">
        <v>0</v>
      </c>
      <c r="AM958">
        <v>0</v>
      </c>
      <c r="AN958">
        <v>0</v>
      </c>
      <c r="AO958">
        <v>0</v>
      </c>
      <c r="AP958">
        <v>0</v>
      </c>
      <c r="AQ958">
        <v>0</v>
      </c>
      <c r="AR958">
        <v>0</v>
      </c>
    </row>
    <row r="959" spans="1:44">
      <c r="A959">
        <f>ROW(Source!A387)</f>
        <v>387</v>
      </c>
      <c r="B959">
        <v>48586241</v>
      </c>
      <c r="C959">
        <v>48586230</v>
      </c>
      <c r="D959">
        <v>23351341</v>
      </c>
      <c r="E959">
        <v>1</v>
      </c>
      <c r="F959">
        <v>1</v>
      </c>
      <c r="G959">
        <v>1</v>
      </c>
      <c r="H959">
        <v>1</v>
      </c>
      <c r="I959" t="s">
        <v>1546</v>
      </c>
      <c r="J959" t="s">
        <v>3</v>
      </c>
      <c r="K959" t="s">
        <v>1547</v>
      </c>
      <c r="L959">
        <v>1369</v>
      </c>
      <c r="N959">
        <v>1013</v>
      </c>
      <c r="O959" t="s">
        <v>991</v>
      </c>
      <c r="P959" t="s">
        <v>991</v>
      </c>
      <c r="Q959">
        <v>1</v>
      </c>
      <c r="X959">
        <v>6.29</v>
      </c>
      <c r="Y959">
        <v>0</v>
      </c>
      <c r="Z959">
        <v>0</v>
      </c>
      <c r="AA959">
        <v>0</v>
      </c>
      <c r="AB959">
        <v>8.7899999999999991</v>
      </c>
      <c r="AC959">
        <v>0</v>
      </c>
      <c r="AD959">
        <v>1</v>
      </c>
      <c r="AE959">
        <v>1</v>
      </c>
      <c r="AF959" t="s">
        <v>3</v>
      </c>
      <c r="AG959">
        <v>6.29</v>
      </c>
      <c r="AH959">
        <v>2</v>
      </c>
      <c r="AI959">
        <v>48586231</v>
      </c>
      <c r="AJ959">
        <v>859</v>
      </c>
      <c r="AK959">
        <v>0</v>
      </c>
      <c r="AL959">
        <v>0</v>
      </c>
      <c r="AM959">
        <v>0</v>
      </c>
      <c r="AN959">
        <v>0</v>
      </c>
      <c r="AO959">
        <v>0</v>
      </c>
      <c r="AP959">
        <v>0</v>
      </c>
      <c r="AQ959">
        <v>0</v>
      </c>
      <c r="AR959">
        <v>0</v>
      </c>
    </row>
    <row r="960" spans="1:44">
      <c r="A960">
        <f>ROW(Source!A387)</f>
        <v>387</v>
      </c>
      <c r="B960">
        <v>48586242</v>
      </c>
      <c r="C960">
        <v>48586230</v>
      </c>
      <c r="D960">
        <v>121548</v>
      </c>
      <c r="E960">
        <v>1</v>
      </c>
      <c r="F960">
        <v>1</v>
      </c>
      <c r="G960">
        <v>1</v>
      </c>
      <c r="H960">
        <v>1</v>
      </c>
      <c r="I960" t="s">
        <v>24</v>
      </c>
      <c r="J960" t="s">
        <v>3</v>
      </c>
      <c r="K960" t="s">
        <v>992</v>
      </c>
      <c r="L960">
        <v>608254</v>
      </c>
      <c r="N960">
        <v>1013</v>
      </c>
      <c r="O960" t="s">
        <v>993</v>
      </c>
      <c r="P960" t="s">
        <v>993</v>
      </c>
      <c r="Q960">
        <v>1</v>
      </c>
      <c r="X960">
        <v>0.03</v>
      </c>
      <c r="Y960">
        <v>0</v>
      </c>
      <c r="Z960">
        <v>0</v>
      </c>
      <c r="AA960">
        <v>0</v>
      </c>
      <c r="AB960">
        <v>0</v>
      </c>
      <c r="AC960">
        <v>0</v>
      </c>
      <c r="AD960">
        <v>1</v>
      </c>
      <c r="AE960">
        <v>2</v>
      </c>
      <c r="AF960" t="s">
        <v>3</v>
      </c>
      <c r="AG960">
        <v>0.03</v>
      </c>
      <c r="AH960">
        <v>2</v>
      </c>
      <c r="AI960">
        <v>48586232</v>
      </c>
      <c r="AJ960">
        <v>860</v>
      </c>
      <c r="AK960">
        <v>0</v>
      </c>
      <c r="AL960">
        <v>0</v>
      </c>
      <c r="AM960">
        <v>0</v>
      </c>
      <c r="AN960">
        <v>0</v>
      </c>
      <c r="AO960">
        <v>0</v>
      </c>
      <c r="AP960">
        <v>0</v>
      </c>
      <c r="AQ960">
        <v>0</v>
      </c>
      <c r="AR960">
        <v>0</v>
      </c>
    </row>
    <row r="961" spans="1:44">
      <c r="A961">
        <f>ROW(Source!A387)</f>
        <v>387</v>
      </c>
      <c r="B961">
        <v>48586243</v>
      </c>
      <c r="C961">
        <v>48586230</v>
      </c>
      <c r="D961">
        <v>40546999</v>
      </c>
      <c r="E961">
        <v>1</v>
      </c>
      <c r="F961">
        <v>1</v>
      </c>
      <c r="G961">
        <v>1</v>
      </c>
      <c r="H961">
        <v>2</v>
      </c>
      <c r="I961" t="s">
        <v>1414</v>
      </c>
      <c r="J961" t="s">
        <v>1415</v>
      </c>
      <c r="K961" t="s">
        <v>1416</v>
      </c>
      <c r="L961">
        <v>1368</v>
      </c>
      <c r="N961">
        <v>1011</v>
      </c>
      <c r="O961" t="s">
        <v>997</v>
      </c>
      <c r="P961" t="s">
        <v>997</v>
      </c>
      <c r="Q961">
        <v>1</v>
      </c>
      <c r="X961">
        <v>0.03</v>
      </c>
      <c r="Y961">
        <v>0</v>
      </c>
      <c r="Z961">
        <v>138.54</v>
      </c>
      <c r="AA961">
        <v>12.1</v>
      </c>
      <c r="AB961">
        <v>0</v>
      </c>
      <c r="AC961">
        <v>0</v>
      </c>
      <c r="AD961">
        <v>1</v>
      </c>
      <c r="AE961">
        <v>0</v>
      </c>
      <c r="AF961" t="s">
        <v>3</v>
      </c>
      <c r="AG961">
        <v>0.03</v>
      </c>
      <c r="AH961">
        <v>2</v>
      </c>
      <c r="AI961">
        <v>48586233</v>
      </c>
      <c r="AJ961">
        <v>861</v>
      </c>
      <c r="AK961">
        <v>0</v>
      </c>
      <c r="AL961">
        <v>0</v>
      </c>
      <c r="AM961">
        <v>0</v>
      </c>
      <c r="AN961">
        <v>0</v>
      </c>
      <c r="AO961">
        <v>0</v>
      </c>
      <c r="AP961">
        <v>0</v>
      </c>
      <c r="AQ961">
        <v>0</v>
      </c>
      <c r="AR961">
        <v>0</v>
      </c>
    </row>
    <row r="962" spans="1:44">
      <c r="A962">
        <f>ROW(Source!A387)</f>
        <v>387</v>
      </c>
      <c r="B962">
        <v>48586244</v>
      </c>
      <c r="C962">
        <v>48586230</v>
      </c>
      <c r="D962">
        <v>40548857</v>
      </c>
      <c r="E962">
        <v>1</v>
      </c>
      <c r="F962">
        <v>1</v>
      </c>
      <c r="G962">
        <v>1</v>
      </c>
      <c r="H962">
        <v>2</v>
      </c>
      <c r="I962" t="s">
        <v>1028</v>
      </c>
      <c r="J962" t="s">
        <v>1029</v>
      </c>
      <c r="K962" t="s">
        <v>1030</v>
      </c>
      <c r="L962">
        <v>1368</v>
      </c>
      <c r="N962">
        <v>1011</v>
      </c>
      <c r="O962" t="s">
        <v>997</v>
      </c>
      <c r="P962" t="s">
        <v>997</v>
      </c>
      <c r="Q962">
        <v>1</v>
      </c>
      <c r="X962">
        <v>0.03</v>
      </c>
      <c r="Y962">
        <v>0</v>
      </c>
      <c r="Z962">
        <v>91.76</v>
      </c>
      <c r="AA962">
        <v>10.35</v>
      </c>
      <c r="AB962">
        <v>0</v>
      </c>
      <c r="AC962">
        <v>0</v>
      </c>
      <c r="AD962">
        <v>1</v>
      </c>
      <c r="AE962">
        <v>0</v>
      </c>
      <c r="AF962" t="s">
        <v>3</v>
      </c>
      <c r="AG962">
        <v>0.03</v>
      </c>
      <c r="AH962">
        <v>2</v>
      </c>
      <c r="AI962">
        <v>48586234</v>
      </c>
      <c r="AJ962">
        <v>862</v>
      </c>
      <c r="AK962">
        <v>0</v>
      </c>
      <c r="AL962">
        <v>0</v>
      </c>
      <c r="AM962">
        <v>0</v>
      </c>
      <c r="AN962">
        <v>0</v>
      </c>
      <c r="AO962">
        <v>0</v>
      </c>
      <c r="AP962">
        <v>0</v>
      </c>
      <c r="AQ962">
        <v>0</v>
      </c>
      <c r="AR962">
        <v>0</v>
      </c>
    </row>
    <row r="963" spans="1:44">
      <c r="A963">
        <f>ROW(Source!A387)</f>
        <v>387</v>
      </c>
      <c r="B963">
        <v>48586245</v>
      </c>
      <c r="C963">
        <v>48586230</v>
      </c>
      <c r="D963">
        <v>40483164</v>
      </c>
      <c r="E963">
        <v>1</v>
      </c>
      <c r="F963">
        <v>1</v>
      </c>
      <c r="G963">
        <v>1</v>
      </c>
      <c r="H963">
        <v>3</v>
      </c>
      <c r="I963" t="s">
        <v>1548</v>
      </c>
      <c r="J963" t="s">
        <v>1549</v>
      </c>
      <c r="K963" t="s">
        <v>1550</v>
      </c>
      <c r="L963">
        <v>1348</v>
      </c>
      <c r="N963">
        <v>1009</v>
      </c>
      <c r="O963" t="s">
        <v>40</v>
      </c>
      <c r="P963" t="s">
        <v>40</v>
      </c>
      <c r="Q963">
        <v>1000</v>
      </c>
      <c r="X963">
        <v>1.0499999999999999E-3</v>
      </c>
      <c r="Y963">
        <v>1820</v>
      </c>
      <c r="Z963">
        <v>0</v>
      </c>
      <c r="AA963">
        <v>0</v>
      </c>
      <c r="AB963">
        <v>0</v>
      </c>
      <c r="AC963">
        <v>0</v>
      </c>
      <c r="AD963">
        <v>1</v>
      </c>
      <c r="AE963">
        <v>0</v>
      </c>
      <c r="AF963" t="s">
        <v>3</v>
      </c>
      <c r="AG963">
        <v>1.0499999999999999E-3</v>
      </c>
      <c r="AH963">
        <v>2</v>
      </c>
      <c r="AI963">
        <v>48586235</v>
      </c>
      <c r="AJ963">
        <v>863</v>
      </c>
      <c r="AK963">
        <v>0</v>
      </c>
      <c r="AL963">
        <v>0</v>
      </c>
      <c r="AM963">
        <v>0</v>
      </c>
      <c r="AN963">
        <v>0</v>
      </c>
      <c r="AO963">
        <v>0</v>
      </c>
      <c r="AP963">
        <v>0</v>
      </c>
      <c r="AQ963">
        <v>0</v>
      </c>
      <c r="AR963">
        <v>0</v>
      </c>
    </row>
    <row r="964" spans="1:44">
      <c r="A964">
        <f>ROW(Source!A387)</f>
        <v>387</v>
      </c>
      <c r="B964">
        <v>48586246</v>
      </c>
      <c r="C964">
        <v>48586230</v>
      </c>
      <c r="D964">
        <v>40485257</v>
      </c>
      <c r="E964">
        <v>1</v>
      </c>
      <c r="F964">
        <v>1</v>
      </c>
      <c r="G964">
        <v>1</v>
      </c>
      <c r="H964">
        <v>3</v>
      </c>
      <c r="I964" t="s">
        <v>1422</v>
      </c>
      <c r="J964" t="s">
        <v>1423</v>
      </c>
      <c r="K964" t="s">
        <v>1424</v>
      </c>
      <c r="L964">
        <v>1346</v>
      </c>
      <c r="N964">
        <v>1009</v>
      </c>
      <c r="O964" t="s">
        <v>220</v>
      </c>
      <c r="P964" t="s">
        <v>220</v>
      </c>
      <c r="Q964">
        <v>1</v>
      </c>
      <c r="X964">
        <v>0.02</v>
      </c>
      <c r="Y964">
        <v>29.04</v>
      </c>
      <c r="Z964">
        <v>0</v>
      </c>
      <c r="AA964">
        <v>0</v>
      </c>
      <c r="AB964">
        <v>0</v>
      </c>
      <c r="AC964">
        <v>0</v>
      </c>
      <c r="AD964">
        <v>1</v>
      </c>
      <c r="AE964">
        <v>0</v>
      </c>
      <c r="AF964" t="s">
        <v>3</v>
      </c>
      <c r="AG964">
        <v>0.02</v>
      </c>
      <c r="AH964">
        <v>2</v>
      </c>
      <c r="AI964">
        <v>48586236</v>
      </c>
      <c r="AJ964">
        <v>864</v>
      </c>
      <c r="AK964">
        <v>0</v>
      </c>
      <c r="AL964">
        <v>0</v>
      </c>
      <c r="AM964">
        <v>0</v>
      </c>
      <c r="AN964">
        <v>0</v>
      </c>
      <c r="AO964">
        <v>0</v>
      </c>
      <c r="AP964">
        <v>0</v>
      </c>
      <c r="AQ964">
        <v>0</v>
      </c>
      <c r="AR964">
        <v>0</v>
      </c>
    </row>
    <row r="965" spans="1:44">
      <c r="A965">
        <f>ROW(Source!A387)</f>
        <v>387</v>
      </c>
      <c r="B965">
        <v>48586247</v>
      </c>
      <c r="C965">
        <v>48586230</v>
      </c>
      <c r="D965">
        <v>40485704</v>
      </c>
      <c r="E965">
        <v>1</v>
      </c>
      <c r="F965">
        <v>1</v>
      </c>
      <c r="G965">
        <v>1</v>
      </c>
      <c r="H965">
        <v>3</v>
      </c>
      <c r="I965" t="s">
        <v>1497</v>
      </c>
      <c r="J965" t="s">
        <v>1498</v>
      </c>
      <c r="K965" t="s">
        <v>1499</v>
      </c>
      <c r="L965">
        <v>1346</v>
      </c>
      <c r="N965">
        <v>1009</v>
      </c>
      <c r="O965" t="s">
        <v>220</v>
      </c>
      <c r="P965" t="s">
        <v>220</v>
      </c>
      <c r="Q965">
        <v>1</v>
      </c>
      <c r="X965">
        <v>0.32</v>
      </c>
      <c r="Y965">
        <v>31</v>
      </c>
      <c r="Z965">
        <v>0</v>
      </c>
      <c r="AA965">
        <v>0</v>
      </c>
      <c r="AB965">
        <v>0</v>
      </c>
      <c r="AC965">
        <v>0</v>
      </c>
      <c r="AD965">
        <v>1</v>
      </c>
      <c r="AE965">
        <v>0</v>
      </c>
      <c r="AF965" t="s">
        <v>3</v>
      </c>
      <c r="AG965">
        <v>0.32</v>
      </c>
      <c r="AH965">
        <v>2</v>
      </c>
      <c r="AI965">
        <v>48586237</v>
      </c>
      <c r="AJ965">
        <v>865</v>
      </c>
      <c r="AK965">
        <v>0</v>
      </c>
      <c r="AL965">
        <v>0</v>
      </c>
      <c r="AM965">
        <v>0</v>
      </c>
      <c r="AN965">
        <v>0</v>
      </c>
      <c r="AO965">
        <v>0</v>
      </c>
      <c r="AP965">
        <v>0</v>
      </c>
      <c r="AQ965">
        <v>0</v>
      </c>
      <c r="AR965">
        <v>0</v>
      </c>
    </row>
    <row r="966" spans="1:44">
      <c r="A966">
        <f>ROW(Source!A387)</f>
        <v>387</v>
      </c>
      <c r="B966">
        <v>48586248</v>
      </c>
      <c r="C966">
        <v>48586230</v>
      </c>
      <c r="D966">
        <v>40538608</v>
      </c>
      <c r="E966">
        <v>1</v>
      </c>
      <c r="F966">
        <v>1</v>
      </c>
      <c r="G966">
        <v>1</v>
      </c>
      <c r="H966">
        <v>3</v>
      </c>
      <c r="I966" t="s">
        <v>1557</v>
      </c>
      <c r="J966" t="s">
        <v>1558</v>
      </c>
      <c r="K966" t="s">
        <v>1559</v>
      </c>
      <c r="L966">
        <v>1354</v>
      </c>
      <c r="N966">
        <v>1010</v>
      </c>
      <c r="O966" t="s">
        <v>170</v>
      </c>
      <c r="P966" t="s">
        <v>170</v>
      </c>
      <c r="Q966">
        <v>1</v>
      </c>
      <c r="X966">
        <v>5</v>
      </c>
      <c r="Y966">
        <v>1.45</v>
      </c>
      <c r="Z966">
        <v>0</v>
      </c>
      <c r="AA966">
        <v>0</v>
      </c>
      <c r="AB966">
        <v>0</v>
      </c>
      <c r="AC966">
        <v>0</v>
      </c>
      <c r="AD966">
        <v>1</v>
      </c>
      <c r="AE966">
        <v>0</v>
      </c>
      <c r="AF966" t="s">
        <v>3</v>
      </c>
      <c r="AG966">
        <v>5</v>
      </c>
      <c r="AH966">
        <v>2</v>
      </c>
      <c r="AI966">
        <v>48586238</v>
      </c>
      <c r="AJ966">
        <v>866</v>
      </c>
      <c r="AK966">
        <v>0</v>
      </c>
      <c r="AL966">
        <v>0</v>
      </c>
      <c r="AM966">
        <v>0</v>
      </c>
      <c r="AN966">
        <v>0</v>
      </c>
      <c r="AO966">
        <v>0</v>
      </c>
      <c r="AP966">
        <v>0</v>
      </c>
      <c r="AQ966">
        <v>0</v>
      </c>
      <c r="AR966">
        <v>0</v>
      </c>
    </row>
    <row r="967" spans="1:44">
      <c r="A967">
        <f>ROW(Source!A387)</f>
        <v>387</v>
      </c>
      <c r="B967">
        <v>48586249</v>
      </c>
      <c r="C967">
        <v>48586230</v>
      </c>
      <c r="D967">
        <v>40545373</v>
      </c>
      <c r="E967">
        <v>1</v>
      </c>
      <c r="F967">
        <v>1</v>
      </c>
      <c r="G967">
        <v>1</v>
      </c>
      <c r="H967">
        <v>3</v>
      </c>
      <c r="I967" t="s">
        <v>1560</v>
      </c>
      <c r="J967" t="s">
        <v>1561</v>
      </c>
      <c r="K967" t="s">
        <v>1562</v>
      </c>
      <c r="L967">
        <v>1356</v>
      </c>
      <c r="N967">
        <v>1010</v>
      </c>
      <c r="O967" t="s">
        <v>898</v>
      </c>
      <c r="P967" t="s">
        <v>898</v>
      </c>
      <c r="Q967">
        <v>1000</v>
      </c>
      <c r="X967">
        <v>1.2200000000000001E-2</v>
      </c>
      <c r="Y967">
        <v>178.85</v>
      </c>
      <c r="Z967">
        <v>0</v>
      </c>
      <c r="AA967">
        <v>0</v>
      </c>
      <c r="AB967">
        <v>0</v>
      </c>
      <c r="AC967">
        <v>0</v>
      </c>
      <c r="AD967">
        <v>1</v>
      </c>
      <c r="AE967">
        <v>0</v>
      </c>
      <c r="AF967" t="s">
        <v>3</v>
      </c>
      <c r="AG967">
        <v>1.2200000000000001E-2</v>
      </c>
      <c r="AH967">
        <v>2</v>
      </c>
      <c r="AI967">
        <v>48586239</v>
      </c>
      <c r="AJ967">
        <v>867</v>
      </c>
      <c r="AK967">
        <v>0</v>
      </c>
      <c r="AL967">
        <v>0</v>
      </c>
      <c r="AM967">
        <v>0</v>
      </c>
      <c r="AN967">
        <v>0</v>
      </c>
      <c r="AO967">
        <v>0</v>
      </c>
      <c r="AP967">
        <v>0</v>
      </c>
      <c r="AQ967">
        <v>0</v>
      </c>
      <c r="AR967">
        <v>0</v>
      </c>
    </row>
    <row r="968" spans="1:44">
      <c r="A968">
        <f>ROW(Source!A387)</f>
        <v>387</v>
      </c>
      <c r="B968">
        <v>48586250</v>
      </c>
      <c r="C968">
        <v>48586230</v>
      </c>
      <c r="D968">
        <v>40546487</v>
      </c>
      <c r="E968">
        <v>1</v>
      </c>
      <c r="F968">
        <v>1</v>
      </c>
      <c r="G968">
        <v>1</v>
      </c>
      <c r="H968">
        <v>3</v>
      </c>
      <c r="I968" t="s">
        <v>1428</v>
      </c>
      <c r="J968" t="s">
        <v>1429</v>
      </c>
      <c r="K968" t="s">
        <v>1430</v>
      </c>
      <c r="L968">
        <v>1374</v>
      </c>
      <c r="N968">
        <v>1013</v>
      </c>
      <c r="O968" t="s">
        <v>1431</v>
      </c>
      <c r="P968" t="s">
        <v>1431</v>
      </c>
      <c r="Q968">
        <v>1</v>
      </c>
      <c r="X968">
        <v>1.1100000000000001</v>
      </c>
      <c r="Y968">
        <v>1</v>
      </c>
      <c r="Z968">
        <v>0</v>
      </c>
      <c r="AA968">
        <v>0</v>
      </c>
      <c r="AB968">
        <v>0</v>
      </c>
      <c r="AC968">
        <v>0</v>
      </c>
      <c r="AD968">
        <v>1</v>
      </c>
      <c r="AE968">
        <v>0</v>
      </c>
      <c r="AF968" t="s">
        <v>3</v>
      </c>
      <c r="AG968">
        <v>1.1100000000000001</v>
      </c>
      <c r="AH968">
        <v>2</v>
      </c>
      <c r="AI968">
        <v>48586240</v>
      </c>
      <c r="AJ968">
        <v>868</v>
      </c>
      <c r="AK968">
        <v>0</v>
      </c>
      <c r="AL968">
        <v>0</v>
      </c>
      <c r="AM968">
        <v>0</v>
      </c>
      <c r="AN968">
        <v>0</v>
      </c>
      <c r="AO968">
        <v>0</v>
      </c>
      <c r="AP968">
        <v>0</v>
      </c>
      <c r="AQ968">
        <v>0</v>
      </c>
      <c r="AR968">
        <v>0</v>
      </c>
    </row>
    <row r="969" spans="1:44">
      <c r="A969">
        <f>ROW(Source!A388)</f>
        <v>388</v>
      </c>
      <c r="B969">
        <v>48586260</v>
      </c>
      <c r="C969">
        <v>48586251</v>
      </c>
      <c r="D969">
        <v>23351341</v>
      </c>
      <c r="E969">
        <v>1</v>
      </c>
      <c r="F969">
        <v>1</v>
      </c>
      <c r="G969">
        <v>1</v>
      </c>
      <c r="H969">
        <v>1</v>
      </c>
      <c r="I969" t="s">
        <v>1546</v>
      </c>
      <c r="J969" t="s">
        <v>3</v>
      </c>
      <c r="K969" t="s">
        <v>1547</v>
      </c>
      <c r="L969">
        <v>1369</v>
      </c>
      <c r="N969">
        <v>1013</v>
      </c>
      <c r="O969" t="s">
        <v>991</v>
      </c>
      <c r="P969" t="s">
        <v>991</v>
      </c>
      <c r="Q969">
        <v>1</v>
      </c>
      <c r="X969">
        <v>2.82</v>
      </c>
      <c r="Y969">
        <v>0</v>
      </c>
      <c r="Z969">
        <v>0</v>
      </c>
      <c r="AA969">
        <v>0</v>
      </c>
      <c r="AB969">
        <v>8.7899999999999991</v>
      </c>
      <c r="AC969">
        <v>0</v>
      </c>
      <c r="AD969">
        <v>1</v>
      </c>
      <c r="AE969">
        <v>1</v>
      </c>
      <c r="AF969" t="s">
        <v>3</v>
      </c>
      <c r="AG969">
        <v>2.82</v>
      </c>
      <c r="AH969">
        <v>2</v>
      </c>
      <c r="AI969">
        <v>48586252</v>
      </c>
      <c r="AJ969">
        <v>869</v>
      </c>
      <c r="AK969">
        <v>0</v>
      </c>
      <c r="AL969">
        <v>0</v>
      </c>
      <c r="AM969">
        <v>0</v>
      </c>
      <c r="AN969">
        <v>0</v>
      </c>
      <c r="AO969">
        <v>0</v>
      </c>
      <c r="AP969">
        <v>0</v>
      </c>
      <c r="AQ969">
        <v>0</v>
      </c>
      <c r="AR969">
        <v>0</v>
      </c>
    </row>
    <row r="970" spans="1:44">
      <c r="A970">
        <f>ROW(Source!A388)</f>
        <v>388</v>
      </c>
      <c r="B970">
        <v>48586261</v>
      </c>
      <c r="C970">
        <v>48586251</v>
      </c>
      <c r="D970">
        <v>121548</v>
      </c>
      <c r="E970">
        <v>1</v>
      </c>
      <c r="F970">
        <v>1</v>
      </c>
      <c r="G970">
        <v>1</v>
      </c>
      <c r="H970">
        <v>1</v>
      </c>
      <c r="I970" t="s">
        <v>24</v>
      </c>
      <c r="J970" t="s">
        <v>3</v>
      </c>
      <c r="K970" t="s">
        <v>992</v>
      </c>
      <c r="L970">
        <v>608254</v>
      </c>
      <c r="N970">
        <v>1013</v>
      </c>
      <c r="O970" t="s">
        <v>993</v>
      </c>
      <c r="P970" t="s">
        <v>993</v>
      </c>
      <c r="Q970">
        <v>1</v>
      </c>
      <c r="X970">
        <v>0.01</v>
      </c>
      <c r="Y970">
        <v>0</v>
      </c>
      <c r="Z970">
        <v>0</v>
      </c>
      <c r="AA970">
        <v>0</v>
      </c>
      <c r="AB970">
        <v>0</v>
      </c>
      <c r="AC970">
        <v>0</v>
      </c>
      <c r="AD970">
        <v>1</v>
      </c>
      <c r="AE970">
        <v>2</v>
      </c>
      <c r="AF970" t="s">
        <v>3</v>
      </c>
      <c r="AG970">
        <v>0.01</v>
      </c>
      <c r="AH970">
        <v>2</v>
      </c>
      <c r="AI970">
        <v>48586253</v>
      </c>
      <c r="AJ970">
        <v>870</v>
      </c>
      <c r="AK970">
        <v>0</v>
      </c>
      <c r="AL970">
        <v>0</v>
      </c>
      <c r="AM970">
        <v>0</v>
      </c>
      <c r="AN970">
        <v>0</v>
      </c>
      <c r="AO970">
        <v>0</v>
      </c>
      <c r="AP970">
        <v>0</v>
      </c>
      <c r="AQ970">
        <v>0</v>
      </c>
      <c r="AR970">
        <v>0</v>
      </c>
    </row>
    <row r="971" spans="1:44">
      <c r="A971">
        <f>ROW(Source!A388)</f>
        <v>388</v>
      </c>
      <c r="B971">
        <v>48586262</v>
      </c>
      <c r="C971">
        <v>48586251</v>
      </c>
      <c r="D971">
        <v>40546999</v>
      </c>
      <c r="E971">
        <v>1</v>
      </c>
      <c r="F971">
        <v>1</v>
      </c>
      <c r="G971">
        <v>1</v>
      </c>
      <c r="H971">
        <v>2</v>
      </c>
      <c r="I971" t="s">
        <v>1414</v>
      </c>
      <c r="J971" t="s">
        <v>1415</v>
      </c>
      <c r="K971" t="s">
        <v>1416</v>
      </c>
      <c r="L971">
        <v>1368</v>
      </c>
      <c r="N971">
        <v>1011</v>
      </c>
      <c r="O971" t="s">
        <v>997</v>
      </c>
      <c r="P971" t="s">
        <v>997</v>
      </c>
      <c r="Q971">
        <v>1</v>
      </c>
      <c r="X971">
        <v>0.01</v>
      </c>
      <c r="Y971">
        <v>0</v>
      </c>
      <c r="Z971">
        <v>138.54</v>
      </c>
      <c r="AA971">
        <v>12.1</v>
      </c>
      <c r="AB971">
        <v>0</v>
      </c>
      <c r="AC971">
        <v>0</v>
      </c>
      <c r="AD971">
        <v>1</v>
      </c>
      <c r="AE971">
        <v>0</v>
      </c>
      <c r="AF971" t="s">
        <v>3</v>
      </c>
      <c r="AG971">
        <v>0.01</v>
      </c>
      <c r="AH971">
        <v>2</v>
      </c>
      <c r="AI971">
        <v>48586254</v>
      </c>
      <c r="AJ971">
        <v>871</v>
      </c>
      <c r="AK971">
        <v>0</v>
      </c>
      <c r="AL971">
        <v>0</v>
      </c>
      <c r="AM971">
        <v>0</v>
      </c>
      <c r="AN971">
        <v>0</v>
      </c>
      <c r="AO971">
        <v>0</v>
      </c>
      <c r="AP971">
        <v>0</v>
      </c>
      <c r="AQ971">
        <v>0</v>
      </c>
      <c r="AR971">
        <v>0</v>
      </c>
    </row>
    <row r="972" spans="1:44">
      <c r="A972">
        <f>ROW(Source!A388)</f>
        <v>388</v>
      </c>
      <c r="B972">
        <v>48586263</v>
      </c>
      <c r="C972">
        <v>48586251</v>
      </c>
      <c r="D972">
        <v>40548857</v>
      </c>
      <c r="E972">
        <v>1</v>
      </c>
      <c r="F972">
        <v>1</v>
      </c>
      <c r="G972">
        <v>1</v>
      </c>
      <c r="H972">
        <v>2</v>
      </c>
      <c r="I972" t="s">
        <v>1028</v>
      </c>
      <c r="J972" t="s">
        <v>1029</v>
      </c>
      <c r="K972" t="s">
        <v>1030</v>
      </c>
      <c r="L972">
        <v>1368</v>
      </c>
      <c r="N972">
        <v>1011</v>
      </c>
      <c r="O972" t="s">
        <v>997</v>
      </c>
      <c r="P972" t="s">
        <v>997</v>
      </c>
      <c r="Q972">
        <v>1</v>
      </c>
      <c r="X972">
        <v>0.01</v>
      </c>
      <c r="Y972">
        <v>0</v>
      </c>
      <c r="Z972">
        <v>91.76</v>
      </c>
      <c r="AA972">
        <v>10.35</v>
      </c>
      <c r="AB972">
        <v>0</v>
      </c>
      <c r="AC972">
        <v>0</v>
      </c>
      <c r="AD972">
        <v>1</v>
      </c>
      <c r="AE972">
        <v>0</v>
      </c>
      <c r="AF972" t="s">
        <v>3</v>
      </c>
      <c r="AG972">
        <v>0.01</v>
      </c>
      <c r="AH972">
        <v>2</v>
      </c>
      <c r="AI972">
        <v>48586255</v>
      </c>
      <c r="AJ972">
        <v>872</v>
      </c>
      <c r="AK972">
        <v>0</v>
      </c>
      <c r="AL972">
        <v>0</v>
      </c>
      <c r="AM972">
        <v>0</v>
      </c>
      <c r="AN972">
        <v>0</v>
      </c>
      <c r="AO972">
        <v>0</v>
      </c>
      <c r="AP972">
        <v>0</v>
      </c>
      <c r="AQ972">
        <v>0</v>
      </c>
      <c r="AR972">
        <v>0</v>
      </c>
    </row>
    <row r="973" spans="1:44">
      <c r="A973">
        <f>ROW(Source!A388)</f>
        <v>388</v>
      </c>
      <c r="B973">
        <v>48586264</v>
      </c>
      <c r="C973">
        <v>48586251</v>
      </c>
      <c r="D973">
        <v>40485257</v>
      </c>
      <c r="E973">
        <v>1</v>
      </c>
      <c r="F973">
        <v>1</v>
      </c>
      <c r="G973">
        <v>1</v>
      </c>
      <c r="H973">
        <v>3</v>
      </c>
      <c r="I973" t="s">
        <v>1422</v>
      </c>
      <c r="J973" t="s">
        <v>1423</v>
      </c>
      <c r="K973" t="s">
        <v>1424</v>
      </c>
      <c r="L973">
        <v>1346</v>
      </c>
      <c r="N973">
        <v>1009</v>
      </c>
      <c r="O973" t="s">
        <v>220</v>
      </c>
      <c r="P973" t="s">
        <v>220</v>
      </c>
      <c r="Q973">
        <v>1</v>
      </c>
      <c r="X973">
        <v>0.05</v>
      </c>
      <c r="Y973">
        <v>29.04</v>
      </c>
      <c r="Z973">
        <v>0</v>
      </c>
      <c r="AA973">
        <v>0</v>
      </c>
      <c r="AB973">
        <v>0</v>
      </c>
      <c r="AC973">
        <v>0</v>
      </c>
      <c r="AD973">
        <v>1</v>
      </c>
      <c r="AE973">
        <v>0</v>
      </c>
      <c r="AF973" t="s">
        <v>3</v>
      </c>
      <c r="AG973">
        <v>0.05</v>
      </c>
      <c r="AH973">
        <v>2</v>
      </c>
      <c r="AI973">
        <v>48586256</v>
      </c>
      <c r="AJ973">
        <v>873</v>
      </c>
      <c r="AK973">
        <v>0</v>
      </c>
      <c r="AL973">
        <v>0</v>
      </c>
      <c r="AM973">
        <v>0</v>
      </c>
      <c r="AN973">
        <v>0</v>
      </c>
      <c r="AO973">
        <v>0</v>
      </c>
      <c r="AP973">
        <v>0</v>
      </c>
      <c r="AQ973">
        <v>0</v>
      </c>
      <c r="AR973">
        <v>0</v>
      </c>
    </row>
    <row r="974" spans="1:44">
      <c r="A974">
        <f>ROW(Source!A388)</f>
        <v>388</v>
      </c>
      <c r="B974">
        <v>48586265</v>
      </c>
      <c r="C974">
        <v>48586251</v>
      </c>
      <c r="D974">
        <v>40485665</v>
      </c>
      <c r="E974">
        <v>1</v>
      </c>
      <c r="F974">
        <v>1</v>
      </c>
      <c r="G974">
        <v>1</v>
      </c>
      <c r="H974">
        <v>3</v>
      </c>
      <c r="I974" t="s">
        <v>1563</v>
      </c>
      <c r="J974" t="s">
        <v>1564</v>
      </c>
      <c r="K974" t="s">
        <v>1565</v>
      </c>
      <c r="L974">
        <v>1308</v>
      </c>
      <c r="N974">
        <v>1003</v>
      </c>
      <c r="O974" t="s">
        <v>842</v>
      </c>
      <c r="P974" t="s">
        <v>842</v>
      </c>
      <c r="Q974">
        <v>100</v>
      </c>
      <c r="X974">
        <v>0.05</v>
      </c>
      <c r="Y974">
        <v>121.8</v>
      </c>
      <c r="Z974">
        <v>0</v>
      </c>
      <c r="AA974">
        <v>0</v>
      </c>
      <c r="AB974">
        <v>0</v>
      </c>
      <c r="AC974">
        <v>0</v>
      </c>
      <c r="AD974">
        <v>1</v>
      </c>
      <c r="AE974">
        <v>0</v>
      </c>
      <c r="AF974" t="s">
        <v>3</v>
      </c>
      <c r="AG974">
        <v>0.05</v>
      </c>
      <c r="AH974">
        <v>2</v>
      </c>
      <c r="AI974">
        <v>48586257</v>
      </c>
      <c r="AJ974">
        <v>874</v>
      </c>
      <c r="AK974">
        <v>0</v>
      </c>
      <c r="AL974">
        <v>0</v>
      </c>
      <c r="AM974">
        <v>0</v>
      </c>
      <c r="AN974">
        <v>0</v>
      </c>
      <c r="AO974">
        <v>0</v>
      </c>
      <c r="AP974">
        <v>0</v>
      </c>
      <c r="AQ974">
        <v>0</v>
      </c>
      <c r="AR974">
        <v>0</v>
      </c>
    </row>
    <row r="975" spans="1:44">
      <c r="A975">
        <f>ROW(Source!A388)</f>
        <v>388</v>
      </c>
      <c r="B975">
        <v>48586266</v>
      </c>
      <c r="C975">
        <v>48586251</v>
      </c>
      <c r="D975">
        <v>40485704</v>
      </c>
      <c r="E975">
        <v>1</v>
      </c>
      <c r="F975">
        <v>1</v>
      </c>
      <c r="G975">
        <v>1</v>
      </c>
      <c r="H975">
        <v>3</v>
      </c>
      <c r="I975" t="s">
        <v>1497</v>
      </c>
      <c r="J975" t="s">
        <v>1498</v>
      </c>
      <c r="K975" t="s">
        <v>1499</v>
      </c>
      <c r="L975">
        <v>1346</v>
      </c>
      <c r="N975">
        <v>1009</v>
      </c>
      <c r="O975" t="s">
        <v>220</v>
      </c>
      <c r="P975" t="s">
        <v>220</v>
      </c>
      <c r="Q975">
        <v>1</v>
      </c>
      <c r="X975">
        <v>0.16</v>
      </c>
      <c r="Y975">
        <v>31</v>
      </c>
      <c r="Z975">
        <v>0</v>
      </c>
      <c r="AA975">
        <v>0</v>
      </c>
      <c r="AB975">
        <v>0</v>
      </c>
      <c r="AC975">
        <v>0</v>
      </c>
      <c r="AD975">
        <v>1</v>
      </c>
      <c r="AE975">
        <v>0</v>
      </c>
      <c r="AF975" t="s">
        <v>3</v>
      </c>
      <c r="AG975">
        <v>0.16</v>
      </c>
      <c r="AH975">
        <v>2</v>
      </c>
      <c r="AI975">
        <v>48586258</v>
      </c>
      <c r="AJ975">
        <v>875</v>
      </c>
      <c r="AK975">
        <v>0</v>
      </c>
      <c r="AL975">
        <v>0</v>
      </c>
      <c r="AM975">
        <v>0</v>
      </c>
      <c r="AN975">
        <v>0</v>
      </c>
      <c r="AO975">
        <v>0</v>
      </c>
      <c r="AP975">
        <v>0</v>
      </c>
      <c r="AQ975">
        <v>0</v>
      </c>
      <c r="AR975">
        <v>0</v>
      </c>
    </row>
    <row r="976" spans="1:44">
      <c r="A976">
        <f>ROW(Source!A388)</f>
        <v>388</v>
      </c>
      <c r="B976">
        <v>48586267</v>
      </c>
      <c r="C976">
        <v>48586251</v>
      </c>
      <c r="D976">
        <v>40546487</v>
      </c>
      <c r="E976">
        <v>1</v>
      </c>
      <c r="F976">
        <v>1</v>
      </c>
      <c r="G976">
        <v>1</v>
      </c>
      <c r="H976">
        <v>3</v>
      </c>
      <c r="I976" t="s">
        <v>1428</v>
      </c>
      <c r="J976" t="s">
        <v>1429</v>
      </c>
      <c r="K976" t="s">
        <v>1430</v>
      </c>
      <c r="L976">
        <v>1374</v>
      </c>
      <c r="N976">
        <v>1013</v>
      </c>
      <c r="O976" t="s">
        <v>1431</v>
      </c>
      <c r="P976" t="s">
        <v>1431</v>
      </c>
      <c r="Q976">
        <v>1</v>
      </c>
      <c r="X976">
        <v>0.5</v>
      </c>
      <c r="Y976">
        <v>1</v>
      </c>
      <c r="Z976">
        <v>0</v>
      </c>
      <c r="AA976">
        <v>0</v>
      </c>
      <c r="AB976">
        <v>0</v>
      </c>
      <c r="AC976">
        <v>0</v>
      </c>
      <c r="AD976">
        <v>1</v>
      </c>
      <c r="AE976">
        <v>0</v>
      </c>
      <c r="AF976" t="s">
        <v>3</v>
      </c>
      <c r="AG976">
        <v>0.5</v>
      </c>
      <c r="AH976">
        <v>2</v>
      </c>
      <c r="AI976">
        <v>48586259</v>
      </c>
      <c r="AJ976">
        <v>876</v>
      </c>
      <c r="AK976">
        <v>0</v>
      </c>
      <c r="AL976">
        <v>0</v>
      </c>
      <c r="AM976">
        <v>0</v>
      </c>
      <c r="AN976">
        <v>0</v>
      </c>
      <c r="AO976">
        <v>0</v>
      </c>
      <c r="AP976">
        <v>0</v>
      </c>
      <c r="AQ976">
        <v>0</v>
      </c>
      <c r="AR976">
        <v>0</v>
      </c>
    </row>
    <row r="977" spans="1:44">
      <c r="A977">
        <f>ROW(Source!A396)</f>
        <v>396</v>
      </c>
      <c r="B977">
        <v>48586283</v>
      </c>
      <c r="C977">
        <v>48586275</v>
      </c>
      <c r="D977">
        <v>23355901</v>
      </c>
      <c r="E977">
        <v>1</v>
      </c>
      <c r="F977">
        <v>1</v>
      </c>
      <c r="G977">
        <v>1</v>
      </c>
      <c r="H977">
        <v>1</v>
      </c>
      <c r="I977" t="s">
        <v>1412</v>
      </c>
      <c r="J977" t="s">
        <v>3</v>
      </c>
      <c r="K977" t="s">
        <v>1413</v>
      </c>
      <c r="L977">
        <v>1369</v>
      </c>
      <c r="N977">
        <v>1013</v>
      </c>
      <c r="O977" t="s">
        <v>991</v>
      </c>
      <c r="P977" t="s">
        <v>991</v>
      </c>
      <c r="Q977">
        <v>1</v>
      </c>
      <c r="X977">
        <v>0.96</v>
      </c>
      <c r="Y977">
        <v>0</v>
      </c>
      <c r="Z977">
        <v>0</v>
      </c>
      <c r="AA977">
        <v>0</v>
      </c>
      <c r="AB977">
        <v>9.27</v>
      </c>
      <c r="AC977">
        <v>0</v>
      </c>
      <c r="AD977">
        <v>1</v>
      </c>
      <c r="AE977">
        <v>1</v>
      </c>
      <c r="AF977" t="s">
        <v>3</v>
      </c>
      <c r="AG977">
        <v>0.96</v>
      </c>
      <c r="AH977">
        <v>2</v>
      </c>
      <c r="AI977">
        <v>48586276</v>
      </c>
      <c r="AJ977">
        <v>877</v>
      </c>
      <c r="AK977">
        <v>0</v>
      </c>
      <c r="AL977">
        <v>0</v>
      </c>
      <c r="AM977">
        <v>0</v>
      </c>
      <c r="AN977">
        <v>0</v>
      </c>
      <c r="AO977">
        <v>0</v>
      </c>
      <c r="AP977">
        <v>0</v>
      </c>
      <c r="AQ977">
        <v>0</v>
      </c>
      <c r="AR977">
        <v>0</v>
      </c>
    </row>
    <row r="978" spans="1:44">
      <c r="A978">
        <f>ROW(Source!A396)</f>
        <v>396</v>
      </c>
      <c r="B978">
        <v>48586284</v>
      </c>
      <c r="C978">
        <v>48586275</v>
      </c>
      <c r="D978">
        <v>121548</v>
      </c>
      <c r="E978">
        <v>1</v>
      </c>
      <c r="F978">
        <v>1</v>
      </c>
      <c r="G978">
        <v>1</v>
      </c>
      <c r="H978">
        <v>1</v>
      </c>
      <c r="I978" t="s">
        <v>24</v>
      </c>
      <c r="J978" t="s">
        <v>3</v>
      </c>
      <c r="K978" t="s">
        <v>992</v>
      </c>
      <c r="L978">
        <v>608254</v>
      </c>
      <c r="N978">
        <v>1013</v>
      </c>
      <c r="O978" t="s">
        <v>993</v>
      </c>
      <c r="P978" t="s">
        <v>993</v>
      </c>
      <c r="Q978">
        <v>1</v>
      </c>
      <c r="X978">
        <v>0.01</v>
      </c>
      <c r="Y978">
        <v>0</v>
      </c>
      <c r="Z978">
        <v>0</v>
      </c>
      <c r="AA978">
        <v>0</v>
      </c>
      <c r="AB978">
        <v>0</v>
      </c>
      <c r="AC978">
        <v>0</v>
      </c>
      <c r="AD978">
        <v>1</v>
      </c>
      <c r="AE978">
        <v>2</v>
      </c>
      <c r="AF978" t="s">
        <v>3</v>
      </c>
      <c r="AG978">
        <v>0.01</v>
      </c>
      <c r="AH978">
        <v>2</v>
      </c>
      <c r="AI978">
        <v>48586277</v>
      </c>
      <c r="AJ978">
        <v>878</v>
      </c>
      <c r="AK978">
        <v>0</v>
      </c>
      <c r="AL978">
        <v>0</v>
      </c>
      <c r="AM978">
        <v>0</v>
      </c>
      <c r="AN978">
        <v>0</v>
      </c>
      <c r="AO978">
        <v>0</v>
      </c>
      <c r="AP978">
        <v>0</v>
      </c>
      <c r="AQ978">
        <v>0</v>
      </c>
      <c r="AR978">
        <v>0</v>
      </c>
    </row>
    <row r="979" spans="1:44">
      <c r="A979">
        <f>ROW(Source!A396)</f>
        <v>396</v>
      </c>
      <c r="B979">
        <v>48586285</v>
      </c>
      <c r="C979">
        <v>48586275</v>
      </c>
      <c r="D979">
        <v>40546999</v>
      </c>
      <c r="E979">
        <v>1</v>
      </c>
      <c r="F979">
        <v>1</v>
      </c>
      <c r="G979">
        <v>1</v>
      </c>
      <c r="H979">
        <v>2</v>
      </c>
      <c r="I979" t="s">
        <v>1414</v>
      </c>
      <c r="J979" t="s">
        <v>1415</v>
      </c>
      <c r="K979" t="s">
        <v>1416</v>
      </c>
      <c r="L979">
        <v>1368</v>
      </c>
      <c r="N979">
        <v>1011</v>
      </c>
      <c r="O979" t="s">
        <v>997</v>
      </c>
      <c r="P979" t="s">
        <v>997</v>
      </c>
      <c r="Q979">
        <v>1</v>
      </c>
      <c r="X979">
        <v>0.01</v>
      </c>
      <c r="Y979">
        <v>0</v>
      </c>
      <c r="Z979">
        <v>138.54</v>
      </c>
      <c r="AA979">
        <v>12.1</v>
      </c>
      <c r="AB979">
        <v>0</v>
      </c>
      <c r="AC979">
        <v>0</v>
      </c>
      <c r="AD979">
        <v>1</v>
      </c>
      <c r="AE979">
        <v>0</v>
      </c>
      <c r="AF979" t="s">
        <v>3</v>
      </c>
      <c r="AG979">
        <v>0.01</v>
      </c>
      <c r="AH979">
        <v>2</v>
      </c>
      <c r="AI979">
        <v>48586278</v>
      </c>
      <c r="AJ979">
        <v>879</v>
      </c>
      <c r="AK979">
        <v>0</v>
      </c>
      <c r="AL979">
        <v>0</v>
      </c>
      <c r="AM979">
        <v>0</v>
      </c>
      <c r="AN979">
        <v>0</v>
      </c>
      <c r="AO979">
        <v>0</v>
      </c>
      <c r="AP979">
        <v>0</v>
      </c>
      <c r="AQ979">
        <v>0</v>
      </c>
      <c r="AR979">
        <v>0</v>
      </c>
    </row>
    <row r="980" spans="1:44">
      <c r="A980">
        <f>ROW(Source!A396)</f>
        <v>396</v>
      </c>
      <c r="B980">
        <v>48586286</v>
      </c>
      <c r="C980">
        <v>48586275</v>
      </c>
      <c r="D980">
        <v>40548544</v>
      </c>
      <c r="E980">
        <v>1</v>
      </c>
      <c r="F980">
        <v>1</v>
      </c>
      <c r="G980">
        <v>1</v>
      </c>
      <c r="H980">
        <v>2</v>
      </c>
      <c r="I980" t="s">
        <v>1110</v>
      </c>
      <c r="J980" t="s">
        <v>1111</v>
      </c>
      <c r="K980" t="s">
        <v>1112</v>
      </c>
      <c r="L980">
        <v>1368</v>
      </c>
      <c r="N980">
        <v>1011</v>
      </c>
      <c r="O980" t="s">
        <v>997</v>
      </c>
      <c r="P980" t="s">
        <v>997</v>
      </c>
      <c r="Q980">
        <v>1</v>
      </c>
      <c r="X980">
        <v>0.17</v>
      </c>
      <c r="Y980">
        <v>0</v>
      </c>
      <c r="Z980">
        <v>2.15</v>
      </c>
      <c r="AA980">
        <v>0</v>
      </c>
      <c r="AB980">
        <v>0</v>
      </c>
      <c r="AC980">
        <v>0</v>
      </c>
      <c r="AD980">
        <v>1</v>
      </c>
      <c r="AE980">
        <v>0</v>
      </c>
      <c r="AF980" t="s">
        <v>3</v>
      </c>
      <c r="AG980">
        <v>0.17</v>
      </c>
      <c r="AH980">
        <v>2</v>
      </c>
      <c r="AI980">
        <v>48586279</v>
      </c>
      <c r="AJ980">
        <v>880</v>
      </c>
      <c r="AK980">
        <v>0</v>
      </c>
      <c r="AL980">
        <v>0</v>
      </c>
      <c r="AM980">
        <v>0</v>
      </c>
      <c r="AN980">
        <v>0</v>
      </c>
      <c r="AO980">
        <v>0</v>
      </c>
      <c r="AP980">
        <v>0</v>
      </c>
      <c r="AQ980">
        <v>0</v>
      </c>
      <c r="AR980">
        <v>0</v>
      </c>
    </row>
    <row r="981" spans="1:44">
      <c r="A981">
        <f>ROW(Source!A396)</f>
        <v>396</v>
      </c>
      <c r="B981">
        <v>48586287</v>
      </c>
      <c r="C981">
        <v>48586275</v>
      </c>
      <c r="D981">
        <v>40548857</v>
      </c>
      <c r="E981">
        <v>1</v>
      </c>
      <c r="F981">
        <v>1</v>
      </c>
      <c r="G981">
        <v>1</v>
      </c>
      <c r="H981">
        <v>2</v>
      </c>
      <c r="I981" t="s">
        <v>1028</v>
      </c>
      <c r="J981" t="s">
        <v>1029</v>
      </c>
      <c r="K981" t="s">
        <v>1030</v>
      </c>
      <c r="L981">
        <v>1368</v>
      </c>
      <c r="N981">
        <v>1011</v>
      </c>
      <c r="O981" t="s">
        <v>997</v>
      </c>
      <c r="P981" t="s">
        <v>997</v>
      </c>
      <c r="Q981">
        <v>1</v>
      </c>
      <c r="X981">
        <v>0.01</v>
      </c>
      <c r="Y981">
        <v>0</v>
      </c>
      <c r="Z981">
        <v>91.76</v>
      </c>
      <c r="AA981">
        <v>10.35</v>
      </c>
      <c r="AB981">
        <v>0</v>
      </c>
      <c r="AC981">
        <v>0</v>
      </c>
      <c r="AD981">
        <v>1</v>
      </c>
      <c r="AE981">
        <v>0</v>
      </c>
      <c r="AF981" t="s">
        <v>3</v>
      </c>
      <c r="AG981">
        <v>0.01</v>
      </c>
      <c r="AH981">
        <v>2</v>
      </c>
      <c r="AI981">
        <v>48586280</v>
      </c>
      <c r="AJ981">
        <v>881</v>
      </c>
      <c r="AK981">
        <v>0</v>
      </c>
      <c r="AL981">
        <v>0</v>
      </c>
      <c r="AM981">
        <v>0</v>
      </c>
      <c r="AN981">
        <v>0</v>
      </c>
      <c r="AO981">
        <v>0</v>
      </c>
      <c r="AP981">
        <v>0</v>
      </c>
      <c r="AQ981">
        <v>0</v>
      </c>
      <c r="AR981">
        <v>0</v>
      </c>
    </row>
    <row r="982" spans="1:44">
      <c r="A982">
        <f>ROW(Source!A396)</f>
        <v>396</v>
      </c>
      <c r="B982">
        <v>48586288</v>
      </c>
      <c r="C982">
        <v>48586275</v>
      </c>
      <c r="D982">
        <v>40489264</v>
      </c>
      <c r="E982">
        <v>1</v>
      </c>
      <c r="F982">
        <v>1</v>
      </c>
      <c r="G982">
        <v>1</v>
      </c>
      <c r="H982">
        <v>3</v>
      </c>
      <c r="I982" t="s">
        <v>1500</v>
      </c>
      <c r="J982" t="s">
        <v>1501</v>
      </c>
      <c r="K982" t="s">
        <v>1502</v>
      </c>
      <c r="L982">
        <v>1355</v>
      </c>
      <c r="N982">
        <v>1010</v>
      </c>
      <c r="O982" t="s">
        <v>817</v>
      </c>
      <c r="P982" t="s">
        <v>817</v>
      </c>
      <c r="Q982">
        <v>100</v>
      </c>
      <c r="X982">
        <v>2.7E-2</v>
      </c>
      <c r="Y982">
        <v>87.29</v>
      </c>
      <c r="Z982">
        <v>0</v>
      </c>
      <c r="AA982">
        <v>0</v>
      </c>
      <c r="AB982">
        <v>0</v>
      </c>
      <c r="AC982">
        <v>0</v>
      </c>
      <c r="AD982">
        <v>1</v>
      </c>
      <c r="AE982">
        <v>0</v>
      </c>
      <c r="AF982" t="s">
        <v>3</v>
      </c>
      <c r="AG982">
        <v>2.7E-2</v>
      </c>
      <c r="AH982">
        <v>2</v>
      </c>
      <c r="AI982">
        <v>48586281</v>
      </c>
      <c r="AJ982">
        <v>882</v>
      </c>
      <c r="AK982">
        <v>0</v>
      </c>
      <c r="AL982">
        <v>0</v>
      </c>
      <c r="AM982">
        <v>0</v>
      </c>
      <c r="AN982">
        <v>0</v>
      </c>
      <c r="AO982">
        <v>0</v>
      </c>
      <c r="AP982">
        <v>0</v>
      </c>
      <c r="AQ982">
        <v>0</v>
      </c>
      <c r="AR982">
        <v>0</v>
      </c>
    </row>
    <row r="983" spans="1:44">
      <c r="A983">
        <f>ROW(Source!A396)</f>
        <v>396</v>
      </c>
      <c r="B983">
        <v>48586289</v>
      </c>
      <c r="C983">
        <v>48586275</v>
      </c>
      <c r="D983">
        <v>40546487</v>
      </c>
      <c r="E983">
        <v>1</v>
      </c>
      <c r="F983">
        <v>1</v>
      </c>
      <c r="G983">
        <v>1</v>
      </c>
      <c r="H983">
        <v>3</v>
      </c>
      <c r="I983" t="s">
        <v>1428</v>
      </c>
      <c r="J983" t="s">
        <v>1429</v>
      </c>
      <c r="K983" t="s">
        <v>1430</v>
      </c>
      <c r="L983">
        <v>1374</v>
      </c>
      <c r="N983">
        <v>1013</v>
      </c>
      <c r="O983" t="s">
        <v>1431</v>
      </c>
      <c r="P983" t="s">
        <v>1431</v>
      </c>
      <c r="Q983">
        <v>1</v>
      </c>
      <c r="X983">
        <v>0.18</v>
      </c>
      <c r="Y983">
        <v>1</v>
      </c>
      <c r="Z983">
        <v>0</v>
      </c>
      <c r="AA983">
        <v>0</v>
      </c>
      <c r="AB983">
        <v>0</v>
      </c>
      <c r="AC983">
        <v>0</v>
      </c>
      <c r="AD983">
        <v>1</v>
      </c>
      <c r="AE983">
        <v>0</v>
      </c>
      <c r="AF983" t="s">
        <v>3</v>
      </c>
      <c r="AG983">
        <v>0.18</v>
      </c>
      <c r="AH983">
        <v>2</v>
      </c>
      <c r="AI983">
        <v>48586282</v>
      </c>
      <c r="AJ983">
        <v>883</v>
      </c>
      <c r="AK983">
        <v>0</v>
      </c>
      <c r="AL983">
        <v>0</v>
      </c>
      <c r="AM983">
        <v>0</v>
      </c>
      <c r="AN983">
        <v>0</v>
      </c>
      <c r="AO983">
        <v>0</v>
      </c>
      <c r="AP983">
        <v>0</v>
      </c>
      <c r="AQ983">
        <v>0</v>
      </c>
      <c r="AR983">
        <v>0</v>
      </c>
    </row>
    <row r="984" spans="1:44">
      <c r="A984">
        <f>ROW(Source!A400)</f>
        <v>400</v>
      </c>
      <c r="B984">
        <v>48586304</v>
      </c>
      <c r="C984">
        <v>48586293</v>
      </c>
      <c r="D984">
        <v>23355901</v>
      </c>
      <c r="E984">
        <v>1</v>
      </c>
      <c r="F984">
        <v>1</v>
      </c>
      <c r="G984">
        <v>1</v>
      </c>
      <c r="H984">
        <v>1</v>
      </c>
      <c r="I984" t="s">
        <v>1412</v>
      </c>
      <c r="J984" t="s">
        <v>3</v>
      </c>
      <c r="K984" t="s">
        <v>1413</v>
      </c>
      <c r="L984">
        <v>1369</v>
      </c>
      <c r="N984">
        <v>1013</v>
      </c>
      <c r="O984" t="s">
        <v>991</v>
      </c>
      <c r="P984" t="s">
        <v>991</v>
      </c>
      <c r="Q984">
        <v>1</v>
      </c>
      <c r="X984">
        <v>70.64</v>
      </c>
      <c r="Y984">
        <v>0</v>
      </c>
      <c r="Z984">
        <v>0</v>
      </c>
      <c r="AA984">
        <v>0</v>
      </c>
      <c r="AB984">
        <v>9.27</v>
      </c>
      <c r="AC984">
        <v>0</v>
      </c>
      <c r="AD984">
        <v>1</v>
      </c>
      <c r="AE984">
        <v>1</v>
      </c>
      <c r="AF984" t="s">
        <v>3</v>
      </c>
      <c r="AG984">
        <v>70.64</v>
      </c>
      <c r="AH984">
        <v>2</v>
      </c>
      <c r="AI984">
        <v>48586294</v>
      </c>
      <c r="AJ984">
        <v>884</v>
      </c>
      <c r="AK984">
        <v>0</v>
      </c>
      <c r="AL984">
        <v>0</v>
      </c>
      <c r="AM984">
        <v>0</v>
      </c>
      <c r="AN984">
        <v>0</v>
      </c>
      <c r="AO984">
        <v>0</v>
      </c>
      <c r="AP984">
        <v>0</v>
      </c>
      <c r="AQ984">
        <v>0</v>
      </c>
      <c r="AR984">
        <v>0</v>
      </c>
    </row>
    <row r="985" spans="1:44">
      <c r="A985">
        <f>ROW(Source!A400)</f>
        <v>400</v>
      </c>
      <c r="B985">
        <v>48586305</v>
      </c>
      <c r="C985">
        <v>48586293</v>
      </c>
      <c r="D985">
        <v>121548</v>
      </c>
      <c r="E985">
        <v>1</v>
      </c>
      <c r="F985">
        <v>1</v>
      </c>
      <c r="G985">
        <v>1</v>
      </c>
      <c r="H985">
        <v>1</v>
      </c>
      <c r="I985" t="s">
        <v>24</v>
      </c>
      <c r="J985" t="s">
        <v>3</v>
      </c>
      <c r="K985" t="s">
        <v>992</v>
      </c>
      <c r="L985">
        <v>608254</v>
      </c>
      <c r="N985">
        <v>1013</v>
      </c>
      <c r="O985" t="s">
        <v>993</v>
      </c>
      <c r="P985" t="s">
        <v>993</v>
      </c>
      <c r="Q985">
        <v>1</v>
      </c>
      <c r="X985">
        <v>0.88</v>
      </c>
      <c r="Y985">
        <v>0</v>
      </c>
      <c r="Z985">
        <v>0</v>
      </c>
      <c r="AA985">
        <v>0</v>
      </c>
      <c r="AB985">
        <v>0</v>
      </c>
      <c r="AC985">
        <v>0</v>
      </c>
      <c r="AD985">
        <v>1</v>
      </c>
      <c r="AE985">
        <v>2</v>
      </c>
      <c r="AF985" t="s">
        <v>3</v>
      </c>
      <c r="AG985">
        <v>0.88</v>
      </c>
      <c r="AH985">
        <v>2</v>
      </c>
      <c r="AI985">
        <v>48586295</v>
      </c>
      <c r="AJ985">
        <v>885</v>
      </c>
      <c r="AK985">
        <v>0</v>
      </c>
      <c r="AL985">
        <v>0</v>
      </c>
      <c r="AM985">
        <v>0</v>
      </c>
      <c r="AN985">
        <v>0</v>
      </c>
      <c r="AO985">
        <v>0</v>
      </c>
      <c r="AP985">
        <v>0</v>
      </c>
      <c r="AQ985">
        <v>0</v>
      </c>
      <c r="AR985">
        <v>0</v>
      </c>
    </row>
    <row r="986" spans="1:44">
      <c r="A986">
        <f>ROW(Source!A400)</f>
        <v>400</v>
      </c>
      <c r="B986">
        <v>48586306</v>
      </c>
      <c r="C986">
        <v>48586293</v>
      </c>
      <c r="D986">
        <v>40546999</v>
      </c>
      <c r="E986">
        <v>1</v>
      </c>
      <c r="F986">
        <v>1</v>
      </c>
      <c r="G986">
        <v>1</v>
      </c>
      <c r="H986">
        <v>2</v>
      </c>
      <c r="I986" t="s">
        <v>1414</v>
      </c>
      <c r="J986" t="s">
        <v>1415</v>
      </c>
      <c r="K986" t="s">
        <v>1416</v>
      </c>
      <c r="L986">
        <v>1368</v>
      </c>
      <c r="N986">
        <v>1011</v>
      </c>
      <c r="O986" t="s">
        <v>997</v>
      </c>
      <c r="P986" t="s">
        <v>997</v>
      </c>
      <c r="Q986">
        <v>1</v>
      </c>
      <c r="X986">
        <v>0.88</v>
      </c>
      <c r="Y986">
        <v>0</v>
      </c>
      <c r="Z986">
        <v>138.54</v>
      </c>
      <c r="AA986">
        <v>12.1</v>
      </c>
      <c r="AB986">
        <v>0</v>
      </c>
      <c r="AC986">
        <v>0</v>
      </c>
      <c r="AD986">
        <v>1</v>
      </c>
      <c r="AE986">
        <v>0</v>
      </c>
      <c r="AF986" t="s">
        <v>3</v>
      </c>
      <c r="AG986">
        <v>0.88</v>
      </c>
      <c r="AH986">
        <v>2</v>
      </c>
      <c r="AI986">
        <v>48586296</v>
      </c>
      <c r="AJ986">
        <v>886</v>
      </c>
      <c r="AK986">
        <v>0</v>
      </c>
      <c r="AL986">
        <v>0</v>
      </c>
      <c r="AM986">
        <v>0</v>
      </c>
      <c r="AN986">
        <v>0</v>
      </c>
      <c r="AO986">
        <v>0</v>
      </c>
      <c r="AP986">
        <v>0</v>
      </c>
      <c r="AQ986">
        <v>0</v>
      </c>
      <c r="AR986">
        <v>0</v>
      </c>
    </row>
    <row r="987" spans="1:44">
      <c r="A987">
        <f>ROW(Source!A400)</f>
        <v>400</v>
      </c>
      <c r="B987">
        <v>48586307</v>
      </c>
      <c r="C987">
        <v>48586293</v>
      </c>
      <c r="D987">
        <v>40548544</v>
      </c>
      <c r="E987">
        <v>1</v>
      </c>
      <c r="F987">
        <v>1</v>
      </c>
      <c r="G987">
        <v>1</v>
      </c>
      <c r="H987">
        <v>2</v>
      </c>
      <c r="I987" t="s">
        <v>1110</v>
      </c>
      <c r="J987" t="s">
        <v>1111</v>
      </c>
      <c r="K987" t="s">
        <v>1112</v>
      </c>
      <c r="L987">
        <v>1368</v>
      </c>
      <c r="N987">
        <v>1011</v>
      </c>
      <c r="O987" t="s">
        <v>997</v>
      </c>
      <c r="P987" t="s">
        <v>997</v>
      </c>
      <c r="Q987">
        <v>1</v>
      </c>
      <c r="X987">
        <v>16.38</v>
      </c>
      <c r="Y987">
        <v>0</v>
      </c>
      <c r="Z987">
        <v>2.15</v>
      </c>
      <c r="AA987">
        <v>0</v>
      </c>
      <c r="AB987">
        <v>0</v>
      </c>
      <c r="AC987">
        <v>0</v>
      </c>
      <c r="AD987">
        <v>1</v>
      </c>
      <c r="AE987">
        <v>0</v>
      </c>
      <c r="AF987" t="s">
        <v>3</v>
      </c>
      <c r="AG987">
        <v>16.38</v>
      </c>
      <c r="AH987">
        <v>2</v>
      </c>
      <c r="AI987">
        <v>48586297</v>
      </c>
      <c r="AJ987">
        <v>887</v>
      </c>
      <c r="AK987">
        <v>0</v>
      </c>
      <c r="AL987">
        <v>0</v>
      </c>
      <c r="AM987">
        <v>0</v>
      </c>
      <c r="AN987">
        <v>0</v>
      </c>
      <c r="AO987">
        <v>0</v>
      </c>
      <c r="AP987">
        <v>0</v>
      </c>
      <c r="AQ987">
        <v>0</v>
      </c>
      <c r="AR987">
        <v>0</v>
      </c>
    </row>
    <row r="988" spans="1:44">
      <c r="A988">
        <f>ROW(Source!A400)</f>
        <v>400</v>
      </c>
      <c r="B988">
        <v>48586308</v>
      </c>
      <c r="C988">
        <v>48586293</v>
      </c>
      <c r="D988">
        <v>40548857</v>
      </c>
      <c r="E988">
        <v>1</v>
      </c>
      <c r="F988">
        <v>1</v>
      </c>
      <c r="G988">
        <v>1</v>
      </c>
      <c r="H988">
        <v>2</v>
      </c>
      <c r="I988" t="s">
        <v>1028</v>
      </c>
      <c r="J988" t="s">
        <v>1029</v>
      </c>
      <c r="K988" t="s">
        <v>1030</v>
      </c>
      <c r="L988">
        <v>1368</v>
      </c>
      <c r="N988">
        <v>1011</v>
      </c>
      <c r="O988" t="s">
        <v>997</v>
      </c>
      <c r="P988" t="s">
        <v>997</v>
      </c>
      <c r="Q988">
        <v>1</v>
      </c>
      <c r="X988">
        <v>0.87</v>
      </c>
      <c r="Y988">
        <v>0</v>
      </c>
      <c r="Z988">
        <v>91.76</v>
      </c>
      <c r="AA988">
        <v>10.35</v>
      </c>
      <c r="AB988">
        <v>0</v>
      </c>
      <c r="AC988">
        <v>0</v>
      </c>
      <c r="AD988">
        <v>1</v>
      </c>
      <c r="AE988">
        <v>0</v>
      </c>
      <c r="AF988" t="s">
        <v>3</v>
      </c>
      <c r="AG988">
        <v>0.87</v>
      </c>
      <c r="AH988">
        <v>2</v>
      </c>
      <c r="AI988">
        <v>48586298</v>
      </c>
      <c r="AJ988">
        <v>888</v>
      </c>
      <c r="AK988">
        <v>0</v>
      </c>
      <c r="AL988">
        <v>0</v>
      </c>
      <c r="AM988">
        <v>0</v>
      </c>
      <c r="AN988">
        <v>0</v>
      </c>
      <c r="AO988">
        <v>0</v>
      </c>
      <c r="AP988">
        <v>0</v>
      </c>
      <c r="AQ988">
        <v>0</v>
      </c>
      <c r="AR988">
        <v>0</v>
      </c>
    </row>
    <row r="989" spans="1:44">
      <c r="A989">
        <f>ROW(Source!A400)</f>
        <v>400</v>
      </c>
      <c r="B989">
        <v>48586309</v>
      </c>
      <c r="C989">
        <v>48586293</v>
      </c>
      <c r="D989">
        <v>40489089</v>
      </c>
      <c r="E989">
        <v>1</v>
      </c>
      <c r="F989">
        <v>1</v>
      </c>
      <c r="G989">
        <v>1</v>
      </c>
      <c r="H989">
        <v>3</v>
      </c>
      <c r="I989" t="s">
        <v>1494</v>
      </c>
      <c r="J989" t="s">
        <v>1495</v>
      </c>
      <c r="K989" t="s">
        <v>1496</v>
      </c>
      <c r="L989">
        <v>1348</v>
      </c>
      <c r="N989">
        <v>1009</v>
      </c>
      <c r="O989" t="s">
        <v>40</v>
      </c>
      <c r="P989" t="s">
        <v>40</v>
      </c>
      <c r="Q989">
        <v>1000</v>
      </c>
      <c r="X989">
        <v>3.0599999999999998E-3</v>
      </c>
      <c r="Y989">
        <v>13424</v>
      </c>
      <c r="Z989">
        <v>0</v>
      </c>
      <c r="AA989">
        <v>0</v>
      </c>
      <c r="AB989">
        <v>0</v>
      </c>
      <c r="AC989">
        <v>0</v>
      </c>
      <c r="AD989">
        <v>1</v>
      </c>
      <c r="AE989">
        <v>0</v>
      </c>
      <c r="AF989" t="s">
        <v>3</v>
      </c>
      <c r="AG989">
        <v>3.0599999999999998E-3</v>
      </c>
      <c r="AH989">
        <v>2</v>
      </c>
      <c r="AI989">
        <v>48586299</v>
      </c>
      <c r="AJ989">
        <v>889</v>
      </c>
      <c r="AK989">
        <v>0</v>
      </c>
      <c r="AL989">
        <v>0</v>
      </c>
      <c r="AM989">
        <v>0</v>
      </c>
      <c r="AN989">
        <v>0</v>
      </c>
      <c r="AO989">
        <v>0</v>
      </c>
      <c r="AP989">
        <v>0</v>
      </c>
      <c r="AQ989">
        <v>0</v>
      </c>
      <c r="AR989">
        <v>0</v>
      </c>
    </row>
    <row r="990" spans="1:44">
      <c r="A990">
        <f>ROW(Source!A400)</f>
        <v>400</v>
      </c>
      <c r="B990">
        <v>48586310</v>
      </c>
      <c r="C990">
        <v>48586293</v>
      </c>
      <c r="D990">
        <v>40485704</v>
      </c>
      <c r="E990">
        <v>1</v>
      </c>
      <c r="F990">
        <v>1</v>
      </c>
      <c r="G990">
        <v>1</v>
      </c>
      <c r="H990">
        <v>3</v>
      </c>
      <c r="I990" t="s">
        <v>1497</v>
      </c>
      <c r="J990" t="s">
        <v>1498</v>
      </c>
      <c r="K990" t="s">
        <v>1499</v>
      </c>
      <c r="L990">
        <v>1346</v>
      </c>
      <c r="N990">
        <v>1009</v>
      </c>
      <c r="O990" t="s">
        <v>220</v>
      </c>
      <c r="P990" t="s">
        <v>220</v>
      </c>
      <c r="Q990">
        <v>1</v>
      </c>
      <c r="X990">
        <v>0.31</v>
      </c>
      <c r="Y990">
        <v>31</v>
      </c>
      <c r="Z990">
        <v>0</v>
      </c>
      <c r="AA990">
        <v>0</v>
      </c>
      <c r="AB990">
        <v>0</v>
      </c>
      <c r="AC990">
        <v>0</v>
      </c>
      <c r="AD990">
        <v>1</v>
      </c>
      <c r="AE990">
        <v>0</v>
      </c>
      <c r="AF990" t="s">
        <v>3</v>
      </c>
      <c r="AG990">
        <v>0.31</v>
      </c>
      <c r="AH990">
        <v>2</v>
      </c>
      <c r="AI990">
        <v>48586300</v>
      </c>
      <c r="AJ990">
        <v>890</v>
      </c>
      <c r="AK990">
        <v>0</v>
      </c>
      <c r="AL990">
        <v>0</v>
      </c>
      <c r="AM990">
        <v>0</v>
      </c>
      <c r="AN990">
        <v>0</v>
      </c>
      <c r="AO990">
        <v>0</v>
      </c>
      <c r="AP990">
        <v>0</v>
      </c>
      <c r="AQ990">
        <v>0</v>
      </c>
      <c r="AR990">
        <v>0</v>
      </c>
    </row>
    <row r="991" spans="1:44">
      <c r="A991">
        <f>ROW(Source!A400)</f>
        <v>400</v>
      </c>
      <c r="B991">
        <v>48586311</v>
      </c>
      <c r="C991">
        <v>48586293</v>
      </c>
      <c r="D991">
        <v>40489264</v>
      </c>
      <c r="E991">
        <v>1</v>
      </c>
      <c r="F991">
        <v>1</v>
      </c>
      <c r="G991">
        <v>1</v>
      </c>
      <c r="H991">
        <v>3</v>
      </c>
      <c r="I991" t="s">
        <v>1500</v>
      </c>
      <c r="J991" t="s">
        <v>1501</v>
      </c>
      <c r="K991" t="s">
        <v>1502</v>
      </c>
      <c r="L991">
        <v>1355</v>
      </c>
      <c r="N991">
        <v>1010</v>
      </c>
      <c r="O991" t="s">
        <v>817</v>
      </c>
      <c r="P991" t="s">
        <v>817</v>
      </c>
      <c r="Q991">
        <v>100</v>
      </c>
      <c r="X991">
        <v>4.08</v>
      </c>
      <c r="Y991">
        <v>87.29</v>
      </c>
      <c r="Z991">
        <v>0</v>
      </c>
      <c r="AA991">
        <v>0</v>
      </c>
      <c r="AB991">
        <v>0</v>
      </c>
      <c r="AC991">
        <v>0</v>
      </c>
      <c r="AD991">
        <v>1</v>
      </c>
      <c r="AE991">
        <v>0</v>
      </c>
      <c r="AF991" t="s">
        <v>3</v>
      </c>
      <c r="AG991">
        <v>4.08</v>
      </c>
      <c r="AH991">
        <v>2</v>
      </c>
      <c r="AI991">
        <v>48586301</v>
      </c>
      <c r="AJ991">
        <v>891</v>
      </c>
      <c r="AK991">
        <v>0</v>
      </c>
      <c r="AL991">
        <v>0</v>
      </c>
      <c r="AM991">
        <v>0</v>
      </c>
      <c r="AN991">
        <v>0</v>
      </c>
      <c r="AO991">
        <v>0</v>
      </c>
      <c r="AP991">
        <v>0</v>
      </c>
      <c r="AQ991">
        <v>0</v>
      </c>
      <c r="AR991">
        <v>0</v>
      </c>
    </row>
    <row r="992" spans="1:44">
      <c r="A992">
        <f>ROW(Source!A400)</f>
        <v>400</v>
      </c>
      <c r="B992">
        <v>48586312</v>
      </c>
      <c r="C992">
        <v>48586293</v>
      </c>
      <c r="D992">
        <v>40539218</v>
      </c>
      <c r="E992">
        <v>1</v>
      </c>
      <c r="F992">
        <v>1</v>
      </c>
      <c r="G992">
        <v>1</v>
      </c>
      <c r="H992">
        <v>3</v>
      </c>
      <c r="I992" t="s">
        <v>1503</v>
      </c>
      <c r="J992" t="s">
        <v>1504</v>
      </c>
      <c r="K992" t="s">
        <v>1505</v>
      </c>
      <c r="L992">
        <v>1355</v>
      </c>
      <c r="N992">
        <v>1010</v>
      </c>
      <c r="O992" t="s">
        <v>817</v>
      </c>
      <c r="P992" t="s">
        <v>817</v>
      </c>
      <c r="Q992">
        <v>100</v>
      </c>
      <c r="X992">
        <v>1.02</v>
      </c>
      <c r="Y992">
        <v>101.5</v>
      </c>
      <c r="Z992">
        <v>0</v>
      </c>
      <c r="AA992">
        <v>0</v>
      </c>
      <c r="AB992">
        <v>0</v>
      </c>
      <c r="AC992">
        <v>0</v>
      </c>
      <c r="AD992">
        <v>1</v>
      </c>
      <c r="AE992">
        <v>0</v>
      </c>
      <c r="AF992" t="s">
        <v>3</v>
      </c>
      <c r="AG992">
        <v>1.02</v>
      </c>
      <c r="AH992">
        <v>2</v>
      </c>
      <c r="AI992">
        <v>48586302</v>
      </c>
      <c r="AJ992">
        <v>892</v>
      </c>
      <c r="AK992">
        <v>0</v>
      </c>
      <c r="AL992">
        <v>0</v>
      </c>
      <c r="AM992">
        <v>0</v>
      </c>
      <c r="AN992">
        <v>0</v>
      </c>
      <c r="AO992">
        <v>0</v>
      </c>
      <c r="AP992">
        <v>0</v>
      </c>
      <c r="AQ992">
        <v>0</v>
      </c>
      <c r="AR992">
        <v>0</v>
      </c>
    </row>
    <row r="993" spans="1:44">
      <c r="A993">
        <f>ROW(Source!A400)</f>
        <v>400</v>
      </c>
      <c r="B993">
        <v>48586313</v>
      </c>
      <c r="C993">
        <v>48586293</v>
      </c>
      <c r="D993">
        <v>40546487</v>
      </c>
      <c r="E993">
        <v>1</v>
      </c>
      <c r="F993">
        <v>1</v>
      </c>
      <c r="G993">
        <v>1</v>
      </c>
      <c r="H993">
        <v>3</v>
      </c>
      <c r="I993" t="s">
        <v>1428</v>
      </c>
      <c r="J993" t="s">
        <v>1429</v>
      </c>
      <c r="K993" t="s">
        <v>1430</v>
      </c>
      <c r="L993">
        <v>1374</v>
      </c>
      <c r="N993">
        <v>1013</v>
      </c>
      <c r="O993" t="s">
        <v>1431</v>
      </c>
      <c r="P993" t="s">
        <v>1431</v>
      </c>
      <c r="Q993">
        <v>1</v>
      </c>
      <c r="X993">
        <v>13.1</v>
      </c>
      <c r="Y993">
        <v>1</v>
      </c>
      <c r="Z993">
        <v>0</v>
      </c>
      <c r="AA993">
        <v>0</v>
      </c>
      <c r="AB993">
        <v>0</v>
      </c>
      <c r="AC993">
        <v>0</v>
      </c>
      <c r="AD993">
        <v>1</v>
      </c>
      <c r="AE993">
        <v>0</v>
      </c>
      <c r="AF993" t="s">
        <v>3</v>
      </c>
      <c r="AG993">
        <v>13.1</v>
      </c>
      <c r="AH993">
        <v>2</v>
      </c>
      <c r="AI993">
        <v>48586303</v>
      </c>
      <c r="AJ993">
        <v>893</v>
      </c>
      <c r="AK993">
        <v>0</v>
      </c>
      <c r="AL993">
        <v>0</v>
      </c>
      <c r="AM993">
        <v>0</v>
      </c>
      <c r="AN993">
        <v>0</v>
      </c>
      <c r="AO993">
        <v>0</v>
      </c>
      <c r="AP993">
        <v>0</v>
      </c>
      <c r="AQ993">
        <v>0</v>
      </c>
      <c r="AR993">
        <v>0</v>
      </c>
    </row>
    <row r="994" spans="1:44">
      <c r="A994">
        <f>ROW(Source!A402)</f>
        <v>402</v>
      </c>
      <c r="B994">
        <v>48586323</v>
      </c>
      <c r="C994">
        <v>48586315</v>
      </c>
      <c r="D994">
        <v>23355901</v>
      </c>
      <c r="E994">
        <v>1</v>
      </c>
      <c r="F994">
        <v>1</v>
      </c>
      <c r="G994">
        <v>1</v>
      </c>
      <c r="H994">
        <v>1</v>
      </c>
      <c r="I994" t="s">
        <v>1412</v>
      </c>
      <c r="J994" t="s">
        <v>3</v>
      </c>
      <c r="K994" t="s">
        <v>1413</v>
      </c>
      <c r="L994">
        <v>1369</v>
      </c>
      <c r="N994">
        <v>1013</v>
      </c>
      <c r="O994" t="s">
        <v>991</v>
      </c>
      <c r="P994" t="s">
        <v>991</v>
      </c>
      <c r="Q994">
        <v>1</v>
      </c>
      <c r="X994">
        <v>25.76</v>
      </c>
      <c r="Y994">
        <v>0</v>
      </c>
      <c r="Z994">
        <v>0</v>
      </c>
      <c r="AA994">
        <v>0</v>
      </c>
      <c r="AB994">
        <v>9.27</v>
      </c>
      <c r="AC994">
        <v>0</v>
      </c>
      <c r="AD994">
        <v>1</v>
      </c>
      <c r="AE994">
        <v>1</v>
      </c>
      <c r="AF994" t="s">
        <v>3</v>
      </c>
      <c r="AG994">
        <v>25.76</v>
      </c>
      <c r="AH994">
        <v>2</v>
      </c>
      <c r="AI994">
        <v>48586316</v>
      </c>
      <c r="AJ994">
        <v>894</v>
      </c>
      <c r="AK994">
        <v>0</v>
      </c>
      <c r="AL994">
        <v>0</v>
      </c>
      <c r="AM994">
        <v>0</v>
      </c>
      <c r="AN994">
        <v>0</v>
      </c>
      <c r="AO994">
        <v>0</v>
      </c>
      <c r="AP994">
        <v>0</v>
      </c>
      <c r="AQ994">
        <v>0</v>
      </c>
      <c r="AR994">
        <v>0</v>
      </c>
    </row>
    <row r="995" spans="1:44">
      <c r="A995">
        <f>ROW(Source!A402)</f>
        <v>402</v>
      </c>
      <c r="B995">
        <v>48586324</v>
      </c>
      <c r="C995">
        <v>48586315</v>
      </c>
      <c r="D995">
        <v>121548</v>
      </c>
      <c r="E995">
        <v>1</v>
      </c>
      <c r="F995">
        <v>1</v>
      </c>
      <c r="G995">
        <v>1</v>
      </c>
      <c r="H995">
        <v>1</v>
      </c>
      <c r="I995" t="s">
        <v>24</v>
      </c>
      <c r="J995" t="s">
        <v>3</v>
      </c>
      <c r="K995" t="s">
        <v>992</v>
      </c>
      <c r="L995">
        <v>608254</v>
      </c>
      <c r="N995">
        <v>1013</v>
      </c>
      <c r="O995" t="s">
        <v>993</v>
      </c>
      <c r="P995" t="s">
        <v>993</v>
      </c>
      <c r="Q995">
        <v>1</v>
      </c>
      <c r="X995">
        <v>0.03</v>
      </c>
      <c r="Y995">
        <v>0</v>
      </c>
      <c r="Z995">
        <v>0</v>
      </c>
      <c r="AA995">
        <v>0</v>
      </c>
      <c r="AB995">
        <v>0</v>
      </c>
      <c r="AC995">
        <v>0</v>
      </c>
      <c r="AD995">
        <v>1</v>
      </c>
      <c r="AE995">
        <v>2</v>
      </c>
      <c r="AF995" t="s">
        <v>3</v>
      </c>
      <c r="AG995">
        <v>0.03</v>
      </c>
      <c r="AH995">
        <v>2</v>
      </c>
      <c r="AI995">
        <v>48586317</v>
      </c>
      <c r="AJ995">
        <v>895</v>
      </c>
      <c r="AK995">
        <v>0</v>
      </c>
      <c r="AL995">
        <v>0</v>
      </c>
      <c r="AM995">
        <v>0</v>
      </c>
      <c r="AN995">
        <v>0</v>
      </c>
      <c r="AO995">
        <v>0</v>
      </c>
      <c r="AP995">
        <v>0</v>
      </c>
      <c r="AQ995">
        <v>0</v>
      </c>
      <c r="AR995">
        <v>0</v>
      </c>
    </row>
    <row r="996" spans="1:44">
      <c r="A996">
        <f>ROW(Source!A402)</f>
        <v>402</v>
      </c>
      <c r="B996">
        <v>48586325</v>
      </c>
      <c r="C996">
        <v>48586315</v>
      </c>
      <c r="D996">
        <v>40546999</v>
      </c>
      <c r="E996">
        <v>1</v>
      </c>
      <c r="F996">
        <v>1</v>
      </c>
      <c r="G996">
        <v>1</v>
      </c>
      <c r="H996">
        <v>2</v>
      </c>
      <c r="I996" t="s">
        <v>1414</v>
      </c>
      <c r="J996" t="s">
        <v>1415</v>
      </c>
      <c r="K996" t="s">
        <v>1416</v>
      </c>
      <c r="L996">
        <v>1368</v>
      </c>
      <c r="N996">
        <v>1011</v>
      </c>
      <c r="O996" t="s">
        <v>997</v>
      </c>
      <c r="P996" t="s">
        <v>997</v>
      </c>
      <c r="Q996">
        <v>1</v>
      </c>
      <c r="X996">
        <v>0.03</v>
      </c>
      <c r="Y996">
        <v>0</v>
      </c>
      <c r="Z996">
        <v>138.54</v>
      </c>
      <c r="AA996">
        <v>12.1</v>
      </c>
      <c r="AB996">
        <v>0</v>
      </c>
      <c r="AC996">
        <v>0</v>
      </c>
      <c r="AD996">
        <v>1</v>
      </c>
      <c r="AE996">
        <v>0</v>
      </c>
      <c r="AF996" t="s">
        <v>3</v>
      </c>
      <c r="AG996">
        <v>0.03</v>
      </c>
      <c r="AH996">
        <v>2</v>
      </c>
      <c r="AI996">
        <v>48586318</v>
      </c>
      <c r="AJ996">
        <v>896</v>
      </c>
      <c r="AK996">
        <v>0</v>
      </c>
      <c r="AL996">
        <v>0</v>
      </c>
      <c r="AM996">
        <v>0</v>
      </c>
      <c r="AN996">
        <v>0</v>
      </c>
      <c r="AO996">
        <v>0</v>
      </c>
      <c r="AP996">
        <v>0</v>
      </c>
      <c r="AQ996">
        <v>0</v>
      </c>
      <c r="AR996">
        <v>0</v>
      </c>
    </row>
    <row r="997" spans="1:44">
      <c r="A997">
        <f>ROW(Source!A402)</f>
        <v>402</v>
      </c>
      <c r="B997">
        <v>48586326</v>
      </c>
      <c r="C997">
        <v>48586315</v>
      </c>
      <c r="D997">
        <v>40548857</v>
      </c>
      <c r="E997">
        <v>1</v>
      </c>
      <c r="F997">
        <v>1</v>
      </c>
      <c r="G997">
        <v>1</v>
      </c>
      <c r="H997">
        <v>2</v>
      </c>
      <c r="I997" t="s">
        <v>1028</v>
      </c>
      <c r="J997" t="s">
        <v>1029</v>
      </c>
      <c r="K997" t="s">
        <v>1030</v>
      </c>
      <c r="L997">
        <v>1368</v>
      </c>
      <c r="N997">
        <v>1011</v>
      </c>
      <c r="O997" t="s">
        <v>997</v>
      </c>
      <c r="P997" t="s">
        <v>997</v>
      </c>
      <c r="Q997">
        <v>1</v>
      </c>
      <c r="X997">
        <v>0.02</v>
      </c>
      <c r="Y997">
        <v>0</v>
      </c>
      <c r="Z997">
        <v>91.76</v>
      </c>
      <c r="AA997">
        <v>10.35</v>
      </c>
      <c r="AB997">
        <v>0</v>
      </c>
      <c r="AC997">
        <v>0</v>
      </c>
      <c r="AD997">
        <v>1</v>
      </c>
      <c r="AE997">
        <v>0</v>
      </c>
      <c r="AF997" t="s">
        <v>3</v>
      </c>
      <c r="AG997">
        <v>0.02</v>
      </c>
      <c r="AH997">
        <v>2</v>
      </c>
      <c r="AI997">
        <v>48586319</v>
      </c>
      <c r="AJ997">
        <v>897</v>
      </c>
      <c r="AK997">
        <v>0</v>
      </c>
      <c r="AL997">
        <v>0</v>
      </c>
      <c r="AM997">
        <v>0</v>
      </c>
      <c r="AN997">
        <v>0</v>
      </c>
      <c r="AO997">
        <v>0</v>
      </c>
      <c r="AP997">
        <v>0</v>
      </c>
      <c r="AQ997">
        <v>0</v>
      </c>
      <c r="AR997">
        <v>0</v>
      </c>
    </row>
    <row r="998" spans="1:44">
      <c r="A998">
        <f>ROW(Source!A402)</f>
        <v>402</v>
      </c>
      <c r="B998">
        <v>48586327</v>
      </c>
      <c r="C998">
        <v>48586315</v>
      </c>
      <c r="D998">
        <v>40525213</v>
      </c>
      <c r="E998">
        <v>1</v>
      </c>
      <c r="F998">
        <v>1</v>
      </c>
      <c r="G998">
        <v>1</v>
      </c>
      <c r="H998">
        <v>3</v>
      </c>
      <c r="I998" t="s">
        <v>1079</v>
      </c>
      <c r="J998" t="s">
        <v>1080</v>
      </c>
      <c r="K998" t="s">
        <v>1081</v>
      </c>
      <c r="L998">
        <v>1348</v>
      </c>
      <c r="N998">
        <v>1009</v>
      </c>
      <c r="O998" t="s">
        <v>40</v>
      </c>
      <c r="P998" t="s">
        <v>40</v>
      </c>
      <c r="Q998">
        <v>1000</v>
      </c>
      <c r="X998">
        <v>3.15E-3</v>
      </c>
      <c r="Y998">
        <v>729.98</v>
      </c>
      <c r="Z998">
        <v>0</v>
      </c>
      <c r="AA998">
        <v>0</v>
      </c>
      <c r="AB998">
        <v>0</v>
      </c>
      <c r="AC998">
        <v>0</v>
      </c>
      <c r="AD998">
        <v>1</v>
      </c>
      <c r="AE998">
        <v>0</v>
      </c>
      <c r="AF998" t="s">
        <v>3</v>
      </c>
      <c r="AG998">
        <v>3.15E-3</v>
      </c>
      <c r="AH998">
        <v>2</v>
      </c>
      <c r="AI998">
        <v>48586320</v>
      </c>
      <c r="AJ998">
        <v>898</v>
      </c>
      <c r="AK998">
        <v>0</v>
      </c>
      <c r="AL998">
        <v>0</v>
      </c>
      <c r="AM998">
        <v>0</v>
      </c>
      <c r="AN998">
        <v>0</v>
      </c>
      <c r="AO998">
        <v>0</v>
      </c>
      <c r="AP998">
        <v>0</v>
      </c>
      <c r="AQ998">
        <v>0</v>
      </c>
      <c r="AR998">
        <v>0</v>
      </c>
    </row>
    <row r="999" spans="1:44">
      <c r="A999">
        <f>ROW(Source!A402)</f>
        <v>402</v>
      </c>
      <c r="B999">
        <v>48586328</v>
      </c>
      <c r="C999">
        <v>48586315</v>
      </c>
      <c r="D999">
        <v>40545378</v>
      </c>
      <c r="E999">
        <v>1</v>
      </c>
      <c r="F999">
        <v>1</v>
      </c>
      <c r="G999">
        <v>1</v>
      </c>
      <c r="H999">
        <v>3</v>
      </c>
      <c r="I999" t="s">
        <v>1526</v>
      </c>
      <c r="J999" t="s">
        <v>1527</v>
      </c>
      <c r="K999" t="s">
        <v>1528</v>
      </c>
      <c r="L999">
        <v>1354</v>
      </c>
      <c r="N999">
        <v>1010</v>
      </c>
      <c r="O999" t="s">
        <v>170</v>
      </c>
      <c r="P999" t="s">
        <v>170</v>
      </c>
      <c r="Q999">
        <v>1</v>
      </c>
      <c r="X999">
        <v>102</v>
      </c>
      <c r="Y999">
        <v>0.27</v>
      </c>
      <c r="Z999">
        <v>0</v>
      </c>
      <c r="AA999">
        <v>0</v>
      </c>
      <c r="AB999">
        <v>0</v>
      </c>
      <c r="AC999">
        <v>0</v>
      </c>
      <c r="AD999">
        <v>1</v>
      </c>
      <c r="AE999">
        <v>0</v>
      </c>
      <c r="AF999" t="s">
        <v>3</v>
      </c>
      <c r="AG999">
        <v>102</v>
      </c>
      <c r="AH999">
        <v>2</v>
      </c>
      <c r="AI999">
        <v>48586321</v>
      </c>
      <c r="AJ999">
        <v>899</v>
      </c>
      <c r="AK999">
        <v>0</v>
      </c>
      <c r="AL999">
        <v>0</v>
      </c>
      <c r="AM999">
        <v>0</v>
      </c>
      <c r="AN999">
        <v>0</v>
      </c>
      <c r="AO999">
        <v>0</v>
      </c>
      <c r="AP999">
        <v>0</v>
      </c>
      <c r="AQ999">
        <v>0</v>
      </c>
      <c r="AR999">
        <v>0</v>
      </c>
    </row>
    <row r="1000" spans="1:44">
      <c r="A1000">
        <f>ROW(Source!A402)</f>
        <v>402</v>
      </c>
      <c r="B1000">
        <v>48586329</v>
      </c>
      <c r="C1000">
        <v>48586315</v>
      </c>
      <c r="D1000">
        <v>40546487</v>
      </c>
      <c r="E1000">
        <v>1</v>
      </c>
      <c r="F1000">
        <v>1</v>
      </c>
      <c r="G1000">
        <v>1</v>
      </c>
      <c r="H1000">
        <v>3</v>
      </c>
      <c r="I1000" t="s">
        <v>1428</v>
      </c>
      <c r="J1000" t="s">
        <v>1429</v>
      </c>
      <c r="K1000" t="s">
        <v>1430</v>
      </c>
      <c r="L1000">
        <v>1374</v>
      </c>
      <c r="N1000">
        <v>1013</v>
      </c>
      <c r="O1000" t="s">
        <v>1431</v>
      </c>
      <c r="P1000" t="s">
        <v>1431</v>
      </c>
      <c r="Q1000">
        <v>1</v>
      </c>
      <c r="X1000">
        <v>4.78</v>
      </c>
      <c r="Y1000">
        <v>1</v>
      </c>
      <c r="Z1000">
        <v>0</v>
      </c>
      <c r="AA1000">
        <v>0</v>
      </c>
      <c r="AB1000">
        <v>0</v>
      </c>
      <c r="AC1000">
        <v>0</v>
      </c>
      <c r="AD1000">
        <v>1</v>
      </c>
      <c r="AE1000">
        <v>0</v>
      </c>
      <c r="AF1000" t="s">
        <v>3</v>
      </c>
      <c r="AG1000">
        <v>4.78</v>
      </c>
      <c r="AH1000">
        <v>2</v>
      </c>
      <c r="AI1000">
        <v>48586322</v>
      </c>
      <c r="AJ1000">
        <v>900</v>
      </c>
      <c r="AK1000">
        <v>0</v>
      </c>
      <c r="AL1000">
        <v>0</v>
      </c>
      <c r="AM1000">
        <v>0</v>
      </c>
      <c r="AN1000">
        <v>0</v>
      </c>
      <c r="AO1000">
        <v>0</v>
      </c>
      <c r="AP1000">
        <v>0</v>
      </c>
      <c r="AQ1000">
        <v>0</v>
      </c>
      <c r="AR1000">
        <v>0</v>
      </c>
    </row>
    <row r="1001" spans="1:44">
      <c r="A1001">
        <f>ROW(Source!A406)</f>
        <v>406</v>
      </c>
      <c r="B1001">
        <v>48586335</v>
      </c>
      <c r="C1001">
        <v>48586333</v>
      </c>
      <c r="D1001">
        <v>23129555</v>
      </c>
      <c r="E1001">
        <v>1</v>
      </c>
      <c r="F1001">
        <v>1</v>
      </c>
      <c r="G1001">
        <v>1</v>
      </c>
      <c r="H1001">
        <v>1</v>
      </c>
      <c r="I1001" t="s">
        <v>1018</v>
      </c>
      <c r="J1001" t="s">
        <v>3</v>
      </c>
      <c r="K1001" t="s">
        <v>1019</v>
      </c>
      <c r="L1001">
        <v>1369</v>
      </c>
      <c r="N1001">
        <v>1013</v>
      </c>
      <c r="O1001" t="s">
        <v>991</v>
      </c>
      <c r="P1001" t="s">
        <v>991</v>
      </c>
      <c r="Q1001">
        <v>1</v>
      </c>
      <c r="X1001">
        <v>5.84</v>
      </c>
      <c r="Y1001">
        <v>0</v>
      </c>
      <c r="Z1001">
        <v>0</v>
      </c>
      <c r="AA1001">
        <v>0</v>
      </c>
      <c r="AB1001">
        <v>7.29</v>
      </c>
      <c r="AC1001">
        <v>0</v>
      </c>
      <c r="AD1001">
        <v>1</v>
      </c>
      <c r="AE1001">
        <v>1</v>
      </c>
      <c r="AF1001" t="s">
        <v>3</v>
      </c>
      <c r="AG1001">
        <v>5.84</v>
      </c>
      <c r="AH1001">
        <v>2</v>
      </c>
      <c r="AI1001">
        <v>48586334</v>
      </c>
      <c r="AJ1001">
        <v>901</v>
      </c>
      <c r="AK1001">
        <v>0</v>
      </c>
      <c r="AL1001">
        <v>0</v>
      </c>
      <c r="AM1001">
        <v>0</v>
      </c>
      <c r="AN1001">
        <v>0</v>
      </c>
      <c r="AO1001">
        <v>0</v>
      </c>
      <c r="AP1001">
        <v>0</v>
      </c>
      <c r="AQ1001">
        <v>0</v>
      </c>
      <c r="AR1001">
        <v>0</v>
      </c>
    </row>
    <row r="1002" spans="1:44">
      <c r="A1002">
        <f>ROW(Source!A407)</f>
        <v>407</v>
      </c>
      <c r="B1002">
        <v>48586340</v>
      </c>
      <c r="C1002">
        <v>48586336</v>
      </c>
      <c r="D1002">
        <v>23131038</v>
      </c>
      <c r="E1002">
        <v>1</v>
      </c>
      <c r="F1002">
        <v>1</v>
      </c>
      <c r="G1002">
        <v>1</v>
      </c>
      <c r="H1002">
        <v>1</v>
      </c>
      <c r="I1002" t="s">
        <v>1005</v>
      </c>
      <c r="J1002" t="s">
        <v>3</v>
      </c>
      <c r="K1002" t="s">
        <v>1006</v>
      </c>
      <c r="L1002">
        <v>1369</v>
      </c>
      <c r="N1002">
        <v>1013</v>
      </c>
      <c r="O1002" t="s">
        <v>991</v>
      </c>
      <c r="P1002" t="s">
        <v>991</v>
      </c>
      <c r="Q1002">
        <v>1</v>
      </c>
      <c r="X1002">
        <v>17.89</v>
      </c>
      <c r="Y1002">
        <v>0</v>
      </c>
      <c r="Z1002">
        <v>0</v>
      </c>
      <c r="AA1002">
        <v>0</v>
      </c>
      <c r="AB1002">
        <v>7.49</v>
      </c>
      <c r="AC1002">
        <v>0</v>
      </c>
      <c r="AD1002">
        <v>1</v>
      </c>
      <c r="AE1002">
        <v>1</v>
      </c>
      <c r="AF1002" t="s">
        <v>3</v>
      </c>
      <c r="AG1002">
        <v>17.89</v>
      </c>
      <c r="AH1002">
        <v>2</v>
      </c>
      <c r="AI1002">
        <v>48586337</v>
      </c>
      <c r="AJ1002">
        <v>902</v>
      </c>
      <c r="AK1002">
        <v>0</v>
      </c>
      <c r="AL1002">
        <v>0</v>
      </c>
      <c r="AM1002">
        <v>0</v>
      </c>
      <c r="AN1002">
        <v>0</v>
      </c>
      <c r="AO1002">
        <v>0</v>
      </c>
      <c r="AP1002">
        <v>0</v>
      </c>
      <c r="AQ1002">
        <v>0</v>
      </c>
      <c r="AR1002">
        <v>0</v>
      </c>
    </row>
    <row r="1003" spans="1:44">
      <c r="A1003">
        <f>ROW(Source!A407)</f>
        <v>407</v>
      </c>
      <c r="B1003">
        <v>48586341</v>
      </c>
      <c r="C1003">
        <v>48586336</v>
      </c>
      <c r="D1003">
        <v>121548</v>
      </c>
      <c r="E1003">
        <v>1</v>
      </c>
      <c r="F1003">
        <v>1</v>
      </c>
      <c r="G1003">
        <v>1</v>
      </c>
      <c r="H1003">
        <v>1</v>
      </c>
      <c r="I1003" t="s">
        <v>24</v>
      </c>
      <c r="J1003" t="s">
        <v>3</v>
      </c>
      <c r="K1003" t="s">
        <v>992</v>
      </c>
      <c r="L1003">
        <v>608254</v>
      </c>
      <c r="N1003">
        <v>1013</v>
      </c>
      <c r="O1003" t="s">
        <v>993</v>
      </c>
      <c r="P1003" t="s">
        <v>993</v>
      </c>
      <c r="Q1003">
        <v>1</v>
      </c>
      <c r="X1003">
        <v>0.08</v>
      </c>
      <c r="Y1003">
        <v>0</v>
      </c>
      <c r="Z1003">
        <v>0</v>
      </c>
      <c r="AA1003">
        <v>0</v>
      </c>
      <c r="AB1003">
        <v>0</v>
      </c>
      <c r="AC1003">
        <v>0</v>
      </c>
      <c r="AD1003">
        <v>1</v>
      </c>
      <c r="AE1003">
        <v>2</v>
      </c>
      <c r="AF1003" t="s">
        <v>3</v>
      </c>
      <c r="AG1003">
        <v>0.08</v>
      </c>
      <c r="AH1003">
        <v>2</v>
      </c>
      <c r="AI1003">
        <v>48586338</v>
      </c>
      <c r="AJ1003">
        <v>903</v>
      </c>
      <c r="AK1003">
        <v>0</v>
      </c>
      <c r="AL1003">
        <v>0</v>
      </c>
      <c r="AM1003">
        <v>0</v>
      </c>
      <c r="AN1003">
        <v>0</v>
      </c>
      <c r="AO1003">
        <v>0</v>
      </c>
      <c r="AP1003">
        <v>0</v>
      </c>
      <c r="AQ1003">
        <v>0</v>
      </c>
      <c r="AR1003">
        <v>0</v>
      </c>
    </row>
    <row r="1004" spans="1:44">
      <c r="A1004">
        <f>ROW(Source!A407)</f>
        <v>407</v>
      </c>
      <c r="B1004">
        <v>48586342</v>
      </c>
      <c r="C1004">
        <v>48586336</v>
      </c>
      <c r="D1004">
        <v>40547141</v>
      </c>
      <c r="E1004">
        <v>1</v>
      </c>
      <c r="F1004">
        <v>1</v>
      </c>
      <c r="G1004">
        <v>1</v>
      </c>
      <c r="H1004">
        <v>2</v>
      </c>
      <c r="I1004" t="s">
        <v>1009</v>
      </c>
      <c r="J1004" t="s">
        <v>1017</v>
      </c>
      <c r="K1004" t="s">
        <v>1011</v>
      </c>
      <c r="L1004">
        <v>1368</v>
      </c>
      <c r="N1004">
        <v>1011</v>
      </c>
      <c r="O1004" t="s">
        <v>997</v>
      </c>
      <c r="P1004" t="s">
        <v>997</v>
      </c>
      <c r="Q1004">
        <v>1</v>
      </c>
      <c r="X1004">
        <v>0.08</v>
      </c>
      <c r="Y1004">
        <v>0</v>
      </c>
      <c r="Z1004">
        <v>32.090000000000003</v>
      </c>
      <c r="AA1004">
        <v>12.1</v>
      </c>
      <c r="AB1004">
        <v>0</v>
      </c>
      <c r="AC1004">
        <v>0</v>
      </c>
      <c r="AD1004">
        <v>1</v>
      </c>
      <c r="AE1004">
        <v>0</v>
      </c>
      <c r="AF1004" t="s">
        <v>3</v>
      </c>
      <c r="AG1004">
        <v>0.08</v>
      </c>
      <c r="AH1004">
        <v>2</v>
      </c>
      <c r="AI1004">
        <v>48586339</v>
      </c>
      <c r="AJ1004">
        <v>904</v>
      </c>
      <c r="AK1004">
        <v>0</v>
      </c>
      <c r="AL1004">
        <v>0</v>
      </c>
      <c r="AM1004">
        <v>0</v>
      </c>
      <c r="AN1004">
        <v>0</v>
      </c>
      <c r="AO1004">
        <v>0</v>
      </c>
      <c r="AP1004">
        <v>0</v>
      </c>
      <c r="AQ1004">
        <v>0</v>
      </c>
      <c r="AR1004">
        <v>0</v>
      </c>
    </row>
    <row r="1005" spans="1:44">
      <c r="A1005">
        <f>ROW(Source!A408)</f>
        <v>408</v>
      </c>
      <c r="B1005">
        <v>48586360</v>
      </c>
      <c r="C1005">
        <v>48586343</v>
      </c>
      <c r="D1005">
        <v>23351463</v>
      </c>
      <c r="E1005">
        <v>1</v>
      </c>
      <c r="F1005">
        <v>1</v>
      </c>
      <c r="G1005">
        <v>1</v>
      </c>
      <c r="H1005">
        <v>1</v>
      </c>
      <c r="I1005" t="s">
        <v>1506</v>
      </c>
      <c r="J1005" t="s">
        <v>3</v>
      </c>
      <c r="K1005" t="s">
        <v>1507</v>
      </c>
      <c r="L1005">
        <v>1369</v>
      </c>
      <c r="N1005">
        <v>1013</v>
      </c>
      <c r="O1005" t="s">
        <v>991</v>
      </c>
      <c r="P1005" t="s">
        <v>991</v>
      </c>
      <c r="Q1005">
        <v>1</v>
      </c>
      <c r="X1005">
        <v>1.87</v>
      </c>
      <c r="Y1005">
        <v>0</v>
      </c>
      <c r="Z1005">
        <v>0</v>
      </c>
      <c r="AA1005">
        <v>0</v>
      </c>
      <c r="AB1005">
        <v>8.89</v>
      </c>
      <c r="AC1005">
        <v>0</v>
      </c>
      <c r="AD1005">
        <v>1</v>
      </c>
      <c r="AE1005">
        <v>1</v>
      </c>
      <c r="AF1005" t="s">
        <v>919</v>
      </c>
      <c r="AG1005">
        <v>0.56100000000000005</v>
      </c>
      <c r="AH1005">
        <v>2</v>
      </c>
      <c r="AI1005">
        <v>48586344</v>
      </c>
      <c r="AJ1005">
        <v>905</v>
      </c>
      <c r="AK1005">
        <v>0</v>
      </c>
      <c r="AL1005">
        <v>0</v>
      </c>
      <c r="AM1005">
        <v>0</v>
      </c>
      <c r="AN1005">
        <v>0</v>
      </c>
      <c r="AO1005">
        <v>0</v>
      </c>
      <c r="AP1005">
        <v>0</v>
      </c>
      <c r="AQ1005">
        <v>0</v>
      </c>
      <c r="AR1005">
        <v>0</v>
      </c>
    </row>
    <row r="1006" spans="1:44">
      <c r="A1006">
        <f>ROW(Source!A408)</f>
        <v>408</v>
      </c>
      <c r="B1006">
        <v>48586361</v>
      </c>
      <c r="C1006">
        <v>48586343</v>
      </c>
      <c r="D1006">
        <v>40547214</v>
      </c>
      <c r="E1006">
        <v>1</v>
      </c>
      <c r="F1006">
        <v>1</v>
      </c>
      <c r="G1006">
        <v>1</v>
      </c>
      <c r="H1006">
        <v>2</v>
      </c>
      <c r="I1006" t="s">
        <v>1104</v>
      </c>
      <c r="J1006" t="s">
        <v>1105</v>
      </c>
      <c r="K1006" t="s">
        <v>1106</v>
      </c>
      <c r="L1006">
        <v>1368</v>
      </c>
      <c r="N1006">
        <v>1011</v>
      </c>
      <c r="O1006" t="s">
        <v>997</v>
      </c>
      <c r="P1006" t="s">
        <v>997</v>
      </c>
      <c r="Q1006">
        <v>1</v>
      </c>
      <c r="X1006">
        <v>0.01</v>
      </c>
      <c r="Y1006">
        <v>0</v>
      </c>
      <c r="Z1006">
        <v>7.55</v>
      </c>
      <c r="AA1006">
        <v>0</v>
      </c>
      <c r="AB1006">
        <v>0</v>
      </c>
      <c r="AC1006">
        <v>0</v>
      </c>
      <c r="AD1006">
        <v>1</v>
      </c>
      <c r="AE1006">
        <v>0</v>
      </c>
      <c r="AF1006" t="s">
        <v>919</v>
      </c>
      <c r="AG1006">
        <v>3.0000000000000001E-3</v>
      </c>
      <c r="AH1006">
        <v>2</v>
      </c>
      <c r="AI1006">
        <v>48586345</v>
      </c>
      <c r="AJ1006">
        <v>906</v>
      </c>
      <c r="AK1006">
        <v>0</v>
      </c>
      <c r="AL1006">
        <v>0</v>
      </c>
      <c r="AM1006">
        <v>0</v>
      </c>
      <c r="AN1006">
        <v>0</v>
      </c>
      <c r="AO1006">
        <v>0</v>
      </c>
      <c r="AP1006">
        <v>0</v>
      </c>
      <c r="AQ1006">
        <v>0</v>
      </c>
      <c r="AR1006">
        <v>0</v>
      </c>
    </row>
    <row r="1007" spans="1:44">
      <c r="A1007">
        <f>ROW(Source!A408)</f>
        <v>408</v>
      </c>
      <c r="B1007">
        <v>48586362</v>
      </c>
      <c r="C1007">
        <v>48586343</v>
      </c>
      <c r="D1007">
        <v>40548544</v>
      </c>
      <c r="E1007">
        <v>1</v>
      </c>
      <c r="F1007">
        <v>1</v>
      </c>
      <c r="G1007">
        <v>1</v>
      </c>
      <c r="H1007">
        <v>2</v>
      </c>
      <c r="I1007" t="s">
        <v>1110</v>
      </c>
      <c r="J1007" t="s">
        <v>1111</v>
      </c>
      <c r="K1007" t="s">
        <v>1112</v>
      </c>
      <c r="L1007">
        <v>1368</v>
      </c>
      <c r="N1007">
        <v>1011</v>
      </c>
      <c r="O1007" t="s">
        <v>997</v>
      </c>
      <c r="P1007" t="s">
        <v>997</v>
      </c>
      <c r="Q1007">
        <v>1</v>
      </c>
      <c r="X1007">
        <v>0.12</v>
      </c>
      <c r="Y1007">
        <v>0</v>
      </c>
      <c r="Z1007">
        <v>2.15</v>
      </c>
      <c r="AA1007">
        <v>0</v>
      </c>
      <c r="AB1007">
        <v>0</v>
      </c>
      <c r="AC1007">
        <v>0</v>
      </c>
      <c r="AD1007">
        <v>1</v>
      </c>
      <c r="AE1007">
        <v>0</v>
      </c>
      <c r="AF1007" t="s">
        <v>919</v>
      </c>
      <c r="AG1007">
        <v>3.5999999999999997E-2</v>
      </c>
      <c r="AH1007">
        <v>2</v>
      </c>
      <c r="AI1007">
        <v>48586346</v>
      </c>
      <c r="AJ1007">
        <v>907</v>
      </c>
      <c r="AK1007">
        <v>0</v>
      </c>
      <c r="AL1007">
        <v>0</v>
      </c>
      <c r="AM1007">
        <v>0</v>
      </c>
      <c r="AN1007">
        <v>0</v>
      </c>
      <c r="AO1007">
        <v>0</v>
      </c>
      <c r="AP1007">
        <v>0</v>
      </c>
      <c r="AQ1007">
        <v>0</v>
      </c>
      <c r="AR1007">
        <v>0</v>
      </c>
    </row>
    <row r="1008" spans="1:44">
      <c r="A1008">
        <f>ROW(Source!A408)</f>
        <v>408</v>
      </c>
      <c r="B1008">
        <v>48586363</v>
      </c>
      <c r="C1008">
        <v>48586343</v>
      </c>
      <c r="D1008">
        <v>40485401</v>
      </c>
      <c r="E1008">
        <v>1</v>
      </c>
      <c r="F1008">
        <v>1</v>
      </c>
      <c r="G1008">
        <v>1</v>
      </c>
      <c r="H1008">
        <v>3</v>
      </c>
      <c r="I1008" t="s">
        <v>1508</v>
      </c>
      <c r="J1008" t="s">
        <v>1509</v>
      </c>
      <c r="K1008" t="s">
        <v>1510</v>
      </c>
      <c r="L1008">
        <v>1346</v>
      </c>
      <c r="N1008">
        <v>1009</v>
      </c>
      <c r="O1008" t="s">
        <v>220</v>
      </c>
      <c r="P1008" t="s">
        <v>220</v>
      </c>
      <c r="Q1008">
        <v>1</v>
      </c>
      <c r="X1008">
        <v>6.0000000000000001E-3</v>
      </c>
      <c r="Y1008">
        <v>36.4</v>
      </c>
      <c r="Z1008">
        <v>0</v>
      </c>
      <c r="AA1008">
        <v>0</v>
      </c>
      <c r="AB1008">
        <v>0</v>
      </c>
      <c r="AC1008">
        <v>0</v>
      </c>
      <c r="AD1008">
        <v>1</v>
      </c>
      <c r="AE1008">
        <v>0</v>
      </c>
      <c r="AF1008" t="s">
        <v>652</v>
      </c>
      <c r="AG1008">
        <v>0</v>
      </c>
      <c r="AH1008">
        <v>2</v>
      </c>
      <c r="AI1008">
        <v>48586347</v>
      </c>
      <c r="AJ1008">
        <v>908</v>
      </c>
      <c r="AK1008">
        <v>0</v>
      </c>
      <c r="AL1008">
        <v>0</v>
      </c>
      <c r="AM1008">
        <v>0</v>
      </c>
      <c r="AN1008">
        <v>0</v>
      </c>
      <c r="AO1008">
        <v>0</v>
      </c>
      <c r="AP1008">
        <v>0</v>
      </c>
      <c r="AQ1008">
        <v>0</v>
      </c>
      <c r="AR1008">
        <v>0</v>
      </c>
    </row>
    <row r="1009" spans="1:44">
      <c r="A1009">
        <f>ROW(Source!A408)</f>
        <v>408</v>
      </c>
      <c r="B1009">
        <v>48586364</v>
      </c>
      <c r="C1009">
        <v>48586343</v>
      </c>
      <c r="D1009">
        <v>40488834</v>
      </c>
      <c r="E1009">
        <v>1</v>
      </c>
      <c r="F1009">
        <v>1</v>
      </c>
      <c r="G1009">
        <v>1</v>
      </c>
      <c r="H1009">
        <v>3</v>
      </c>
      <c r="I1009" t="s">
        <v>1417</v>
      </c>
      <c r="J1009" t="s">
        <v>1418</v>
      </c>
      <c r="K1009" t="s">
        <v>1419</v>
      </c>
      <c r="L1009">
        <v>1346</v>
      </c>
      <c r="N1009">
        <v>1009</v>
      </c>
      <c r="O1009" t="s">
        <v>220</v>
      </c>
      <c r="P1009" t="s">
        <v>220</v>
      </c>
      <c r="Q1009">
        <v>1</v>
      </c>
      <c r="X1009">
        <v>7.0000000000000007E-2</v>
      </c>
      <c r="Y1009">
        <v>12.65</v>
      </c>
      <c r="Z1009">
        <v>0</v>
      </c>
      <c r="AA1009">
        <v>0</v>
      </c>
      <c r="AB1009">
        <v>0</v>
      </c>
      <c r="AC1009">
        <v>0</v>
      </c>
      <c r="AD1009">
        <v>1</v>
      </c>
      <c r="AE1009">
        <v>0</v>
      </c>
      <c r="AF1009" t="s">
        <v>652</v>
      </c>
      <c r="AG1009">
        <v>0</v>
      </c>
      <c r="AH1009">
        <v>2</v>
      </c>
      <c r="AI1009">
        <v>48586348</v>
      </c>
      <c r="AJ1009">
        <v>909</v>
      </c>
      <c r="AK1009">
        <v>0</v>
      </c>
      <c r="AL1009">
        <v>0</v>
      </c>
      <c r="AM1009">
        <v>0</v>
      </c>
      <c r="AN1009">
        <v>0</v>
      </c>
      <c r="AO1009">
        <v>0</v>
      </c>
      <c r="AP1009">
        <v>0</v>
      </c>
      <c r="AQ1009">
        <v>0</v>
      </c>
      <c r="AR1009">
        <v>0</v>
      </c>
    </row>
    <row r="1010" spans="1:44">
      <c r="A1010">
        <f>ROW(Source!A408)</f>
        <v>408</v>
      </c>
      <c r="B1010">
        <v>48586365</v>
      </c>
      <c r="C1010">
        <v>48586343</v>
      </c>
      <c r="D1010">
        <v>40483234</v>
      </c>
      <c r="E1010">
        <v>1</v>
      </c>
      <c r="F1010">
        <v>1</v>
      </c>
      <c r="G1010">
        <v>1</v>
      </c>
      <c r="H1010">
        <v>3</v>
      </c>
      <c r="I1010" t="s">
        <v>1511</v>
      </c>
      <c r="J1010" t="s">
        <v>1512</v>
      </c>
      <c r="K1010" t="s">
        <v>1513</v>
      </c>
      <c r="L1010">
        <v>1346</v>
      </c>
      <c r="N1010">
        <v>1009</v>
      </c>
      <c r="O1010" t="s">
        <v>220</v>
      </c>
      <c r="P1010" t="s">
        <v>220</v>
      </c>
      <c r="Q1010">
        <v>1</v>
      </c>
      <c r="X1010">
        <v>1E-3</v>
      </c>
      <c r="Y1010">
        <v>11.46</v>
      </c>
      <c r="Z1010">
        <v>0</v>
      </c>
      <c r="AA1010">
        <v>0</v>
      </c>
      <c r="AB1010">
        <v>0</v>
      </c>
      <c r="AC1010">
        <v>0</v>
      </c>
      <c r="AD1010">
        <v>1</v>
      </c>
      <c r="AE1010">
        <v>0</v>
      </c>
      <c r="AF1010" t="s">
        <v>652</v>
      </c>
      <c r="AG1010">
        <v>0</v>
      </c>
      <c r="AH1010">
        <v>2</v>
      </c>
      <c r="AI1010">
        <v>48586349</v>
      </c>
      <c r="AJ1010">
        <v>910</v>
      </c>
      <c r="AK1010">
        <v>0</v>
      </c>
      <c r="AL1010">
        <v>0</v>
      </c>
      <c r="AM1010">
        <v>0</v>
      </c>
      <c r="AN1010">
        <v>0</v>
      </c>
      <c r="AO1010">
        <v>0</v>
      </c>
      <c r="AP1010">
        <v>0</v>
      </c>
      <c r="AQ1010">
        <v>0</v>
      </c>
      <c r="AR1010">
        <v>0</v>
      </c>
    </row>
    <row r="1011" spans="1:44">
      <c r="A1011">
        <f>ROW(Source!A408)</f>
        <v>408</v>
      </c>
      <c r="B1011">
        <v>48586366</v>
      </c>
      <c r="C1011">
        <v>48586343</v>
      </c>
      <c r="D1011">
        <v>40489070</v>
      </c>
      <c r="E1011">
        <v>1</v>
      </c>
      <c r="F1011">
        <v>1</v>
      </c>
      <c r="G1011">
        <v>1</v>
      </c>
      <c r="H1011">
        <v>3</v>
      </c>
      <c r="I1011" t="s">
        <v>1420</v>
      </c>
      <c r="J1011" t="s">
        <v>1421</v>
      </c>
      <c r="K1011" t="s">
        <v>1393</v>
      </c>
      <c r="L1011">
        <v>1346</v>
      </c>
      <c r="N1011">
        <v>1009</v>
      </c>
      <c r="O1011" t="s">
        <v>220</v>
      </c>
      <c r="P1011" t="s">
        <v>220</v>
      </c>
      <c r="Q1011">
        <v>1</v>
      </c>
      <c r="X1011">
        <v>0.05</v>
      </c>
      <c r="Y1011">
        <v>9.49</v>
      </c>
      <c r="Z1011">
        <v>0</v>
      </c>
      <c r="AA1011">
        <v>0</v>
      </c>
      <c r="AB1011">
        <v>0</v>
      </c>
      <c r="AC1011">
        <v>0</v>
      </c>
      <c r="AD1011">
        <v>1</v>
      </c>
      <c r="AE1011">
        <v>0</v>
      </c>
      <c r="AF1011" t="s">
        <v>652</v>
      </c>
      <c r="AG1011">
        <v>0</v>
      </c>
      <c r="AH1011">
        <v>2</v>
      </c>
      <c r="AI1011">
        <v>48586350</v>
      </c>
      <c r="AJ1011">
        <v>911</v>
      </c>
      <c r="AK1011">
        <v>0</v>
      </c>
      <c r="AL1011">
        <v>0</v>
      </c>
      <c r="AM1011">
        <v>0</v>
      </c>
      <c r="AN1011">
        <v>0</v>
      </c>
      <c r="AO1011">
        <v>0</v>
      </c>
      <c r="AP1011">
        <v>0</v>
      </c>
      <c r="AQ1011">
        <v>0</v>
      </c>
      <c r="AR1011">
        <v>0</v>
      </c>
    </row>
    <row r="1012" spans="1:44">
      <c r="A1012">
        <f>ROW(Source!A408)</f>
        <v>408</v>
      </c>
      <c r="B1012">
        <v>48586367</v>
      </c>
      <c r="C1012">
        <v>48586343</v>
      </c>
      <c r="D1012">
        <v>40485257</v>
      </c>
      <c r="E1012">
        <v>1</v>
      </c>
      <c r="F1012">
        <v>1</v>
      </c>
      <c r="G1012">
        <v>1</v>
      </c>
      <c r="H1012">
        <v>3</v>
      </c>
      <c r="I1012" t="s">
        <v>1422</v>
      </c>
      <c r="J1012" t="s">
        <v>1423</v>
      </c>
      <c r="K1012" t="s">
        <v>1424</v>
      </c>
      <c r="L1012">
        <v>1346</v>
      </c>
      <c r="N1012">
        <v>1009</v>
      </c>
      <c r="O1012" t="s">
        <v>220</v>
      </c>
      <c r="P1012" t="s">
        <v>220</v>
      </c>
      <c r="Q1012">
        <v>1</v>
      </c>
      <c r="X1012">
        <v>4.4999999999999998E-2</v>
      </c>
      <c r="Y1012">
        <v>29.04</v>
      </c>
      <c r="Z1012">
        <v>0</v>
      </c>
      <c r="AA1012">
        <v>0</v>
      </c>
      <c r="AB1012">
        <v>0</v>
      </c>
      <c r="AC1012">
        <v>0</v>
      </c>
      <c r="AD1012">
        <v>1</v>
      </c>
      <c r="AE1012">
        <v>0</v>
      </c>
      <c r="AF1012" t="s">
        <v>652</v>
      </c>
      <c r="AG1012">
        <v>0</v>
      </c>
      <c r="AH1012">
        <v>2</v>
      </c>
      <c r="AI1012">
        <v>48586351</v>
      </c>
      <c r="AJ1012">
        <v>912</v>
      </c>
      <c r="AK1012">
        <v>0</v>
      </c>
      <c r="AL1012">
        <v>0</v>
      </c>
      <c r="AM1012">
        <v>0</v>
      </c>
      <c r="AN1012">
        <v>0</v>
      </c>
      <c r="AO1012">
        <v>0</v>
      </c>
      <c r="AP1012">
        <v>0</v>
      </c>
      <c r="AQ1012">
        <v>0</v>
      </c>
      <c r="AR1012">
        <v>0</v>
      </c>
    </row>
    <row r="1013" spans="1:44">
      <c r="A1013">
        <f>ROW(Source!A408)</f>
        <v>408</v>
      </c>
      <c r="B1013">
        <v>48586368</v>
      </c>
      <c r="C1013">
        <v>48586343</v>
      </c>
      <c r="D1013">
        <v>40482974</v>
      </c>
      <c r="E1013">
        <v>1</v>
      </c>
      <c r="F1013">
        <v>1</v>
      </c>
      <c r="G1013">
        <v>1</v>
      </c>
      <c r="H1013">
        <v>3</v>
      </c>
      <c r="I1013" t="s">
        <v>1514</v>
      </c>
      <c r="J1013" t="s">
        <v>1515</v>
      </c>
      <c r="K1013" t="s">
        <v>1516</v>
      </c>
      <c r="L1013">
        <v>1346</v>
      </c>
      <c r="N1013">
        <v>1009</v>
      </c>
      <c r="O1013" t="s">
        <v>220</v>
      </c>
      <c r="P1013" t="s">
        <v>220</v>
      </c>
      <c r="Q1013">
        <v>1</v>
      </c>
      <c r="X1013">
        <v>1E-3</v>
      </c>
      <c r="Y1013">
        <v>135.05000000000001</v>
      </c>
      <c r="Z1013">
        <v>0</v>
      </c>
      <c r="AA1013">
        <v>0</v>
      </c>
      <c r="AB1013">
        <v>0</v>
      </c>
      <c r="AC1013">
        <v>0</v>
      </c>
      <c r="AD1013">
        <v>1</v>
      </c>
      <c r="AE1013">
        <v>0</v>
      </c>
      <c r="AF1013" t="s">
        <v>652</v>
      </c>
      <c r="AG1013">
        <v>0</v>
      </c>
      <c r="AH1013">
        <v>2</v>
      </c>
      <c r="AI1013">
        <v>48586352</v>
      </c>
      <c r="AJ1013">
        <v>913</v>
      </c>
      <c r="AK1013">
        <v>0</v>
      </c>
      <c r="AL1013">
        <v>0</v>
      </c>
      <c r="AM1013">
        <v>0</v>
      </c>
      <c r="AN1013">
        <v>0</v>
      </c>
      <c r="AO1013">
        <v>0</v>
      </c>
      <c r="AP1013">
        <v>0</v>
      </c>
      <c r="AQ1013">
        <v>0</v>
      </c>
      <c r="AR1013">
        <v>0</v>
      </c>
    </row>
    <row r="1014" spans="1:44">
      <c r="A1014">
        <f>ROW(Source!A408)</f>
        <v>408</v>
      </c>
      <c r="B1014">
        <v>48586369</v>
      </c>
      <c r="C1014">
        <v>48586343</v>
      </c>
      <c r="D1014">
        <v>40485704</v>
      </c>
      <c r="E1014">
        <v>1</v>
      </c>
      <c r="F1014">
        <v>1</v>
      </c>
      <c r="G1014">
        <v>1</v>
      </c>
      <c r="H1014">
        <v>3</v>
      </c>
      <c r="I1014" t="s">
        <v>1497</v>
      </c>
      <c r="J1014" t="s">
        <v>1498</v>
      </c>
      <c r="K1014" t="s">
        <v>1499</v>
      </c>
      <c r="L1014">
        <v>1346</v>
      </c>
      <c r="N1014">
        <v>1009</v>
      </c>
      <c r="O1014" t="s">
        <v>220</v>
      </c>
      <c r="P1014" t="s">
        <v>220</v>
      </c>
      <c r="Q1014">
        <v>1</v>
      </c>
      <c r="X1014">
        <v>1.2E-2</v>
      </c>
      <c r="Y1014">
        <v>31</v>
      </c>
      <c r="Z1014">
        <v>0</v>
      </c>
      <c r="AA1014">
        <v>0</v>
      </c>
      <c r="AB1014">
        <v>0</v>
      </c>
      <c r="AC1014">
        <v>0</v>
      </c>
      <c r="AD1014">
        <v>1</v>
      </c>
      <c r="AE1014">
        <v>0</v>
      </c>
      <c r="AF1014" t="s">
        <v>652</v>
      </c>
      <c r="AG1014">
        <v>0</v>
      </c>
      <c r="AH1014">
        <v>2</v>
      </c>
      <c r="AI1014">
        <v>48586353</v>
      </c>
      <c r="AJ1014">
        <v>914</v>
      </c>
      <c r="AK1014">
        <v>0</v>
      </c>
      <c r="AL1014">
        <v>0</v>
      </c>
      <c r="AM1014">
        <v>0</v>
      </c>
      <c r="AN1014">
        <v>0</v>
      </c>
      <c r="AO1014">
        <v>0</v>
      </c>
      <c r="AP1014">
        <v>0</v>
      </c>
      <c r="AQ1014">
        <v>0</v>
      </c>
      <c r="AR1014">
        <v>0</v>
      </c>
    </row>
    <row r="1015" spans="1:44">
      <c r="A1015">
        <f>ROW(Source!A408)</f>
        <v>408</v>
      </c>
      <c r="B1015">
        <v>48586370</v>
      </c>
      <c r="C1015">
        <v>48586343</v>
      </c>
      <c r="D1015">
        <v>40489264</v>
      </c>
      <c r="E1015">
        <v>1</v>
      </c>
      <c r="F1015">
        <v>1</v>
      </c>
      <c r="G1015">
        <v>1</v>
      </c>
      <c r="H1015">
        <v>3</v>
      </c>
      <c r="I1015" t="s">
        <v>1500</v>
      </c>
      <c r="J1015" t="s">
        <v>1501</v>
      </c>
      <c r="K1015" t="s">
        <v>1502</v>
      </c>
      <c r="L1015">
        <v>1355</v>
      </c>
      <c r="N1015">
        <v>1010</v>
      </c>
      <c r="O1015" t="s">
        <v>817</v>
      </c>
      <c r="P1015" t="s">
        <v>817</v>
      </c>
      <c r="Q1015">
        <v>100</v>
      </c>
      <c r="X1015">
        <v>0.02</v>
      </c>
      <c r="Y1015">
        <v>87.29</v>
      </c>
      <c r="Z1015">
        <v>0</v>
      </c>
      <c r="AA1015">
        <v>0</v>
      </c>
      <c r="AB1015">
        <v>0</v>
      </c>
      <c r="AC1015">
        <v>0</v>
      </c>
      <c r="AD1015">
        <v>1</v>
      </c>
      <c r="AE1015">
        <v>0</v>
      </c>
      <c r="AF1015" t="s">
        <v>652</v>
      </c>
      <c r="AG1015">
        <v>0</v>
      </c>
      <c r="AH1015">
        <v>2</v>
      </c>
      <c r="AI1015">
        <v>48586354</v>
      </c>
      <c r="AJ1015">
        <v>915</v>
      </c>
      <c r="AK1015">
        <v>0</v>
      </c>
      <c r="AL1015">
        <v>0</v>
      </c>
      <c r="AM1015">
        <v>0</v>
      </c>
      <c r="AN1015">
        <v>0</v>
      </c>
      <c r="AO1015">
        <v>0</v>
      </c>
      <c r="AP1015">
        <v>0</v>
      </c>
      <c r="AQ1015">
        <v>0</v>
      </c>
      <c r="AR1015">
        <v>0</v>
      </c>
    </row>
    <row r="1016" spans="1:44">
      <c r="A1016">
        <f>ROW(Source!A408)</f>
        <v>408</v>
      </c>
      <c r="B1016">
        <v>48586371</v>
      </c>
      <c r="C1016">
        <v>48586343</v>
      </c>
      <c r="D1016">
        <v>40496052</v>
      </c>
      <c r="E1016">
        <v>1</v>
      </c>
      <c r="F1016">
        <v>1</v>
      </c>
      <c r="G1016">
        <v>1</v>
      </c>
      <c r="H1016">
        <v>3</v>
      </c>
      <c r="I1016" t="s">
        <v>1517</v>
      </c>
      <c r="J1016" t="s">
        <v>1518</v>
      </c>
      <c r="K1016" t="s">
        <v>1519</v>
      </c>
      <c r="L1016">
        <v>1355</v>
      </c>
      <c r="N1016">
        <v>1010</v>
      </c>
      <c r="O1016" t="s">
        <v>817</v>
      </c>
      <c r="P1016" t="s">
        <v>817</v>
      </c>
      <c r="Q1016">
        <v>100</v>
      </c>
      <c r="X1016">
        <v>6.0999999999999999E-2</v>
      </c>
      <c r="Y1016">
        <v>63.93</v>
      </c>
      <c r="Z1016">
        <v>0</v>
      </c>
      <c r="AA1016">
        <v>0</v>
      </c>
      <c r="AB1016">
        <v>0</v>
      </c>
      <c r="AC1016">
        <v>0</v>
      </c>
      <c r="AD1016">
        <v>1</v>
      </c>
      <c r="AE1016">
        <v>0</v>
      </c>
      <c r="AF1016" t="s">
        <v>652</v>
      </c>
      <c r="AG1016">
        <v>0</v>
      </c>
      <c r="AH1016">
        <v>2</v>
      </c>
      <c r="AI1016">
        <v>48586355</v>
      </c>
      <c r="AJ1016">
        <v>916</v>
      </c>
      <c r="AK1016">
        <v>0</v>
      </c>
      <c r="AL1016">
        <v>0</v>
      </c>
      <c r="AM1016">
        <v>0</v>
      </c>
      <c r="AN1016">
        <v>0</v>
      </c>
      <c r="AO1016">
        <v>0</v>
      </c>
      <c r="AP1016">
        <v>0</v>
      </c>
      <c r="AQ1016">
        <v>0</v>
      </c>
      <c r="AR1016">
        <v>0</v>
      </c>
    </row>
    <row r="1017" spans="1:44">
      <c r="A1017">
        <f>ROW(Source!A408)</f>
        <v>408</v>
      </c>
      <c r="B1017">
        <v>48586372</v>
      </c>
      <c r="C1017">
        <v>48586343</v>
      </c>
      <c r="D1017">
        <v>40502918</v>
      </c>
      <c r="E1017">
        <v>1</v>
      </c>
      <c r="F1017">
        <v>1</v>
      </c>
      <c r="G1017">
        <v>1</v>
      </c>
      <c r="H1017">
        <v>3</v>
      </c>
      <c r="I1017" t="s">
        <v>1425</v>
      </c>
      <c r="J1017" t="s">
        <v>1426</v>
      </c>
      <c r="K1017" t="s">
        <v>1427</v>
      </c>
      <c r="L1017">
        <v>1348</v>
      </c>
      <c r="N1017">
        <v>1009</v>
      </c>
      <c r="O1017" t="s">
        <v>40</v>
      </c>
      <c r="P1017" t="s">
        <v>40</v>
      </c>
      <c r="Q1017">
        <v>1000</v>
      </c>
      <c r="X1017">
        <v>4.0000000000000001E-3</v>
      </c>
      <c r="Y1017">
        <v>11672.49</v>
      </c>
      <c r="Z1017">
        <v>0</v>
      </c>
      <c r="AA1017">
        <v>0</v>
      </c>
      <c r="AB1017">
        <v>0</v>
      </c>
      <c r="AC1017">
        <v>0</v>
      </c>
      <c r="AD1017">
        <v>1</v>
      </c>
      <c r="AE1017">
        <v>0</v>
      </c>
      <c r="AF1017" t="s">
        <v>652</v>
      </c>
      <c r="AG1017">
        <v>0</v>
      </c>
      <c r="AH1017">
        <v>2</v>
      </c>
      <c r="AI1017">
        <v>48586356</v>
      </c>
      <c r="AJ1017">
        <v>917</v>
      </c>
      <c r="AK1017">
        <v>0</v>
      </c>
      <c r="AL1017">
        <v>0</v>
      </c>
      <c r="AM1017">
        <v>0</v>
      </c>
      <c r="AN1017">
        <v>0</v>
      </c>
      <c r="AO1017">
        <v>0</v>
      </c>
      <c r="AP1017">
        <v>0</v>
      </c>
      <c r="AQ1017">
        <v>0</v>
      </c>
      <c r="AR1017">
        <v>0</v>
      </c>
    </row>
    <row r="1018" spans="1:44">
      <c r="A1018">
        <f>ROW(Source!A408)</f>
        <v>408</v>
      </c>
      <c r="B1018">
        <v>48586373</v>
      </c>
      <c r="C1018">
        <v>48586343</v>
      </c>
      <c r="D1018">
        <v>40540695</v>
      </c>
      <c r="E1018">
        <v>1</v>
      </c>
      <c r="F1018">
        <v>1</v>
      </c>
      <c r="G1018">
        <v>1</v>
      </c>
      <c r="H1018">
        <v>3</v>
      </c>
      <c r="I1018" t="s">
        <v>1520</v>
      </c>
      <c r="J1018" t="s">
        <v>1521</v>
      </c>
      <c r="K1018" t="s">
        <v>1522</v>
      </c>
      <c r="L1018">
        <v>1354</v>
      </c>
      <c r="N1018">
        <v>1010</v>
      </c>
      <c r="O1018" t="s">
        <v>170</v>
      </c>
      <c r="P1018" t="s">
        <v>170</v>
      </c>
      <c r="Q1018">
        <v>1</v>
      </c>
      <c r="X1018">
        <v>1</v>
      </c>
      <c r="Y1018">
        <v>3.96</v>
      </c>
      <c r="Z1018">
        <v>0</v>
      </c>
      <c r="AA1018">
        <v>0</v>
      </c>
      <c r="AB1018">
        <v>0</v>
      </c>
      <c r="AC1018">
        <v>0</v>
      </c>
      <c r="AD1018">
        <v>1</v>
      </c>
      <c r="AE1018">
        <v>0</v>
      </c>
      <c r="AF1018" t="s">
        <v>652</v>
      </c>
      <c r="AG1018">
        <v>0</v>
      </c>
      <c r="AH1018">
        <v>2</v>
      </c>
      <c r="AI1018">
        <v>48586357</v>
      </c>
      <c r="AJ1018">
        <v>918</v>
      </c>
      <c r="AK1018">
        <v>0</v>
      </c>
      <c r="AL1018">
        <v>0</v>
      </c>
      <c r="AM1018">
        <v>0</v>
      </c>
      <c r="AN1018">
        <v>0</v>
      </c>
      <c r="AO1018">
        <v>0</v>
      </c>
      <c r="AP1018">
        <v>0</v>
      </c>
      <c r="AQ1018">
        <v>0</v>
      </c>
      <c r="AR1018">
        <v>0</v>
      </c>
    </row>
    <row r="1019" spans="1:44">
      <c r="A1019">
        <f>ROW(Source!A408)</f>
        <v>408</v>
      </c>
      <c r="B1019">
        <v>48586374</v>
      </c>
      <c r="C1019">
        <v>48586343</v>
      </c>
      <c r="D1019">
        <v>40546395</v>
      </c>
      <c r="E1019">
        <v>1</v>
      </c>
      <c r="F1019">
        <v>1</v>
      </c>
      <c r="G1019">
        <v>1</v>
      </c>
      <c r="H1019">
        <v>3</v>
      </c>
      <c r="I1019" t="s">
        <v>1523</v>
      </c>
      <c r="J1019" t="s">
        <v>1524</v>
      </c>
      <c r="K1019" t="s">
        <v>1525</v>
      </c>
      <c r="L1019">
        <v>1346</v>
      </c>
      <c r="N1019">
        <v>1009</v>
      </c>
      <c r="O1019" t="s">
        <v>220</v>
      </c>
      <c r="P1019" t="s">
        <v>220</v>
      </c>
      <c r="Q1019">
        <v>1</v>
      </c>
      <c r="X1019">
        <v>6.0000000000000001E-3</v>
      </c>
      <c r="Y1019">
        <v>45.9</v>
      </c>
      <c r="Z1019">
        <v>0</v>
      </c>
      <c r="AA1019">
        <v>0</v>
      </c>
      <c r="AB1019">
        <v>0</v>
      </c>
      <c r="AC1019">
        <v>0</v>
      </c>
      <c r="AD1019">
        <v>1</v>
      </c>
      <c r="AE1019">
        <v>0</v>
      </c>
      <c r="AF1019" t="s">
        <v>652</v>
      </c>
      <c r="AG1019">
        <v>0</v>
      </c>
      <c r="AH1019">
        <v>2</v>
      </c>
      <c r="AI1019">
        <v>48586358</v>
      </c>
      <c r="AJ1019">
        <v>919</v>
      </c>
      <c r="AK1019">
        <v>0</v>
      </c>
      <c r="AL1019">
        <v>0</v>
      </c>
      <c r="AM1019">
        <v>0</v>
      </c>
      <c r="AN1019">
        <v>0</v>
      </c>
      <c r="AO1019">
        <v>0</v>
      </c>
      <c r="AP1019">
        <v>0</v>
      </c>
      <c r="AQ1019">
        <v>0</v>
      </c>
      <c r="AR1019">
        <v>0</v>
      </c>
    </row>
    <row r="1020" spans="1:44">
      <c r="A1020">
        <f>ROW(Source!A408)</f>
        <v>408</v>
      </c>
      <c r="B1020">
        <v>48586375</v>
      </c>
      <c r="C1020">
        <v>48586343</v>
      </c>
      <c r="D1020">
        <v>40546487</v>
      </c>
      <c r="E1020">
        <v>1</v>
      </c>
      <c r="F1020">
        <v>1</v>
      </c>
      <c r="G1020">
        <v>1</v>
      </c>
      <c r="H1020">
        <v>3</v>
      </c>
      <c r="I1020" t="s">
        <v>1428</v>
      </c>
      <c r="J1020" t="s">
        <v>1429</v>
      </c>
      <c r="K1020" t="s">
        <v>1430</v>
      </c>
      <c r="L1020">
        <v>1374</v>
      </c>
      <c r="N1020">
        <v>1013</v>
      </c>
      <c r="O1020" t="s">
        <v>1431</v>
      </c>
      <c r="P1020" t="s">
        <v>1431</v>
      </c>
      <c r="Q1020">
        <v>1</v>
      </c>
      <c r="X1020">
        <v>0.33</v>
      </c>
      <c r="Y1020">
        <v>1</v>
      </c>
      <c r="Z1020">
        <v>0</v>
      </c>
      <c r="AA1020">
        <v>0</v>
      </c>
      <c r="AB1020">
        <v>0</v>
      </c>
      <c r="AC1020">
        <v>0</v>
      </c>
      <c r="AD1020">
        <v>1</v>
      </c>
      <c r="AE1020">
        <v>0</v>
      </c>
      <c r="AF1020" t="s">
        <v>652</v>
      </c>
      <c r="AG1020">
        <v>0</v>
      </c>
      <c r="AH1020">
        <v>2</v>
      </c>
      <c r="AI1020">
        <v>48586359</v>
      </c>
      <c r="AJ1020">
        <v>920</v>
      </c>
      <c r="AK1020">
        <v>0</v>
      </c>
      <c r="AL1020">
        <v>0</v>
      </c>
      <c r="AM1020">
        <v>0</v>
      </c>
      <c r="AN1020">
        <v>0</v>
      </c>
      <c r="AO1020">
        <v>0</v>
      </c>
      <c r="AP1020">
        <v>0</v>
      </c>
      <c r="AQ1020">
        <v>0</v>
      </c>
      <c r="AR1020">
        <v>0</v>
      </c>
    </row>
    <row r="1021" spans="1:44">
      <c r="A1021">
        <f>ROW(Source!A409)</f>
        <v>409</v>
      </c>
      <c r="B1021">
        <v>48586396</v>
      </c>
      <c r="C1021">
        <v>48586376</v>
      </c>
      <c r="D1021">
        <v>23352039</v>
      </c>
      <c r="E1021">
        <v>1</v>
      </c>
      <c r="F1021">
        <v>1</v>
      </c>
      <c r="G1021">
        <v>1</v>
      </c>
      <c r="H1021">
        <v>1</v>
      </c>
      <c r="I1021" t="s">
        <v>1566</v>
      </c>
      <c r="J1021" t="s">
        <v>3</v>
      </c>
      <c r="K1021" t="s">
        <v>1567</v>
      </c>
      <c r="L1021">
        <v>1369</v>
      </c>
      <c r="N1021">
        <v>1013</v>
      </c>
      <c r="O1021" t="s">
        <v>991</v>
      </c>
      <c r="P1021" t="s">
        <v>991</v>
      </c>
      <c r="Q1021">
        <v>1</v>
      </c>
      <c r="X1021">
        <v>2.74</v>
      </c>
      <c r="Y1021">
        <v>0</v>
      </c>
      <c r="Z1021">
        <v>0</v>
      </c>
      <c r="AA1021">
        <v>0</v>
      </c>
      <c r="AB1021">
        <v>8.68</v>
      </c>
      <c r="AC1021">
        <v>0</v>
      </c>
      <c r="AD1021">
        <v>1</v>
      </c>
      <c r="AE1021">
        <v>1</v>
      </c>
      <c r="AF1021" t="s">
        <v>919</v>
      </c>
      <c r="AG1021">
        <v>0.82200000000000006</v>
      </c>
      <c r="AH1021">
        <v>2</v>
      </c>
      <c r="AI1021">
        <v>48586377</v>
      </c>
      <c r="AJ1021">
        <v>921</v>
      </c>
      <c r="AK1021">
        <v>0</v>
      </c>
      <c r="AL1021">
        <v>0</v>
      </c>
      <c r="AM1021">
        <v>0</v>
      </c>
      <c r="AN1021">
        <v>0</v>
      </c>
      <c r="AO1021">
        <v>0</v>
      </c>
      <c r="AP1021">
        <v>0</v>
      </c>
      <c r="AQ1021">
        <v>0</v>
      </c>
      <c r="AR1021">
        <v>0</v>
      </c>
    </row>
    <row r="1022" spans="1:44">
      <c r="A1022">
        <f>ROW(Source!A409)</f>
        <v>409</v>
      </c>
      <c r="B1022">
        <v>48586397</v>
      </c>
      <c r="C1022">
        <v>48586376</v>
      </c>
      <c r="D1022">
        <v>121548</v>
      </c>
      <c r="E1022">
        <v>1</v>
      </c>
      <c r="F1022">
        <v>1</v>
      </c>
      <c r="G1022">
        <v>1</v>
      </c>
      <c r="H1022">
        <v>1</v>
      </c>
      <c r="I1022" t="s">
        <v>24</v>
      </c>
      <c r="J1022" t="s">
        <v>3</v>
      </c>
      <c r="K1022" t="s">
        <v>992</v>
      </c>
      <c r="L1022">
        <v>608254</v>
      </c>
      <c r="N1022">
        <v>1013</v>
      </c>
      <c r="O1022" t="s">
        <v>993</v>
      </c>
      <c r="P1022" t="s">
        <v>993</v>
      </c>
      <c r="Q1022">
        <v>1</v>
      </c>
      <c r="X1022">
        <v>0.01</v>
      </c>
      <c r="Y1022">
        <v>0</v>
      </c>
      <c r="Z1022">
        <v>0</v>
      </c>
      <c r="AA1022">
        <v>0</v>
      </c>
      <c r="AB1022">
        <v>0</v>
      </c>
      <c r="AC1022">
        <v>0</v>
      </c>
      <c r="AD1022">
        <v>1</v>
      </c>
      <c r="AE1022">
        <v>2</v>
      </c>
      <c r="AF1022" t="s">
        <v>919</v>
      </c>
      <c r="AG1022">
        <v>3.0000000000000001E-3</v>
      </c>
      <c r="AH1022">
        <v>2</v>
      </c>
      <c r="AI1022">
        <v>48586378</v>
      </c>
      <c r="AJ1022">
        <v>922</v>
      </c>
      <c r="AK1022">
        <v>0</v>
      </c>
      <c r="AL1022">
        <v>0</v>
      </c>
      <c r="AM1022">
        <v>0</v>
      </c>
      <c r="AN1022">
        <v>0</v>
      </c>
      <c r="AO1022">
        <v>0</v>
      </c>
      <c r="AP1022">
        <v>0</v>
      </c>
      <c r="AQ1022">
        <v>0</v>
      </c>
      <c r="AR1022">
        <v>0</v>
      </c>
    </row>
    <row r="1023" spans="1:44">
      <c r="A1023">
        <f>ROW(Source!A409)</f>
        <v>409</v>
      </c>
      <c r="B1023">
        <v>48586398</v>
      </c>
      <c r="C1023">
        <v>48586376</v>
      </c>
      <c r="D1023">
        <v>40546999</v>
      </c>
      <c r="E1023">
        <v>1</v>
      </c>
      <c r="F1023">
        <v>1</v>
      </c>
      <c r="G1023">
        <v>1</v>
      </c>
      <c r="H1023">
        <v>2</v>
      </c>
      <c r="I1023" t="s">
        <v>1414</v>
      </c>
      <c r="J1023" t="s">
        <v>1415</v>
      </c>
      <c r="K1023" t="s">
        <v>1416</v>
      </c>
      <c r="L1023">
        <v>1368</v>
      </c>
      <c r="N1023">
        <v>1011</v>
      </c>
      <c r="O1023" t="s">
        <v>997</v>
      </c>
      <c r="P1023" t="s">
        <v>997</v>
      </c>
      <c r="Q1023">
        <v>1</v>
      </c>
      <c r="X1023">
        <v>0.01</v>
      </c>
      <c r="Y1023">
        <v>0</v>
      </c>
      <c r="Z1023">
        <v>138.54</v>
      </c>
      <c r="AA1023">
        <v>12.1</v>
      </c>
      <c r="AB1023">
        <v>0</v>
      </c>
      <c r="AC1023">
        <v>0</v>
      </c>
      <c r="AD1023">
        <v>1</v>
      </c>
      <c r="AE1023">
        <v>0</v>
      </c>
      <c r="AF1023" t="s">
        <v>919</v>
      </c>
      <c r="AG1023">
        <v>3.0000000000000001E-3</v>
      </c>
      <c r="AH1023">
        <v>2</v>
      </c>
      <c r="AI1023">
        <v>48586379</v>
      </c>
      <c r="AJ1023">
        <v>923</v>
      </c>
      <c r="AK1023">
        <v>0</v>
      </c>
      <c r="AL1023">
        <v>0</v>
      </c>
      <c r="AM1023">
        <v>0</v>
      </c>
      <c r="AN1023">
        <v>0</v>
      </c>
      <c r="AO1023">
        <v>0</v>
      </c>
      <c r="AP1023">
        <v>0</v>
      </c>
      <c r="AQ1023">
        <v>0</v>
      </c>
      <c r="AR1023">
        <v>0</v>
      </c>
    </row>
    <row r="1024" spans="1:44">
      <c r="A1024">
        <f>ROW(Source!A409)</f>
        <v>409</v>
      </c>
      <c r="B1024">
        <v>48586399</v>
      </c>
      <c r="C1024">
        <v>48586376</v>
      </c>
      <c r="D1024">
        <v>40547214</v>
      </c>
      <c r="E1024">
        <v>1</v>
      </c>
      <c r="F1024">
        <v>1</v>
      </c>
      <c r="G1024">
        <v>1</v>
      </c>
      <c r="H1024">
        <v>2</v>
      </c>
      <c r="I1024" t="s">
        <v>1104</v>
      </c>
      <c r="J1024" t="s">
        <v>1105</v>
      </c>
      <c r="K1024" t="s">
        <v>1106</v>
      </c>
      <c r="L1024">
        <v>1368</v>
      </c>
      <c r="N1024">
        <v>1011</v>
      </c>
      <c r="O1024" t="s">
        <v>997</v>
      </c>
      <c r="P1024" t="s">
        <v>997</v>
      </c>
      <c r="Q1024">
        <v>1</v>
      </c>
      <c r="X1024">
        <v>0.12</v>
      </c>
      <c r="Y1024">
        <v>0</v>
      </c>
      <c r="Z1024">
        <v>7.55</v>
      </c>
      <c r="AA1024">
        <v>0</v>
      </c>
      <c r="AB1024">
        <v>0</v>
      </c>
      <c r="AC1024">
        <v>0</v>
      </c>
      <c r="AD1024">
        <v>1</v>
      </c>
      <c r="AE1024">
        <v>0</v>
      </c>
      <c r="AF1024" t="s">
        <v>919</v>
      </c>
      <c r="AG1024">
        <v>3.5999999999999997E-2</v>
      </c>
      <c r="AH1024">
        <v>2</v>
      </c>
      <c r="AI1024">
        <v>48586380</v>
      </c>
      <c r="AJ1024">
        <v>924</v>
      </c>
      <c r="AK1024">
        <v>0</v>
      </c>
      <c r="AL1024">
        <v>0</v>
      </c>
      <c r="AM1024">
        <v>0</v>
      </c>
      <c r="AN1024">
        <v>0</v>
      </c>
      <c r="AO1024">
        <v>0</v>
      </c>
      <c r="AP1024">
        <v>0</v>
      </c>
      <c r="AQ1024">
        <v>0</v>
      </c>
      <c r="AR1024">
        <v>0</v>
      </c>
    </row>
    <row r="1025" spans="1:44">
      <c r="A1025">
        <f>ROW(Source!A409)</f>
        <v>409</v>
      </c>
      <c r="B1025">
        <v>48586400</v>
      </c>
      <c r="C1025">
        <v>48586376</v>
      </c>
      <c r="D1025">
        <v>40548544</v>
      </c>
      <c r="E1025">
        <v>1</v>
      </c>
      <c r="F1025">
        <v>1</v>
      </c>
      <c r="G1025">
        <v>1</v>
      </c>
      <c r="H1025">
        <v>2</v>
      </c>
      <c r="I1025" t="s">
        <v>1110</v>
      </c>
      <c r="J1025" t="s">
        <v>1111</v>
      </c>
      <c r="K1025" t="s">
        <v>1112</v>
      </c>
      <c r="L1025">
        <v>1368</v>
      </c>
      <c r="N1025">
        <v>1011</v>
      </c>
      <c r="O1025" t="s">
        <v>997</v>
      </c>
      <c r="P1025" t="s">
        <v>997</v>
      </c>
      <c r="Q1025">
        <v>1</v>
      </c>
      <c r="X1025">
        <v>0.12</v>
      </c>
      <c r="Y1025">
        <v>0</v>
      </c>
      <c r="Z1025">
        <v>2.15</v>
      </c>
      <c r="AA1025">
        <v>0</v>
      </c>
      <c r="AB1025">
        <v>0</v>
      </c>
      <c r="AC1025">
        <v>0</v>
      </c>
      <c r="AD1025">
        <v>1</v>
      </c>
      <c r="AE1025">
        <v>0</v>
      </c>
      <c r="AF1025" t="s">
        <v>919</v>
      </c>
      <c r="AG1025">
        <v>3.5999999999999997E-2</v>
      </c>
      <c r="AH1025">
        <v>2</v>
      </c>
      <c r="AI1025">
        <v>48586381</v>
      </c>
      <c r="AJ1025">
        <v>925</v>
      </c>
      <c r="AK1025">
        <v>0</v>
      </c>
      <c r="AL1025">
        <v>0</v>
      </c>
      <c r="AM1025">
        <v>0</v>
      </c>
      <c r="AN1025">
        <v>0</v>
      </c>
      <c r="AO1025">
        <v>0</v>
      </c>
      <c r="AP1025">
        <v>0</v>
      </c>
      <c r="AQ1025">
        <v>0</v>
      </c>
      <c r="AR1025">
        <v>0</v>
      </c>
    </row>
    <row r="1026" spans="1:44">
      <c r="A1026">
        <f>ROW(Source!A409)</f>
        <v>409</v>
      </c>
      <c r="B1026">
        <v>48586401</v>
      </c>
      <c r="C1026">
        <v>48586376</v>
      </c>
      <c r="D1026">
        <v>40548857</v>
      </c>
      <c r="E1026">
        <v>1</v>
      </c>
      <c r="F1026">
        <v>1</v>
      </c>
      <c r="G1026">
        <v>1</v>
      </c>
      <c r="H1026">
        <v>2</v>
      </c>
      <c r="I1026" t="s">
        <v>1028</v>
      </c>
      <c r="J1026" t="s">
        <v>1029</v>
      </c>
      <c r="K1026" t="s">
        <v>1030</v>
      </c>
      <c r="L1026">
        <v>1368</v>
      </c>
      <c r="N1026">
        <v>1011</v>
      </c>
      <c r="O1026" t="s">
        <v>997</v>
      </c>
      <c r="P1026" t="s">
        <v>997</v>
      </c>
      <c r="Q1026">
        <v>1</v>
      </c>
      <c r="X1026">
        <v>0.01</v>
      </c>
      <c r="Y1026">
        <v>0</v>
      </c>
      <c r="Z1026">
        <v>91.76</v>
      </c>
      <c r="AA1026">
        <v>10.35</v>
      </c>
      <c r="AB1026">
        <v>0</v>
      </c>
      <c r="AC1026">
        <v>0</v>
      </c>
      <c r="AD1026">
        <v>1</v>
      </c>
      <c r="AE1026">
        <v>0</v>
      </c>
      <c r="AF1026" t="s">
        <v>919</v>
      </c>
      <c r="AG1026">
        <v>3.0000000000000001E-3</v>
      </c>
      <c r="AH1026">
        <v>2</v>
      </c>
      <c r="AI1026">
        <v>48586382</v>
      </c>
      <c r="AJ1026">
        <v>926</v>
      </c>
      <c r="AK1026">
        <v>0</v>
      </c>
      <c r="AL1026">
        <v>0</v>
      </c>
      <c r="AM1026">
        <v>0</v>
      </c>
      <c r="AN1026">
        <v>0</v>
      </c>
      <c r="AO1026">
        <v>0</v>
      </c>
      <c r="AP1026">
        <v>0</v>
      </c>
      <c r="AQ1026">
        <v>0</v>
      </c>
      <c r="AR1026">
        <v>0</v>
      </c>
    </row>
    <row r="1027" spans="1:44">
      <c r="A1027">
        <f>ROW(Source!A409)</f>
        <v>409</v>
      </c>
      <c r="B1027">
        <v>48586402</v>
      </c>
      <c r="C1027">
        <v>48586376</v>
      </c>
      <c r="D1027">
        <v>40485401</v>
      </c>
      <c r="E1027">
        <v>1</v>
      </c>
      <c r="F1027">
        <v>1</v>
      </c>
      <c r="G1027">
        <v>1</v>
      </c>
      <c r="H1027">
        <v>3</v>
      </c>
      <c r="I1027" t="s">
        <v>1508</v>
      </c>
      <c r="J1027" t="s">
        <v>1509</v>
      </c>
      <c r="K1027" t="s">
        <v>1510</v>
      </c>
      <c r="L1027">
        <v>1346</v>
      </c>
      <c r="N1027">
        <v>1009</v>
      </c>
      <c r="O1027" t="s">
        <v>220</v>
      </c>
      <c r="P1027" t="s">
        <v>220</v>
      </c>
      <c r="Q1027">
        <v>1</v>
      </c>
      <c r="X1027">
        <v>1.2E-2</v>
      </c>
      <c r="Y1027">
        <v>36.4</v>
      </c>
      <c r="Z1027">
        <v>0</v>
      </c>
      <c r="AA1027">
        <v>0</v>
      </c>
      <c r="AB1027">
        <v>0</v>
      </c>
      <c r="AC1027">
        <v>0</v>
      </c>
      <c r="AD1027">
        <v>1</v>
      </c>
      <c r="AE1027">
        <v>0</v>
      </c>
      <c r="AF1027" t="s">
        <v>652</v>
      </c>
      <c r="AG1027">
        <v>0</v>
      </c>
      <c r="AH1027">
        <v>2</v>
      </c>
      <c r="AI1027">
        <v>48586383</v>
      </c>
      <c r="AJ1027">
        <v>927</v>
      </c>
      <c r="AK1027">
        <v>0</v>
      </c>
      <c r="AL1027">
        <v>0</v>
      </c>
      <c r="AM1027">
        <v>0</v>
      </c>
      <c r="AN1027">
        <v>0</v>
      </c>
      <c r="AO1027">
        <v>0</v>
      </c>
      <c r="AP1027">
        <v>0</v>
      </c>
      <c r="AQ1027">
        <v>0</v>
      </c>
      <c r="AR1027">
        <v>0</v>
      </c>
    </row>
    <row r="1028" spans="1:44">
      <c r="A1028">
        <f>ROW(Source!A409)</f>
        <v>409</v>
      </c>
      <c r="B1028">
        <v>48586403</v>
      </c>
      <c r="C1028">
        <v>48586376</v>
      </c>
      <c r="D1028">
        <v>40488834</v>
      </c>
      <c r="E1028">
        <v>1</v>
      </c>
      <c r="F1028">
        <v>1</v>
      </c>
      <c r="G1028">
        <v>1</v>
      </c>
      <c r="H1028">
        <v>3</v>
      </c>
      <c r="I1028" t="s">
        <v>1417</v>
      </c>
      <c r="J1028" t="s">
        <v>1418</v>
      </c>
      <c r="K1028" t="s">
        <v>1419</v>
      </c>
      <c r="L1028">
        <v>1346</v>
      </c>
      <c r="N1028">
        <v>1009</v>
      </c>
      <c r="O1028" t="s">
        <v>220</v>
      </c>
      <c r="P1028" t="s">
        <v>220</v>
      </c>
      <c r="Q1028">
        <v>1</v>
      </c>
      <c r="X1028">
        <v>0.09</v>
      </c>
      <c r="Y1028">
        <v>12.65</v>
      </c>
      <c r="Z1028">
        <v>0</v>
      </c>
      <c r="AA1028">
        <v>0</v>
      </c>
      <c r="AB1028">
        <v>0</v>
      </c>
      <c r="AC1028">
        <v>0</v>
      </c>
      <c r="AD1028">
        <v>1</v>
      </c>
      <c r="AE1028">
        <v>0</v>
      </c>
      <c r="AF1028" t="s">
        <v>652</v>
      </c>
      <c r="AG1028">
        <v>0</v>
      </c>
      <c r="AH1028">
        <v>2</v>
      </c>
      <c r="AI1028">
        <v>48586384</v>
      </c>
      <c r="AJ1028">
        <v>928</v>
      </c>
      <c r="AK1028">
        <v>0</v>
      </c>
      <c r="AL1028">
        <v>0</v>
      </c>
      <c r="AM1028">
        <v>0</v>
      </c>
      <c r="AN1028">
        <v>0</v>
      </c>
      <c r="AO1028">
        <v>0</v>
      </c>
      <c r="AP1028">
        <v>0</v>
      </c>
      <c r="AQ1028">
        <v>0</v>
      </c>
      <c r="AR1028">
        <v>0</v>
      </c>
    </row>
    <row r="1029" spans="1:44">
      <c r="A1029">
        <f>ROW(Source!A409)</f>
        <v>409</v>
      </c>
      <c r="B1029">
        <v>48586404</v>
      </c>
      <c r="C1029">
        <v>48586376</v>
      </c>
      <c r="D1029">
        <v>40483234</v>
      </c>
      <c r="E1029">
        <v>1</v>
      </c>
      <c r="F1029">
        <v>1</v>
      </c>
      <c r="G1029">
        <v>1</v>
      </c>
      <c r="H1029">
        <v>3</v>
      </c>
      <c r="I1029" t="s">
        <v>1511</v>
      </c>
      <c r="J1029" t="s">
        <v>1512</v>
      </c>
      <c r="K1029" t="s">
        <v>1513</v>
      </c>
      <c r="L1029">
        <v>1346</v>
      </c>
      <c r="N1029">
        <v>1009</v>
      </c>
      <c r="O1029" t="s">
        <v>220</v>
      </c>
      <c r="P1029" t="s">
        <v>220</v>
      </c>
      <c r="Q1029">
        <v>1</v>
      </c>
      <c r="X1029">
        <v>2E-3</v>
      </c>
      <c r="Y1029">
        <v>11.46</v>
      </c>
      <c r="Z1029">
        <v>0</v>
      </c>
      <c r="AA1029">
        <v>0</v>
      </c>
      <c r="AB1029">
        <v>0</v>
      </c>
      <c r="AC1029">
        <v>0</v>
      </c>
      <c r="AD1029">
        <v>1</v>
      </c>
      <c r="AE1029">
        <v>0</v>
      </c>
      <c r="AF1029" t="s">
        <v>652</v>
      </c>
      <c r="AG1029">
        <v>0</v>
      </c>
      <c r="AH1029">
        <v>2</v>
      </c>
      <c r="AI1029">
        <v>48586385</v>
      </c>
      <c r="AJ1029">
        <v>929</v>
      </c>
      <c r="AK1029">
        <v>0</v>
      </c>
      <c r="AL1029">
        <v>0</v>
      </c>
      <c r="AM1029">
        <v>0</v>
      </c>
      <c r="AN1029">
        <v>0</v>
      </c>
      <c r="AO1029">
        <v>0</v>
      </c>
      <c r="AP1029">
        <v>0</v>
      </c>
      <c r="AQ1029">
        <v>0</v>
      </c>
      <c r="AR1029">
        <v>0</v>
      </c>
    </row>
    <row r="1030" spans="1:44">
      <c r="A1030">
        <f>ROW(Source!A409)</f>
        <v>409</v>
      </c>
      <c r="B1030">
        <v>48586405</v>
      </c>
      <c r="C1030">
        <v>48586376</v>
      </c>
      <c r="D1030">
        <v>40489070</v>
      </c>
      <c r="E1030">
        <v>1</v>
      </c>
      <c r="F1030">
        <v>1</v>
      </c>
      <c r="G1030">
        <v>1</v>
      </c>
      <c r="H1030">
        <v>3</v>
      </c>
      <c r="I1030" t="s">
        <v>1420</v>
      </c>
      <c r="J1030" t="s">
        <v>1421</v>
      </c>
      <c r="K1030" t="s">
        <v>1393</v>
      </c>
      <c r="L1030">
        <v>1346</v>
      </c>
      <c r="N1030">
        <v>1009</v>
      </c>
      <c r="O1030" t="s">
        <v>220</v>
      </c>
      <c r="P1030" t="s">
        <v>220</v>
      </c>
      <c r="Q1030">
        <v>1</v>
      </c>
      <c r="X1030">
        <v>0.373</v>
      </c>
      <c r="Y1030">
        <v>9.49</v>
      </c>
      <c r="Z1030">
        <v>0</v>
      </c>
      <c r="AA1030">
        <v>0</v>
      </c>
      <c r="AB1030">
        <v>0</v>
      </c>
      <c r="AC1030">
        <v>0</v>
      </c>
      <c r="AD1030">
        <v>1</v>
      </c>
      <c r="AE1030">
        <v>0</v>
      </c>
      <c r="AF1030" t="s">
        <v>652</v>
      </c>
      <c r="AG1030">
        <v>0</v>
      </c>
      <c r="AH1030">
        <v>2</v>
      </c>
      <c r="AI1030">
        <v>48586386</v>
      </c>
      <c r="AJ1030">
        <v>930</v>
      </c>
      <c r="AK1030">
        <v>0</v>
      </c>
      <c r="AL1030">
        <v>0</v>
      </c>
      <c r="AM1030">
        <v>0</v>
      </c>
      <c r="AN1030">
        <v>0</v>
      </c>
      <c r="AO1030">
        <v>0</v>
      </c>
      <c r="AP1030">
        <v>0</v>
      </c>
      <c r="AQ1030">
        <v>0</v>
      </c>
      <c r="AR1030">
        <v>0</v>
      </c>
    </row>
    <row r="1031" spans="1:44">
      <c r="A1031">
        <f>ROW(Source!A409)</f>
        <v>409</v>
      </c>
      <c r="B1031">
        <v>48586406</v>
      </c>
      <c r="C1031">
        <v>48586376</v>
      </c>
      <c r="D1031">
        <v>40485257</v>
      </c>
      <c r="E1031">
        <v>1</v>
      </c>
      <c r="F1031">
        <v>1</v>
      </c>
      <c r="G1031">
        <v>1</v>
      </c>
      <c r="H1031">
        <v>3</v>
      </c>
      <c r="I1031" t="s">
        <v>1422</v>
      </c>
      <c r="J1031" t="s">
        <v>1423</v>
      </c>
      <c r="K1031" t="s">
        <v>1424</v>
      </c>
      <c r="L1031">
        <v>1346</v>
      </c>
      <c r="N1031">
        <v>1009</v>
      </c>
      <c r="O1031" t="s">
        <v>220</v>
      </c>
      <c r="P1031" t="s">
        <v>220</v>
      </c>
      <c r="Q1031">
        <v>1</v>
      </c>
      <c r="X1031">
        <v>4.4999999999999998E-2</v>
      </c>
      <c r="Y1031">
        <v>29.04</v>
      </c>
      <c r="Z1031">
        <v>0</v>
      </c>
      <c r="AA1031">
        <v>0</v>
      </c>
      <c r="AB1031">
        <v>0</v>
      </c>
      <c r="AC1031">
        <v>0</v>
      </c>
      <c r="AD1031">
        <v>1</v>
      </c>
      <c r="AE1031">
        <v>0</v>
      </c>
      <c r="AF1031" t="s">
        <v>652</v>
      </c>
      <c r="AG1031">
        <v>0</v>
      </c>
      <c r="AH1031">
        <v>2</v>
      </c>
      <c r="AI1031">
        <v>48586387</v>
      </c>
      <c r="AJ1031">
        <v>931</v>
      </c>
      <c r="AK1031">
        <v>0</v>
      </c>
      <c r="AL1031">
        <v>0</v>
      </c>
      <c r="AM1031">
        <v>0</v>
      </c>
      <c r="AN1031">
        <v>0</v>
      </c>
      <c r="AO1031">
        <v>0</v>
      </c>
      <c r="AP1031">
        <v>0</v>
      </c>
      <c r="AQ1031">
        <v>0</v>
      </c>
      <c r="AR1031">
        <v>0</v>
      </c>
    </row>
    <row r="1032" spans="1:44">
      <c r="A1032">
        <f>ROW(Source!A409)</f>
        <v>409</v>
      </c>
      <c r="B1032">
        <v>48586407</v>
      </c>
      <c r="C1032">
        <v>48586376</v>
      </c>
      <c r="D1032">
        <v>40482974</v>
      </c>
      <c r="E1032">
        <v>1</v>
      </c>
      <c r="F1032">
        <v>1</v>
      </c>
      <c r="G1032">
        <v>1</v>
      </c>
      <c r="H1032">
        <v>3</v>
      </c>
      <c r="I1032" t="s">
        <v>1514</v>
      </c>
      <c r="J1032" t="s">
        <v>1515</v>
      </c>
      <c r="K1032" t="s">
        <v>1516</v>
      </c>
      <c r="L1032">
        <v>1346</v>
      </c>
      <c r="N1032">
        <v>1009</v>
      </c>
      <c r="O1032" t="s">
        <v>220</v>
      </c>
      <c r="P1032" t="s">
        <v>220</v>
      </c>
      <c r="Q1032">
        <v>1</v>
      </c>
      <c r="X1032">
        <v>1E-3</v>
      </c>
      <c r="Y1032">
        <v>135.05000000000001</v>
      </c>
      <c r="Z1032">
        <v>0</v>
      </c>
      <c r="AA1032">
        <v>0</v>
      </c>
      <c r="AB1032">
        <v>0</v>
      </c>
      <c r="AC1032">
        <v>0</v>
      </c>
      <c r="AD1032">
        <v>1</v>
      </c>
      <c r="AE1032">
        <v>0</v>
      </c>
      <c r="AF1032" t="s">
        <v>652</v>
      </c>
      <c r="AG1032">
        <v>0</v>
      </c>
      <c r="AH1032">
        <v>2</v>
      </c>
      <c r="AI1032">
        <v>48586388</v>
      </c>
      <c r="AJ1032">
        <v>932</v>
      </c>
      <c r="AK1032">
        <v>0</v>
      </c>
      <c r="AL1032">
        <v>0</v>
      </c>
      <c r="AM1032">
        <v>0</v>
      </c>
      <c r="AN1032">
        <v>0</v>
      </c>
      <c r="AO1032">
        <v>0</v>
      </c>
      <c r="AP1032">
        <v>0</v>
      </c>
      <c r="AQ1032">
        <v>0</v>
      </c>
      <c r="AR1032">
        <v>0</v>
      </c>
    </row>
    <row r="1033" spans="1:44">
      <c r="A1033">
        <f>ROW(Source!A409)</f>
        <v>409</v>
      </c>
      <c r="B1033">
        <v>48586408</v>
      </c>
      <c r="C1033">
        <v>48586376</v>
      </c>
      <c r="D1033">
        <v>40485704</v>
      </c>
      <c r="E1033">
        <v>1</v>
      </c>
      <c r="F1033">
        <v>1</v>
      </c>
      <c r="G1033">
        <v>1</v>
      </c>
      <c r="H1033">
        <v>3</v>
      </c>
      <c r="I1033" t="s">
        <v>1497</v>
      </c>
      <c r="J1033" t="s">
        <v>1498</v>
      </c>
      <c r="K1033" t="s">
        <v>1499</v>
      </c>
      <c r="L1033">
        <v>1346</v>
      </c>
      <c r="N1033">
        <v>1009</v>
      </c>
      <c r="O1033" t="s">
        <v>220</v>
      </c>
      <c r="P1033" t="s">
        <v>220</v>
      </c>
      <c r="Q1033">
        <v>1</v>
      </c>
      <c r="X1033">
        <v>2.4E-2</v>
      </c>
      <c r="Y1033">
        <v>31</v>
      </c>
      <c r="Z1033">
        <v>0</v>
      </c>
      <c r="AA1033">
        <v>0</v>
      </c>
      <c r="AB1033">
        <v>0</v>
      </c>
      <c r="AC1033">
        <v>0</v>
      </c>
      <c r="AD1033">
        <v>1</v>
      </c>
      <c r="AE1033">
        <v>0</v>
      </c>
      <c r="AF1033" t="s">
        <v>652</v>
      </c>
      <c r="AG1033">
        <v>0</v>
      </c>
      <c r="AH1033">
        <v>2</v>
      </c>
      <c r="AI1033">
        <v>48586389</v>
      </c>
      <c r="AJ1033">
        <v>933</v>
      </c>
      <c r="AK1033">
        <v>0</v>
      </c>
      <c r="AL1033">
        <v>0</v>
      </c>
      <c r="AM1033">
        <v>0</v>
      </c>
      <c r="AN1033">
        <v>0</v>
      </c>
      <c r="AO1033">
        <v>0</v>
      </c>
      <c r="AP1033">
        <v>0</v>
      </c>
      <c r="AQ1033">
        <v>0</v>
      </c>
      <c r="AR1033">
        <v>0</v>
      </c>
    </row>
    <row r="1034" spans="1:44">
      <c r="A1034">
        <f>ROW(Source!A409)</f>
        <v>409</v>
      </c>
      <c r="B1034">
        <v>48586409</v>
      </c>
      <c r="C1034">
        <v>48586376</v>
      </c>
      <c r="D1034">
        <v>40489264</v>
      </c>
      <c r="E1034">
        <v>1</v>
      </c>
      <c r="F1034">
        <v>1</v>
      </c>
      <c r="G1034">
        <v>1</v>
      </c>
      <c r="H1034">
        <v>3</v>
      </c>
      <c r="I1034" t="s">
        <v>1500</v>
      </c>
      <c r="J1034" t="s">
        <v>1501</v>
      </c>
      <c r="K1034" t="s">
        <v>1502</v>
      </c>
      <c r="L1034">
        <v>1355</v>
      </c>
      <c r="N1034">
        <v>1010</v>
      </c>
      <c r="O1034" t="s">
        <v>817</v>
      </c>
      <c r="P1034" t="s">
        <v>817</v>
      </c>
      <c r="Q1034">
        <v>100</v>
      </c>
      <c r="X1034">
        <v>0.02</v>
      </c>
      <c r="Y1034">
        <v>87.29</v>
      </c>
      <c r="Z1034">
        <v>0</v>
      </c>
      <c r="AA1034">
        <v>0</v>
      </c>
      <c r="AB1034">
        <v>0</v>
      </c>
      <c r="AC1034">
        <v>0</v>
      </c>
      <c r="AD1034">
        <v>1</v>
      </c>
      <c r="AE1034">
        <v>0</v>
      </c>
      <c r="AF1034" t="s">
        <v>652</v>
      </c>
      <c r="AG1034">
        <v>0</v>
      </c>
      <c r="AH1034">
        <v>2</v>
      </c>
      <c r="AI1034">
        <v>48586390</v>
      </c>
      <c r="AJ1034">
        <v>934</v>
      </c>
      <c r="AK1034">
        <v>0</v>
      </c>
      <c r="AL1034">
        <v>0</v>
      </c>
      <c r="AM1034">
        <v>0</v>
      </c>
      <c r="AN1034">
        <v>0</v>
      </c>
      <c r="AO1034">
        <v>0</v>
      </c>
      <c r="AP1034">
        <v>0</v>
      </c>
      <c r="AQ1034">
        <v>0</v>
      </c>
      <c r="AR1034">
        <v>0</v>
      </c>
    </row>
    <row r="1035" spans="1:44">
      <c r="A1035">
        <f>ROW(Source!A409)</f>
        <v>409</v>
      </c>
      <c r="B1035">
        <v>48586410</v>
      </c>
      <c r="C1035">
        <v>48586376</v>
      </c>
      <c r="D1035">
        <v>40496052</v>
      </c>
      <c r="E1035">
        <v>1</v>
      </c>
      <c r="F1035">
        <v>1</v>
      </c>
      <c r="G1035">
        <v>1</v>
      </c>
      <c r="H1035">
        <v>3</v>
      </c>
      <c r="I1035" t="s">
        <v>1517</v>
      </c>
      <c r="J1035" t="s">
        <v>1518</v>
      </c>
      <c r="K1035" t="s">
        <v>1519</v>
      </c>
      <c r="L1035">
        <v>1355</v>
      </c>
      <c r="N1035">
        <v>1010</v>
      </c>
      <c r="O1035" t="s">
        <v>817</v>
      </c>
      <c r="P1035" t="s">
        <v>817</v>
      </c>
      <c r="Q1035">
        <v>100</v>
      </c>
      <c r="X1035">
        <v>6.0999999999999999E-2</v>
      </c>
      <c r="Y1035">
        <v>63.93</v>
      </c>
      <c r="Z1035">
        <v>0</v>
      </c>
      <c r="AA1035">
        <v>0</v>
      </c>
      <c r="AB1035">
        <v>0</v>
      </c>
      <c r="AC1035">
        <v>0</v>
      </c>
      <c r="AD1035">
        <v>1</v>
      </c>
      <c r="AE1035">
        <v>0</v>
      </c>
      <c r="AF1035" t="s">
        <v>652</v>
      </c>
      <c r="AG1035">
        <v>0</v>
      </c>
      <c r="AH1035">
        <v>2</v>
      </c>
      <c r="AI1035">
        <v>48586391</v>
      </c>
      <c r="AJ1035">
        <v>935</v>
      </c>
      <c r="AK1035">
        <v>0</v>
      </c>
      <c r="AL1035">
        <v>0</v>
      </c>
      <c r="AM1035">
        <v>0</v>
      </c>
      <c r="AN1035">
        <v>0</v>
      </c>
      <c r="AO1035">
        <v>0</v>
      </c>
      <c r="AP1035">
        <v>0</v>
      </c>
      <c r="AQ1035">
        <v>0</v>
      </c>
      <c r="AR1035">
        <v>0</v>
      </c>
    </row>
    <row r="1036" spans="1:44">
      <c r="A1036">
        <f>ROW(Source!A409)</f>
        <v>409</v>
      </c>
      <c r="B1036">
        <v>48586411</v>
      </c>
      <c r="C1036">
        <v>48586376</v>
      </c>
      <c r="D1036">
        <v>40502918</v>
      </c>
      <c r="E1036">
        <v>1</v>
      </c>
      <c r="F1036">
        <v>1</v>
      </c>
      <c r="G1036">
        <v>1</v>
      </c>
      <c r="H1036">
        <v>3</v>
      </c>
      <c r="I1036" t="s">
        <v>1425</v>
      </c>
      <c r="J1036" t="s">
        <v>1426</v>
      </c>
      <c r="K1036" t="s">
        <v>1427</v>
      </c>
      <c r="L1036">
        <v>1348</v>
      </c>
      <c r="N1036">
        <v>1009</v>
      </c>
      <c r="O1036" t="s">
        <v>40</v>
      </c>
      <c r="P1036" t="s">
        <v>40</v>
      </c>
      <c r="Q1036">
        <v>1000</v>
      </c>
      <c r="X1036">
        <v>4.0000000000000001E-3</v>
      </c>
      <c r="Y1036">
        <v>11672.49</v>
      </c>
      <c r="Z1036">
        <v>0</v>
      </c>
      <c r="AA1036">
        <v>0</v>
      </c>
      <c r="AB1036">
        <v>0</v>
      </c>
      <c r="AC1036">
        <v>0</v>
      </c>
      <c r="AD1036">
        <v>1</v>
      </c>
      <c r="AE1036">
        <v>0</v>
      </c>
      <c r="AF1036" t="s">
        <v>652</v>
      </c>
      <c r="AG1036">
        <v>0</v>
      </c>
      <c r="AH1036">
        <v>2</v>
      </c>
      <c r="AI1036">
        <v>48586392</v>
      </c>
      <c r="AJ1036">
        <v>936</v>
      </c>
      <c r="AK1036">
        <v>0</v>
      </c>
      <c r="AL1036">
        <v>0</v>
      </c>
      <c r="AM1036">
        <v>0</v>
      </c>
      <c r="AN1036">
        <v>0</v>
      </c>
      <c r="AO1036">
        <v>0</v>
      </c>
      <c r="AP1036">
        <v>0</v>
      </c>
      <c r="AQ1036">
        <v>0</v>
      </c>
      <c r="AR1036">
        <v>0</v>
      </c>
    </row>
    <row r="1037" spans="1:44">
      <c r="A1037">
        <f>ROW(Source!A409)</f>
        <v>409</v>
      </c>
      <c r="B1037">
        <v>48586412</v>
      </c>
      <c r="C1037">
        <v>48586376</v>
      </c>
      <c r="D1037">
        <v>40540695</v>
      </c>
      <c r="E1037">
        <v>1</v>
      </c>
      <c r="F1037">
        <v>1</v>
      </c>
      <c r="G1037">
        <v>1</v>
      </c>
      <c r="H1037">
        <v>3</v>
      </c>
      <c r="I1037" t="s">
        <v>1520</v>
      </c>
      <c r="J1037" t="s">
        <v>1521</v>
      </c>
      <c r="K1037" t="s">
        <v>1522</v>
      </c>
      <c r="L1037">
        <v>1354</v>
      </c>
      <c r="N1037">
        <v>1010</v>
      </c>
      <c r="O1037" t="s">
        <v>170</v>
      </c>
      <c r="P1037" t="s">
        <v>170</v>
      </c>
      <c r="Q1037">
        <v>1</v>
      </c>
      <c r="X1037">
        <v>1</v>
      </c>
      <c r="Y1037">
        <v>3.96</v>
      </c>
      <c r="Z1037">
        <v>0</v>
      </c>
      <c r="AA1037">
        <v>0</v>
      </c>
      <c r="AB1037">
        <v>0</v>
      </c>
      <c r="AC1037">
        <v>0</v>
      </c>
      <c r="AD1037">
        <v>1</v>
      </c>
      <c r="AE1037">
        <v>0</v>
      </c>
      <c r="AF1037" t="s">
        <v>652</v>
      </c>
      <c r="AG1037">
        <v>0</v>
      </c>
      <c r="AH1037">
        <v>2</v>
      </c>
      <c r="AI1037">
        <v>48586393</v>
      </c>
      <c r="AJ1037">
        <v>937</v>
      </c>
      <c r="AK1037">
        <v>0</v>
      </c>
      <c r="AL1037">
        <v>0</v>
      </c>
      <c r="AM1037">
        <v>0</v>
      </c>
      <c r="AN1037">
        <v>0</v>
      </c>
      <c r="AO1037">
        <v>0</v>
      </c>
      <c r="AP1037">
        <v>0</v>
      </c>
      <c r="AQ1037">
        <v>0</v>
      </c>
      <c r="AR1037">
        <v>0</v>
      </c>
    </row>
    <row r="1038" spans="1:44">
      <c r="A1038">
        <f>ROW(Source!A409)</f>
        <v>409</v>
      </c>
      <c r="B1038">
        <v>48586413</v>
      </c>
      <c r="C1038">
        <v>48586376</v>
      </c>
      <c r="D1038">
        <v>40546395</v>
      </c>
      <c r="E1038">
        <v>1</v>
      </c>
      <c r="F1038">
        <v>1</v>
      </c>
      <c r="G1038">
        <v>1</v>
      </c>
      <c r="H1038">
        <v>3</v>
      </c>
      <c r="I1038" t="s">
        <v>1523</v>
      </c>
      <c r="J1038" t="s">
        <v>1524</v>
      </c>
      <c r="K1038" t="s">
        <v>1525</v>
      </c>
      <c r="L1038">
        <v>1346</v>
      </c>
      <c r="N1038">
        <v>1009</v>
      </c>
      <c r="O1038" t="s">
        <v>220</v>
      </c>
      <c r="P1038" t="s">
        <v>220</v>
      </c>
      <c r="Q1038">
        <v>1</v>
      </c>
      <c r="X1038">
        <v>1.2E-2</v>
      </c>
      <c r="Y1038">
        <v>45.9</v>
      </c>
      <c r="Z1038">
        <v>0</v>
      </c>
      <c r="AA1038">
        <v>0</v>
      </c>
      <c r="AB1038">
        <v>0</v>
      </c>
      <c r="AC1038">
        <v>0</v>
      </c>
      <c r="AD1038">
        <v>1</v>
      </c>
      <c r="AE1038">
        <v>0</v>
      </c>
      <c r="AF1038" t="s">
        <v>652</v>
      </c>
      <c r="AG1038">
        <v>0</v>
      </c>
      <c r="AH1038">
        <v>2</v>
      </c>
      <c r="AI1038">
        <v>48586394</v>
      </c>
      <c r="AJ1038">
        <v>938</v>
      </c>
      <c r="AK1038">
        <v>0</v>
      </c>
      <c r="AL1038">
        <v>0</v>
      </c>
      <c r="AM1038">
        <v>0</v>
      </c>
      <c r="AN1038">
        <v>0</v>
      </c>
      <c r="AO1038">
        <v>0</v>
      </c>
      <c r="AP1038">
        <v>0</v>
      </c>
      <c r="AQ1038">
        <v>0</v>
      </c>
      <c r="AR1038">
        <v>0</v>
      </c>
    </row>
    <row r="1039" spans="1:44">
      <c r="A1039">
        <f>ROW(Source!A409)</f>
        <v>409</v>
      </c>
      <c r="B1039">
        <v>48586414</v>
      </c>
      <c r="C1039">
        <v>48586376</v>
      </c>
      <c r="D1039">
        <v>40546487</v>
      </c>
      <c r="E1039">
        <v>1</v>
      </c>
      <c r="F1039">
        <v>1</v>
      </c>
      <c r="G1039">
        <v>1</v>
      </c>
      <c r="H1039">
        <v>3</v>
      </c>
      <c r="I1039" t="s">
        <v>1428</v>
      </c>
      <c r="J1039" t="s">
        <v>1429</v>
      </c>
      <c r="K1039" t="s">
        <v>1430</v>
      </c>
      <c r="L1039">
        <v>1374</v>
      </c>
      <c r="N1039">
        <v>1013</v>
      </c>
      <c r="O1039" t="s">
        <v>1431</v>
      </c>
      <c r="P1039" t="s">
        <v>1431</v>
      </c>
      <c r="Q1039">
        <v>1</v>
      </c>
      <c r="X1039">
        <v>0.48</v>
      </c>
      <c r="Y1039">
        <v>1</v>
      </c>
      <c r="Z1039">
        <v>0</v>
      </c>
      <c r="AA1039">
        <v>0</v>
      </c>
      <c r="AB1039">
        <v>0</v>
      </c>
      <c r="AC1039">
        <v>0</v>
      </c>
      <c r="AD1039">
        <v>1</v>
      </c>
      <c r="AE1039">
        <v>0</v>
      </c>
      <c r="AF1039" t="s">
        <v>652</v>
      </c>
      <c r="AG1039">
        <v>0</v>
      </c>
      <c r="AH1039">
        <v>2</v>
      </c>
      <c r="AI1039">
        <v>48586395</v>
      </c>
      <c r="AJ1039">
        <v>939</v>
      </c>
      <c r="AK1039">
        <v>0</v>
      </c>
      <c r="AL1039">
        <v>0</v>
      </c>
      <c r="AM1039">
        <v>0</v>
      </c>
      <c r="AN1039">
        <v>0</v>
      </c>
      <c r="AO1039">
        <v>0</v>
      </c>
      <c r="AP1039">
        <v>0</v>
      </c>
      <c r="AQ1039">
        <v>0</v>
      </c>
      <c r="AR1039">
        <v>0</v>
      </c>
    </row>
  </sheetData>
  <printOptions gridLines="1"/>
  <pageMargins left="0.75" right="0.75" top="1" bottom="1" header="0.5" footer="0.5"/>
  <headerFooter alignWithMargins="0">
    <oddHeader>&amp;A</oddHeader>
    <oddFooter>Page 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7</vt:i4>
      </vt:variant>
      <vt:variant>
        <vt:lpstr>Именованные диапазоны</vt:lpstr>
      </vt:variant>
      <vt:variant>
        <vt:i4>5</vt:i4>
      </vt:variant>
    </vt:vector>
  </HeadingPairs>
  <TitlesOfParts>
    <vt:vector size="12" baseType="lpstr">
      <vt:lpstr>Смета для ТЕР ЧР</vt:lpstr>
      <vt:lpstr>Объектная смета</vt:lpstr>
      <vt:lpstr>ССР</vt:lpstr>
      <vt:lpstr>Source</vt:lpstr>
      <vt:lpstr>SourceObSm</vt:lpstr>
      <vt:lpstr>SmtRes</vt:lpstr>
      <vt:lpstr>EtalonRes</vt:lpstr>
      <vt:lpstr>'Объектная смета'!Заголовки_для_печати</vt:lpstr>
      <vt:lpstr>'Смета для ТЕР ЧР'!Заголовки_для_печати</vt:lpstr>
      <vt:lpstr>'Объектная смета'!Область_печати</vt:lpstr>
      <vt:lpstr>'Смета для ТЕР ЧР'!Область_печати</vt:lpstr>
      <vt:lpstr>ССР!Область_печати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user_5</cp:lastModifiedBy>
  <cp:lastPrinted>2019-04-24T07:12:48Z</cp:lastPrinted>
  <dcterms:created xsi:type="dcterms:W3CDTF">2019-04-18T08:04:25Z</dcterms:created>
  <dcterms:modified xsi:type="dcterms:W3CDTF">2019-04-24T07:14:04Z</dcterms:modified>
</cp:coreProperties>
</file>